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ustomProperty2.bin" ContentType="application/vnd.openxmlformats-officedocument.spreadsheetml.customProperty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ustomProperty3.bin" ContentType="application/vnd.openxmlformats-officedocument.spreadsheetml.customProperty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4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ustomProperty4.bin" ContentType="application/vnd.openxmlformats-officedocument.spreadsheetml.customProperty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1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2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3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4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5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9"/>
  <workbookPr/>
  <mc:AlternateContent xmlns:mc="http://schemas.openxmlformats.org/markup-compatibility/2006">
    <mc:Choice Requires="x15">
      <x15ac:absPath xmlns:x15ac="http://schemas.microsoft.com/office/spreadsheetml/2010/11/ac" url="/Users/abdulroqeeb/Documents/Academic/IIT/MSc./Fall 2018/MSF 503 - FInancial Modeling/Term Project/Output/"/>
    </mc:Choice>
  </mc:AlternateContent>
  <xr:revisionPtr revIDLastSave="0" documentId="8_{8895FD8C-1387-2F44-973C-32FFF6FD1974}" xr6:coauthVersionLast="40" xr6:coauthVersionMax="40" xr10:uidLastSave="{00000000-0000-0000-0000-000000000000}"/>
  <bookViews>
    <workbookView xWindow="0" yWindow="460" windowWidth="24260" windowHeight="19500" firstSheet="12" activeTab="16" xr2:uid="{00000000-000D-0000-FFFF-FFFF00000000}"/>
  </bookViews>
  <sheets>
    <sheet name="Assumptions" sheetId="13" r:id="rId1"/>
    <sheet name="Treasury Rates" sheetId="14" r:id="rId2"/>
    <sheet name="CSCF" sheetId="5" r:id="rId3"/>
    <sheet name="Shareholder Eqty" sheetId="4" r:id="rId4"/>
    <sheet name="Historical Prices (PG, SP500)" sheetId="11" r:id="rId5"/>
    <sheet name="Income Stmt" sheetId="1" r:id="rId6"/>
    <sheet name="Beta" sheetId="15" r:id="rId7"/>
    <sheet name="DCF - CSCF " sheetId="17" r:id="rId8"/>
    <sheet name="DDM" sheetId="12" r:id="rId9"/>
    <sheet name="Market Portfolio" sheetId="18" r:id="rId10"/>
    <sheet name="OECD.Stat export" sheetId="19" r:id="rId11"/>
    <sheet name="DDM-DCF" sheetId="20" r:id="rId12"/>
    <sheet name="Bal. Sheet" sheetId="3" r:id="rId13"/>
    <sheet name="Ratio and Comparables Analysis" sheetId="23" r:id="rId14"/>
    <sheet name="Capital Structure" sheetId="27" r:id="rId15"/>
    <sheet name="Valuation Field" sheetId="22" r:id="rId16"/>
    <sheet name="Portfolio Analysis" sheetId="28" r:id="rId17"/>
  </sheets>
  <definedNames>
    <definedName name="_xlchart.v1.0" hidden="1">'Historical Prices (PG, SP500)'!$O$2</definedName>
    <definedName name="_xlchart.v1.1" hidden="1">'Historical Prices (PG, SP500)'!$O$3:$O$1261</definedName>
    <definedName name="_xlchart.v1.2" hidden="1">'Historical Prices (PG, SP500)'!$F$2</definedName>
    <definedName name="_xlchart.v1.3" hidden="1">'Historical Prices (PG, SP500)'!$F$3:$F$1261</definedName>
    <definedName name="_xlchart.v1.4" hidden="1">Beta!$D$3</definedName>
    <definedName name="_xlchart.v1.5" hidden="1">Beta!$D$4:$D$1261</definedName>
    <definedName name="_xlchart.v1.6" hidden="1">Beta!$C$3</definedName>
    <definedName name="_xlchart.v1.7" hidden="1">Beta!$C$4:$C$1261</definedName>
    <definedName name="_xlchart.v1.8" hidden="1">Beta!$D$3</definedName>
    <definedName name="_xlchart.v1.9" hidden="1">Beta!$D$4:$D$1261</definedName>
  </definedNames>
  <calcPr calcId="191029"/>
</workbook>
</file>

<file path=xl/calcChain.xml><?xml version="1.0" encoding="utf-8"?>
<calcChain xmlns="http://schemas.openxmlformats.org/spreadsheetml/2006/main">
  <c r="H3" i="28" l="1"/>
  <c r="H4" i="28"/>
  <c r="G5" i="28"/>
  <c r="H8" i="28"/>
  <c r="G8" i="28"/>
  <c r="F5" i="28"/>
  <c r="E491" i="28"/>
  <c r="E552" i="28"/>
  <c r="E584" i="28"/>
  <c r="E613" i="28"/>
  <c r="E670" i="28"/>
  <c r="E723" i="28"/>
  <c r="E744" i="28"/>
  <c r="E766" i="28"/>
  <c r="E808" i="28"/>
  <c r="E846" i="28"/>
  <c r="E862" i="28"/>
  <c r="E878" i="28"/>
  <c r="E894" i="28"/>
  <c r="E910" i="28"/>
  <c r="E926" i="28"/>
  <c r="E942" i="28"/>
  <c r="E958" i="28"/>
  <c r="E974" i="28"/>
  <c r="E990" i="28"/>
  <c r="E1006" i="28"/>
  <c r="E1022" i="28"/>
  <c r="E1038" i="28"/>
  <c r="E1054" i="28"/>
  <c r="E1070" i="28"/>
  <c r="E1086" i="28"/>
  <c r="E1100" i="28"/>
  <c r="E1101" i="28"/>
  <c r="E1112" i="28"/>
  <c r="E1113" i="28"/>
  <c r="E1120" i="28"/>
  <c r="E1121" i="28"/>
  <c r="E1128" i="28"/>
  <c r="E1129" i="28"/>
  <c r="E1136" i="28"/>
  <c r="E1137" i="28"/>
  <c r="E1144" i="28"/>
  <c r="E1145" i="28"/>
  <c r="E1152" i="28"/>
  <c r="E1153" i="28"/>
  <c r="E1160" i="28"/>
  <c r="E1161" i="28"/>
  <c r="E1168" i="28"/>
  <c r="E1169" i="28"/>
  <c r="E1176" i="28"/>
  <c r="E1177" i="28"/>
  <c r="E1184" i="28"/>
  <c r="E1185" i="28"/>
  <c r="E1192" i="28"/>
  <c r="E1193" i="28"/>
  <c r="E1200" i="28"/>
  <c r="E1201" i="28"/>
  <c r="E1208" i="28"/>
  <c r="E1209" i="28"/>
  <c r="E1211" i="28"/>
  <c r="E1216" i="28"/>
  <c r="E1217" i="28"/>
  <c r="E1219" i="28"/>
  <c r="E1224" i="28"/>
  <c r="E1225" i="28"/>
  <c r="E1227" i="28"/>
  <c r="E1232" i="28"/>
  <c r="E1233" i="28"/>
  <c r="E1235" i="28"/>
  <c r="E1240" i="28"/>
  <c r="E1241" i="28"/>
  <c r="E1243" i="28"/>
  <c r="E1248" i="28"/>
  <c r="E1249" i="28"/>
  <c r="E1251" i="28"/>
  <c r="E1254" i="28"/>
  <c r="E1256" i="28"/>
  <c r="E1257" i="28"/>
  <c r="E1259" i="28"/>
  <c r="D1261" i="28"/>
  <c r="E1261" i="28" s="1"/>
  <c r="C1261" i="28"/>
  <c r="B1261" i="28"/>
  <c r="D1260" i="28"/>
  <c r="C1260" i="28"/>
  <c r="E1260" i="28" s="1"/>
  <c r="B1260" i="28"/>
  <c r="D1259" i="28"/>
  <c r="C1259" i="28"/>
  <c r="B1259" i="28"/>
  <c r="D1258" i="28"/>
  <c r="C1258" i="28"/>
  <c r="B1258" i="28"/>
  <c r="D1257" i="28"/>
  <c r="C1257" i="28"/>
  <c r="B1257" i="28"/>
  <c r="D1256" i="28"/>
  <c r="C1256" i="28"/>
  <c r="B1256" i="28"/>
  <c r="D1255" i="28"/>
  <c r="E1255" i="28" s="1"/>
  <c r="C1255" i="28"/>
  <c r="B1255" i="28"/>
  <c r="D1254" i="28"/>
  <c r="C1254" i="28"/>
  <c r="B1254" i="28"/>
  <c r="D1253" i="28"/>
  <c r="E1253" i="28" s="1"/>
  <c r="C1253" i="28"/>
  <c r="B1253" i="28"/>
  <c r="D1252" i="28"/>
  <c r="C1252" i="28"/>
  <c r="E1252" i="28" s="1"/>
  <c r="B1252" i="28"/>
  <c r="D1251" i="28"/>
  <c r="C1251" i="28"/>
  <c r="B1251" i="28"/>
  <c r="D1250" i="28"/>
  <c r="C1250" i="28"/>
  <c r="B1250" i="28"/>
  <c r="D1249" i="28"/>
  <c r="C1249" i="28"/>
  <c r="B1249" i="28"/>
  <c r="D1248" i="28"/>
  <c r="C1248" i="28"/>
  <c r="B1248" i="28"/>
  <c r="D1247" i="28"/>
  <c r="E1247" i="28" s="1"/>
  <c r="C1247" i="28"/>
  <c r="B1247" i="28"/>
  <c r="D1246" i="28"/>
  <c r="E1246" i="28" s="1"/>
  <c r="C1246" i="28"/>
  <c r="B1246" i="28"/>
  <c r="D1245" i="28"/>
  <c r="E1245" i="28" s="1"/>
  <c r="C1245" i="28"/>
  <c r="B1245" i="28"/>
  <c r="D1244" i="28"/>
  <c r="C1244" i="28"/>
  <c r="E1244" i="28" s="1"/>
  <c r="B1244" i="28"/>
  <c r="D1243" i="28"/>
  <c r="C1243" i="28"/>
  <c r="B1243" i="28"/>
  <c r="D1242" i="28"/>
  <c r="C1242" i="28"/>
  <c r="B1242" i="28"/>
  <c r="D1241" i="28"/>
  <c r="C1241" i="28"/>
  <c r="B1241" i="28"/>
  <c r="D1240" i="28"/>
  <c r="C1240" i="28"/>
  <c r="B1240" i="28"/>
  <c r="D1239" i="28"/>
  <c r="E1239" i="28" s="1"/>
  <c r="C1239" i="28"/>
  <c r="B1239" i="28"/>
  <c r="D1238" i="28"/>
  <c r="E1238" i="28" s="1"/>
  <c r="C1238" i="28"/>
  <c r="B1238" i="28"/>
  <c r="D1237" i="28"/>
  <c r="E1237" i="28" s="1"/>
  <c r="C1237" i="28"/>
  <c r="B1237" i="28"/>
  <c r="D1236" i="28"/>
  <c r="E1236" i="28" s="1"/>
  <c r="C1236" i="28"/>
  <c r="B1236" i="28"/>
  <c r="D1235" i="28"/>
  <c r="C1235" i="28"/>
  <c r="B1235" i="28"/>
  <c r="D1234" i="28"/>
  <c r="C1234" i="28"/>
  <c r="B1234" i="28"/>
  <c r="D1233" i="28"/>
  <c r="C1233" i="28"/>
  <c r="B1233" i="28"/>
  <c r="D1232" i="28"/>
  <c r="C1232" i="28"/>
  <c r="B1232" i="28"/>
  <c r="D1231" i="28"/>
  <c r="E1231" i="28" s="1"/>
  <c r="C1231" i="28"/>
  <c r="B1231" i="28"/>
  <c r="D1230" i="28"/>
  <c r="E1230" i="28" s="1"/>
  <c r="C1230" i="28"/>
  <c r="B1230" i="28"/>
  <c r="D1229" i="28"/>
  <c r="E1229" i="28" s="1"/>
  <c r="C1229" i="28"/>
  <c r="B1229" i="28"/>
  <c r="D1228" i="28"/>
  <c r="E1228" i="28" s="1"/>
  <c r="C1228" i="28"/>
  <c r="B1228" i="28"/>
  <c r="D1227" i="28"/>
  <c r="C1227" i="28"/>
  <c r="B1227" i="28"/>
  <c r="D1226" i="28"/>
  <c r="C1226" i="28"/>
  <c r="B1226" i="28"/>
  <c r="D1225" i="28"/>
  <c r="C1225" i="28"/>
  <c r="B1225" i="28"/>
  <c r="D1224" i="28"/>
  <c r="C1224" i="28"/>
  <c r="B1224" i="28"/>
  <c r="D1223" i="28"/>
  <c r="E1223" i="28" s="1"/>
  <c r="C1223" i="28"/>
  <c r="B1223" i="28"/>
  <c r="D1222" i="28"/>
  <c r="E1222" i="28" s="1"/>
  <c r="C1222" i="28"/>
  <c r="B1222" i="28"/>
  <c r="D1221" i="28"/>
  <c r="E1221" i="28" s="1"/>
  <c r="C1221" i="28"/>
  <c r="B1221" i="28"/>
  <c r="D1220" i="28"/>
  <c r="E1220" i="28" s="1"/>
  <c r="C1220" i="28"/>
  <c r="B1220" i="28"/>
  <c r="D1219" i="28"/>
  <c r="C1219" i="28"/>
  <c r="B1219" i="28"/>
  <c r="D1218" i="28"/>
  <c r="C1218" i="28"/>
  <c r="B1218" i="28"/>
  <c r="D1217" i="28"/>
  <c r="C1217" i="28"/>
  <c r="B1217" i="28"/>
  <c r="D1216" i="28"/>
  <c r="C1216" i="28"/>
  <c r="B1216" i="28"/>
  <c r="D1215" i="28"/>
  <c r="E1215" i="28" s="1"/>
  <c r="C1215" i="28"/>
  <c r="B1215" i="28"/>
  <c r="D1214" i="28"/>
  <c r="E1214" i="28" s="1"/>
  <c r="C1214" i="28"/>
  <c r="B1214" i="28"/>
  <c r="D1213" i="28"/>
  <c r="E1213" i="28" s="1"/>
  <c r="C1213" i="28"/>
  <c r="B1213" i="28"/>
  <c r="D1212" i="28"/>
  <c r="E1212" i="28" s="1"/>
  <c r="C1212" i="28"/>
  <c r="B1212" i="28"/>
  <c r="D1211" i="28"/>
  <c r="C1211" i="28"/>
  <c r="B1211" i="28"/>
  <c r="D1210" i="28"/>
  <c r="C1210" i="28"/>
  <c r="B1210" i="28"/>
  <c r="D1209" i="28"/>
  <c r="C1209" i="28"/>
  <c r="B1209" i="28"/>
  <c r="D1208" i="28"/>
  <c r="C1208" i="28"/>
  <c r="B1208" i="28"/>
  <c r="D1207" i="28"/>
  <c r="E1207" i="28" s="1"/>
  <c r="C1207" i="28"/>
  <c r="B1207" i="28"/>
  <c r="D1206" i="28"/>
  <c r="E1206" i="28" s="1"/>
  <c r="C1206" i="28"/>
  <c r="B1206" i="28"/>
  <c r="D1205" i="28"/>
  <c r="E1205" i="28" s="1"/>
  <c r="C1205" i="28"/>
  <c r="B1205" i="28"/>
  <c r="D1204" i="28"/>
  <c r="E1204" i="28" s="1"/>
  <c r="C1204" i="28"/>
  <c r="B1204" i="28"/>
  <c r="D1203" i="28"/>
  <c r="C1203" i="28"/>
  <c r="E1203" i="28" s="1"/>
  <c r="B1203" i="28"/>
  <c r="D1202" i="28"/>
  <c r="C1202" i="28"/>
  <c r="B1202" i="28"/>
  <c r="D1201" i="28"/>
  <c r="C1201" i="28"/>
  <c r="B1201" i="28"/>
  <c r="D1200" i="28"/>
  <c r="C1200" i="28"/>
  <c r="B1200" i="28"/>
  <c r="D1199" i="28"/>
  <c r="E1199" i="28" s="1"/>
  <c r="C1199" i="28"/>
  <c r="B1199" i="28"/>
  <c r="D1198" i="28"/>
  <c r="E1198" i="28" s="1"/>
  <c r="C1198" i="28"/>
  <c r="B1198" i="28"/>
  <c r="D1197" i="28"/>
  <c r="E1197" i="28" s="1"/>
  <c r="C1197" i="28"/>
  <c r="B1197" i="28"/>
  <c r="D1196" i="28"/>
  <c r="E1196" i="28" s="1"/>
  <c r="C1196" i="28"/>
  <c r="B1196" i="28"/>
  <c r="D1195" i="28"/>
  <c r="C1195" i="28"/>
  <c r="E1195" i="28" s="1"/>
  <c r="B1195" i="28"/>
  <c r="D1194" i="28"/>
  <c r="C1194" i="28"/>
  <c r="B1194" i="28"/>
  <c r="D1193" i="28"/>
  <c r="C1193" i="28"/>
  <c r="B1193" i="28"/>
  <c r="D1192" i="28"/>
  <c r="C1192" i="28"/>
  <c r="B1192" i="28"/>
  <c r="D1191" i="28"/>
  <c r="E1191" i="28" s="1"/>
  <c r="C1191" i="28"/>
  <c r="B1191" i="28"/>
  <c r="D1190" i="28"/>
  <c r="E1190" i="28" s="1"/>
  <c r="C1190" i="28"/>
  <c r="B1190" i="28"/>
  <c r="D1189" i="28"/>
  <c r="E1189" i="28" s="1"/>
  <c r="C1189" i="28"/>
  <c r="B1189" i="28"/>
  <c r="D1188" i="28"/>
  <c r="E1188" i="28" s="1"/>
  <c r="C1188" i="28"/>
  <c r="B1188" i="28"/>
  <c r="D1187" i="28"/>
  <c r="C1187" i="28"/>
  <c r="E1187" i="28" s="1"/>
  <c r="B1187" i="28"/>
  <c r="D1186" i="28"/>
  <c r="C1186" i="28"/>
  <c r="B1186" i="28"/>
  <c r="D1185" i="28"/>
  <c r="C1185" i="28"/>
  <c r="B1185" i="28"/>
  <c r="D1184" i="28"/>
  <c r="C1184" i="28"/>
  <c r="B1184" i="28"/>
  <c r="D1183" i="28"/>
  <c r="E1183" i="28" s="1"/>
  <c r="C1183" i="28"/>
  <c r="B1183" i="28"/>
  <c r="D1182" i="28"/>
  <c r="E1182" i="28" s="1"/>
  <c r="C1182" i="28"/>
  <c r="B1182" i="28"/>
  <c r="D1181" i="28"/>
  <c r="E1181" i="28" s="1"/>
  <c r="C1181" i="28"/>
  <c r="B1181" i="28"/>
  <c r="D1180" i="28"/>
  <c r="E1180" i="28" s="1"/>
  <c r="C1180" i="28"/>
  <c r="B1180" i="28"/>
  <c r="D1179" i="28"/>
  <c r="E1179" i="28" s="1"/>
  <c r="C1179" i="28"/>
  <c r="B1179" i="28"/>
  <c r="D1178" i="28"/>
  <c r="C1178" i="28"/>
  <c r="B1178" i="28"/>
  <c r="D1177" i="28"/>
  <c r="C1177" i="28"/>
  <c r="B1177" i="28"/>
  <c r="D1176" i="28"/>
  <c r="C1176" i="28"/>
  <c r="B1176" i="28"/>
  <c r="D1175" i="28"/>
  <c r="E1175" i="28" s="1"/>
  <c r="C1175" i="28"/>
  <c r="B1175" i="28"/>
  <c r="D1174" i="28"/>
  <c r="E1174" i="28" s="1"/>
  <c r="C1174" i="28"/>
  <c r="B1174" i="28"/>
  <c r="D1173" i="28"/>
  <c r="E1173" i="28" s="1"/>
  <c r="C1173" i="28"/>
  <c r="B1173" i="28"/>
  <c r="D1172" i="28"/>
  <c r="E1172" i="28" s="1"/>
  <c r="C1172" i="28"/>
  <c r="B1172" i="28"/>
  <c r="D1171" i="28"/>
  <c r="E1171" i="28" s="1"/>
  <c r="C1171" i="28"/>
  <c r="B1171" i="28"/>
  <c r="D1170" i="28"/>
  <c r="C1170" i="28"/>
  <c r="B1170" i="28"/>
  <c r="D1169" i="28"/>
  <c r="C1169" i="28"/>
  <c r="B1169" i="28"/>
  <c r="D1168" i="28"/>
  <c r="C1168" i="28"/>
  <c r="B1168" i="28"/>
  <c r="D1167" i="28"/>
  <c r="E1167" i="28" s="1"/>
  <c r="C1167" i="28"/>
  <c r="B1167" i="28"/>
  <c r="D1166" i="28"/>
  <c r="E1166" i="28" s="1"/>
  <c r="C1166" i="28"/>
  <c r="B1166" i="28"/>
  <c r="D1165" i="28"/>
  <c r="E1165" i="28" s="1"/>
  <c r="C1165" i="28"/>
  <c r="B1165" i="28"/>
  <c r="D1164" i="28"/>
  <c r="E1164" i="28" s="1"/>
  <c r="C1164" i="28"/>
  <c r="B1164" i="28"/>
  <c r="D1163" i="28"/>
  <c r="E1163" i="28" s="1"/>
  <c r="C1163" i="28"/>
  <c r="B1163" i="28"/>
  <c r="D1162" i="28"/>
  <c r="C1162" i="28"/>
  <c r="B1162" i="28"/>
  <c r="D1161" i="28"/>
  <c r="C1161" i="28"/>
  <c r="B1161" i="28"/>
  <c r="D1160" i="28"/>
  <c r="C1160" i="28"/>
  <c r="B1160" i="28"/>
  <c r="D1159" i="28"/>
  <c r="E1159" i="28" s="1"/>
  <c r="C1159" i="28"/>
  <c r="B1159" i="28"/>
  <c r="D1158" i="28"/>
  <c r="E1158" i="28" s="1"/>
  <c r="C1158" i="28"/>
  <c r="B1158" i="28"/>
  <c r="D1157" i="28"/>
  <c r="E1157" i="28" s="1"/>
  <c r="C1157" i="28"/>
  <c r="B1157" i="28"/>
  <c r="D1156" i="28"/>
  <c r="E1156" i="28" s="1"/>
  <c r="C1156" i="28"/>
  <c r="B1156" i="28"/>
  <c r="D1155" i="28"/>
  <c r="E1155" i="28" s="1"/>
  <c r="C1155" i="28"/>
  <c r="B1155" i="28"/>
  <c r="D1154" i="28"/>
  <c r="C1154" i="28"/>
  <c r="B1154" i="28"/>
  <c r="D1153" i="28"/>
  <c r="C1153" i="28"/>
  <c r="B1153" i="28"/>
  <c r="D1152" i="28"/>
  <c r="C1152" i="28"/>
  <c r="B1152" i="28"/>
  <c r="D1151" i="28"/>
  <c r="E1151" i="28" s="1"/>
  <c r="C1151" i="28"/>
  <c r="B1151" i="28"/>
  <c r="D1150" i="28"/>
  <c r="E1150" i="28" s="1"/>
  <c r="C1150" i="28"/>
  <c r="B1150" i="28"/>
  <c r="D1149" i="28"/>
  <c r="E1149" i="28" s="1"/>
  <c r="C1149" i="28"/>
  <c r="B1149" i="28"/>
  <c r="D1148" i="28"/>
  <c r="E1148" i="28" s="1"/>
  <c r="C1148" i="28"/>
  <c r="B1148" i="28"/>
  <c r="D1147" i="28"/>
  <c r="E1147" i="28" s="1"/>
  <c r="C1147" i="28"/>
  <c r="B1147" i="28"/>
  <c r="D1146" i="28"/>
  <c r="C1146" i="28"/>
  <c r="B1146" i="28"/>
  <c r="D1145" i="28"/>
  <c r="C1145" i="28"/>
  <c r="B1145" i="28"/>
  <c r="D1144" i="28"/>
  <c r="C1144" i="28"/>
  <c r="B1144" i="28"/>
  <c r="D1143" i="28"/>
  <c r="E1143" i="28" s="1"/>
  <c r="C1143" i="28"/>
  <c r="B1143" i="28"/>
  <c r="D1142" i="28"/>
  <c r="E1142" i="28" s="1"/>
  <c r="C1142" i="28"/>
  <c r="B1142" i="28"/>
  <c r="D1141" i="28"/>
  <c r="E1141" i="28" s="1"/>
  <c r="C1141" i="28"/>
  <c r="B1141" i="28"/>
  <c r="D1140" i="28"/>
  <c r="E1140" i="28" s="1"/>
  <c r="C1140" i="28"/>
  <c r="B1140" i="28"/>
  <c r="D1139" i="28"/>
  <c r="E1139" i="28" s="1"/>
  <c r="C1139" i="28"/>
  <c r="B1139" i="28"/>
  <c r="D1138" i="28"/>
  <c r="C1138" i="28"/>
  <c r="B1138" i="28"/>
  <c r="D1137" i="28"/>
  <c r="C1137" i="28"/>
  <c r="B1137" i="28"/>
  <c r="D1136" i="28"/>
  <c r="C1136" i="28"/>
  <c r="B1136" i="28"/>
  <c r="D1135" i="28"/>
  <c r="E1135" i="28" s="1"/>
  <c r="C1135" i="28"/>
  <c r="B1135" i="28"/>
  <c r="D1134" i="28"/>
  <c r="E1134" i="28" s="1"/>
  <c r="C1134" i="28"/>
  <c r="B1134" i="28"/>
  <c r="D1133" i="28"/>
  <c r="E1133" i="28" s="1"/>
  <c r="C1133" i="28"/>
  <c r="B1133" i="28"/>
  <c r="D1132" i="28"/>
  <c r="E1132" i="28" s="1"/>
  <c r="C1132" i="28"/>
  <c r="B1132" i="28"/>
  <c r="D1131" i="28"/>
  <c r="E1131" i="28" s="1"/>
  <c r="C1131" i="28"/>
  <c r="B1131" i="28"/>
  <c r="D1130" i="28"/>
  <c r="C1130" i="28"/>
  <c r="B1130" i="28"/>
  <c r="D1129" i="28"/>
  <c r="C1129" i="28"/>
  <c r="B1129" i="28"/>
  <c r="D1128" i="28"/>
  <c r="C1128" i="28"/>
  <c r="B1128" i="28"/>
  <c r="D1127" i="28"/>
  <c r="E1127" i="28" s="1"/>
  <c r="C1127" i="28"/>
  <c r="B1127" i="28"/>
  <c r="D1126" i="28"/>
  <c r="E1126" i="28" s="1"/>
  <c r="C1126" i="28"/>
  <c r="B1126" i="28"/>
  <c r="D1125" i="28"/>
  <c r="E1125" i="28" s="1"/>
  <c r="C1125" i="28"/>
  <c r="B1125" i="28"/>
  <c r="D1124" i="28"/>
  <c r="E1124" i="28" s="1"/>
  <c r="C1124" i="28"/>
  <c r="B1124" i="28"/>
  <c r="D1123" i="28"/>
  <c r="E1123" i="28" s="1"/>
  <c r="C1123" i="28"/>
  <c r="B1123" i="28"/>
  <c r="D1122" i="28"/>
  <c r="C1122" i="28"/>
  <c r="B1122" i="28"/>
  <c r="D1121" i="28"/>
  <c r="C1121" i="28"/>
  <c r="B1121" i="28"/>
  <c r="D1120" i="28"/>
  <c r="C1120" i="28"/>
  <c r="B1120" i="28"/>
  <c r="D1119" i="28"/>
  <c r="E1119" i="28" s="1"/>
  <c r="C1119" i="28"/>
  <c r="B1119" i="28"/>
  <c r="D1118" i="28"/>
  <c r="E1118" i="28" s="1"/>
  <c r="C1118" i="28"/>
  <c r="B1118" i="28"/>
  <c r="D1117" i="28"/>
  <c r="E1117" i="28" s="1"/>
  <c r="C1117" i="28"/>
  <c r="B1117" i="28"/>
  <c r="D1116" i="28"/>
  <c r="E1116" i="28" s="1"/>
  <c r="C1116" i="28"/>
  <c r="B1116" i="28"/>
  <c r="D1115" i="28"/>
  <c r="E1115" i="28" s="1"/>
  <c r="C1115" i="28"/>
  <c r="B1115" i="28"/>
  <c r="D1114" i="28"/>
  <c r="C1114" i="28"/>
  <c r="B1114" i="28"/>
  <c r="D1113" i="28"/>
  <c r="C1113" i="28"/>
  <c r="B1113" i="28"/>
  <c r="D1112" i="28"/>
  <c r="C1112" i="28"/>
  <c r="B1112" i="28"/>
  <c r="D1111" i="28"/>
  <c r="E1111" i="28" s="1"/>
  <c r="C1111" i="28"/>
  <c r="B1111" i="28"/>
  <c r="D1110" i="28"/>
  <c r="E1110" i="28" s="1"/>
  <c r="C1110" i="28"/>
  <c r="B1110" i="28"/>
  <c r="D1109" i="28"/>
  <c r="E1109" i="28" s="1"/>
  <c r="C1109" i="28"/>
  <c r="B1109" i="28"/>
  <c r="D1108" i="28"/>
  <c r="E1108" i="28" s="1"/>
  <c r="C1108" i="28"/>
  <c r="B1108" i="28"/>
  <c r="D1107" i="28"/>
  <c r="E1107" i="28" s="1"/>
  <c r="C1107" i="28"/>
  <c r="B1107" i="28"/>
  <c r="D1106" i="28"/>
  <c r="C1106" i="28"/>
  <c r="B1106" i="28"/>
  <c r="D1105" i="28"/>
  <c r="E1105" i="28" s="1"/>
  <c r="C1105" i="28"/>
  <c r="B1105" i="28"/>
  <c r="D1104" i="28"/>
  <c r="C1104" i="28"/>
  <c r="B1104" i="28"/>
  <c r="D1103" i="28"/>
  <c r="E1103" i="28" s="1"/>
  <c r="C1103" i="28"/>
  <c r="B1103" i="28"/>
  <c r="D1102" i="28"/>
  <c r="E1102" i="28" s="1"/>
  <c r="C1102" i="28"/>
  <c r="B1102" i="28"/>
  <c r="D1101" i="28"/>
  <c r="C1101" i="28"/>
  <c r="B1101" i="28"/>
  <c r="D1100" i="28"/>
  <c r="C1100" i="28"/>
  <c r="B1100" i="28"/>
  <c r="D1099" i="28"/>
  <c r="E1099" i="28" s="1"/>
  <c r="C1099" i="28"/>
  <c r="B1099" i="28"/>
  <c r="D1098" i="28"/>
  <c r="C1098" i="28"/>
  <c r="B1098" i="28"/>
  <c r="D1097" i="28"/>
  <c r="E1097" i="28" s="1"/>
  <c r="C1097" i="28"/>
  <c r="B1097" i="28"/>
  <c r="D1096" i="28"/>
  <c r="C1096" i="28"/>
  <c r="B1096" i="28"/>
  <c r="D1095" i="28"/>
  <c r="E1095" i="28" s="1"/>
  <c r="C1095" i="28"/>
  <c r="B1095" i="28"/>
  <c r="D1094" i="28"/>
  <c r="E1094" i="28" s="1"/>
  <c r="C1094" i="28"/>
  <c r="B1094" i="28"/>
  <c r="D1093" i="28"/>
  <c r="E1093" i="28" s="1"/>
  <c r="C1093" i="28"/>
  <c r="B1093" i="28"/>
  <c r="D1092" i="28"/>
  <c r="E1092" i="28" s="1"/>
  <c r="C1092" i="28"/>
  <c r="B1092" i="28"/>
  <c r="D1091" i="28"/>
  <c r="E1091" i="28" s="1"/>
  <c r="C1091" i="28"/>
  <c r="B1091" i="28"/>
  <c r="D1090" i="28"/>
  <c r="C1090" i="28"/>
  <c r="B1090" i="28"/>
  <c r="D1089" i="28"/>
  <c r="E1089" i="28" s="1"/>
  <c r="C1089" i="28"/>
  <c r="B1089" i="28"/>
  <c r="D1088" i="28"/>
  <c r="C1088" i="28"/>
  <c r="B1088" i="28"/>
  <c r="D1087" i="28"/>
  <c r="E1087" i="28" s="1"/>
  <c r="C1087" i="28"/>
  <c r="B1087" i="28"/>
  <c r="D1086" i="28"/>
  <c r="C1086" i="28"/>
  <c r="B1086" i="28"/>
  <c r="D1085" i="28"/>
  <c r="C1085" i="28"/>
  <c r="E1085" i="28" s="1"/>
  <c r="B1085" i="28"/>
  <c r="D1084" i="28"/>
  <c r="E1084" i="28" s="1"/>
  <c r="C1084" i="28"/>
  <c r="B1084" i="28"/>
  <c r="D1083" i="28"/>
  <c r="E1083" i="28" s="1"/>
  <c r="C1083" i="28"/>
  <c r="B1083" i="28"/>
  <c r="D1082" i="28"/>
  <c r="C1082" i="28"/>
  <c r="B1082" i="28"/>
  <c r="D1081" i="28"/>
  <c r="E1081" i="28" s="1"/>
  <c r="C1081" i="28"/>
  <c r="B1081" i="28"/>
  <c r="D1080" i="28"/>
  <c r="C1080" i="28"/>
  <c r="B1080" i="28"/>
  <c r="D1079" i="28"/>
  <c r="E1079" i="28" s="1"/>
  <c r="C1079" i="28"/>
  <c r="B1079" i="28"/>
  <c r="D1078" i="28"/>
  <c r="E1078" i="28" s="1"/>
  <c r="C1078" i="28"/>
  <c r="B1078" i="28"/>
  <c r="D1077" i="28"/>
  <c r="E1077" i="28" s="1"/>
  <c r="C1077" i="28"/>
  <c r="B1077" i="28"/>
  <c r="D1076" i="28"/>
  <c r="E1076" i="28" s="1"/>
  <c r="C1076" i="28"/>
  <c r="B1076" i="28"/>
  <c r="D1075" i="28"/>
  <c r="E1075" i="28" s="1"/>
  <c r="C1075" i="28"/>
  <c r="B1075" i="28"/>
  <c r="D1074" i="28"/>
  <c r="C1074" i="28"/>
  <c r="B1074" i="28"/>
  <c r="D1073" i="28"/>
  <c r="E1073" i="28" s="1"/>
  <c r="C1073" i="28"/>
  <c r="B1073" i="28"/>
  <c r="D1072" i="28"/>
  <c r="C1072" i="28"/>
  <c r="B1072" i="28"/>
  <c r="D1071" i="28"/>
  <c r="E1071" i="28" s="1"/>
  <c r="C1071" i="28"/>
  <c r="B1071" i="28"/>
  <c r="D1070" i="28"/>
  <c r="C1070" i="28"/>
  <c r="B1070" i="28"/>
  <c r="D1069" i="28"/>
  <c r="C1069" i="28"/>
  <c r="E1069" i="28" s="1"/>
  <c r="B1069" i="28"/>
  <c r="D1068" i="28"/>
  <c r="E1068" i="28" s="1"/>
  <c r="C1068" i="28"/>
  <c r="B1068" i="28"/>
  <c r="D1067" i="28"/>
  <c r="E1067" i="28" s="1"/>
  <c r="C1067" i="28"/>
  <c r="B1067" i="28"/>
  <c r="D1066" i="28"/>
  <c r="C1066" i="28"/>
  <c r="B1066" i="28"/>
  <c r="D1065" i="28"/>
  <c r="E1065" i="28" s="1"/>
  <c r="C1065" i="28"/>
  <c r="B1065" i="28"/>
  <c r="D1064" i="28"/>
  <c r="C1064" i="28"/>
  <c r="B1064" i="28"/>
  <c r="D1063" i="28"/>
  <c r="E1063" i="28" s="1"/>
  <c r="C1063" i="28"/>
  <c r="B1063" i="28"/>
  <c r="D1062" i="28"/>
  <c r="E1062" i="28" s="1"/>
  <c r="C1062" i="28"/>
  <c r="B1062" i="28"/>
  <c r="D1061" i="28"/>
  <c r="E1061" i="28" s="1"/>
  <c r="C1061" i="28"/>
  <c r="B1061" i="28"/>
  <c r="D1060" i="28"/>
  <c r="E1060" i="28" s="1"/>
  <c r="C1060" i="28"/>
  <c r="B1060" i="28"/>
  <c r="D1059" i="28"/>
  <c r="E1059" i="28" s="1"/>
  <c r="C1059" i="28"/>
  <c r="B1059" i="28"/>
  <c r="D1058" i="28"/>
  <c r="C1058" i="28"/>
  <c r="B1058" i="28"/>
  <c r="D1057" i="28"/>
  <c r="E1057" i="28" s="1"/>
  <c r="C1057" i="28"/>
  <c r="B1057" i="28"/>
  <c r="D1056" i="28"/>
  <c r="C1056" i="28"/>
  <c r="B1056" i="28"/>
  <c r="D1055" i="28"/>
  <c r="E1055" i="28" s="1"/>
  <c r="C1055" i="28"/>
  <c r="B1055" i="28"/>
  <c r="D1054" i="28"/>
  <c r="C1054" i="28"/>
  <c r="B1054" i="28"/>
  <c r="D1053" i="28"/>
  <c r="C1053" i="28"/>
  <c r="E1053" i="28" s="1"/>
  <c r="B1053" i="28"/>
  <c r="D1052" i="28"/>
  <c r="E1052" i="28" s="1"/>
  <c r="C1052" i="28"/>
  <c r="B1052" i="28"/>
  <c r="D1051" i="28"/>
  <c r="E1051" i="28" s="1"/>
  <c r="C1051" i="28"/>
  <c r="B1051" i="28"/>
  <c r="D1050" i="28"/>
  <c r="C1050" i="28"/>
  <c r="B1050" i="28"/>
  <c r="D1049" i="28"/>
  <c r="E1049" i="28" s="1"/>
  <c r="C1049" i="28"/>
  <c r="B1049" i="28"/>
  <c r="D1048" i="28"/>
  <c r="C1048" i="28"/>
  <c r="B1048" i="28"/>
  <c r="D1047" i="28"/>
  <c r="E1047" i="28" s="1"/>
  <c r="C1047" i="28"/>
  <c r="B1047" i="28"/>
  <c r="D1046" i="28"/>
  <c r="E1046" i="28" s="1"/>
  <c r="C1046" i="28"/>
  <c r="B1046" i="28"/>
  <c r="D1045" i="28"/>
  <c r="E1045" i="28" s="1"/>
  <c r="C1045" i="28"/>
  <c r="B1045" i="28"/>
  <c r="D1044" i="28"/>
  <c r="E1044" i="28" s="1"/>
  <c r="C1044" i="28"/>
  <c r="B1044" i="28"/>
  <c r="D1043" i="28"/>
  <c r="E1043" i="28" s="1"/>
  <c r="C1043" i="28"/>
  <c r="B1043" i="28"/>
  <c r="D1042" i="28"/>
  <c r="C1042" i="28"/>
  <c r="B1042" i="28"/>
  <c r="D1041" i="28"/>
  <c r="E1041" i="28" s="1"/>
  <c r="C1041" i="28"/>
  <c r="B1041" i="28"/>
  <c r="D1040" i="28"/>
  <c r="C1040" i="28"/>
  <c r="B1040" i="28"/>
  <c r="D1039" i="28"/>
  <c r="E1039" i="28" s="1"/>
  <c r="C1039" i="28"/>
  <c r="B1039" i="28"/>
  <c r="D1038" i="28"/>
  <c r="C1038" i="28"/>
  <c r="B1038" i="28"/>
  <c r="D1037" i="28"/>
  <c r="C1037" i="28"/>
  <c r="E1037" i="28" s="1"/>
  <c r="B1037" i="28"/>
  <c r="D1036" i="28"/>
  <c r="E1036" i="28" s="1"/>
  <c r="C1036" i="28"/>
  <c r="B1036" i="28"/>
  <c r="D1035" i="28"/>
  <c r="E1035" i="28" s="1"/>
  <c r="C1035" i="28"/>
  <c r="B1035" i="28"/>
  <c r="D1034" i="28"/>
  <c r="C1034" i="28"/>
  <c r="B1034" i="28"/>
  <c r="D1033" i="28"/>
  <c r="E1033" i="28" s="1"/>
  <c r="C1033" i="28"/>
  <c r="B1033" i="28"/>
  <c r="D1032" i="28"/>
  <c r="C1032" i="28"/>
  <c r="B1032" i="28"/>
  <c r="D1031" i="28"/>
  <c r="E1031" i="28" s="1"/>
  <c r="C1031" i="28"/>
  <c r="B1031" i="28"/>
  <c r="D1030" i="28"/>
  <c r="E1030" i="28" s="1"/>
  <c r="C1030" i="28"/>
  <c r="B1030" i="28"/>
  <c r="D1029" i="28"/>
  <c r="E1029" i="28" s="1"/>
  <c r="C1029" i="28"/>
  <c r="B1029" i="28"/>
  <c r="D1028" i="28"/>
  <c r="E1028" i="28" s="1"/>
  <c r="C1028" i="28"/>
  <c r="B1028" i="28"/>
  <c r="D1027" i="28"/>
  <c r="E1027" i="28" s="1"/>
  <c r="C1027" i="28"/>
  <c r="B1027" i="28"/>
  <c r="D1026" i="28"/>
  <c r="C1026" i="28"/>
  <c r="B1026" i="28"/>
  <c r="D1025" i="28"/>
  <c r="E1025" i="28" s="1"/>
  <c r="C1025" i="28"/>
  <c r="B1025" i="28"/>
  <c r="D1024" i="28"/>
  <c r="C1024" i="28"/>
  <c r="B1024" i="28"/>
  <c r="D1023" i="28"/>
  <c r="E1023" i="28" s="1"/>
  <c r="C1023" i="28"/>
  <c r="B1023" i="28"/>
  <c r="D1022" i="28"/>
  <c r="C1022" i="28"/>
  <c r="B1022" i="28"/>
  <c r="D1021" i="28"/>
  <c r="C1021" i="28"/>
  <c r="E1021" i="28" s="1"/>
  <c r="B1021" i="28"/>
  <c r="D1020" i="28"/>
  <c r="E1020" i="28" s="1"/>
  <c r="C1020" i="28"/>
  <c r="B1020" i="28"/>
  <c r="D1019" i="28"/>
  <c r="E1019" i="28" s="1"/>
  <c r="C1019" i="28"/>
  <c r="B1019" i="28"/>
  <c r="D1018" i="28"/>
  <c r="C1018" i="28"/>
  <c r="B1018" i="28"/>
  <c r="D1017" i="28"/>
  <c r="E1017" i="28" s="1"/>
  <c r="C1017" i="28"/>
  <c r="B1017" i="28"/>
  <c r="D1016" i="28"/>
  <c r="C1016" i="28"/>
  <c r="B1016" i="28"/>
  <c r="D1015" i="28"/>
  <c r="E1015" i="28" s="1"/>
  <c r="C1015" i="28"/>
  <c r="B1015" i="28"/>
  <c r="D1014" i="28"/>
  <c r="E1014" i="28" s="1"/>
  <c r="C1014" i="28"/>
  <c r="B1014" i="28"/>
  <c r="D1013" i="28"/>
  <c r="E1013" i="28" s="1"/>
  <c r="C1013" i="28"/>
  <c r="B1013" i="28"/>
  <c r="D1012" i="28"/>
  <c r="E1012" i="28" s="1"/>
  <c r="C1012" i="28"/>
  <c r="B1012" i="28"/>
  <c r="D1011" i="28"/>
  <c r="E1011" i="28" s="1"/>
  <c r="C1011" i="28"/>
  <c r="B1011" i="28"/>
  <c r="D1010" i="28"/>
  <c r="C1010" i="28"/>
  <c r="B1010" i="28"/>
  <c r="D1009" i="28"/>
  <c r="E1009" i="28" s="1"/>
  <c r="C1009" i="28"/>
  <c r="B1009" i="28"/>
  <c r="D1008" i="28"/>
  <c r="C1008" i="28"/>
  <c r="B1008" i="28"/>
  <c r="D1007" i="28"/>
  <c r="E1007" i="28" s="1"/>
  <c r="C1007" i="28"/>
  <c r="B1007" i="28"/>
  <c r="D1006" i="28"/>
  <c r="C1006" i="28"/>
  <c r="B1006" i="28"/>
  <c r="D1005" i="28"/>
  <c r="C1005" i="28"/>
  <c r="E1005" i="28" s="1"/>
  <c r="B1005" i="28"/>
  <c r="D1004" i="28"/>
  <c r="E1004" i="28" s="1"/>
  <c r="C1004" i="28"/>
  <c r="B1004" i="28"/>
  <c r="D1003" i="28"/>
  <c r="E1003" i="28" s="1"/>
  <c r="C1003" i="28"/>
  <c r="B1003" i="28"/>
  <c r="D1002" i="28"/>
  <c r="C1002" i="28"/>
  <c r="B1002" i="28"/>
  <c r="D1001" i="28"/>
  <c r="E1001" i="28" s="1"/>
  <c r="C1001" i="28"/>
  <c r="B1001" i="28"/>
  <c r="D1000" i="28"/>
  <c r="C1000" i="28"/>
  <c r="B1000" i="28"/>
  <c r="D999" i="28"/>
  <c r="E999" i="28" s="1"/>
  <c r="C999" i="28"/>
  <c r="B999" i="28"/>
  <c r="D998" i="28"/>
  <c r="E998" i="28" s="1"/>
  <c r="C998" i="28"/>
  <c r="B998" i="28"/>
  <c r="D997" i="28"/>
  <c r="E997" i="28" s="1"/>
  <c r="C997" i="28"/>
  <c r="B997" i="28"/>
  <c r="D996" i="28"/>
  <c r="E996" i="28" s="1"/>
  <c r="C996" i="28"/>
  <c r="B996" i="28"/>
  <c r="D995" i="28"/>
  <c r="E995" i="28" s="1"/>
  <c r="C995" i="28"/>
  <c r="B995" i="28"/>
  <c r="D994" i="28"/>
  <c r="C994" i="28"/>
  <c r="B994" i="28"/>
  <c r="D993" i="28"/>
  <c r="E993" i="28" s="1"/>
  <c r="C993" i="28"/>
  <c r="B993" i="28"/>
  <c r="D992" i="28"/>
  <c r="C992" i="28"/>
  <c r="B992" i="28"/>
  <c r="D991" i="28"/>
  <c r="E991" i="28" s="1"/>
  <c r="C991" i="28"/>
  <c r="B991" i="28"/>
  <c r="D990" i="28"/>
  <c r="C990" i="28"/>
  <c r="B990" i="28"/>
  <c r="D989" i="28"/>
  <c r="C989" i="28"/>
  <c r="E989" i="28" s="1"/>
  <c r="B989" i="28"/>
  <c r="D988" i="28"/>
  <c r="E988" i="28" s="1"/>
  <c r="C988" i="28"/>
  <c r="B988" i="28"/>
  <c r="D987" i="28"/>
  <c r="E987" i="28" s="1"/>
  <c r="C987" i="28"/>
  <c r="B987" i="28"/>
  <c r="D986" i="28"/>
  <c r="C986" i="28"/>
  <c r="B986" i="28"/>
  <c r="D985" i="28"/>
  <c r="E985" i="28" s="1"/>
  <c r="C985" i="28"/>
  <c r="B985" i="28"/>
  <c r="D984" i="28"/>
  <c r="C984" i="28"/>
  <c r="B984" i="28"/>
  <c r="D983" i="28"/>
  <c r="E983" i="28" s="1"/>
  <c r="C983" i="28"/>
  <c r="B983" i="28"/>
  <c r="D982" i="28"/>
  <c r="E982" i="28" s="1"/>
  <c r="C982" i="28"/>
  <c r="B982" i="28"/>
  <c r="D981" i="28"/>
  <c r="C981" i="28"/>
  <c r="B981" i="28"/>
  <c r="D980" i="28"/>
  <c r="E980" i="28" s="1"/>
  <c r="C980" i="28"/>
  <c r="B980" i="28"/>
  <c r="D979" i="28"/>
  <c r="E979" i="28" s="1"/>
  <c r="C979" i="28"/>
  <c r="B979" i="28"/>
  <c r="D978" i="28"/>
  <c r="C978" i="28"/>
  <c r="B978" i="28"/>
  <c r="D977" i="28"/>
  <c r="E977" i="28" s="1"/>
  <c r="C977" i="28"/>
  <c r="B977" i="28"/>
  <c r="D976" i="28"/>
  <c r="C976" i="28"/>
  <c r="B976" i="28"/>
  <c r="D975" i="28"/>
  <c r="E975" i="28" s="1"/>
  <c r="C975" i="28"/>
  <c r="B975" i="28"/>
  <c r="D974" i="28"/>
  <c r="C974" i="28"/>
  <c r="B974" i="28"/>
  <c r="D973" i="28"/>
  <c r="C973" i="28"/>
  <c r="E973" i="28" s="1"/>
  <c r="B973" i="28"/>
  <c r="D972" i="28"/>
  <c r="E972" i="28" s="1"/>
  <c r="C972" i="28"/>
  <c r="B972" i="28"/>
  <c r="D971" i="28"/>
  <c r="E971" i="28" s="1"/>
  <c r="C971" i="28"/>
  <c r="B971" i="28"/>
  <c r="D970" i="28"/>
  <c r="C970" i="28"/>
  <c r="B970" i="28"/>
  <c r="D969" i="28"/>
  <c r="E969" i="28" s="1"/>
  <c r="C969" i="28"/>
  <c r="B969" i="28"/>
  <c r="D968" i="28"/>
  <c r="C968" i="28"/>
  <c r="B968" i="28"/>
  <c r="D967" i="28"/>
  <c r="E967" i="28" s="1"/>
  <c r="C967" i="28"/>
  <c r="B967" i="28"/>
  <c r="D966" i="28"/>
  <c r="E966" i="28" s="1"/>
  <c r="C966" i="28"/>
  <c r="B966" i="28"/>
  <c r="D965" i="28"/>
  <c r="C965" i="28"/>
  <c r="B965" i="28"/>
  <c r="D964" i="28"/>
  <c r="E964" i="28" s="1"/>
  <c r="C964" i="28"/>
  <c r="B964" i="28"/>
  <c r="D963" i="28"/>
  <c r="E963" i="28" s="1"/>
  <c r="C963" i="28"/>
  <c r="B963" i="28"/>
  <c r="D962" i="28"/>
  <c r="C962" i="28"/>
  <c r="B962" i="28"/>
  <c r="D961" i="28"/>
  <c r="E961" i="28" s="1"/>
  <c r="C961" i="28"/>
  <c r="B961" i="28"/>
  <c r="D960" i="28"/>
  <c r="C960" i="28"/>
  <c r="B960" i="28"/>
  <c r="D959" i="28"/>
  <c r="E959" i="28" s="1"/>
  <c r="C959" i="28"/>
  <c r="B959" i="28"/>
  <c r="D958" i="28"/>
  <c r="C958" i="28"/>
  <c r="B958" i="28"/>
  <c r="D957" i="28"/>
  <c r="C957" i="28"/>
  <c r="E957" i="28" s="1"/>
  <c r="B957" i="28"/>
  <c r="D956" i="28"/>
  <c r="E956" i="28" s="1"/>
  <c r="C956" i="28"/>
  <c r="B956" i="28"/>
  <c r="D955" i="28"/>
  <c r="E955" i="28" s="1"/>
  <c r="C955" i="28"/>
  <c r="B955" i="28"/>
  <c r="D954" i="28"/>
  <c r="C954" i="28"/>
  <c r="B954" i="28"/>
  <c r="D953" i="28"/>
  <c r="E953" i="28" s="1"/>
  <c r="C953" i="28"/>
  <c r="B953" i="28"/>
  <c r="D952" i="28"/>
  <c r="C952" i="28"/>
  <c r="B952" i="28"/>
  <c r="D951" i="28"/>
  <c r="E951" i="28" s="1"/>
  <c r="C951" i="28"/>
  <c r="B951" i="28"/>
  <c r="D950" i="28"/>
  <c r="E950" i="28" s="1"/>
  <c r="C950" i="28"/>
  <c r="B950" i="28"/>
  <c r="D949" i="28"/>
  <c r="C949" i="28"/>
  <c r="B949" i="28"/>
  <c r="D948" i="28"/>
  <c r="E948" i="28" s="1"/>
  <c r="C948" i="28"/>
  <c r="B948" i="28"/>
  <c r="D947" i="28"/>
  <c r="E947" i="28" s="1"/>
  <c r="C947" i="28"/>
  <c r="B947" i="28"/>
  <c r="D946" i="28"/>
  <c r="C946" i="28"/>
  <c r="B946" i="28"/>
  <c r="D945" i="28"/>
  <c r="E945" i="28" s="1"/>
  <c r="C945" i="28"/>
  <c r="B945" i="28"/>
  <c r="D944" i="28"/>
  <c r="C944" i="28"/>
  <c r="B944" i="28"/>
  <c r="D943" i="28"/>
  <c r="E943" i="28" s="1"/>
  <c r="C943" i="28"/>
  <c r="B943" i="28"/>
  <c r="D942" i="28"/>
  <c r="C942" i="28"/>
  <c r="B942" i="28"/>
  <c r="D941" i="28"/>
  <c r="C941" i="28"/>
  <c r="E941" i="28" s="1"/>
  <c r="B941" i="28"/>
  <c r="D940" i="28"/>
  <c r="E940" i="28" s="1"/>
  <c r="C940" i="28"/>
  <c r="B940" i="28"/>
  <c r="D939" i="28"/>
  <c r="E939" i="28" s="1"/>
  <c r="C939" i="28"/>
  <c r="B939" i="28"/>
  <c r="D938" i="28"/>
  <c r="C938" i="28"/>
  <c r="B938" i="28"/>
  <c r="D937" i="28"/>
  <c r="E937" i="28" s="1"/>
  <c r="C937" i="28"/>
  <c r="B937" i="28"/>
  <c r="D936" i="28"/>
  <c r="C936" i="28"/>
  <c r="B936" i="28"/>
  <c r="D935" i="28"/>
  <c r="E935" i="28" s="1"/>
  <c r="C935" i="28"/>
  <c r="B935" i="28"/>
  <c r="D934" i="28"/>
  <c r="E934" i="28" s="1"/>
  <c r="C934" i="28"/>
  <c r="B934" i="28"/>
  <c r="D933" i="28"/>
  <c r="C933" i="28"/>
  <c r="B933" i="28"/>
  <c r="D932" i="28"/>
  <c r="E932" i="28" s="1"/>
  <c r="C932" i="28"/>
  <c r="B932" i="28"/>
  <c r="D931" i="28"/>
  <c r="E931" i="28" s="1"/>
  <c r="C931" i="28"/>
  <c r="B931" i="28"/>
  <c r="D930" i="28"/>
  <c r="C930" i="28"/>
  <c r="B930" i="28"/>
  <c r="D929" i="28"/>
  <c r="E929" i="28" s="1"/>
  <c r="C929" i="28"/>
  <c r="B929" i="28"/>
  <c r="D928" i="28"/>
  <c r="E928" i="28" s="1"/>
  <c r="C928" i="28"/>
  <c r="B928" i="28"/>
  <c r="D927" i="28"/>
  <c r="E927" i="28" s="1"/>
  <c r="C927" i="28"/>
  <c r="B927" i="28"/>
  <c r="D926" i="28"/>
  <c r="C926" i="28"/>
  <c r="B926" i="28"/>
  <c r="D925" i="28"/>
  <c r="C925" i="28"/>
  <c r="E925" i="28" s="1"/>
  <c r="B925" i="28"/>
  <c r="D924" i="28"/>
  <c r="E924" i="28" s="1"/>
  <c r="C924" i="28"/>
  <c r="B924" i="28"/>
  <c r="D923" i="28"/>
  <c r="E923" i="28" s="1"/>
  <c r="C923" i="28"/>
  <c r="B923" i="28"/>
  <c r="D922" i="28"/>
  <c r="C922" i="28"/>
  <c r="B922" i="28"/>
  <c r="D921" i="28"/>
  <c r="E921" i="28" s="1"/>
  <c r="C921" i="28"/>
  <c r="B921" i="28"/>
  <c r="D920" i="28"/>
  <c r="E920" i="28" s="1"/>
  <c r="C920" i="28"/>
  <c r="B920" i="28"/>
  <c r="D919" i="28"/>
  <c r="E919" i="28" s="1"/>
  <c r="C919" i="28"/>
  <c r="B919" i="28"/>
  <c r="D918" i="28"/>
  <c r="E918" i="28" s="1"/>
  <c r="C918" i="28"/>
  <c r="B918" i="28"/>
  <c r="D917" i="28"/>
  <c r="C917" i="28"/>
  <c r="B917" i="28"/>
  <c r="D916" i="28"/>
  <c r="C916" i="28"/>
  <c r="B916" i="28"/>
  <c r="D915" i="28"/>
  <c r="E915" i="28" s="1"/>
  <c r="C915" i="28"/>
  <c r="B915" i="28"/>
  <c r="D914" i="28"/>
  <c r="C914" i="28"/>
  <c r="B914" i="28"/>
  <c r="D913" i="28"/>
  <c r="E913" i="28" s="1"/>
  <c r="C913" i="28"/>
  <c r="B913" i="28"/>
  <c r="D912" i="28"/>
  <c r="E912" i="28" s="1"/>
  <c r="C912" i="28"/>
  <c r="B912" i="28"/>
  <c r="D911" i="28"/>
  <c r="E911" i="28" s="1"/>
  <c r="C911" i="28"/>
  <c r="B911" i="28"/>
  <c r="D910" i="28"/>
  <c r="C910" i="28"/>
  <c r="B910" i="28"/>
  <c r="D909" i="28"/>
  <c r="C909" i="28"/>
  <c r="E909" i="28" s="1"/>
  <c r="B909" i="28"/>
  <c r="D908" i="28"/>
  <c r="C908" i="28"/>
  <c r="B908" i="28"/>
  <c r="D907" i="28"/>
  <c r="E907" i="28" s="1"/>
  <c r="C907" i="28"/>
  <c r="B907" i="28"/>
  <c r="D906" i="28"/>
  <c r="C906" i="28"/>
  <c r="B906" i="28"/>
  <c r="D905" i="28"/>
  <c r="E905" i="28" s="1"/>
  <c r="C905" i="28"/>
  <c r="B905" i="28"/>
  <c r="D904" i="28"/>
  <c r="E904" i="28" s="1"/>
  <c r="C904" i="28"/>
  <c r="B904" i="28"/>
  <c r="D903" i="28"/>
  <c r="E903" i="28" s="1"/>
  <c r="C903" i="28"/>
  <c r="B903" i="28"/>
  <c r="D902" i="28"/>
  <c r="E902" i="28" s="1"/>
  <c r="C902" i="28"/>
  <c r="B902" i="28"/>
  <c r="D901" i="28"/>
  <c r="C901" i="28"/>
  <c r="B901" i="28"/>
  <c r="D900" i="28"/>
  <c r="C900" i="28"/>
  <c r="B900" i="28"/>
  <c r="D899" i="28"/>
  <c r="E899" i="28" s="1"/>
  <c r="C899" i="28"/>
  <c r="B899" i="28"/>
  <c r="D898" i="28"/>
  <c r="C898" i="28"/>
  <c r="B898" i="28"/>
  <c r="D897" i="28"/>
  <c r="E897" i="28" s="1"/>
  <c r="C897" i="28"/>
  <c r="B897" i="28"/>
  <c r="D896" i="28"/>
  <c r="E896" i="28" s="1"/>
  <c r="C896" i="28"/>
  <c r="B896" i="28"/>
  <c r="D895" i="28"/>
  <c r="E895" i="28" s="1"/>
  <c r="C895" i="28"/>
  <c r="B895" i="28"/>
  <c r="D894" i="28"/>
  <c r="C894" i="28"/>
  <c r="B894" i="28"/>
  <c r="D893" i="28"/>
  <c r="C893" i="28"/>
  <c r="E893" i="28" s="1"/>
  <c r="B893" i="28"/>
  <c r="D892" i="28"/>
  <c r="C892" i="28"/>
  <c r="B892" i="28"/>
  <c r="D891" i="28"/>
  <c r="E891" i="28" s="1"/>
  <c r="C891" i="28"/>
  <c r="B891" i="28"/>
  <c r="D890" i="28"/>
  <c r="C890" i="28"/>
  <c r="B890" i="28"/>
  <c r="D889" i="28"/>
  <c r="E889" i="28" s="1"/>
  <c r="C889" i="28"/>
  <c r="B889" i="28"/>
  <c r="D888" i="28"/>
  <c r="E888" i="28" s="1"/>
  <c r="C888" i="28"/>
  <c r="B888" i="28"/>
  <c r="D887" i="28"/>
  <c r="E887" i="28" s="1"/>
  <c r="C887" i="28"/>
  <c r="B887" i="28"/>
  <c r="D886" i="28"/>
  <c r="E886" i="28" s="1"/>
  <c r="C886" i="28"/>
  <c r="B886" i="28"/>
  <c r="D885" i="28"/>
  <c r="C885" i="28"/>
  <c r="B885" i="28"/>
  <c r="D884" i="28"/>
  <c r="C884" i="28"/>
  <c r="B884" i="28"/>
  <c r="D883" i="28"/>
  <c r="E883" i="28" s="1"/>
  <c r="C883" i="28"/>
  <c r="B883" i="28"/>
  <c r="D882" i="28"/>
  <c r="C882" i="28"/>
  <c r="B882" i="28"/>
  <c r="D881" i="28"/>
  <c r="E881" i="28" s="1"/>
  <c r="C881" i="28"/>
  <c r="B881" i="28"/>
  <c r="D880" i="28"/>
  <c r="E880" i="28" s="1"/>
  <c r="C880" i="28"/>
  <c r="B880" i="28"/>
  <c r="D879" i="28"/>
  <c r="E879" i="28" s="1"/>
  <c r="C879" i="28"/>
  <c r="B879" i="28"/>
  <c r="D878" i="28"/>
  <c r="C878" i="28"/>
  <c r="B878" i="28"/>
  <c r="D877" i="28"/>
  <c r="C877" i="28"/>
  <c r="E877" i="28" s="1"/>
  <c r="B877" i="28"/>
  <c r="D876" i="28"/>
  <c r="C876" i="28"/>
  <c r="B876" i="28"/>
  <c r="D875" i="28"/>
  <c r="E875" i="28" s="1"/>
  <c r="C875" i="28"/>
  <c r="B875" i="28"/>
  <c r="D874" i="28"/>
  <c r="C874" i="28"/>
  <c r="B874" i="28"/>
  <c r="D873" i="28"/>
  <c r="E873" i="28" s="1"/>
  <c r="C873" i="28"/>
  <c r="B873" i="28"/>
  <c r="D872" i="28"/>
  <c r="E872" i="28" s="1"/>
  <c r="C872" i="28"/>
  <c r="B872" i="28"/>
  <c r="D871" i="28"/>
  <c r="E871" i="28" s="1"/>
  <c r="C871" i="28"/>
  <c r="B871" i="28"/>
  <c r="D870" i="28"/>
  <c r="E870" i="28" s="1"/>
  <c r="C870" i="28"/>
  <c r="B870" i="28"/>
  <c r="D869" i="28"/>
  <c r="C869" i="28"/>
  <c r="B869" i="28"/>
  <c r="D868" i="28"/>
  <c r="C868" i="28"/>
  <c r="B868" i="28"/>
  <c r="D867" i="28"/>
  <c r="E867" i="28" s="1"/>
  <c r="C867" i="28"/>
  <c r="B867" i="28"/>
  <c r="D866" i="28"/>
  <c r="C866" i="28"/>
  <c r="B866" i="28"/>
  <c r="D865" i="28"/>
  <c r="E865" i="28" s="1"/>
  <c r="C865" i="28"/>
  <c r="B865" i="28"/>
  <c r="D864" i="28"/>
  <c r="E864" i="28" s="1"/>
  <c r="C864" i="28"/>
  <c r="B864" i="28"/>
  <c r="D863" i="28"/>
  <c r="E863" i="28" s="1"/>
  <c r="C863" i="28"/>
  <c r="B863" i="28"/>
  <c r="D862" i="28"/>
  <c r="C862" i="28"/>
  <c r="B862" i="28"/>
  <c r="D861" i="28"/>
  <c r="C861" i="28"/>
  <c r="E861" i="28" s="1"/>
  <c r="B861" i="28"/>
  <c r="D860" i="28"/>
  <c r="C860" i="28"/>
  <c r="B860" i="28"/>
  <c r="D859" i="28"/>
  <c r="E859" i="28" s="1"/>
  <c r="C859" i="28"/>
  <c r="B859" i="28"/>
  <c r="D858" i="28"/>
  <c r="C858" i="28"/>
  <c r="B858" i="28"/>
  <c r="D857" i="28"/>
  <c r="E857" i="28" s="1"/>
  <c r="C857" i="28"/>
  <c r="B857" i="28"/>
  <c r="D856" i="28"/>
  <c r="E856" i="28" s="1"/>
  <c r="C856" i="28"/>
  <c r="B856" i="28"/>
  <c r="D855" i="28"/>
  <c r="E855" i="28" s="1"/>
  <c r="C855" i="28"/>
  <c r="B855" i="28"/>
  <c r="D854" i="28"/>
  <c r="E854" i="28" s="1"/>
  <c r="C854" i="28"/>
  <c r="B854" i="28"/>
  <c r="D853" i="28"/>
  <c r="C853" i="28"/>
  <c r="B853" i="28"/>
  <c r="D852" i="28"/>
  <c r="C852" i="28"/>
  <c r="B852" i="28"/>
  <c r="D851" i="28"/>
  <c r="E851" i="28" s="1"/>
  <c r="C851" i="28"/>
  <c r="B851" i="28"/>
  <c r="D850" i="28"/>
  <c r="C850" i="28"/>
  <c r="B850" i="28"/>
  <c r="D849" i="28"/>
  <c r="E849" i="28" s="1"/>
  <c r="C849" i="28"/>
  <c r="B849" i="28"/>
  <c r="D848" i="28"/>
  <c r="E848" i="28" s="1"/>
  <c r="C848" i="28"/>
  <c r="B848" i="28"/>
  <c r="D847" i="28"/>
  <c r="E847" i="28" s="1"/>
  <c r="C847" i="28"/>
  <c r="B847" i="28"/>
  <c r="D846" i="28"/>
  <c r="C846" i="28"/>
  <c r="B846" i="28"/>
  <c r="D845" i="28"/>
  <c r="C845" i="28"/>
  <c r="E845" i="28" s="1"/>
  <c r="B845" i="28"/>
  <c r="D844" i="28"/>
  <c r="C844" i="28"/>
  <c r="B844" i="28"/>
  <c r="D843" i="28"/>
  <c r="E843" i="28" s="1"/>
  <c r="C843" i="28"/>
  <c r="B843" i="28"/>
  <c r="D842" i="28"/>
  <c r="C842" i="28"/>
  <c r="B842" i="28"/>
  <c r="D841" i="28"/>
  <c r="E841" i="28" s="1"/>
  <c r="C841" i="28"/>
  <c r="B841" i="28"/>
  <c r="D840" i="28"/>
  <c r="E840" i="28" s="1"/>
  <c r="C840" i="28"/>
  <c r="B840" i="28"/>
  <c r="D839" i="28"/>
  <c r="E839" i="28" s="1"/>
  <c r="C839" i="28"/>
  <c r="B839" i="28"/>
  <c r="D838" i="28"/>
  <c r="E838" i="28" s="1"/>
  <c r="C838" i="28"/>
  <c r="B838" i="28"/>
  <c r="D837" i="28"/>
  <c r="C837" i="28"/>
  <c r="B837" i="28"/>
  <c r="D836" i="28"/>
  <c r="C836" i="28"/>
  <c r="B836" i="28"/>
  <c r="D835" i="28"/>
  <c r="E835" i="28" s="1"/>
  <c r="C835" i="28"/>
  <c r="B835" i="28"/>
  <c r="D834" i="28"/>
  <c r="C834" i="28"/>
  <c r="B834" i="28"/>
  <c r="D833" i="28"/>
  <c r="E833" i="28" s="1"/>
  <c r="C833" i="28"/>
  <c r="B833" i="28"/>
  <c r="D832" i="28"/>
  <c r="E832" i="28" s="1"/>
  <c r="C832" i="28"/>
  <c r="B832" i="28"/>
  <c r="D831" i="28"/>
  <c r="E831" i="28" s="1"/>
  <c r="C831" i="28"/>
  <c r="B831" i="28"/>
  <c r="D830" i="28"/>
  <c r="E830" i="28" s="1"/>
  <c r="C830" i="28"/>
  <c r="B830" i="28"/>
  <c r="D829" i="28"/>
  <c r="C829" i="28"/>
  <c r="E829" i="28" s="1"/>
  <c r="B829" i="28"/>
  <c r="D828" i="28"/>
  <c r="C828" i="28"/>
  <c r="E828" i="28" s="1"/>
  <c r="B828" i="28"/>
  <c r="D827" i="28"/>
  <c r="E827" i="28" s="1"/>
  <c r="C827" i="28"/>
  <c r="B827" i="28"/>
  <c r="D826" i="28"/>
  <c r="C826" i="28"/>
  <c r="B826" i="28"/>
  <c r="D825" i="28"/>
  <c r="E825" i="28" s="1"/>
  <c r="C825" i="28"/>
  <c r="B825" i="28"/>
  <c r="D824" i="28"/>
  <c r="E824" i="28" s="1"/>
  <c r="C824" i="28"/>
  <c r="B824" i="28"/>
  <c r="D823" i="28"/>
  <c r="E823" i="28" s="1"/>
  <c r="C823" i="28"/>
  <c r="B823" i="28"/>
  <c r="D822" i="28"/>
  <c r="E822" i="28" s="1"/>
  <c r="C822" i="28"/>
  <c r="B822" i="28"/>
  <c r="D821" i="28"/>
  <c r="C821" i="28"/>
  <c r="B821" i="28"/>
  <c r="D820" i="28"/>
  <c r="C820" i="28"/>
  <c r="B820" i="28"/>
  <c r="D819" i="28"/>
  <c r="E819" i="28" s="1"/>
  <c r="C819" i="28"/>
  <c r="B819" i="28"/>
  <c r="D818" i="28"/>
  <c r="C818" i="28"/>
  <c r="B818" i="28"/>
  <c r="D817" i="28"/>
  <c r="E817" i="28" s="1"/>
  <c r="C817" i="28"/>
  <c r="B817" i="28"/>
  <c r="D816" i="28"/>
  <c r="E816" i="28" s="1"/>
  <c r="C816" i="28"/>
  <c r="B816" i="28"/>
  <c r="D815" i="28"/>
  <c r="E815" i="28" s="1"/>
  <c r="C815" i="28"/>
  <c r="B815" i="28"/>
  <c r="D814" i="28"/>
  <c r="E814" i="28" s="1"/>
  <c r="C814" i="28"/>
  <c r="B814" i="28"/>
  <c r="D813" i="28"/>
  <c r="C813" i="28"/>
  <c r="B813" i="28"/>
  <c r="D812" i="28"/>
  <c r="C812" i="28"/>
  <c r="B812" i="28"/>
  <c r="D811" i="28"/>
  <c r="C811" i="28"/>
  <c r="B811" i="28"/>
  <c r="D810" i="28"/>
  <c r="C810" i="28"/>
  <c r="B810" i="28"/>
  <c r="D809" i="28"/>
  <c r="E809" i="28" s="1"/>
  <c r="C809" i="28"/>
  <c r="B809" i="28"/>
  <c r="D808" i="28"/>
  <c r="C808" i="28"/>
  <c r="B808" i="28"/>
  <c r="D807" i="28"/>
  <c r="E807" i="28" s="1"/>
  <c r="C807" i="28"/>
  <c r="B807" i="28"/>
  <c r="D806" i="28"/>
  <c r="E806" i="28" s="1"/>
  <c r="C806" i="28"/>
  <c r="B806" i="28"/>
  <c r="D805" i="28"/>
  <c r="C805" i="28"/>
  <c r="B805" i="28"/>
  <c r="D804" i="28"/>
  <c r="C804" i="28"/>
  <c r="B804" i="28"/>
  <c r="D803" i="28"/>
  <c r="C803" i="28"/>
  <c r="B803" i="28"/>
  <c r="D802" i="28"/>
  <c r="C802" i="28"/>
  <c r="B802" i="28"/>
  <c r="D801" i="28"/>
  <c r="E801" i="28" s="1"/>
  <c r="C801" i="28"/>
  <c r="B801" i="28"/>
  <c r="D800" i="28"/>
  <c r="E800" i="28" s="1"/>
  <c r="C800" i="28"/>
  <c r="B800" i="28"/>
  <c r="D799" i="28"/>
  <c r="E799" i="28" s="1"/>
  <c r="C799" i="28"/>
  <c r="B799" i="28"/>
  <c r="D798" i="28"/>
  <c r="E798" i="28" s="1"/>
  <c r="C798" i="28"/>
  <c r="B798" i="28"/>
  <c r="D797" i="28"/>
  <c r="C797" i="28"/>
  <c r="B797" i="28"/>
  <c r="D796" i="28"/>
  <c r="C796" i="28"/>
  <c r="B796" i="28"/>
  <c r="D795" i="28"/>
  <c r="E795" i="28" s="1"/>
  <c r="C795" i="28"/>
  <c r="B795" i="28"/>
  <c r="D794" i="28"/>
  <c r="C794" i="28"/>
  <c r="B794" i="28"/>
  <c r="D793" i="28"/>
  <c r="E793" i="28" s="1"/>
  <c r="C793" i="28"/>
  <c r="B793" i="28"/>
  <c r="D792" i="28"/>
  <c r="E792" i="28" s="1"/>
  <c r="C792" i="28"/>
  <c r="B792" i="28"/>
  <c r="D791" i="28"/>
  <c r="E791" i="28" s="1"/>
  <c r="C791" i="28"/>
  <c r="B791" i="28"/>
  <c r="D790" i="28"/>
  <c r="E790" i="28" s="1"/>
  <c r="C790" i="28"/>
  <c r="B790" i="28"/>
  <c r="D789" i="28"/>
  <c r="C789" i="28"/>
  <c r="B789" i="28"/>
  <c r="D788" i="28"/>
  <c r="C788" i="28"/>
  <c r="E788" i="28" s="1"/>
  <c r="B788" i="28"/>
  <c r="D787" i="28"/>
  <c r="C787" i="28"/>
  <c r="E787" i="28" s="1"/>
  <c r="B787" i="28"/>
  <c r="D786" i="28"/>
  <c r="C786" i="28"/>
  <c r="B786" i="28"/>
  <c r="D785" i="28"/>
  <c r="E785" i="28" s="1"/>
  <c r="C785" i="28"/>
  <c r="B785" i="28"/>
  <c r="D784" i="28"/>
  <c r="E784" i="28" s="1"/>
  <c r="C784" i="28"/>
  <c r="B784" i="28"/>
  <c r="D783" i="28"/>
  <c r="E783" i="28" s="1"/>
  <c r="C783" i="28"/>
  <c r="B783" i="28"/>
  <c r="D782" i="28"/>
  <c r="E782" i="28" s="1"/>
  <c r="C782" i="28"/>
  <c r="B782" i="28"/>
  <c r="D781" i="28"/>
  <c r="C781" i="28"/>
  <c r="B781" i="28"/>
  <c r="D780" i="28"/>
  <c r="C780" i="28"/>
  <c r="B780" i="28"/>
  <c r="D779" i="28"/>
  <c r="C779" i="28"/>
  <c r="B779" i="28"/>
  <c r="D778" i="28"/>
  <c r="C778" i="28"/>
  <c r="B778" i="28"/>
  <c r="D777" i="28"/>
  <c r="E777" i="28" s="1"/>
  <c r="C777" i="28"/>
  <c r="B777" i="28"/>
  <c r="D776" i="28"/>
  <c r="E776" i="28" s="1"/>
  <c r="C776" i="28"/>
  <c r="B776" i="28"/>
  <c r="D775" i="28"/>
  <c r="E775" i="28" s="1"/>
  <c r="C775" i="28"/>
  <c r="B775" i="28"/>
  <c r="D774" i="28"/>
  <c r="E774" i="28" s="1"/>
  <c r="C774" i="28"/>
  <c r="B774" i="28"/>
  <c r="D773" i="28"/>
  <c r="C773" i="28"/>
  <c r="B773" i="28"/>
  <c r="D772" i="28"/>
  <c r="C772" i="28"/>
  <c r="B772" i="28"/>
  <c r="D771" i="28"/>
  <c r="C771" i="28"/>
  <c r="B771" i="28"/>
  <c r="D770" i="28"/>
  <c r="C770" i="28"/>
  <c r="B770" i="28"/>
  <c r="D769" i="28"/>
  <c r="E769" i="28" s="1"/>
  <c r="C769" i="28"/>
  <c r="B769" i="28"/>
  <c r="D768" i="28"/>
  <c r="E768" i="28" s="1"/>
  <c r="C768" i="28"/>
  <c r="B768" i="28"/>
  <c r="D767" i="28"/>
  <c r="E767" i="28" s="1"/>
  <c r="C767" i="28"/>
  <c r="B767" i="28"/>
  <c r="D766" i="28"/>
  <c r="C766" i="28"/>
  <c r="B766" i="28"/>
  <c r="D765" i="28"/>
  <c r="C765" i="28"/>
  <c r="E765" i="28" s="1"/>
  <c r="B765" i="28"/>
  <c r="D764" i="28"/>
  <c r="C764" i="28"/>
  <c r="B764" i="28"/>
  <c r="D763" i="28"/>
  <c r="E763" i="28" s="1"/>
  <c r="C763" i="28"/>
  <c r="B763" i="28"/>
  <c r="D762" i="28"/>
  <c r="C762" i="28"/>
  <c r="B762" i="28"/>
  <c r="D761" i="28"/>
  <c r="E761" i="28" s="1"/>
  <c r="C761" i="28"/>
  <c r="B761" i="28"/>
  <c r="D760" i="28"/>
  <c r="E760" i="28" s="1"/>
  <c r="C760" i="28"/>
  <c r="B760" i="28"/>
  <c r="D759" i="28"/>
  <c r="E759" i="28" s="1"/>
  <c r="C759" i="28"/>
  <c r="B759" i="28"/>
  <c r="D758" i="28"/>
  <c r="C758" i="28"/>
  <c r="B758" i="28"/>
  <c r="D757" i="28"/>
  <c r="C757" i="28"/>
  <c r="B757" i="28"/>
  <c r="D756" i="28"/>
  <c r="C756" i="28"/>
  <c r="B756" i="28"/>
  <c r="D755" i="28"/>
  <c r="E755" i="28" s="1"/>
  <c r="C755" i="28"/>
  <c r="B755" i="28"/>
  <c r="D754" i="28"/>
  <c r="C754" i="28"/>
  <c r="B754" i="28"/>
  <c r="D753" i="28"/>
  <c r="E753" i="28" s="1"/>
  <c r="C753" i="28"/>
  <c r="B753" i="28"/>
  <c r="D752" i="28"/>
  <c r="E752" i="28" s="1"/>
  <c r="C752" i="28"/>
  <c r="B752" i="28"/>
  <c r="D751" i="28"/>
  <c r="E751" i="28" s="1"/>
  <c r="C751" i="28"/>
  <c r="B751" i="28"/>
  <c r="D750" i="28"/>
  <c r="E750" i="28" s="1"/>
  <c r="C750" i="28"/>
  <c r="B750" i="28"/>
  <c r="D749" i="28"/>
  <c r="C749" i="28"/>
  <c r="B749" i="28"/>
  <c r="D748" i="28"/>
  <c r="C748" i="28"/>
  <c r="B748" i="28"/>
  <c r="D747" i="28"/>
  <c r="C747" i="28"/>
  <c r="B747" i="28"/>
  <c r="D746" i="28"/>
  <c r="C746" i="28"/>
  <c r="B746" i="28"/>
  <c r="D745" i="28"/>
  <c r="E745" i="28" s="1"/>
  <c r="C745" i="28"/>
  <c r="B745" i="28"/>
  <c r="D744" i="28"/>
  <c r="C744" i="28"/>
  <c r="B744" i="28"/>
  <c r="D743" i="28"/>
  <c r="E743" i="28" s="1"/>
  <c r="C743" i="28"/>
  <c r="B743" i="28"/>
  <c r="D742" i="28"/>
  <c r="E742" i="28" s="1"/>
  <c r="C742" i="28"/>
  <c r="B742" i="28"/>
  <c r="D741" i="28"/>
  <c r="C741" i="28"/>
  <c r="B741" i="28"/>
  <c r="D740" i="28"/>
  <c r="C740" i="28"/>
  <c r="B740" i="28"/>
  <c r="D739" i="28"/>
  <c r="C739" i="28"/>
  <c r="B739" i="28"/>
  <c r="D738" i="28"/>
  <c r="C738" i="28"/>
  <c r="B738" i="28"/>
  <c r="D737" i="28"/>
  <c r="E737" i="28" s="1"/>
  <c r="C737" i="28"/>
  <c r="B737" i="28"/>
  <c r="D736" i="28"/>
  <c r="E736" i="28" s="1"/>
  <c r="C736" i="28"/>
  <c r="B736" i="28"/>
  <c r="D735" i="28"/>
  <c r="E735" i="28" s="1"/>
  <c r="C735" i="28"/>
  <c r="B735" i="28"/>
  <c r="D734" i="28"/>
  <c r="E734" i="28" s="1"/>
  <c r="C734" i="28"/>
  <c r="B734" i="28"/>
  <c r="D733" i="28"/>
  <c r="C733" i="28"/>
  <c r="B733" i="28"/>
  <c r="D732" i="28"/>
  <c r="C732" i="28"/>
  <c r="B732" i="28"/>
  <c r="D731" i="28"/>
  <c r="E731" i="28" s="1"/>
  <c r="C731" i="28"/>
  <c r="B731" i="28"/>
  <c r="D730" i="28"/>
  <c r="C730" i="28"/>
  <c r="B730" i="28"/>
  <c r="D729" i="28"/>
  <c r="E729" i="28" s="1"/>
  <c r="C729" i="28"/>
  <c r="B729" i="28"/>
  <c r="D728" i="28"/>
  <c r="E728" i="28" s="1"/>
  <c r="C728" i="28"/>
  <c r="B728" i="28"/>
  <c r="D727" i="28"/>
  <c r="E727" i="28" s="1"/>
  <c r="C727" i="28"/>
  <c r="B727" i="28"/>
  <c r="D726" i="28"/>
  <c r="E726" i="28" s="1"/>
  <c r="C726" i="28"/>
  <c r="B726" i="28"/>
  <c r="D725" i="28"/>
  <c r="C725" i="28"/>
  <c r="B725" i="28"/>
  <c r="D724" i="28"/>
  <c r="C724" i="28"/>
  <c r="B724" i="28"/>
  <c r="D723" i="28"/>
  <c r="C723" i="28"/>
  <c r="B723" i="28"/>
  <c r="D722" i="28"/>
  <c r="C722" i="28"/>
  <c r="B722" i="28"/>
  <c r="D721" i="28"/>
  <c r="E721" i="28" s="1"/>
  <c r="C721" i="28"/>
  <c r="B721" i="28"/>
  <c r="D720" i="28"/>
  <c r="E720" i="28" s="1"/>
  <c r="C720" i="28"/>
  <c r="B720" i="28"/>
  <c r="D719" i="28"/>
  <c r="E719" i="28" s="1"/>
  <c r="C719" i="28"/>
  <c r="B719" i="28"/>
  <c r="D718" i="28"/>
  <c r="E718" i="28" s="1"/>
  <c r="C718" i="28"/>
  <c r="B718" i="28"/>
  <c r="D717" i="28"/>
  <c r="C717" i="28"/>
  <c r="B717" i="28"/>
  <c r="D716" i="28"/>
  <c r="C716" i="28"/>
  <c r="B716" i="28"/>
  <c r="D715" i="28"/>
  <c r="C715" i="28"/>
  <c r="B715" i="28"/>
  <c r="D714" i="28"/>
  <c r="C714" i="28"/>
  <c r="B714" i="28"/>
  <c r="D713" i="28"/>
  <c r="E713" i="28" s="1"/>
  <c r="C713" i="28"/>
  <c r="B713" i="28"/>
  <c r="D712" i="28"/>
  <c r="E712" i="28" s="1"/>
  <c r="C712" i="28"/>
  <c r="B712" i="28"/>
  <c r="D711" i="28"/>
  <c r="E711" i="28" s="1"/>
  <c r="C711" i="28"/>
  <c r="B711" i="28"/>
  <c r="D710" i="28"/>
  <c r="E710" i="28" s="1"/>
  <c r="C710" i="28"/>
  <c r="B710" i="28"/>
  <c r="D709" i="28"/>
  <c r="C709" i="28"/>
  <c r="B709" i="28"/>
  <c r="D708" i="28"/>
  <c r="C708" i="28"/>
  <c r="B708" i="28"/>
  <c r="D707" i="28"/>
  <c r="E707" i="28" s="1"/>
  <c r="C707" i="28"/>
  <c r="B707" i="28"/>
  <c r="D706" i="28"/>
  <c r="C706" i="28"/>
  <c r="B706" i="28"/>
  <c r="D705" i="28"/>
  <c r="E705" i="28" s="1"/>
  <c r="C705" i="28"/>
  <c r="B705" i="28"/>
  <c r="D704" i="28"/>
  <c r="E704" i="28" s="1"/>
  <c r="C704" i="28"/>
  <c r="B704" i="28"/>
  <c r="D703" i="28"/>
  <c r="E703" i="28" s="1"/>
  <c r="C703" i="28"/>
  <c r="B703" i="28"/>
  <c r="D702" i="28"/>
  <c r="E702" i="28" s="1"/>
  <c r="C702" i="28"/>
  <c r="B702" i="28"/>
  <c r="D701" i="28"/>
  <c r="C701" i="28"/>
  <c r="B701" i="28"/>
  <c r="D700" i="28"/>
  <c r="C700" i="28"/>
  <c r="B700" i="28"/>
  <c r="D699" i="28"/>
  <c r="C699" i="28"/>
  <c r="B699" i="28"/>
  <c r="D698" i="28"/>
  <c r="C698" i="28"/>
  <c r="B698" i="28"/>
  <c r="D697" i="28"/>
  <c r="E697" i="28" s="1"/>
  <c r="C697" i="28"/>
  <c r="B697" i="28"/>
  <c r="D696" i="28"/>
  <c r="E696" i="28" s="1"/>
  <c r="C696" i="28"/>
  <c r="B696" i="28"/>
  <c r="D695" i="28"/>
  <c r="E695" i="28" s="1"/>
  <c r="C695" i="28"/>
  <c r="B695" i="28"/>
  <c r="D694" i="28"/>
  <c r="E694" i="28" s="1"/>
  <c r="C694" i="28"/>
  <c r="B694" i="28"/>
  <c r="D693" i="28"/>
  <c r="C693" i="28"/>
  <c r="B693" i="28"/>
  <c r="D692" i="28"/>
  <c r="C692" i="28"/>
  <c r="B692" i="28"/>
  <c r="D691" i="28"/>
  <c r="C691" i="28"/>
  <c r="B691" i="28"/>
  <c r="D690" i="28"/>
  <c r="C690" i="28"/>
  <c r="B690" i="28"/>
  <c r="D689" i="28"/>
  <c r="E689" i="28" s="1"/>
  <c r="C689" i="28"/>
  <c r="B689" i="28"/>
  <c r="D688" i="28"/>
  <c r="E688" i="28" s="1"/>
  <c r="C688" i="28"/>
  <c r="B688" i="28"/>
  <c r="D687" i="28"/>
  <c r="E687" i="28" s="1"/>
  <c r="C687" i="28"/>
  <c r="B687" i="28"/>
  <c r="D686" i="28"/>
  <c r="E686" i="28" s="1"/>
  <c r="C686" i="28"/>
  <c r="B686" i="28"/>
  <c r="D685" i="28"/>
  <c r="C685" i="28"/>
  <c r="B685" i="28"/>
  <c r="D684" i="28"/>
  <c r="C684" i="28"/>
  <c r="B684" i="28"/>
  <c r="D683" i="28"/>
  <c r="E683" i="28" s="1"/>
  <c r="C683" i="28"/>
  <c r="B683" i="28"/>
  <c r="D682" i="28"/>
  <c r="C682" i="28"/>
  <c r="B682" i="28"/>
  <c r="D681" i="28"/>
  <c r="E681" i="28" s="1"/>
  <c r="C681" i="28"/>
  <c r="B681" i="28"/>
  <c r="D680" i="28"/>
  <c r="E680" i="28" s="1"/>
  <c r="C680" i="28"/>
  <c r="B680" i="28"/>
  <c r="D679" i="28"/>
  <c r="E679" i="28" s="1"/>
  <c r="C679" i="28"/>
  <c r="B679" i="28"/>
  <c r="D678" i="28"/>
  <c r="E678" i="28" s="1"/>
  <c r="C678" i="28"/>
  <c r="B678" i="28"/>
  <c r="D677" i="28"/>
  <c r="C677" i="28"/>
  <c r="B677" i="28"/>
  <c r="D676" i="28"/>
  <c r="C676" i="28"/>
  <c r="B676" i="28"/>
  <c r="D675" i="28"/>
  <c r="C675" i="28"/>
  <c r="B675" i="28"/>
  <c r="D674" i="28"/>
  <c r="C674" i="28"/>
  <c r="B674" i="28"/>
  <c r="D673" i="28"/>
  <c r="E673" i="28" s="1"/>
  <c r="C673" i="28"/>
  <c r="B673" i="28"/>
  <c r="D672" i="28"/>
  <c r="E672" i="28" s="1"/>
  <c r="C672" i="28"/>
  <c r="B672" i="28"/>
  <c r="D671" i="28"/>
  <c r="E671" i="28" s="1"/>
  <c r="C671" i="28"/>
  <c r="B671" i="28"/>
  <c r="D670" i="28"/>
  <c r="C670" i="28"/>
  <c r="B670" i="28"/>
  <c r="D669" i="28"/>
  <c r="C669" i="28"/>
  <c r="B669" i="28"/>
  <c r="D668" i="28"/>
  <c r="C668" i="28"/>
  <c r="B668" i="28"/>
  <c r="D667" i="28"/>
  <c r="E667" i="28" s="1"/>
  <c r="C667" i="28"/>
  <c r="B667" i="28"/>
  <c r="D666" i="28"/>
  <c r="C666" i="28"/>
  <c r="B666" i="28"/>
  <c r="D665" i="28"/>
  <c r="E665" i="28" s="1"/>
  <c r="C665" i="28"/>
  <c r="B665" i="28"/>
  <c r="D664" i="28"/>
  <c r="E664" i="28" s="1"/>
  <c r="C664" i="28"/>
  <c r="B664" i="28"/>
  <c r="D663" i="28"/>
  <c r="E663" i="28" s="1"/>
  <c r="C663" i="28"/>
  <c r="B663" i="28"/>
  <c r="D662" i="28"/>
  <c r="E662" i="28" s="1"/>
  <c r="C662" i="28"/>
  <c r="B662" i="28"/>
  <c r="D661" i="28"/>
  <c r="C661" i="28"/>
  <c r="B661" i="28"/>
  <c r="D660" i="28"/>
  <c r="C660" i="28"/>
  <c r="B660" i="28"/>
  <c r="D659" i="28"/>
  <c r="C659" i="28"/>
  <c r="B659" i="28"/>
  <c r="D658" i="28"/>
  <c r="C658" i="28"/>
  <c r="B658" i="28"/>
  <c r="D657" i="28"/>
  <c r="E657" i="28" s="1"/>
  <c r="C657" i="28"/>
  <c r="B657" i="28"/>
  <c r="D656" i="28"/>
  <c r="E656" i="28" s="1"/>
  <c r="C656" i="28"/>
  <c r="B656" i="28"/>
  <c r="D655" i="28"/>
  <c r="E655" i="28" s="1"/>
  <c r="C655" i="28"/>
  <c r="B655" i="28"/>
  <c r="D654" i="28"/>
  <c r="E654" i="28" s="1"/>
  <c r="C654" i="28"/>
  <c r="B654" i="28"/>
  <c r="D653" i="28"/>
  <c r="C653" i="28"/>
  <c r="B653" i="28"/>
  <c r="D652" i="28"/>
  <c r="C652" i="28"/>
  <c r="B652" i="28"/>
  <c r="D651" i="28"/>
  <c r="E651" i="28" s="1"/>
  <c r="C651" i="28"/>
  <c r="B651" i="28"/>
  <c r="D650" i="28"/>
  <c r="C650" i="28"/>
  <c r="B650" i="28"/>
  <c r="D649" i="28"/>
  <c r="E649" i="28" s="1"/>
  <c r="C649" i="28"/>
  <c r="B649" i="28"/>
  <c r="D648" i="28"/>
  <c r="E648" i="28" s="1"/>
  <c r="C648" i="28"/>
  <c r="B648" i="28"/>
  <c r="D647" i="28"/>
  <c r="E647" i="28" s="1"/>
  <c r="C647" i="28"/>
  <c r="B647" i="28"/>
  <c r="D646" i="28"/>
  <c r="E646" i="28" s="1"/>
  <c r="C646" i="28"/>
  <c r="B646" i="28"/>
  <c r="D645" i="28"/>
  <c r="C645" i="28"/>
  <c r="B645" i="28"/>
  <c r="D644" i="28"/>
  <c r="C644" i="28"/>
  <c r="B644" i="28"/>
  <c r="D643" i="28"/>
  <c r="C643" i="28"/>
  <c r="B643" i="28"/>
  <c r="D642" i="28"/>
  <c r="C642" i="28"/>
  <c r="B642" i="28"/>
  <c r="D641" i="28"/>
  <c r="E641" i="28" s="1"/>
  <c r="C641" i="28"/>
  <c r="B641" i="28"/>
  <c r="D640" i="28"/>
  <c r="E640" i="28" s="1"/>
  <c r="C640" i="28"/>
  <c r="B640" i="28"/>
  <c r="D639" i="28"/>
  <c r="E639" i="28" s="1"/>
  <c r="C639" i="28"/>
  <c r="B639" i="28"/>
  <c r="D638" i="28"/>
  <c r="E638" i="28" s="1"/>
  <c r="C638" i="28"/>
  <c r="B638" i="28"/>
  <c r="D637" i="28"/>
  <c r="C637" i="28"/>
  <c r="B637" i="28"/>
  <c r="D636" i="28"/>
  <c r="C636" i="28"/>
  <c r="B636" i="28"/>
  <c r="D635" i="28"/>
  <c r="E635" i="28" s="1"/>
  <c r="C635" i="28"/>
  <c r="B635" i="28"/>
  <c r="D634" i="28"/>
  <c r="C634" i="28"/>
  <c r="B634" i="28"/>
  <c r="D633" i="28"/>
  <c r="E633" i="28" s="1"/>
  <c r="C633" i="28"/>
  <c r="B633" i="28"/>
  <c r="D632" i="28"/>
  <c r="E632" i="28" s="1"/>
  <c r="C632" i="28"/>
  <c r="B632" i="28"/>
  <c r="D631" i="28"/>
  <c r="E631" i="28" s="1"/>
  <c r="C631" i="28"/>
  <c r="B631" i="28"/>
  <c r="D630" i="28"/>
  <c r="E630" i="28" s="1"/>
  <c r="C630" i="28"/>
  <c r="B630" i="28"/>
  <c r="D629" i="28"/>
  <c r="C629" i="28"/>
  <c r="B629" i="28"/>
  <c r="D628" i="28"/>
  <c r="C628" i="28"/>
  <c r="B628" i="28"/>
  <c r="D627" i="28"/>
  <c r="C627" i="28"/>
  <c r="B627" i="28"/>
  <c r="D626" i="28"/>
  <c r="C626" i="28"/>
  <c r="B626" i="28"/>
  <c r="D625" i="28"/>
  <c r="E625" i="28" s="1"/>
  <c r="C625" i="28"/>
  <c r="B625" i="28"/>
  <c r="D624" i="28"/>
  <c r="E624" i="28" s="1"/>
  <c r="C624" i="28"/>
  <c r="B624" i="28"/>
  <c r="D623" i="28"/>
  <c r="E623" i="28" s="1"/>
  <c r="C623" i="28"/>
  <c r="B623" i="28"/>
  <c r="D622" i="28"/>
  <c r="E622" i="28" s="1"/>
  <c r="C622" i="28"/>
  <c r="B622" i="28"/>
  <c r="D621" i="28"/>
  <c r="C621" i="28"/>
  <c r="B621" i="28"/>
  <c r="D620" i="28"/>
  <c r="C620" i="28"/>
  <c r="B620" i="28"/>
  <c r="D619" i="28"/>
  <c r="C619" i="28"/>
  <c r="B619" i="28"/>
  <c r="D618" i="28"/>
  <c r="C618" i="28"/>
  <c r="B618" i="28"/>
  <c r="D617" i="28"/>
  <c r="E617" i="28" s="1"/>
  <c r="C617" i="28"/>
  <c r="B617" i="28"/>
  <c r="D616" i="28"/>
  <c r="E616" i="28" s="1"/>
  <c r="C616" i="28"/>
  <c r="B616" i="28"/>
  <c r="D615" i="28"/>
  <c r="E615" i="28" s="1"/>
  <c r="C615" i="28"/>
  <c r="B615" i="28"/>
  <c r="D614" i="28"/>
  <c r="E614" i="28" s="1"/>
  <c r="C614" i="28"/>
  <c r="B614" i="28"/>
  <c r="D613" i="28"/>
  <c r="C613" i="28"/>
  <c r="B613" i="28"/>
  <c r="D612" i="28"/>
  <c r="C612" i="28"/>
  <c r="B612" i="28"/>
  <c r="D611" i="28"/>
  <c r="C611" i="28"/>
  <c r="B611" i="28"/>
  <c r="D610" i="28"/>
  <c r="C610" i="28"/>
  <c r="B610" i="28"/>
  <c r="D609" i="28"/>
  <c r="E609" i="28" s="1"/>
  <c r="C609" i="28"/>
  <c r="B609" i="28"/>
  <c r="D608" i="28"/>
  <c r="E608" i="28" s="1"/>
  <c r="C608" i="28"/>
  <c r="B608" i="28"/>
  <c r="D607" i="28"/>
  <c r="E607" i="28" s="1"/>
  <c r="C607" i="28"/>
  <c r="B607" i="28"/>
  <c r="D606" i="28"/>
  <c r="E606" i="28" s="1"/>
  <c r="C606" i="28"/>
  <c r="B606" i="28"/>
  <c r="D605" i="28"/>
  <c r="C605" i="28"/>
  <c r="B605" i="28"/>
  <c r="D604" i="28"/>
  <c r="C604" i="28"/>
  <c r="B604" i="28"/>
  <c r="D603" i="28"/>
  <c r="C603" i="28"/>
  <c r="B603" i="28"/>
  <c r="D602" i="28"/>
  <c r="C602" i="28"/>
  <c r="B602" i="28"/>
  <c r="D601" i="28"/>
  <c r="E601" i="28" s="1"/>
  <c r="C601" i="28"/>
  <c r="B601" i="28"/>
  <c r="D600" i="28"/>
  <c r="E600" i="28" s="1"/>
  <c r="C600" i="28"/>
  <c r="B600" i="28"/>
  <c r="D599" i="28"/>
  <c r="E599" i="28" s="1"/>
  <c r="C599" i="28"/>
  <c r="B599" i="28"/>
  <c r="D598" i="28"/>
  <c r="E598" i="28" s="1"/>
  <c r="C598" i="28"/>
  <c r="B598" i="28"/>
  <c r="D597" i="28"/>
  <c r="C597" i="28"/>
  <c r="B597" i="28"/>
  <c r="D596" i="28"/>
  <c r="C596" i="28"/>
  <c r="B596" i="28"/>
  <c r="D595" i="28"/>
  <c r="E595" i="28" s="1"/>
  <c r="C595" i="28"/>
  <c r="B595" i="28"/>
  <c r="D594" i="28"/>
  <c r="C594" i="28"/>
  <c r="B594" i="28"/>
  <c r="D593" i="28"/>
  <c r="E593" i="28" s="1"/>
  <c r="C593" i="28"/>
  <c r="B593" i="28"/>
  <c r="D592" i="28"/>
  <c r="E592" i="28" s="1"/>
  <c r="C592" i="28"/>
  <c r="B592" i="28"/>
  <c r="D591" i="28"/>
  <c r="E591" i="28" s="1"/>
  <c r="C591" i="28"/>
  <c r="B591" i="28"/>
  <c r="D590" i="28"/>
  <c r="E590" i="28" s="1"/>
  <c r="C590" i="28"/>
  <c r="B590" i="28"/>
  <c r="D589" i="28"/>
  <c r="C589" i="28"/>
  <c r="B589" i="28"/>
  <c r="D588" i="28"/>
  <c r="C588" i="28"/>
  <c r="B588" i="28"/>
  <c r="D587" i="28"/>
  <c r="C587" i="28"/>
  <c r="B587" i="28"/>
  <c r="D586" i="28"/>
  <c r="C586" i="28"/>
  <c r="B586" i="28"/>
  <c r="D585" i="28"/>
  <c r="E585" i="28" s="1"/>
  <c r="C585" i="28"/>
  <c r="B585" i="28"/>
  <c r="D584" i="28"/>
  <c r="C584" i="28"/>
  <c r="B584" i="28"/>
  <c r="D583" i="28"/>
  <c r="E583" i="28" s="1"/>
  <c r="C583" i="28"/>
  <c r="B583" i="28"/>
  <c r="D582" i="28"/>
  <c r="E582" i="28" s="1"/>
  <c r="C582" i="28"/>
  <c r="B582" i="28"/>
  <c r="D581" i="28"/>
  <c r="C581" i="28"/>
  <c r="B581" i="28"/>
  <c r="D580" i="28"/>
  <c r="C580" i="28"/>
  <c r="B580" i="28"/>
  <c r="D579" i="28"/>
  <c r="E579" i="28" s="1"/>
  <c r="C579" i="28"/>
  <c r="B579" i="28"/>
  <c r="D578" i="28"/>
  <c r="C578" i="28"/>
  <c r="B578" i="28"/>
  <c r="D577" i="28"/>
  <c r="E577" i="28" s="1"/>
  <c r="C577" i="28"/>
  <c r="B577" i="28"/>
  <c r="D576" i="28"/>
  <c r="E576" i="28" s="1"/>
  <c r="C576" i="28"/>
  <c r="B576" i="28"/>
  <c r="D575" i="28"/>
  <c r="E575" i="28" s="1"/>
  <c r="C575" i="28"/>
  <c r="B575" i="28"/>
  <c r="D574" i="28"/>
  <c r="E574" i="28" s="1"/>
  <c r="C574" i="28"/>
  <c r="B574" i="28"/>
  <c r="D573" i="28"/>
  <c r="C573" i="28"/>
  <c r="B573" i="28"/>
  <c r="D572" i="28"/>
  <c r="C572" i="28"/>
  <c r="B572" i="28"/>
  <c r="D571" i="28"/>
  <c r="C571" i="28"/>
  <c r="B571" i="28"/>
  <c r="D570" i="28"/>
  <c r="C570" i="28"/>
  <c r="B570" i="28"/>
  <c r="D569" i="28"/>
  <c r="E569" i="28" s="1"/>
  <c r="C569" i="28"/>
  <c r="B569" i="28"/>
  <c r="D568" i="28"/>
  <c r="E568" i="28" s="1"/>
  <c r="C568" i="28"/>
  <c r="B568" i="28"/>
  <c r="D567" i="28"/>
  <c r="E567" i="28" s="1"/>
  <c r="C567" i="28"/>
  <c r="B567" i="28"/>
  <c r="D566" i="28"/>
  <c r="E566" i="28" s="1"/>
  <c r="C566" i="28"/>
  <c r="B566" i="28"/>
  <c r="D565" i="28"/>
  <c r="C565" i="28"/>
  <c r="B565" i="28"/>
  <c r="D564" i="28"/>
  <c r="C564" i="28"/>
  <c r="B564" i="28"/>
  <c r="D563" i="28"/>
  <c r="C563" i="28"/>
  <c r="B563" i="28"/>
  <c r="D562" i="28"/>
  <c r="C562" i="28"/>
  <c r="B562" i="28"/>
  <c r="D561" i="28"/>
  <c r="E561" i="28" s="1"/>
  <c r="C561" i="28"/>
  <c r="B561" i="28"/>
  <c r="D560" i="28"/>
  <c r="E560" i="28" s="1"/>
  <c r="C560" i="28"/>
  <c r="B560" i="28"/>
  <c r="D559" i="28"/>
  <c r="E559" i="28" s="1"/>
  <c r="C559" i="28"/>
  <c r="B559" i="28"/>
  <c r="D558" i="28"/>
  <c r="E558" i="28" s="1"/>
  <c r="C558" i="28"/>
  <c r="B558" i="28"/>
  <c r="D557" i="28"/>
  <c r="C557" i="28"/>
  <c r="B557" i="28"/>
  <c r="D556" i="28"/>
  <c r="C556" i="28"/>
  <c r="B556" i="28"/>
  <c r="D555" i="28"/>
  <c r="C555" i="28"/>
  <c r="B555" i="28"/>
  <c r="D554" i="28"/>
  <c r="C554" i="28"/>
  <c r="B554" i="28"/>
  <c r="D553" i="28"/>
  <c r="E553" i="28" s="1"/>
  <c r="C553" i="28"/>
  <c r="B553" i="28"/>
  <c r="D552" i="28"/>
  <c r="C552" i="28"/>
  <c r="B552" i="28"/>
  <c r="D551" i="28"/>
  <c r="E551" i="28" s="1"/>
  <c r="C551" i="28"/>
  <c r="B551" i="28"/>
  <c r="D550" i="28"/>
  <c r="E550" i="28" s="1"/>
  <c r="C550" i="28"/>
  <c r="B550" i="28"/>
  <c r="D549" i="28"/>
  <c r="C549" i="28"/>
  <c r="B549" i="28"/>
  <c r="D548" i="28"/>
  <c r="C548" i="28"/>
  <c r="B548" i="28"/>
  <c r="D547" i="28"/>
  <c r="C547" i="28"/>
  <c r="B547" i="28"/>
  <c r="D546" i="28"/>
  <c r="C546" i="28"/>
  <c r="B546" i="28"/>
  <c r="D545" i="28"/>
  <c r="E545" i="28" s="1"/>
  <c r="C545" i="28"/>
  <c r="B545" i="28"/>
  <c r="D544" i="28"/>
  <c r="E544" i="28" s="1"/>
  <c r="C544" i="28"/>
  <c r="B544" i="28"/>
  <c r="D543" i="28"/>
  <c r="E543" i="28" s="1"/>
  <c r="C543" i="28"/>
  <c r="B543" i="28"/>
  <c r="D542" i="28"/>
  <c r="C542" i="28"/>
  <c r="B542" i="28"/>
  <c r="D541" i="28"/>
  <c r="C541" i="28"/>
  <c r="B541" i="28"/>
  <c r="D540" i="28"/>
  <c r="C540" i="28"/>
  <c r="B540" i="28"/>
  <c r="D539" i="28"/>
  <c r="E539" i="28" s="1"/>
  <c r="C539" i="28"/>
  <c r="B539" i="28"/>
  <c r="D538" i="28"/>
  <c r="C538" i="28"/>
  <c r="B538" i="28"/>
  <c r="D537" i="28"/>
  <c r="E537" i="28" s="1"/>
  <c r="C537" i="28"/>
  <c r="B537" i="28"/>
  <c r="D536" i="28"/>
  <c r="E536" i="28" s="1"/>
  <c r="C536" i="28"/>
  <c r="B536" i="28"/>
  <c r="D535" i="28"/>
  <c r="E535" i="28" s="1"/>
  <c r="C535" i="28"/>
  <c r="B535" i="28"/>
  <c r="D534" i="28"/>
  <c r="E534" i="28" s="1"/>
  <c r="C534" i="28"/>
  <c r="B534" i="28"/>
  <c r="D533" i="28"/>
  <c r="C533" i="28"/>
  <c r="B533" i="28"/>
  <c r="D532" i="28"/>
  <c r="C532" i="28"/>
  <c r="B532" i="28"/>
  <c r="D531" i="28"/>
  <c r="C531" i="28"/>
  <c r="B531" i="28"/>
  <c r="D530" i="28"/>
  <c r="C530" i="28"/>
  <c r="B530" i="28"/>
  <c r="D529" i="28"/>
  <c r="E529" i="28" s="1"/>
  <c r="C529" i="28"/>
  <c r="B529" i="28"/>
  <c r="D528" i="28"/>
  <c r="E528" i="28" s="1"/>
  <c r="C528" i="28"/>
  <c r="B528" i="28"/>
  <c r="D527" i="28"/>
  <c r="E527" i="28" s="1"/>
  <c r="C527" i="28"/>
  <c r="B527" i="28"/>
  <c r="D526" i="28"/>
  <c r="E526" i="28" s="1"/>
  <c r="C526" i="28"/>
  <c r="B526" i="28"/>
  <c r="D525" i="28"/>
  <c r="C525" i="28"/>
  <c r="B525" i="28"/>
  <c r="D524" i="28"/>
  <c r="C524" i="28"/>
  <c r="E524" i="28" s="1"/>
  <c r="B524" i="28"/>
  <c r="D523" i="28"/>
  <c r="E523" i="28" s="1"/>
  <c r="C523" i="28"/>
  <c r="B523" i="28"/>
  <c r="D522" i="28"/>
  <c r="C522" i="28"/>
  <c r="B522" i="28"/>
  <c r="D521" i="28"/>
  <c r="E521" i="28" s="1"/>
  <c r="C521" i="28"/>
  <c r="B521" i="28"/>
  <c r="D520" i="28"/>
  <c r="E520" i="28" s="1"/>
  <c r="C520" i="28"/>
  <c r="B520" i="28"/>
  <c r="D519" i="28"/>
  <c r="E519" i="28" s="1"/>
  <c r="C519" i="28"/>
  <c r="B519" i="28"/>
  <c r="D518" i="28"/>
  <c r="E518" i="28" s="1"/>
  <c r="C518" i="28"/>
  <c r="B518" i="28"/>
  <c r="D517" i="28"/>
  <c r="C517" i="28"/>
  <c r="B517" i="28"/>
  <c r="D516" i="28"/>
  <c r="C516" i="28"/>
  <c r="B516" i="28"/>
  <c r="D515" i="28"/>
  <c r="C515" i="28"/>
  <c r="B515" i="28"/>
  <c r="D514" i="28"/>
  <c r="C514" i="28"/>
  <c r="B514" i="28"/>
  <c r="D513" i="28"/>
  <c r="E513" i="28" s="1"/>
  <c r="C513" i="28"/>
  <c r="B513" i="28"/>
  <c r="D512" i="28"/>
  <c r="E512" i="28" s="1"/>
  <c r="C512" i="28"/>
  <c r="B512" i="28"/>
  <c r="D511" i="28"/>
  <c r="E511" i="28" s="1"/>
  <c r="C511" i="28"/>
  <c r="B511" i="28"/>
  <c r="D510" i="28"/>
  <c r="E510" i="28" s="1"/>
  <c r="C510" i="28"/>
  <c r="B510" i="28"/>
  <c r="D509" i="28"/>
  <c r="C509" i="28"/>
  <c r="B509" i="28"/>
  <c r="D508" i="28"/>
  <c r="C508" i="28"/>
  <c r="B508" i="28"/>
  <c r="D507" i="28"/>
  <c r="E507" i="28" s="1"/>
  <c r="C507" i="28"/>
  <c r="B507" i="28"/>
  <c r="D506" i="28"/>
  <c r="C506" i="28"/>
  <c r="B506" i="28"/>
  <c r="D505" i="28"/>
  <c r="E505" i="28" s="1"/>
  <c r="C505" i="28"/>
  <c r="B505" i="28"/>
  <c r="D504" i="28"/>
  <c r="E504" i="28" s="1"/>
  <c r="C504" i="28"/>
  <c r="B504" i="28"/>
  <c r="D503" i="28"/>
  <c r="E503" i="28" s="1"/>
  <c r="C503" i="28"/>
  <c r="B503" i="28"/>
  <c r="D502" i="28"/>
  <c r="E502" i="28" s="1"/>
  <c r="C502" i="28"/>
  <c r="B502" i="28"/>
  <c r="D501" i="28"/>
  <c r="C501" i="28"/>
  <c r="B501" i="28"/>
  <c r="D500" i="28"/>
  <c r="C500" i="28"/>
  <c r="B500" i="28"/>
  <c r="D499" i="28"/>
  <c r="C499" i="28"/>
  <c r="B499" i="28"/>
  <c r="D498" i="28"/>
  <c r="C498" i="28"/>
  <c r="B498" i="28"/>
  <c r="D497" i="28"/>
  <c r="E497" i="28" s="1"/>
  <c r="C497" i="28"/>
  <c r="B497" i="28"/>
  <c r="D496" i="28"/>
  <c r="E496" i="28" s="1"/>
  <c r="C496" i="28"/>
  <c r="B496" i="28"/>
  <c r="D495" i="28"/>
  <c r="E495" i="28" s="1"/>
  <c r="C495" i="28"/>
  <c r="B495" i="28"/>
  <c r="D494" i="28"/>
  <c r="E494" i="28" s="1"/>
  <c r="C494" i="28"/>
  <c r="B494" i="28"/>
  <c r="D493" i="28"/>
  <c r="C493" i="28"/>
  <c r="B493" i="28"/>
  <c r="D492" i="28"/>
  <c r="C492" i="28"/>
  <c r="B492" i="28"/>
  <c r="D491" i="28"/>
  <c r="C491" i="28"/>
  <c r="B491" i="28"/>
  <c r="D490" i="28"/>
  <c r="C490" i="28"/>
  <c r="B490" i="28"/>
  <c r="D489" i="28"/>
  <c r="E489" i="28" s="1"/>
  <c r="C489" i="28"/>
  <c r="B489" i="28"/>
  <c r="D488" i="28"/>
  <c r="E488" i="28" s="1"/>
  <c r="C488" i="28"/>
  <c r="B488" i="28"/>
  <c r="D487" i="28"/>
  <c r="E487" i="28" s="1"/>
  <c r="C487" i="28"/>
  <c r="B487" i="28"/>
  <c r="D486" i="28"/>
  <c r="E486" i="28" s="1"/>
  <c r="C486" i="28"/>
  <c r="B486" i="28"/>
  <c r="D485" i="28"/>
  <c r="C485" i="28"/>
  <c r="B485" i="28"/>
  <c r="D484" i="28"/>
  <c r="C484" i="28"/>
  <c r="B484" i="28"/>
  <c r="D483" i="28"/>
  <c r="E483" i="28" s="1"/>
  <c r="C483" i="28"/>
  <c r="B483" i="28"/>
  <c r="D482" i="28"/>
  <c r="C482" i="28"/>
  <c r="B482" i="28"/>
  <c r="D481" i="28"/>
  <c r="E481" i="28" s="1"/>
  <c r="C481" i="28"/>
  <c r="B481" i="28"/>
  <c r="D480" i="28"/>
  <c r="C480" i="28"/>
  <c r="B480" i="28"/>
  <c r="D479" i="28"/>
  <c r="E479" i="28" s="1"/>
  <c r="C479" i="28"/>
  <c r="B479" i="28"/>
  <c r="D478" i="28"/>
  <c r="C478" i="28"/>
  <c r="B478" i="28"/>
  <c r="D477" i="28"/>
  <c r="C477" i="28"/>
  <c r="B477" i="28"/>
  <c r="D476" i="28"/>
  <c r="C476" i="28"/>
  <c r="B476" i="28"/>
  <c r="D475" i="28"/>
  <c r="E475" i="28" s="1"/>
  <c r="C475" i="28"/>
  <c r="B475" i="28"/>
  <c r="D474" i="28"/>
  <c r="C474" i="28"/>
  <c r="B474" i="28"/>
  <c r="D473" i="28"/>
  <c r="E473" i="28" s="1"/>
  <c r="C473" i="28"/>
  <c r="B473" i="28"/>
  <c r="D472" i="28"/>
  <c r="C472" i="28"/>
  <c r="B472" i="28"/>
  <c r="D471" i="28"/>
  <c r="E471" i="28" s="1"/>
  <c r="C471" i="28"/>
  <c r="B471" i="28"/>
  <c r="D470" i="28"/>
  <c r="C470" i="28"/>
  <c r="B470" i="28"/>
  <c r="D469" i="28"/>
  <c r="C469" i="28"/>
  <c r="B469" i="28"/>
  <c r="D468" i="28"/>
  <c r="C468" i="28"/>
  <c r="B468" i="28"/>
  <c r="D467" i="28"/>
  <c r="E467" i="28" s="1"/>
  <c r="C467" i="28"/>
  <c r="B467" i="28"/>
  <c r="D466" i="28"/>
  <c r="C466" i="28"/>
  <c r="B466" i="28"/>
  <c r="D465" i="28"/>
  <c r="E465" i="28" s="1"/>
  <c r="C465" i="28"/>
  <c r="B465" i="28"/>
  <c r="D464" i="28"/>
  <c r="C464" i="28"/>
  <c r="B464" i="28"/>
  <c r="D463" i="28"/>
  <c r="E463" i="28" s="1"/>
  <c r="C463" i="28"/>
  <c r="B463" i="28"/>
  <c r="D462" i="28"/>
  <c r="C462" i="28"/>
  <c r="B462" i="28"/>
  <c r="D461" i="28"/>
  <c r="C461" i="28"/>
  <c r="B461" i="28"/>
  <c r="D460" i="28"/>
  <c r="C460" i="28"/>
  <c r="B460" i="28"/>
  <c r="D459" i="28"/>
  <c r="E459" i="28" s="1"/>
  <c r="C459" i="28"/>
  <c r="B459" i="28"/>
  <c r="D458" i="28"/>
  <c r="C458" i="28"/>
  <c r="B458" i="28"/>
  <c r="D457" i="28"/>
  <c r="E457" i="28" s="1"/>
  <c r="C457" i="28"/>
  <c r="B457" i="28"/>
  <c r="D456" i="28"/>
  <c r="C456" i="28"/>
  <c r="B456" i="28"/>
  <c r="D455" i="28"/>
  <c r="E455" i="28" s="1"/>
  <c r="C455" i="28"/>
  <c r="B455" i="28"/>
  <c r="D454" i="28"/>
  <c r="C454" i="28"/>
  <c r="B454" i="28"/>
  <c r="D453" i="28"/>
  <c r="C453" i="28"/>
  <c r="B453" i="28"/>
  <c r="D452" i="28"/>
  <c r="C452" i="28"/>
  <c r="B452" i="28"/>
  <c r="D451" i="28"/>
  <c r="E451" i="28" s="1"/>
  <c r="C451" i="28"/>
  <c r="B451" i="28"/>
  <c r="D450" i="28"/>
  <c r="C450" i="28"/>
  <c r="B450" i="28"/>
  <c r="D449" i="28"/>
  <c r="E449" i="28" s="1"/>
  <c r="C449" i="28"/>
  <c r="B449" i="28"/>
  <c r="D448" i="28"/>
  <c r="C448" i="28"/>
  <c r="B448" i="28"/>
  <c r="D447" i="28"/>
  <c r="E447" i="28" s="1"/>
  <c r="C447" i="28"/>
  <c r="B447" i="28"/>
  <c r="D446" i="28"/>
  <c r="C446" i="28"/>
  <c r="B446" i="28"/>
  <c r="D445" i="28"/>
  <c r="C445" i="28"/>
  <c r="B445" i="28"/>
  <c r="D444" i="28"/>
  <c r="C444" i="28"/>
  <c r="B444" i="28"/>
  <c r="D443" i="28"/>
  <c r="E443" i="28" s="1"/>
  <c r="C443" i="28"/>
  <c r="B443" i="28"/>
  <c r="D442" i="28"/>
  <c r="C442" i="28"/>
  <c r="B442" i="28"/>
  <c r="D441" i="28"/>
  <c r="E441" i="28" s="1"/>
  <c r="C441" i="28"/>
  <c r="B441" i="28"/>
  <c r="D440" i="28"/>
  <c r="C440" i="28"/>
  <c r="B440" i="28"/>
  <c r="D439" i="28"/>
  <c r="E439" i="28" s="1"/>
  <c r="C439" i="28"/>
  <c r="B439" i="28"/>
  <c r="D438" i="28"/>
  <c r="C438" i="28"/>
  <c r="B438" i="28"/>
  <c r="D437" i="28"/>
  <c r="C437" i="28"/>
  <c r="B437" i="28"/>
  <c r="D436" i="28"/>
  <c r="C436" i="28"/>
  <c r="B436" i="28"/>
  <c r="D435" i="28"/>
  <c r="E435" i="28" s="1"/>
  <c r="C435" i="28"/>
  <c r="B435" i="28"/>
  <c r="D434" i="28"/>
  <c r="C434" i="28"/>
  <c r="B434" i="28"/>
  <c r="D433" i="28"/>
  <c r="E433" i="28" s="1"/>
  <c r="C433" i="28"/>
  <c r="B433" i="28"/>
  <c r="D432" i="28"/>
  <c r="C432" i="28"/>
  <c r="B432" i="28"/>
  <c r="D431" i="28"/>
  <c r="E431" i="28" s="1"/>
  <c r="C431" i="28"/>
  <c r="B431" i="28"/>
  <c r="D430" i="28"/>
  <c r="C430" i="28"/>
  <c r="B430" i="28"/>
  <c r="D429" i="28"/>
  <c r="C429" i="28"/>
  <c r="B429" i="28"/>
  <c r="D428" i="28"/>
  <c r="C428" i="28"/>
  <c r="B428" i="28"/>
  <c r="D427" i="28"/>
  <c r="E427" i="28" s="1"/>
  <c r="C427" i="28"/>
  <c r="B427" i="28"/>
  <c r="D426" i="28"/>
  <c r="C426" i="28"/>
  <c r="B426" i="28"/>
  <c r="D425" i="28"/>
  <c r="E425" i="28" s="1"/>
  <c r="C425" i="28"/>
  <c r="B425" i="28"/>
  <c r="D424" i="28"/>
  <c r="C424" i="28"/>
  <c r="B424" i="28"/>
  <c r="D423" i="28"/>
  <c r="E423" i="28" s="1"/>
  <c r="C423" i="28"/>
  <c r="B423" i="28"/>
  <c r="D422" i="28"/>
  <c r="C422" i="28"/>
  <c r="B422" i="28"/>
  <c r="D421" i="28"/>
  <c r="C421" i="28"/>
  <c r="B421" i="28"/>
  <c r="D420" i="28"/>
  <c r="C420" i="28"/>
  <c r="B420" i="28"/>
  <c r="D419" i="28"/>
  <c r="E419" i="28" s="1"/>
  <c r="C419" i="28"/>
  <c r="B419" i="28"/>
  <c r="D418" i="28"/>
  <c r="C418" i="28"/>
  <c r="B418" i="28"/>
  <c r="D417" i="28"/>
  <c r="E417" i="28" s="1"/>
  <c r="C417" i="28"/>
  <c r="B417" i="28"/>
  <c r="D416" i="28"/>
  <c r="C416" i="28"/>
  <c r="B416" i="28"/>
  <c r="D415" i="28"/>
  <c r="E415" i="28" s="1"/>
  <c r="C415" i="28"/>
  <c r="B415" i="28"/>
  <c r="D414" i="28"/>
  <c r="C414" i="28"/>
  <c r="B414" i="28"/>
  <c r="D413" i="28"/>
  <c r="C413" i="28"/>
  <c r="B413" i="28"/>
  <c r="D412" i="28"/>
  <c r="C412" i="28"/>
  <c r="B412" i="28"/>
  <c r="D411" i="28"/>
  <c r="E411" i="28" s="1"/>
  <c r="C411" i="28"/>
  <c r="B411" i="28"/>
  <c r="D410" i="28"/>
  <c r="C410" i="28"/>
  <c r="B410" i="28"/>
  <c r="D409" i="28"/>
  <c r="E409" i="28" s="1"/>
  <c r="C409" i="28"/>
  <c r="B409" i="28"/>
  <c r="D408" i="28"/>
  <c r="C408" i="28"/>
  <c r="B408" i="28"/>
  <c r="D407" i="28"/>
  <c r="E407" i="28" s="1"/>
  <c r="C407" i="28"/>
  <c r="B407" i="28"/>
  <c r="D406" i="28"/>
  <c r="C406" i="28"/>
  <c r="B406" i="28"/>
  <c r="D405" i="28"/>
  <c r="C405" i="28"/>
  <c r="B405" i="28"/>
  <c r="D404" i="28"/>
  <c r="C404" i="28"/>
  <c r="B404" i="28"/>
  <c r="D403" i="28"/>
  <c r="E403" i="28" s="1"/>
  <c r="C403" i="28"/>
  <c r="B403" i="28"/>
  <c r="D402" i="28"/>
  <c r="C402" i="28"/>
  <c r="B402" i="28"/>
  <c r="D401" i="28"/>
  <c r="E401" i="28" s="1"/>
  <c r="C401" i="28"/>
  <c r="B401" i="28"/>
  <c r="D400" i="28"/>
  <c r="C400" i="28"/>
  <c r="B400" i="28"/>
  <c r="D399" i="28"/>
  <c r="E399" i="28" s="1"/>
  <c r="C399" i="28"/>
  <c r="B399" i="28"/>
  <c r="D398" i="28"/>
  <c r="C398" i="28"/>
  <c r="B398" i="28"/>
  <c r="D397" i="28"/>
  <c r="C397" i="28"/>
  <c r="B397" i="28"/>
  <c r="D396" i="28"/>
  <c r="C396" i="28"/>
  <c r="B396" i="28"/>
  <c r="D395" i="28"/>
  <c r="E395" i="28" s="1"/>
  <c r="C395" i="28"/>
  <c r="B395" i="28"/>
  <c r="D394" i="28"/>
  <c r="C394" i="28"/>
  <c r="B394" i="28"/>
  <c r="D393" i="28"/>
  <c r="E393" i="28" s="1"/>
  <c r="C393" i="28"/>
  <c r="B393" i="28"/>
  <c r="D392" i="28"/>
  <c r="C392" i="28"/>
  <c r="B392" i="28"/>
  <c r="D391" i="28"/>
  <c r="E391" i="28" s="1"/>
  <c r="C391" i="28"/>
  <c r="B391" i="28"/>
  <c r="D390" i="28"/>
  <c r="C390" i="28"/>
  <c r="B390" i="28"/>
  <c r="D389" i="28"/>
  <c r="C389" i="28"/>
  <c r="B389" i="28"/>
  <c r="D388" i="28"/>
  <c r="C388" i="28"/>
  <c r="B388" i="28"/>
  <c r="D387" i="28"/>
  <c r="E387" i="28" s="1"/>
  <c r="C387" i="28"/>
  <c r="B387" i="28"/>
  <c r="D386" i="28"/>
  <c r="C386" i="28"/>
  <c r="B386" i="28"/>
  <c r="D385" i="28"/>
  <c r="E385" i="28" s="1"/>
  <c r="C385" i="28"/>
  <c r="B385" i="28"/>
  <c r="D384" i="28"/>
  <c r="E384" i="28" s="1"/>
  <c r="C384" i="28"/>
  <c r="B384" i="28"/>
  <c r="D383" i="28"/>
  <c r="E383" i="28" s="1"/>
  <c r="C383" i="28"/>
  <c r="B383" i="28"/>
  <c r="D382" i="28"/>
  <c r="C382" i="28"/>
  <c r="B382" i="28"/>
  <c r="D381" i="28"/>
  <c r="C381" i="28"/>
  <c r="B381" i="28"/>
  <c r="D380" i="28"/>
  <c r="C380" i="28"/>
  <c r="B380" i="28"/>
  <c r="D379" i="28"/>
  <c r="E379" i="28" s="1"/>
  <c r="C379" i="28"/>
  <c r="B379" i="28"/>
  <c r="D378" i="28"/>
  <c r="C378" i="28"/>
  <c r="B378" i="28"/>
  <c r="D377" i="28"/>
  <c r="E377" i="28" s="1"/>
  <c r="C377" i="28"/>
  <c r="B377" i="28"/>
  <c r="D376" i="28"/>
  <c r="E376" i="28" s="1"/>
  <c r="C376" i="28"/>
  <c r="B376" i="28"/>
  <c r="D375" i="28"/>
  <c r="E375" i="28" s="1"/>
  <c r="C375" i="28"/>
  <c r="B375" i="28"/>
  <c r="D374" i="28"/>
  <c r="C374" i="28"/>
  <c r="B374" i="28"/>
  <c r="D373" i="28"/>
  <c r="C373" i="28"/>
  <c r="B373" i="28"/>
  <c r="D372" i="28"/>
  <c r="C372" i="28"/>
  <c r="B372" i="28"/>
  <c r="D371" i="28"/>
  <c r="E371" i="28" s="1"/>
  <c r="C371" i="28"/>
  <c r="B371" i="28"/>
  <c r="D370" i="28"/>
  <c r="C370" i="28"/>
  <c r="B370" i="28"/>
  <c r="D369" i="28"/>
  <c r="E369" i="28" s="1"/>
  <c r="C369" i="28"/>
  <c r="B369" i="28"/>
  <c r="D368" i="28"/>
  <c r="C368" i="28"/>
  <c r="B368" i="28"/>
  <c r="D367" i="28"/>
  <c r="E367" i="28" s="1"/>
  <c r="C367" i="28"/>
  <c r="B367" i="28"/>
  <c r="D366" i="28"/>
  <c r="C366" i="28"/>
  <c r="B366" i="28"/>
  <c r="D365" i="28"/>
  <c r="C365" i="28"/>
  <c r="B365" i="28"/>
  <c r="D364" i="28"/>
  <c r="C364" i="28"/>
  <c r="B364" i="28"/>
  <c r="D363" i="28"/>
  <c r="E363" i="28" s="1"/>
  <c r="C363" i="28"/>
  <c r="B363" i="28"/>
  <c r="D362" i="28"/>
  <c r="C362" i="28"/>
  <c r="B362" i="28"/>
  <c r="D361" i="28"/>
  <c r="E361" i="28" s="1"/>
  <c r="C361" i="28"/>
  <c r="B361" i="28"/>
  <c r="D360" i="28"/>
  <c r="E360" i="28" s="1"/>
  <c r="C360" i="28"/>
  <c r="B360" i="28"/>
  <c r="D359" i="28"/>
  <c r="E359" i="28" s="1"/>
  <c r="C359" i="28"/>
  <c r="B359" i="28"/>
  <c r="D358" i="28"/>
  <c r="C358" i="28"/>
  <c r="B358" i="28"/>
  <c r="D357" i="28"/>
  <c r="C357" i="28"/>
  <c r="B357" i="28"/>
  <c r="D356" i="28"/>
  <c r="C356" i="28"/>
  <c r="B356" i="28"/>
  <c r="D355" i="28"/>
  <c r="E355" i="28" s="1"/>
  <c r="C355" i="28"/>
  <c r="B355" i="28"/>
  <c r="D354" i="28"/>
  <c r="C354" i="28"/>
  <c r="B354" i="28"/>
  <c r="D353" i="28"/>
  <c r="E353" i="28" s="1"/>
  <c r="C353" i="28"/>
  <c r="B353" i="28"/>
  <c r="D352" i="28"/>
  <c r="C352" i="28"/>
  <c r="B352" i="28"/>
  <c r="D351" i="28"/>
  <c r="E351" i="28" s="1"/>
  <c r="C351" i="28"/>
  <c r="B351" i="28"/>
  <c r="D350" i="28"/>
  <c r="C350" i="28"/>
  <c r="B350" i="28"/>
  <c r="D349" i="28"/>
  <c r="C349" i="28"/>
  <c r="B349" i="28"/>
  <c r="D348" i="28"/>
  <c r="C348" i="28"/>
  <c r="B348" i="28"/>
  <c r="D347" i="28"/>
  <c r="E347" i="28" s="1"/>
  <c r="C347" i="28"/>
  <c r="B347" i="28"/>
  <c r="D346" i="28"/>
  <c r="C346" i="28"/>
  <c r="B346" i="28"/>
  <c r="D345" i="28"/>
  <c r="E345" i="28" s="1"/>
  <c r="C345" i="28"/>
  <c r="B345" i="28"/>
  <c r="D344" i="28"/>
  <c r="C344" i="28"/>
  <c r="B344" i="28"/>
  <c r="D343" i="28"/>
  <c r="E343" i="28" s="1"/>
  <c r="C343" i="28"/>
  <c r="B343" i="28"/>
  <c r="D342" i="28"/>
  <c r="C342" i="28"/>
  <c r="B342" i="28"/>
  <c r="D341" i="28"/>
  <c r="C341" i="28"/>
  <c r="B341" i="28"/>
  <c r="D340" i="28"/>
  <c r="C340" i="28"/>
  <c r="B340" i="28"/>
  <c r="D339" i="28"/>
  <c r="E339" i="28" s="1"/>
  <c r="C339" i="28"/>
  <c r="B339" i="28"/>
  <c r="D338" i="28"/>
  <c r="C338" i="28"/>
  <c r="B338" i="28"/>
  <c r="D337" i="28"/>
  <c r="E337" i="28" s="1"/>
  <c r="C337" i="28"/>
  <c r="B337" i="28"/>
  <c r="D336" i="28"/>
  <c r="E336" i="28" s="1"/>
  <c r="C336" i="28"/>
  <c r="B336" i="28"/>
  <c r="D335" i="28"/>
  <c r="E335" i="28" s="1"/>
  <c r="C335" i="28"/>
  <c r="B335" i="28"/>
  <c r="D334" i="28"/>
  <c r="C334" i="28"/>
  <c r="B334" i="28"/>
  <c r="D333" i="28"/>
  <c r="C333" i="28"/>
  <c r="B333" i="28"/>
  <c r="D332" i="28"/>
  <c r="C332" i="28"/>
  <c r="B332" i="28"/>
  <c r="D331" i="28"/>
  <c r="E331" i="28" s="1"/>
  <c r="C331" i="28"/>
  <c r="B331" i="28"/>
  <c r="D330" i="28"/>
  <c r="C330" i="28"/>
  <c r="B330" i="28"/>
  <c r="D329" i="28"/>
  <c r="E329" i="28" s="1"/>
  <c r="C329" i="28"/>
  <c r="B329" i="28"/>
  <c r="D328" i="28"/>
  <c r="E328" i="28" s="1"/>
  <c r="C328" i="28"/>
  <c r="B328" i="28"/>
  <c r="D327" i="28"/>
  <c r="E327" i="28" s="1"/>
  <c r="C327" i="28"/>
  <c r="B327" i="28"/>
  <c r="D326" i="28"/>
  <c r="C326" i="28"/>
  <c r="B326" i="28"/>
  <c r="D325" i="28"/>
  <c r="C325" i="28"/>
  <c r="B325" i="28"/>
  <c r="D324" i="28"/>
  <c r="C324" i="28"/>
  <c r="B324" i="28"/>
  <c r="D323" i="28"/>
  <c r="E323" i="28" s="1"/>
  <c r="C323" i="28"/>
  <c r="B323" i="28"/>
  <c r="D322" i="28"/>
  <c r="C322" i="28"/>
  <c r="B322" i="28"/>
  <c r="D321" i="28"/>
  <c r="E321" i="28" s="1"/>
  <c r="C321" i="28"/>
  <c r="B321" i="28"/>
  <c r="D320" i="28"/>
  <c r="E320" i="28" s="1"/>
  <c r="C320" i="28"/>
  <c r="B320" i="28"/>
  <c r="D319" i="28"/>
  <c r="E319" i="28" s="1"/>
  <c r="C319" i="28"/>
  <c r="B319" i="28"/>
  <c r="D318" i="28"/>
  <c r="C318" i="28"/>
  <c r="B318" i="28"/>
  <c r="D317" i="28"/>
  <c r="C317" i="28"/>
  <c r="B317" i="28"/>
  <c r="D316" i="28"/>
  <c r="C316" i="28"/>
  <c r="B316" i="28"/>
  <c r="D315" i="28"/>
  <c r="E315" i="28" s="1"/>
  <c r="C315" i="28"/>
  <c r="B315" i="28"/>
  <c r="D314" i="28"/>
  <c r="C314" i="28"/>
  <c r="B314" i="28"/>
  <c r="D313" i="28"/>
  <c r="E313" i="28" s="1"/>
  <c r="C313" i="28"/>
  <c r="B313" i="28"/>
  <c r="D312" i="28"/>
  <c r="E312" i="28" s="1"/>
  <c r="C312" i="28"/>
  <c r="B312" i="28"/>
  <c r="D311" i="28"/>
  <c r="E311" i="28" s="1"/>
  <c r="C311" i="28"/>
  <c r="B311" i="28"/>
  <c r="D310" i="28"/>
  <c r="C310" i="28"/>
  <c r="B310" i="28"/>
  <c r="D309" i="28"/>
  <c r="C309" i="28"/>
  <c r="B309" i="28"/>
  <c r="D308" i="28"/>
  <c r="C308" i="28"/>
  <c r="B308" i="28"/>
  <c r="D307" i="28"/>
  <c r="E307" i="28" s="1"/>
  <c r="C307" i="28"/>
  <c r="B307" i="28"/>
  <c r="D306" i="28"/>
  <c r="C306" i="28"/>
  <c r="B306" i="28"/>
  <c r="D305" i="28"/>
  <c r="E305" i="28" s="1"/>
  <c r="C305" i="28"/>
  <c r="B305" i="28"/>
  <c r="D304" i="28"/>
  <c r="E304" i="28" s="1"/>
  <c r="C304" i="28"/>
  <c r="B304" i="28"/>
  <c r="D303" i="28"/>
  <c r="E303" i="28" s="1"/>
  <c r="C303" i="28"/>
  <c r="B303" i="28"/>
  <c r="D302" i="28"/>
  <c r="C302" i="28"/>
  <c r="B302" i="28"/>
  <c r="D301" i="28"/>
  <c r="C301" i="28"/>
  <c r="B301" i="28"/>
  <c r="D300" i="28"/>
  <c r="C300" i="28"/>
  <c r="B300" i="28"/>
  <c r="D299" i="28"/>
  <c r="E299" i="28" s="1"/>
  <c r="C299" i="28"/>
  <c r="B299" i="28"/>
  <c r="D298" i="28"/>
  <c r="C298" i="28"/>
  <c r="B298" i="28"/>
  <c r="D297" i="28"/>
  <c r="E297" i="28" s="1"/>
  <c r="C297" i="28"/>
  <c r="B297" i="28"/>
  <c r="D296" i="28"/>
  <c r="C296" i="28"/>
  <c r="B296" i="28"/>
  <c r="D295" i="28"/>
  <c r="E295" i="28" s="1"/>
  <c r="C295" i="28"/>
  <c r="B295" i="28"/>
  <c r="D294" i="28"/>
  <c r="C294" i="28"/>
  <c r="B294" i="28"/>
  <c r="D293" i="28"/>
  <c r="C293" i="28"/>
  <c r="B293" i="28"/>
  <c r="D292" i="28"/>
  <c r="C292" i="28"/>
  <c r="B292" i="28"/>
  <c r="D291" i="28"/>
  <c r="E291" i="28" s="1"/>
  <c r="C291" i="28"/>
  <c r="B291" i="28"/>
  <c r="D290" i="28"/>
  <c r="C290" i="28"/>
  <c r="B290" i="28"/>
  <c r="D289" i="28"/>
  <c r="E289" i="28" s="1"/>
  <c r="C289" i="28"/>
  <c r="B289" i="28"/>
  <c r="D288" i="28"/>
  <c r="E288" i="28" s="1"/>
  <c r="C288" i="28"/>
  <c r="B288" i="28"/>
  <c r="D287" i="28"/>
  <c r="E287" i="28" s="1"/>
  <c r="C287" i="28"/>
  <c r="B287" i="28"/>
  <c r="D286" i="28"/>
  <c r="C286" i="28"/>
  <c r="B286" i="28"/>
  <c r="D285" i="28"/>
  <c r="C285" i="28"/>
  <c r="B285" i="28"/>
  <c r="D284" i="28"/>
  <c r="C284" i="28"/>
  <c r="B284" i="28"/>
  <c r="D283" i="28"/>
  <c r="E283" i="28" s="1"/>
  <c r="C283" i="28"/>
  <c r="B283" i="28"/>
  <c r="D282" i="28"/>
  <c r="C282" i="28"/>
  <c r="B282" i="28"/>
  <c r="D281" i="28"/>
  <c r="E281" i="28" s="1"/>
  <c r="C281" i="28"/>
  <c r="B281" i="28"/>
  <c r="D280" i="28"/>
  <c r="E280" i="28" s="1"/>
  <c r="C280" i="28"/>
  <c r="B280" i="28"/>
  <c r="D279" i="28"/>
  <c r="E279" i="28" s="1"/>
  <c r="C279" i="28"/>
  <c r="B279" i="28"/>
  <c r="D278" i="28"/>
  <c r="C278" i="28"/>
  <c r="B278" i="28"/>
  <c r="D277" i="28"/>
  <c r="C277" i="28"/>
  <c r="B277" i="28"/>
  <c r="D276" i="28"/>
  <c r="C276" i="28"/>
  <c r="B276" i="28"/>
  <c r="D275" i="28"/>
  <c r="E275" i="28" s="1"/>
  <c r="C275" i="28"/>
  <c r="B275" i="28"/>
  <c r="D274" i="28"/>
  <c r="C274" i="28"/>
  <c r="B274" i="28"/>
  <c r="D273" i="28"/>
  <c r="E273" i="28" s="1"/>
  <c r="C273" i="28"/>
  <c r="B273" i="28"/>
  <c r="D272" i="28"/>
  <c r="E272" i="28" s="1"/>
  <c r="C272" i="28"/>
  <c r="B272" i="28"/>
  <c r="D271" i="28"/>
  <c r="E271" i="28" s="1"/>
  <c r="C271" i="28"/>
  <c r="B271" i="28"/>
  <c r="D270" i="28"/>
  <c r="C270" i="28"/>
  <c r="B270" i="28"/>
  <c r="D269" i="28"/>
  <c r="C269" i="28"/>
  <c r="E269" i="28" s="1"/>
  <c r="B269" i="28"/>
  <c r="D268" i="28"/>
  <c r="C268" i="28"/>
  <c r="B268" i="28"/>
  <c r="D267" i="28"/>
  <c r="E267" i="28" s="1"/>
  <c r="C267" i="28"/>
  <c r="B267" i="28"/>
  <c r="D266" i="28"/>
  <c r="C266" i="28"/>
  <c r="B266" i="28"/>
  <c r="D265" i="28"/>
  <c r="E265" i="28" s="1"/>
  <c r="C265" i="28"/>
  <c r="B265" i="28"/>
  <c r="D264" i="28"/>
  <c r="E264" i="28" s="1"/>
  <c r="C264" i="28"/>
  <c r="B264" i="28"/>
  <c r="D263" i="28"/>
  <c r="E263" i="28" s="1"/>
  <c r="C263" i="28"/>
  <c r="B263" i="28"/>
  <c r="D262" i="28"/>
  <c r="C262" i="28"/>
  <c r="B262" i="28"/>
  <c r="D261" i="28"/>
  <c r="C261" i="28"/>
  <c r="B261" i="28"/>
  <c r="D260" i="28"/>
  <c r="C260" i="28"/>
  <c r="B260" i="28"/>
  <c r="D259" i="28"/>
  <c r="E259" i="28" s="1"/>
  <c r="C259" i="28"/>
  <c r="B259" i="28"/>
  <c r="D258" i="28"/>
  <c r="C258" i="28"/>
  <c r="B258" i="28"/>
  <c r="D257" i="28"/>
  <c r="E257" i="28" s="1"/>
  <c r="C257" i="28"/>
  <c r="B257" i="28"/>
  <c r="D256" i="28"/>
  <c r="E256" i="28" s="1"/>
  <c r="C256" i="28"/>
  <c r="B256" i="28"/>
  <c r="D255" i="28"/>
  <c r="E255" i="28" s="1"/>
  <c r="C255" i="28"/>
  <c r="B255" i="28"/>
  <c r="D254" i="28"/>
  <c r="C254" i="28"/>
  <c r="B254" i="28"/>
  <c r="D253" i="28"/>
  <c r="C253" i="28"/>
  <c r="B253" i="28"/>
  <c r="D252" i="28"/>
  <c r="C252" i="28"/>
  <c r="B252" i="28"/>
  <c r="D251" i="28"/>
  <c r="E251" i="28" s="1"/>
  <c r="C251" i="28"/>
  <c r="B251" i="28"/>
  <c r="D250" i="28"/>
  <c r="C250" i="28"/>
  <c r="B250" i="28"/>
  <c r="D249" i="28"/>
  <c r="E249" i="28" s="1"/>
  <c r="C249" i="28"/>
  <c r="B249" i="28"/>
  <c r="D248" i="28"/>
  <c r="E248" i="28" s="1"/>
  <c r="C248" i="28"/>
  <c r="B248" i="28"/>
  <c r="D247" i="28"/>
  <c r="E247" i="28" s="1"/>
  <c r="C247" i="28"/>
  <c r="B247" i="28"/>
  <c r="D246" i="28"/>
  <c r="C246" i="28"/>
  <c r="B246" i="28"/>
  <c r="D245" i="28"/>
  <c r="C245" i="28"/>
  <c r="B245" i="28"/>
  <c r="D244" i="28"/>
  <c r="C244" i="28"/>
  <c r="B244" i="28"/>
  <c r="D243" i="28"/>
  <c r="E243" i="28" s="1"/>
  <c r="C243" i="28"/>
  <c r="B243" i="28"/>
  <c r="D242" i="28"/>
  <c r="C242" i="28"/>
  <c r="B242" i="28"/>
  <c r="D241" i="28"/>
  <c r="E241" i="28" s="1"/>
  <c r="C241" i="28"/>
  <c r="B241" i="28"/>
  <c r="D240" i="28"/>
  <c r="E240" i="28" s="1"/>
  <c r="C240" i="28"/>
  <c r="B240" i="28"/>
  <c r="D239" i="28"/>
  <c r="E239" i="28" s="1"/>
  <c r="C239" i="28"/>
  <c r="B239" i="28"/>
  <c r="D238" i="28"/>
  <c r="C238" i="28"/>
  <c r="B238" i="28"/>
  <c r="D237" i="28"/>
  <c r="C237" i="28"/>
  <c r="B237" i="28"/>
  <c r="D236" i="28"/>
  <c r="C236" i="28"/>
  <c r="B236" i="28"/>
  <c r="D235" i="28"/>
  <c r="E235" i="28" s="1"/>
  <c r="C235" i="28"/>
  <c r="B235" i="28"/>
  <c r="D234" i="28"/>
  <c r="C234" i="28"/>
  <c r="B234" i="28"/>
  <c r="D233" i="28"/>
  <c r="E233" i="28" s="1"/>
  <c r="C233" i="28"/>
  <c r="B233" i="28"/>
  <c r="D232" i="28"/>
  <c r="C232" i="28"/>
  <c r="B232" i="28"/>
  <c r="D231" i="28"/>
  <c r="E231" i="28" s="1"/>
  <c r="C231" i="28"/>
  <c r="B231" i="28"/>
  <c r="D230" i="28"/>
  <c r="C230" i="28"/>
  <c r="B230" i="28"/>
  <c r="D229" i="28"/>
  <c r="C229" i="28"/>
  <c r="B229" i="28"/>
  <c r="D228" i="28"/>
  <c r="C228" i="28"/>
  <c r="B228" i="28"/>
  <c r="D227" i="28"/>
  <c r="E227" i="28" s="1"/>
  <c r="C227" i="28"/>
  <c r="B227" i="28"/>
  <c r="D226" i="28"/>
  <c r="C226" i="28"/>
  <c r="B226" i="28"/>
  <c r="D225" i="28"/>
  <c r="E225" i="28" s="1"/>
  <c r="C225" i="28"/>
  <c r="B225" i="28"/>
  <c r="D224" i="28"/>
  <c r="C224" i="28"/>
  <c r="B224" i="28"/>
  <c r="D223" i="28"/>
  <c r="E223" i="28" s="1"/>
  <c r="C223" i="28"/>
  <c r="B223" i="28"/>
  <c r="D222" i="28"/>
  <c r="C222" i="28"/>
  <c r="B222" i="28"/>
  <c r="D221" i="28"/>
  <c r="C221" i="28"/>
  <c r="B221" i="28"/>
  <c r="D220" i="28"/>
  <c r="C220" i="28"/>
  <c r="B220" i="28"/>
  <c r="D219" i="28"/>
  <c r="E219" i="28" s="1"/>
  <c r="C219" i="28"/>
  <c r="B219" i="28"/>
  <c r="D218" i="28"/>
  <c r="C218" i="28"/>
  <c r="B218" i="28"/>
  <c r="D217" i="28"/>
  <c r="E217" i="28" s="1"/>
  <c r="C217" i="28"/>
  <c r="B217" i="28"/>
  <c r="D216" i="28"/>
  <c r="E216" i="28" s="1"/>
  <c r="C216" i="28"/>
  <c r="B216" i="28"/>
  <c r="D215" i="28"/>
  <c r="E215" i="28" s="1"/>
  <c r="C215" i="28"/>
  <c r="B215" i="28"/>
  <c r="D214" i="28"/>
  <c r="C214" i="28"/>
  <c r="B214" i="28"/>
  <c r="D213" i="28"/>
  <c r="C213" i="28"/>
  <c r="B213" i="28"/>
  <c r="D212" i="28"/>
  <c r="C212" i="28"/>
  <c r="B212" i="28"/>
  <c r="D211" i="28"/>
  <c r="E211" i="28" s="1"/>
  <c r="C211" i="28"/>
  <c r="B211" i="28"/>
  <c r="D210" i="28"/>
  <c r="C210" i="28"/>
  <c r="B210" i="28"/>
  <c r="D209" i="28"/>
  <c r="E209" i="28" s="1"/>
  <c r="C209" i="28"/>
  <c r="B209" i="28"/>
  <c r="D208" i="28"/>
  <c r="E208" i="28" s="1"/>
  <c r="C208" i="28"/>
  <c r="B208" i="28"/>
  <c r="D207" i="28"/>
  <c r="E207" i="28" s="1"/>
  <c r="C207" i="28"/>
  <c r="B207" i="28"/>
  <c r="D206" i="28"/>
  <c r="C206" i="28"/>
  <c r="B206" i="28"/>
  <c r="D205" i="28"/>
  <c r="C205" i="28"/>
  <c r="B205" i="28"/>
  <c r="D204" i="28"/>
  <c r="C204" i="28"/>
  <c r="B204" i="28"/>
  <c r="D203" i="28"/>
  <c r="E203" i="28" s="1"/>
  <c r="C203" i="28"/>
  <c r="B203" i="28"/>
  <c r="D202" i="28"/>
  <c r="C202" i="28"/>
  <c r="B202" i="28"/>
  <c r="D201" i="28"/>
  <c r="E201" i="28" s="1"/>
  <c r="C201" i="28"/>
  <c r="B201" i="28"/>
  <c r="D200" i="28"/>
  <c r="E200" i="28" s="1"/>
  <c r="C200" i="28"/>
  <c r="B200" i="28"/>
  <c r="D199" i="28"/>
  <c r="E199" i="28" s="1"/>
  <c r="C199" i="28"/>
  <c r="B199" i="28"/>
  <c r="D198" i="28"/>
  <c r="C198" i="28"/>
  <c r="B198" i="28"/>
  <c r="D197" i="28"/>
  <c r="C197" i="28"/>
  <c r="B197" i="28"/>
  <c r="D196" i="28"/>
  <c r="C196" i="28"/>
  <c r="B196" i="28"/>
  <c r="D195" i="28"/>
  <c r="E195" i="28" s="1"/>
  <c r="C195" i="28"/>
  <c r="B195" i="28"/>
  <c r="D194" i="28"/>
  <c r="C194" i="28"/>
  <c r="B194" i="28"/>
  <c r="D193" i="28"/>
  <c r="E193" i="28" s="1"/>
  <c r="C193" i="28"/>
  <c r="B193" i="28"/>
  <c r="D192" i="28"/>
  <c r="E192" i="28" s="1"/>
  <c r="C192" i="28"/>
  <c r="B192" i="28"/>
  <c r="D191" i="28"/>
  <c r="E191" i="28" s="1"/>
  <c r="C191" i="28"/>
  <c r="B191" i="28"/>
  <c r="D190" i="28"/>
  <c r="C190" i="28"/>
  <c r="B190" i="28"/>
  <c r="D189" i="28"/>
  <c r="C189" i="28"/>
  <c r="B189" i="28"/>
  <c r="D188" i="28"/>
  <c r="C188" i="28"/>
  <c r="B188" i="28"/>
  <c r="D187" i="28"/>
  <c r="E187" i="28" s="1"/>
  <c r="C187" i="28"/>
  <c r="B187" i="28"/>
  <c r="D186" i="28"/>
  <c r="C186" i="28"/>
  <c r="B186" i="28"/>
  <c r="D185" i="28"/>
  <c r="E185" i="28" s="1"/>
  <c r="C185" i="28"/>
  <c r="B185" i="28"/>
  <c r="D184" i="28"/>
  <c r="E184" i="28" s="1"/>
  <c r="C184" i="28"/>
  <c r="B184" i="28"/>
  <c r="D183" i="28"/>
  <c r="E183" i="28" s="1"/>
  <c r="C183" i="28"/>
  <c r="B183" i="28"/>
  <c r="D182" i="28"/>
  <c r="C182" i="28"/>
  <c r="B182" i="28"/>
  <c r="D181" i="28"/>
  <c r="C181" i="28"/>
  <c r="B181" i="28"/>
  <c r="D180" i="28"/>
  <c r="C180" i="28"/>
  <c r="B180" i="28"/>
  <c r="D179" i="28"/>
  <c r="E179" i="28" s="1"/>
  <c r="C179" i="28"/>
  <c r="B179" i="28"/>
  <c r="D178" i="28"/>
  <c r="C178" i="28"/>
  <c r="B178" i="28"/>
  <c r="D177" i="28"/>
  <c r="E177" i="28" s="1"/>
  <c r="C177" i="28"/>
  <c r="B177" i="28"/>
  <c r="D176" i="28"/>
  <c r="E176" i="28" s="1"/>
  <c r="C176" i="28"/>
  <c r="B176" i="28"/>
  <c r="D175" i="28"/>
  <c r="E175" i="28" s="1"/>
  <c r="C175" i="28"/>
  <c r="B175" i="28"/>
  <c r="D174" i="28"/>
  <c r="C174" i="28"/>
  <c r="B174" i="28"/>
  <c r="D173" i="28"/>
  <c r="C173" i="28"/>
  <c r="B173" i="28"/>
  <c r="D172" i="28"/>
  <c r="C172" i="28"/>
  <c r="B172" i="28"/>
  <c r="D171" i="28"/>
  <c r="E171" i="28" s="1"/>
  <c r="C171" i="28"/>
  <c r="B171" i="28"/>
  <c r="D170" i="28"/>
  <c r="C170" i="28"/>
  <c r="B170" i="28"/>
  <c r="D169" i="28"/>
  <c r="E169" i="28" s="1"/>
  <c r="C169" i="28"/>
  <c r="B169" i="28"/>
  <c r="D168" i="28"/>
  <c r="C168" i="28"/>
  <c r="B168" i="28"/>
  <c r="D167" i="28"/>
  <c r="E167" i="28" s="1"/>
  <c r="C167" i="28"/>
  <c r="B167" i="28"/>
  <c r="D166" i="28"/>
  <c r="C166" i="28"/>
  <c r="B166" i="28"/>
  <c r="D165" i="28"/>
  <c r="C165" i="28"/>
  <c r="B165" i="28"/>
  <c r="D164" i="28"/>
  <c r="C164" i="28"/>
  <c r="B164" i="28"/>
  <c r="D163" i="28"/>
  <c r="E163" i="28" s="1"/>
  <c r="C163" i="28"/>
  <c r="B163" i="28"/>
  <c r="D162" i="28"/>
  <c r="C162" i="28"/>
  <c r="B162" i="28"/>
  <c r="D161" i="28"/>
  <c r="E161" i="28" s="1"/>
  <c r="C161" i="28"/>
  <c r="B161" i="28"/>
  <c r="D160" i="28"/>
  <c r="E160" i="28" s="1"/>
  <c r="C160" i="28"/>
  <c r="B160" i="28"/>
  <c r="D159" i="28"/>
  <c r="E159" i="28" s="1"/>
  <c r="C159" i="28"/>
  <c r="B159" i="28"/>
  <c r="D158" i="28"/>
  <c r="C158" i="28"/>
  <c r="B158" i="28"/>
  <c r="D157" i="28"/>
  <c r="C157" i="28"/>
  <c r="B157" i="28"/>
  <c r="D156" i="28"/>
  <c r="C156" i="28"/>
  <c r="B156" i="28"/>
  <c r="D155" i="28"/>
  <c r="E155" i="28" s="1"/>
  <c r="C155" i="28"/>
  <c r="B155" i="28"/>
  <c r="D154" i="28"/>
  <c r="C154" i="28"/>
  <c r="B154" i="28"/>
  <c r="D153" i="28"/>
  <c r="E153" i="28" s="1"/>
  <c r="C153" i="28"/>
  <c r="B153" i="28"/>
  <c r="D152" i="28"/>
  <c r="C152" i="28"/>
  <c r="B152" i="28"/>
  <c r="D151" i="28"/>
  <c r="E151" i="28" s="1"/>
  <c r="C151" i="28"/>
  <c r="B151" i="28"/>
  <c r="D150" i="28"/>
  <c r="C150" i="28"/>
  <c r="B150" i="28"/>
  <c r="D149" i="28"/>
  <c r="C149" i="28"/>
  <c r="B149" i="28"/>
  <c r="D148" i="28"/>
  <c r="C148" i="28"/>
  <c r="B148" i="28"/>
  <c r="D147" i="28"/>
  <c r="E147" i="28" s="1"/>
  <c r="C147" i="28"/>
  <c r="B147" i="28"/>
  <c r="D146" i="28"/>
  <c r="C146" i="28"/>
  <c r="B146" i="28"/>
  <c r="D145" i="28"/>
  <c r="E145" i="28" s="1"/>
  <c r="C145" i="28"/>
  <c r="B145" i="28"/>
  <c r="D144" i="28"/>
  <c r="C144" i="28"/>
  <c r="B144" i="28"/>
  <c r="D143" i="28"/>
  <c r="E143" i="28" s="1"/>
  <c r="C143" i="28"/>
  <c r="B143" i="28"/>
  <c r="D142" i="28"/>
  <c r="C142" i="28"/>
  <c r="B142" i="28"/>
  <c r="D141" i="28"/>
  <c r="C141" i="28"/>
  <c r="B141" i="28"/>
  <c r="D140" i="28"/>
  <c r="C140" i="28"/>
  <c r="B140" i="28"/>
  <c r="D139" i="28"/>
  <c r="E139" i="28" s="1"/>
  <c r="C139" i="28"/>
  <c r="B139" i="28"/>
  <c r="D138" i="28"/>
  <c r="C138" i="28"/>
  <c r="B138" i="28"/>
  <c r="D137" i="28"/>
  <c r="E137" i="28" s="1"/>
  <c r="C137" i="28"/>
  <c r="B137" i="28"/>
  <c r="D136" i="28"/>
  <c r="C136" i="28"/>
  <c r="B136" i="28"/>
  <c r="D135" i="28"/>
  <c r="E135" i="28" s="1"/>
  <c r="C135" i="28"/>
  <c r="B135" i="28"/>
  <c r="D134" i="28"/>
  <c r="C134" i="28"/>
  <c r="B134" i="28"/>
  <c r="D133" i="28"/>
  <c r="C133" i="28"/>
  <c r="B133" i="28"/>
  <c r="D132" i="28"/>
  <c r="C132" i="28"/>
  <c r="B132" i="28"/>
  <c r="D131" i="28"/>
  <c r="E131" i="28" s="1"/>
  <c r="C131" i="28"/>
  <c r="B131" i="28"/>
  <c r="D130" i="28"/>
  <c r="C130" i="28"/>
  <c r="B130" i="28"/>
  <c r="D129" i="28"/>
  <c r="E129" i="28" s="1"/>
  <c r="C129" i="28"/>
  <c r="B129" i="28"/>
  <c r="D128" i="28"/>
  <c r="E128" i="28" s="1"/>
  <c r="C128" i="28"/>
  <c r="B128" i="28"/>
  <c r="D127" i="28"/>
  <c r="E127" i="28" s="1"/>
  <c r="C127" i="28"/>
  <c r="B127" i="28"/>
  <c r="D126" i="28"/>
  <c r="C126" i="28"/>
  <c r="B126" i="28"/>
  <c r="D125" i="28"/>
  <c r="C125" i="28"/>
  <c r="B125" i="28"/>
  <c r="D124" i="28"/>
  <c r="C124" i="28"/>
  <c r="B124" i="28"/>
  <c r="D123" i="28"/>
  <c r="E123" i="28" s="1"/>
  <c r="C123" i="28"/>
  <c r="B123" i="28"/>
  <c r="D122" i="28"/>
  <c r="C122" i="28"/>
  <c r="B122" i="28"/>
  <c r="D121" i="28"/>
  <c r="E121" i="28" s="1"/>
  <c r="C121" i="28"/>
  <c r="B121" i="28"/>
  <c r="D120" i="28"/>
  <c r="E120" i="28" s="1"/>
  <c r="C120" i="28"/>
  <c r="B120" i="28"/>
  <c r="D119" i="28"/>
  <c r="E119" i="28" s="1"/>
  <c r="C119" i="28"/>
  <c r="B119" i="28"/>
  <c r="D118" i="28"/>
  <c r="C118" i="28"/>
  <c r="B118" i="28"/>
  <c r="D117" i="28"/>
  <c r="C117" i="28"/>
  <c r="B117" i="28"/>
  <c r="D116" i="28"/>
  <c r="C116" i="28"/>
  <c r="B116" i="28"/>
  <c r="D115" i="28"/>
  <c r="E115" i="28" s="1"/>
  <c r="C115" i="28"/>
  <c r="B115" i="28"/>
  <c r="D114" i="28"/>
  <c r="C114" i="28"/>
  <c r="B114" i="28"/>
  <c r="D113" i="28"/>
  <c r="E113" i="28" s="1"/>
  <c r="C113" i="28"/>
  <c r="B113" i="28"/>
  <c r="D112" i="28"/>
  <c r="E112" i="28" s="1"/>
  <c r="C112" i="28"/>
  <c r="B112" i="28"/>
  <c r="D111" i="28"/>
  <c r="E111" i="28" s="1"/>
  <c r="C111" i="28"/>
  <c r="B111" i="28"/>
  <c r="D110" i="28"/>
  <c r="C110" i="28"/>
  <c r="B110" i="28"/>
  <c r="D109" i="28"/>
  <c r="C109" i="28"/>
  <c r="B109" i="28"/>
  <c r="D108" i="28"/>
  <c r="C108" i="28"/>
  <c r="B108" i="28"/>
  <c r="D107" i="28"/>
  <c r="E107" i="28" s="1"/>
  <c r="C107" i="28"/>
  <c r="B107" i="28"/>
  <c r="D106" i="28"/>
  <c r="C106" i="28"/>
  <c r="B106" i="28"/>
  <c r="D105" i="28"/>
  <c r="E105" i="28" s="1"/>
  <c r="C105" i="28"/>
  <c r="B105" i="28"/>
  <c r="D104" i="28"/>
  <c r="E104" i="28" s="1"/>
  <c r="C104" i="28"/>
  <c r="B104" i="28"/>
  <c r="D103" i="28"/>
  <c r="E103" i="28" s="1"/>
  <c r="C103" i="28"/>
  <c r="B103" i="28"/>
  <c r="D102" i="28"/>
  <c r="C102" i="28"/>
  <c r="B102" i="28"/>
  <c r="D101" i="28"/>
  <c r="C101" i="28"/>
  <c r="B101" i="28"/>
  <c r="D100" i="28"/>
  <c r="C100" i="28"/>
  <c r="B100" i="28"/>
  <c r="D99" i="28"/>
  <c r="E99" i="28" s="1"/>
  <c r="C99" i="28"/>
  <c r="B99" i="28"/>
  <c r="D98" i="28"/>
  <c r="C98" i="28"/>
  <c r="B98" i="28"/>
  <c r="D97" i="28"/>
  <c r="E97" i="28" s="1"/>
  <c r="C97" i="28"/>
  <c r="B97" i="28"/>
  <c r="D96" i="28"/>
  <c r="E96" i="28" s="1"/>
  <c r="C96" i="28"/>
  <c r="B96" i="28"/>
  <c r="D95" i="28"/>
  <c r="E95" i="28" s="1"/>
  <c r="C95" i="28"/>
  <c r="B95" i="28"/>
  <c r="D94" i="28"/>
  <c r="C94" i="28"/>
  <c r="B94" i="28"/>
  <c r="D93" i="28"/>
  <c r="C93" i="28"/>
  <c r="B93" i="28"/>
  <c r="D92" i="28"/>
  <c r="C92" i="28"/>
  <c r="B92" i="28"/>
  <c r="D91" i="28"/>
  <c r="E91" i="28" s="1"/>
  <c r="C91" i="28"/>
  <c r="B91" i="28"/>
  <c r="D90" i="28"/>
  <c r="C90" i="28"/>
  <c r="B90" i="28"/>
  <c r="D89" i="28"/>
  <c r="E89" i="28" s="1"/>
  <c r="C89" i="28"/>
  <c r="B89" i="28"/>
  <c r="D88" i="28"/>
  <c r="E88" i="28" s="1"/>
  <c r="C88" i="28"/>
  <c r="B88" i="28"/>
  <c r="D87" i="28"/>
  <c r="E87" i="28" s="1"/>
  <c r="C87" i="28"/>
  <c r="B87" i="28"/>
  <c r="D86" i="28"/>
  <c r="C86" i="28"/>
  <c r="B86" i="28"/>
  <c r="D85" i="28"/>
  <c r="C85" i="28"/>
  <c r="B85" i="28"/>
  <c r="D84" i="28"/>
  <c r="C84" i="28"/>
  <c r="B84" i="28"/>
  <c r="D83" i="28"/>
  <c r="E83" i="28" s="1"/>
  <c r="C83" i="28"/>
  <c r="B83" i="28"/>
  <c r="D82" i="28"/>
  <c r="C82" i="28"/>
  <c r="B82" i="28"/>
  <c r="D81" i="28"/>
  <c r="E81" i="28" s="1"/>
  <c r="C81" i="28"/>
  <c r="B81" i="28"/>
  <c r="D80" i="28"/>
  <c r="E80" i="28" s="1"/>
  <c r="C80" i="28"/>
  <c r="B80" i="28"/>
  <c r="D79" i="28"/>
  <c r="E79" i="28" s="1"/>
  <c r="C79" i="28"/>
  <c r="B79" i="28"/>
  <c r="D78" i="28"/>
  <c r="C78" i="28"/>
  <c r="B78" i="28"/>
  <c r="D77" i="28"/>
  <c r="C77" i="28"/>
  <c r="B77" i="28"/>
  <c r="D76" i="28"/>
  <c r="C76" i="28"/>
  <c r="B76" i="28"/>
  <c r="D75" i="28"/>
  <c r="E75" i="28" s="1"/>
  <c r="C75" i="28"/>
  <c r="B75" i="28"/>
  <c r="D74" i="28"/>
  <c r="C74" i="28"/>
  <c r="B74" i="28"/>
  <c r="D73" i="28"/>
  <c r="E73" i="28" s="1"/>
  <c r="C73" i="28"/>
  <c r="B73" i="28"/>
  <c r="D72" i="28"/>
  <c r="E72" i="28" s="1"/>
  <c r="C72" i="28"/>
  <c r="B72" i="28"/>
  <c r="D71" i="28"/>
  <c r="E71" i="28" s="1"/>
  <c r="C71" i="28"/>
  <c r="B71" i="28"/>
  <c r="D70" i="28"/>
  <c r="C70" i="28"/>
  <c r="B70" i="28"/>
  <c r="D69" i="28"/>
  <c r="C69" i="28"/>
  <c r="B69" i="28"/>
  <c r="D68" i="28"/>
  <c r="C68" i="28"/>
  <c r="B68" i="28"/>
  <c r="D67" i="28"/>
  <c r="E67" i="28" s="1"/>
  <c r="C67" i="28"/>
  <c r="B67" i="28"/>
  <c r="D66" i="28"/>
  <c r="C66" i="28"/>
  <c r="B66" i="28"/>
  <c r="D65" i="28"/>
  <c r="E65" i="28" s="1"/>
  <c r="C65" i="28"/>
  <c r="B65" i="28"/>
  <c r="D64" i="28"/>
  <c r="E64" i="28" s="1"/>
  <c r="C64" i="28"/>
  <c r="B64" i="28"/>
  <c r="D63" i="28"/>
  <c r="E63" i="28" s="1"/>
  <c r="C63" i="28"/>
  <c r="B63" i="28"/>
  <c r="D62" i="28"/>
  <c r="C62" i="28"/>
  <c r="B62" i="28"/>
  <c r="D61" i="28"/>
  <c r="C61" i="28"/>
  <c r="B61" i="28"/>
  <c r="D60" i="28"/>
  <c r="C60" i="28"/>
  <c r="B60" i="28"/>
  <c r="D59" i="28"/>
  <c r="E59" i="28" s="1"/>
  <c r="C59" i="28"/>
  <c r="B59" i="28"/>
  <c r="D58" i="28"/>
  <c r="C58" i="28"/>
  <c r="B58" i="28"/>
  <c r="D57" i="28"/>
  <c r="E57" i="28" s="1"/>
  <c r="C57" i="28"/>
  <c r="B57" i="28"/>
  <c r="D56" i="28"/>
  <c r="C56" i="28"/>
  <c r="B56" i="28"/>
  <c r="D55" i="28"/>
  <c r="E55" i="28" s="1"/>
  <c r="C55" i="28"/>
  <c r="B55" i="28"/>
  <c r="D54" i="28"/>
  <c r="C54" i="28"/>
  <c r="B54" i="28"/>
  <c r="D53" i="28"/>
  <c r="C53" i="28"/>
  <c r="B53" i="28"/>
  <c r="D52" i="28"/>
  <c r="C52" i="28"/>
  <c r="B52" i="28"/>
  <c r="D51" i="28"/>
  <c r="E51" i="28" s="1"/>
  <c r="C51" i="28"/>
  <c r="B51" i="28"/>
  <c r="D50" i="28"/>
  <c r="C50" i="28"/>
  <c r="B50" i="28"/>
  <c r="D49" i="28"/>
  <c r="E49" i="28" s="1"/>
  <c r="C49" i="28"/>
  <c r="B49" i="28"/>
  <c r="D48" i="28"/>
  <c r="E48" i="28" s="1"/>
  <c r="C48" i="28"/>
  <c r="B48" i="28"/>
  <c r="D47" i="28"/>
  <c r="E47" i="28" s="1"/>
  <c r="C47" i="28"/>
  <c r="B47" i="28"/>
  <c r="D46" i="28"/>
  <c r="C46" i="28"/>
  <c r="B46" i="28"/>
  <c r="D45" i="28"/>
  <c r="C45" i="28"/>
  <c r="B45" i="28"/>
  <c r="D44" i="28"/>
  <c r="C44" i="28"/>
  <c r="B44" i="28"/>
  <c r="D43" i="28"/>
  <c r="E43" i="28" s="1"/>
  <c r="C43" i="28"/>
  <c r="B43" i="28"/>
  <c r="D42" i="28"/>
  <c r="C42" i="28"/>
  <c r="B42" i="28"/>
  <c r="D41" i="28"/>
  <c r="E41" i="28" s="1"/>
  <c r="C41" i="28"/>
  <c r="B41" i="28"/>
  <c r="D40" i="28"/>
  <c r="E40" i="28" s="1"/>
  <c r="C40" i="28"/>
  <c r="B40" i="28"/>
  <c r="D39" i="28"/>
  <c r="E39" i="28" s="1"/>
  <c r="C39" i="28"/>
  <c r="B39" i="28"/>
  <c r="D38" i="28"/>
  <c r="C38" i="28"/>
  <c r="B38" i="28"/>
  <c r="D37" i="28"/>
  <c r="C37" i="28"/>
  <c r="B37" i="28"/>
  <c r="D36" i="28"/>
  <c r="C36" i="28"/>
  <c r="B36" i="28"/>
  <c r="D35" i="28"/>
  <c r="E35" i="28" s="1"/>
  <c r="C35" i="28"/>
  <c r="B35" i="28"/>
  <c r="D34" i="28"/>
  <c r="C34" i="28"/>
  <c r="B34" i="28"/>
  <c r="D33" i="28"/>
  <c r="E33" i="28" s="1"/>
  <c r="C33" i="28"/>
  <c r="B33" i="28"/>
  <c r="D32" i="28"/>
  <c r="E32" i="28" s="1"/>
  <c r="C32" i="28"/>
  <c r="B32" i="28"/>
  <c r="D31" i="28"/>
  <c r="E31" i="28" s="1"/>
  <c r="C31" i="28"/>
  <c r="B31" i="28"/>
  <c r="D30" i="28"/>
  <c r="C30" i="28"/>
  <c r="B30" i="28"/>
  <c r="D29" i="28"/>
  <c r="C29" i="28"/>
  <c r="B29" i="28"/>
  <c r="D28" i="28"/>
  <c r="C28" i="28"/>
  <c r="B28" i="28"/>
  <c r="D27" i="28"/>
  <c r="E27" i="28" s="1"/>
  <c r="C27" i="28"/>
  <c r="B27" i="28"/>
  <c r="D26" i="28"/>
  <c r="C26" i="28"/>
  <c r="B26" i="28"/>
  <c r="D25" i="28"/>
  <c r="E25" i="28" s="1"/>
  <c r="C25" i="28"/>
  <c r="B25" i="28"/>
  <c r="D24" i="28"/>
  <c r="E24" i="28" s="1"/>
  <c r="C24" i="28"/>
  <c r="B24" i="28"/>
  <c r="D23" i="28"/>
  <c r="E23" i="28" s="1"/>
  <c r="C23" i="28"/>
  <c r="B23" i="28"/>
  <c r="D22" i="28"/>
  <c r="C22" i="28"/>
  <c r="B22" i="28"/>
  <c r="D21" i="28"/>
  <c r="C21" i="28"/>
  <c r="B21" i="28"/>
  <c r="D20" i="28"/>
  <c r="C20" i="28"/>
  <c r="B20" i="28"/>
  <c r="D19" i="28"/>
  <c r="E19" i="28" s="1"/>
  <c r="C19" i="28"/>
  <c r="B19" i="28"/>
  <c r="D18" i="28"/>
  <c r="C18" i="28"/>
  <c r="B18" i="28"/>
  <c r="D17" i="28"/>
  <c r="E17" i="28" s="1"/>
  <c r="C17" i="28"/>
  <c r="B17" i="28"/>
  <c r="D16" i="28"/>
  <c r="E16" i="28" s="1"/>
  <c r="C16" i="28"/>
  <c r="B16" i="28"/>
  <c r="D15" i="28"/>
  <c r="E15" i="28" s="1"/>
  <c r="C15" i="28"/>
  <c r="B15" i="28"/>
  <c r="D14" i="28"/>
  <c r="C14" i="28"/>
  <c r="B14" i="28"/>
  <c r="D13" i="28"/>
  <c r="C13" i="28"/>
  <c r="B13" i="28"/>
  <c r="D12" i="28"/>
  <c r="C12" i="28"/>
  <c r="B12" i="28"/>
  <c r="D11" i="28"/>
  <c r="E11" i="28" s="1"/>
  <c r="C11" i="28"/>
  <c r="B11" i="28"/>
  <c r="D10" i="28"/>
  <c r="C10" i="28"/>
  <c r="B10" i="28"/>
  <c r="D9" i="28"/>
  <c r="E9" i="28" s="1"/>
  <c r="C9" i="28"/>
  <c r="B9" i="28"/>
  <c r="D8" i="28"/>
  <c r="C8" i="28"/>
  <c r="B8" i="28"/>
  <c r="D7" i="28"/>
  <c r="E7" i="28" s="1"/>
  <c r="C7" i="28"/>
  <c r="B7" i="28"/>
  <c r="D6" i="28"/>
  <c r="C6" i="28"/>
  <c r="B6" i="28"/>
  <c r="D5" i="28"/>
  <c r="C5" i="28"/>
  <c r="B5" i="28"/>
  <c r="D4" i="28"/>
  <c r="C4" i="28"/>
  <c r="B4" i="28"/>
  <c r="H5" i="28" l="1"/>
  <c r="E10" i="28"/>
  <c r="E18" i="28"/>
  <c r="E42" i="28"/>
  <c r="E74" i="28"/>
  <c r="E82" i="28"/>
  <c r="E138" i="28"/>
  <c r="E146" i="28"/>
  <c r="E154" i="28"/>
  <c r="E162" i="28"/>
  <c r="E170" i="28"/>
  <c r="E194" i="28"/>
  <c r="E202" i="28"/>
  <c r="E234" i="28"/>
  <c r="E242" i="28"/>
  <c r="E282" i="28"/>
  <c r="E290" i="28"/>
  <c r="E346" i="28"/>
  <c r="E362" i="28"/>
  <c r="E394" i="28"/>
  <c r="E410" i="28"/>
  <c r="E418" i="28"/>
  <c r="E426" i="28"/>
  <c r="E434" i="28"/>
  <c r="E442" i="28"/>
  <c r="E466" i="28"/>
  <c r="E506" i="28"/>
  <c r="E13" i="28"/>
  <c r="E34" i="28"/>
  <c r="E66" i="28"/>
  <c r="E98" i="28"/>
  <c r="E106" i="28"/>
  <c r="E114" i="28"/>
  <c r="E122" i="28"/>
  <c r="E130" i="28"/>
  <c r="E178" i="28"/>
  <c r="E186" i="28"/>
  <c r="E210" i="28"/>
  <c r="E218" i="28"/>
  <c r="E226" i="28"/>
  <c r="E250" i="28"/>
  <c r="E258" i="28"/>
  <c r="E266" i="28"/>
  <c r="E274" i="28"/>
  <c r="E298" i="28"/>
  <c r="E306" i="28"/>
  <c r="E314" i="28"/>
  <c r="E322" i="28"/>
  <c r="E330" i="28"/>
  <c r="E338" i="28"/>
  <c r="E354" i="28"/>
  <c r="E370" i="28"/>
  <c r="E378" i="28"/>
  <c r="E386" i="28"/>
  <c r="E402" i="28"/>
  <c r="E450" i="28"/>
  <c r="E458" i="28"/>
  <c r="E474" i="28"/>
  <c r="E482" i="28"/>
  <c r="E490" i="28"/>
  <c r="E498" i="28"/>
  <c r="E5" i="28"/>
  <c r="E8" i="28"/>
  <c r="E26" i="28"/>
  <c r="E50" i="28"/>
  <c r="E58" i="28"/>
  <c r="E90" i="28"/>
  <c r="E6" i="28"/>
  <c r="E14" i="28"/>
  <c r="E22" i="28"/>
  <c r="E30" i="28"/>
  <c r="E38" i="28"/>
  <c r="E46" i="28"/>
  <c r="E54" i="28"/>
  <c r="E62" i="28"/>
  <c r="E70" i="28"/>
  <c r="E78" i="28"/>
  <c r="E86" i="28"/>
  <c r="E94" i="28"/>
  <c r="E102" i="28"/>
  <c r="E110" i="28"/>
  <c r="E118" i="28"/>
  <c r="E126" i="28"/>
  <c r="E134" i="28"/>
  <c r="E142" i="28"/>
  <c r="E150" i="28"/>
  <c r="E158" i="28"/>
  <c r="E166" i="28"/>
  <c r="E174" i="28"/>
  <c r="E182" i="28"/>
  <c r="E190" i="28"/>
  <c r="E198" i="28"/>
  <c r="E206" i="28"/>
  <c r="E214" i="28"/>
  <c r="E222" i="28"/>
  <c r="E230" i="28"/>
  <c r="E238" i="28"/>
  <c r="E246" i="28"/>
  <c r="E254" i="28"/>
  <c r="E262" i="28"/>
  <c r="E270" i="28"/>
  <c r="E278" i="28"/>
  <c r="E286" i="28"/>
  <c r="E294" i="28"/>
  <c r="E302" i="28"/>
  <c r="E310" i="28"/>
  <c r="E318" i="28"/>
  <c r="E326" i="28"/>
  <c r="E334" i="28"/>
  <c r="E342" i="28"/>
  <c r="E350" i="28"/>
  <c r="E358" i="28"/>
  <c r="G10" i="28"/>
  <c r="G4" i="28"/>
  <c r="G9" i="28"/>
  <c r="G3" i="28"/>
  <c r="H9" i="28"/>
  <c r="E4" i="28"/>
  <c r="E12" i="28"/>
  <c r="E36" i="28"/>
  <c r="E332" i="28"/>
  <c r="E366" i="28"/>
  <c r="E374" i="28"/>
  <c r="E382" i="28"/>
  <c r="E390" i="28"/>
  <c r="E398" i="28"/>
  <c r="E406" i="28"/>
  <c r="E414" i="28"/>
  <c r="E422" i="28"/>
  <c r="E430" i="28"/>
  <c r="E438" i="28"/>
  <c r="E446" i="28"/>
  <c r="E454" i="28"/>
  <c r="E462" i="28"/>
  <c r="E470" i="28"/>
  <c r="E478" i="28"/>
  <c r="E20" i="28"/>
  <c r="E28" i="28"/>
  <c r="E44" i="28"/>
  <c r="E52" i="28"/>
  <c r="E60" i="28"/>
  <c r="E68" i="28"/>
  <c r="E76" i="28"/>
  <c r="E84" i="28"/>
  <c r="E92" i="28"/>
  <c r="E100" i="28"/>
  <c r="E108" i="28"/>
  <c r="E116" i="28"/>
  <c r="E124" i="28"/>
  <c r="E132" i="28"/>
  <c r="E140" i="28"/>
  <c r="E148" i="28"/>
  <c r="E156" i="28"/>
  <c r="E164" i="28"/>
  <c r="E172" i="28"/>
  <c r="E180" i="28"/>
  <c r="E188" i="28"/>
  <c r="E196" i="28"/>
  <c r="E204" i="28"/>
  <c r="E212" i="28"/>
  <c r="E220" i="28"/>
  <c r="E228" i="28"/>
  <c r="E236" i="28"/>
  <c r="E244" i="28"/>
  <c r="E252" i="28"/>
  <c r="E260" i="28"/>
  <c r="E268" i="28"/>
  <c r="E276" i="28"/>
  <c r="E284" i="28"/>
  <c r="E292" i="28"/>
  <c r="E300" i="28"/>
  <c r="E308" i="28"/>
  <c r="E316" i="28"/>
  <c r="E324" i="28"/>
  <c r="E340" i="28"/>
  <c r="E348" i="28"/>
  <c r="E356" i="28"/>
  <c r="E364" i="28"/>
  <c r="E372" i="28"/>
  <c r="E380" i="28"/>
  <c r="E388" i="28"/>
  <c r="E396" i="28"/>
  <c r="E404" i="28"/>
  <c r="E412" i="28"/>
  <c r="E420" i="28"/>
  <c r="E428" i="28"/>
  <c r="E436" i="28"/>
  <c r="E444" i="28"/>
  <c r="E452" i="28"/>
  <c r="E460" i="28"/>
  <c r="E468" i="28"/>
  <c r="E476" i="28"/>
  <c r="E484" i="28"/>
  <c r="E492" i="28"/>
  <c r="E540" i="28"/>
  <c r="E580" i="28"/>
  <c r="E596" i="28"/>
  <c r="E612" i="28"/>
  <c r="E652" i="28"/>
  <c r="E668" i="28"/>
  <c r="E684" i="28"/>
  <c r="E692" i="28"/>
  <c r="E708" i="28"/>
  <c r="E732" i="28"/>
  <c r="E756" i="28"/>
  <c r="E764" i="28"/>
  <c r="E796" i="28"/>
  <c r="E820" i="28"/>
  <c r="E836" i="28"/>
  <c r="E844" i="28"/>
  <c r="E852" i="28"/>
  <c r="E860" i="28"/>
  <c r="E868" i="28"/>
  <c r="E876" i="28"/>
  <c r="E884" i="28"/>
  <c r="E892" i="28"/>
  <c r="E900" i="28"/>
  <c r="E908" i="28"/>
  <c r="E916" i="28"/>
  <c r="E514" i="28"/>
  <c r="E522" i="28"/>
  <c r="E530" i="28"/>
  <c r="E538" i="28"/>
  <c r="E546" i="28"/>
  <c r="E554" i="28"/>
  <c r="E562" i="28"/>
  <c r="E570" i="28"/>
  <c r="E578" i="28"/>
  <c r="E586" i="28"/>
  <c r="E594" i="28"/>
  <c r="E602" i="28"/>
  <c r="E610" i="28"/>
  <c r="E618" i="28"/>
  <c r="E626" i="28"/>
  <c r="E634" i="28"/>
  <c r="E642" i="28"/>
  <c r="E650" i="28"/>
  <c r="E658" i="28"/>
  <c r="E666" i="28"/>
  <c r="E674" i="28"/>
  <c r="E682" i="28"/>
  <c r="E690" i="28"/>
  <c r="E698" i="28"/>
  <c r="E706" i="28"/>
  <c r="E714" i="28"/>
  <c r="E722" i="28"/>
  <c r="E730" i="28"/>
  <c r="E738" i="28"/>
  <c r="E746" i="28"/>
  <c r="E754" i="28"/>
  <c r="E762" i="28"/>
  <c r="E770" i="28"/>
  <c r="E778" i="28"/>
  <c r="E786" i="28"/>
  <c r="E794" i="28"/>
  <c r="E802" i="28"/>
  <c r="E810" i="28"/>
  <c r="E818" i="28"/>
  <c r="E826" i="28"/>
  <c r="E834" i="28"/>
  <c r="E842" i="28"/>
  <c r="E850" i="28"/>
  <c r="E858" i="28"/>
  <c r="E866" i="28"/>
  <c r="E874" i="28"/>
  <c r="E882" i="28"/>
  <c r="E890" i="28"/>
  <c r="E898" i="28"/>
  <c r="E906" i="28"/>
  <c r="E914" i="28"/>
  <c r="E922" i="28"/>
  <c r="E930" i="28"/>
  <c r="E938" i="28"/>
  <c r="E946" i="28"/>
  <c r="E954" i="28"/>
  <c r="E962" i="28"/>
  <c r="E970" i="28"/>
  <c r="E978" i="28"/>
  <c r="E1098" i="28"/>
  <c r="E1106" i="28"/>
  <c r="E1114" i="28"/>
  <c r="E1122" i="28"/>
  <c r="E1130" i="28"/>
  <c r="E1138" i="28"/>
  <c r="E1146" i="28"/>
  <c r="E1154" i="28"/>
  <c r="E1162" i="28"/>
  <c r="E1170" i="28"/>
  <c r="E1178" i="28"/>
  <c r="E1186" i="28"/>
  <c r="E1194" i="28"/>
  <c r="E1202" i="28"/>
  <c r="E1210" i="28"/>
  <c r="E1218" i="28"/>
  <c r="E1226" i="28"/>
  <c r="E1234" i="28"/>
  <c r="E1242" i="28"/>
  <c r="E1250" i="28"/>
  <c r="E1258" i="28"/>
  <c r="E21" i="28"/>
  <c r="E29" i="28"/>
  <c r="E37" i="28"/>
  <c r="E45" i="28"/>
  <c r="E53" i="28"/>
  <c r="E61" i="28"/>
  <c r="E69" i="28"/>
  <c r="E77" i="28"/>
  <c r="E85" i="28"/>
  <c r="E93" i="28"/>
  <c r="E101" i="28"/>
  <c r="E109" i="28"/>
  <c r="E117" i="28"/>
  <c r="E125" i="28"/>
  <c r="E133" i="28"/>
  <c r="E141" i="28"/>
  <c r="E149" i="28"/>
  <c r="E157" i="28"/>
  <c r="E165" i="28"/>
  <c r="E173" i="28"/>
  <c r="E181" i="28"/>
  <c r="E189" i="28"/>
  <c r="E197" i="28"/>
  <c r="E205" i="28"/>
  <c r="E213" i="28"/>
  <c r="E221" i="28"/>
  <c r="E229" i="28"/>
  <c r="E237" i="28"/>
  <c r="E245" i="28"/>
  <c r="E253" i="28"/>
  <c r="E261" i="28"/>
  <c r="E277" i="28"/>
  <c r="E285" i="28"/>
  <c r="E293" i="28"/>
  <c r="E301" i="28"/>
  <c r="E309" i="28"/>
  <c r="E317" i="28"/>
  <c r="E325" i="28"/>
  <c r="E333" i="28"/>
  <c r="E341" i="28"/>
  <c r="E349" i="28"/>
  <c r="E357" i="28"/>
  <c r="E365" i="28"/>
  <c r="E373" i="28"/>
  <c r="E381" i="28"/>
  <c r="E389" i="28"/>
  <c r="E397" i="28"/>
  <c r="E405" i="28"/>
  <c r="E413" i="28"/>
  <c r="E421" i="28"/>
  <c r="E429" i="28"/>
  <c r="E437" i="28"/>
  <c r="E445" i="28"/>
  <c r="E453" i="28"/>
  <c r="E461" i="28"/>
  <c r="E469" i="28"/>
  <c r="E477" i="28"/>
  <c r="E493" i="28"/>
  <c r="E533" i="28"/>
  <c r="E549" i="28"/>
  <c r="E597" i="28"/>
  <c r="E653" i="28"/>
  <c r="E669" i="28"/>
  <c r="E693" i="28"/>
  <c r="E709" i="28"/>
  <c r="E717" i="28"/>
  <c r="E733" i="28"/>
  <c r="E741" i="28"/>
  <c r="E773" i="28"/>
  <c r="E797" i="28"/>
  <c r="E805" i="28"/>
  <c r="E837" i="28"/>
  <c r="E853" i="28"/>
  <c r="E869" i="28"/>
  <c r="E885" i="28"/>
  <c r="E901" i="28"/>
  <c r="E917" i="28"/>
  <c r="E933" i="28"/>
  <c r="E949" i="28"/>
  <c r="E965" i="28"/>
  <c r="E981" i="28"/>
  <c r="E56" i="28"/>
  <c r="E136" i="28"/>
  <c r="E144" i="28"/>
  <c r="E152" i="28"/>
  <c r="E168" i="28"/>
  <c r="E224" i="28"/>
  <c r="E232" i="28"/>
  <c r="E296" i="28"/>
  <c r="E344" i="28"/>
  <c r="E352" i="28"/>
  <c r="E368" i="28"/>
  <c r="E392" i="28"/>
  <c r="E400" i="28"/>
  <c r="E408" i="28"/>
  <c r="E416" i="28"/>
  <c r="E424" i="28"/>
  <c r="E432" i="28"/>
  <c r="E440" i="28"/>
  <c r="E448" i="28"/>
  <c r="E456" i="28"/>
  <c r="E464" i="28"/>
  <c r="E472" i="28"/>
  <c r="E480" i="28"/>
  <c r="E986" i="28"/>
  <c r="E994" i="28"/>
  <c r="E1002" i="28"/>
  <c r="E1010" i="28"/>
  <c r="E1018" i="28"/>
  <c r="E1026" i="28"/>
  <c r="E1034" i="28"/>
  <c r="E1042" i="28"/>
  <c r="E1050" i="28"/>
  <c r="E1058" i="28"/>
  <c r="E1066" i="28"/>
  <c r="E1074" i="28"/>
  <c r="E1082" i="28"/>
  <c r="E1090" i="28"/>
  <c r="E485" i="28"/>
  <c r="E501" i="28"/>
  <c r="E509" i="28"/>
  <c r="E517" i="28"/>
  <c r="E525" i="28"/>
  <c r="E541" i="28"/>
  <c r="E557" i="28"/>
  <c r="E565" i="28"/>
  <c r="E573" i="28"/>
  <c r="E581" i="28"/>
  <c r="E589" i="28"/>
  <c r="E605" i="28"/>
  <c r="E621" i="28"/>
  <c r="E629" i="28"/>
  <c r="E637" i="28"/>
  <c r="E645" i="28"/>
  <c r="E661" i="28"/>
  <c r="E677" i="28"/>
  <c r="E685" i="28"/>
  <c r="E701" i="28"/>
  <c r="E725" i="28"/>
  <c r="E749" i="28"/>
  <c r="E757" i="28"/>
  <c r="E781" i="28"/>
  <c r="E789" i="28"/>
  <c r="E813" i="28"/>
  <c r="E821" i="28"/>
  <c r="E936" i="28"/>
  <c r="E944" i="28"/>
  <c r="E952" i="28"/>
  <c r="E960" i="28"/>
  <c r="E968" i="28"/>
  <c r="E976" i="28"/>
  <c r="E984" i="28"/>
  <c r="E992" i="28"/>
  <c r="E1000" i="28"/>
  <c r="E1008" i="28"/>
  <c r="E1016" i="28"/>
  <c r="E1024" i="28"/>
  <c r="E1032" i="28"/>
  <c r="E1040" i="28"/>
  <c r="E1048" i="28"/>
  <c r="E1056" i="28"/>
  <c r="E1064" i="28"/>
  <c r="E1072" i="28"/>
  <c r="E1080" i="28"/>
  <c r="E1088" i="28"/>
  <c r="E1096" i="28"/>
  <c r="E1104" i="28"/>
  <c r="E499" i="28"/>
  <c r="E515" i="28"/>
  <c r="E531" i="28"/>
  <c r="E547" i="28"/>
  <c r="E555" i="28"/>
  <c r="E563" i="28"/>
  <c r="E571" i="28"/>
  <c r="E587" i="28"/>
  <c r="E603" i="28"/>
  <c r="E611" i="28"/>
  <c r="E619" i="28"/>
  <c r="E627" i="28"/>
  <c r="E643" i="28"/>
  <c r="E659" i="28"/>
  <c r="E675" i="28"/>
  <c r="E691" i="28"/>
  <c r="E699" i="28"/>
  <c r="E715" i="28"/>
  <c r="E739" i="28"/>
  <c r="E747" i="28"/>
  <c r="E771" i="28"/>
  <c r="E779" i="28"/>
  <c r="E803" i="28"/>
  <c r="E811" i="28"/>
  <c r="E542" i="28"/>
  <c r="E758" i="28"/>
  <c r="E500" i="28"/>
  <c r="E508" i="28"/>
  <c r="E516" i="28"/>
  <c r="E532" i="28"/>
  <c r="E548" i="28"/>
  <c r="E556" i="28"/>
  <c r="E564" i="28"/>
  <c r="E572" i="28"/>
  <c r="E588" i="28"/>
  <c r="E604" i="28"/>
  <c r="E620" i="28"/>
  <c r="E628" i="28"/>
  <c r="E636" i="28"/>
  <c r="E644" i="28"/>
  <c r="E660" i="28"/>
  <c r="E676" i="28"/>
  <c r="E700" i="28"/>
  <c r="E716" i="28"/>
  <c r="E724" i="28"/>
  <c r="E740" i="28"/>
  <c r="E748" i="28"/>
  <c r="E772" i="28"/>
  <c r="E780" i="28"/>
  <c r="E804" i="28"/>
  <c r="E812" i="28"/>
  <c r="F23" i="22"/>
  <c r="F28" i="23"/>
  <c r="G15" i="23"/>
  <c r="F23" i="23"/>
  <c r="E23" i="23"/>
  <c r="D13" i="18"/>
  <c r="C9" i="18"/>
  <c r="C8" i="18"/>
  <c r="C7" i="18"/>
  <c r="C6" i="18"/>
  <c r="C13" i="18" s="1"/>
  <c r="G43" i="23"/>
  <c r="F43" i="23"/>
  <c r="E43" i="23"/>
  <c r="D43" i="23"/>
  <c r="C43" i="23"/>
  <c r="G42" i="23"/>
  <c r="F42" i="23"/>
  <c r="E42" i="23"/>
  <c r="D42" i="23"/>
  <c r="C42" i="23"/>
  <c r="G41" i="23"/>
  <c r="F41" i="23"/>
  <c r="E41" i="23"/>
  <c r="D41" i="23"/>
  <c r="C41" i="23"/>
  <c r="G50" i="23"/>
  <c r="F50" i="23"/>
  <c r="E50" i="23"/>
  <c r="D50" i="23"/>
  <c r="C50" i="23"/>
  <c r="G49" i="23"/>
  <c r="F49" i="23"/>
  <c r="E49" i="23"/>
  <c r="D49" i="23"/>
  <c r="C49" i="23"/>
  <c r="G48" i="23"/>
  <c r="F48" i="23"/>
  <c r="E48" i="23"/>
  <c r="D48" i="23"/>
  <c r="C48" i="23"/>
  <c r="N8" i="27"/>
  <c r="M8" i="27"/>
  <c r="L8" i="27"/>
  <c r="K8" i="27"/>
  <c r="J8" i="27"/>
  <c r="N7" i="27"/>
  <c r="M7" i="27"/>
  <c r="L7" i="27"/>
  <c r="K7" i="27"/>
  <c r="J7" i="27"/>
  <c r="N6" i="27"/>
  <c r="M6" i="27"/>
  <c r="L6" i="27"/>
  <c r="K6" i="27"/>
  <c r="J6" i="27"/>
  <c r="B30" i="27"/>
  <c r="B29" i="27"/>
  <c r="B28" i="27"/>
  <c r="B27" i="27"/>
  <c r="B26" i="27"/>
  <c r="B25" i="27"/>
  <c r="B24" i="27"/>
  <c r="B23" i="27"/>
  <c r="B22" i="27"/>
  <c r="B21" i="27"/>
  <c r="B20" i="27"/>
  <c r="B19" i="27"/>
  <c r="B18" i="27"/>
  <c r="B17" i="27"/>
  <c r="B16" i="27"/>
  <c r="B15" i="27"/>
  <c r="B14" i="27"/>
  <c r="B13" i="27"/>
  <c r="B12" i="27"/>
  <c r="B11" i="27"/>
  <c r="B10" i="27"/>
  <c r="B9" i="27"/>
  <c r="B8" i="27"/>
  <c r="B7" i="27"/>
  <c r="B6" i="27"/>
  <c r="B5" i="27"/>
  <c r="B4" i="27"/>
  <c r="B3" i="27"/>
  <c r="G46" i="23"/>
  <c r="F46" i="23"/>
  <c r="E46" i="23"/>
  <c r="D46" i="23"/>
  <c r="C46" i="23"/>
  <c r="G53" i="23"/>
  <c r="F53" i="23"/>
  <c r="H53" i="23"/>
  <c r="E53" i="23"/>
  <c r="D53" i="23"/>
  <c r="C53" i="23"/>
  <c r="G52" i="23"/>
  <c r="F52" i="23"/>
  <c r="E52" i="23"/>
  <c r="D52" i="23"/>
  <c r="C52" i="23"/>
  <c r="G40" i="23"/>
  <c r="F40" i="23"/>
  <c r="E40" i="23"/>
  <c r="E70" i="23" s="1"/>
  <c r="D40" i="23"/>
  <c r="C40" i="23"/>
  <c r="G39" i="23"/>
  <c r="F39" i="23"/>
  <c r="E39" i="23"/>
  <c r="D39" i="23"/>
  <c r="C39" i="23"/>
  <c r="G38" i="23"/>
  <c r="F38" i="23"/>
  <c r="E38" i="23"/>
  <c r="D38" i="23"/>
  <c r="C38" i="23"/>
  <c r="G69" i="23" l="1"/>
  <c r="C70" i="23"/>
  <c r="D70" i="23"/>
  <c r="E71" i="23"/>
  <c r="F71" i="23"/>
  <c r="F65" i="23"/>
  <c r="G71" i="23"/>
  <c r="G65" i="23"/>
  <c r="C71" i="23"/>
  <c r="D71" i="23"/>
  <c r="F70" i="23"/>
  <c r="G70" i="23"/>
  <c r="E69" i="23"/>
  <c r="F69" i="23"/>
  <c r="C69" i="23"/>
  <c r="C54" i="23"/>
  <c r="D69" i="23"/>
  <c r="D64" i="23"/>
  <c r="E65" i="23"/>
  <c r="C64" i="23"/>
  <c r="E64" i="23"/>
  <c r="C63" i="23"/>
  <c r="F64" i="23"/>
  <c r="D63" i="23"/>
  <c r="G64" i="23"/>
  <c r="E63" i="23"/>
  <c r="C65" i="23"/>
  <c r="F63" i="23"/>
  <c r="D65" i="23"/>
  <c r="D54" i="23"/>
  <c r="G63" i="23"/>
  <c r="D45" i="23"/>
  <c r="D57" i="23" s="1"/>
  <c r="E54" i="23"/>
  <c r="E45" i="23"/>
  <c r="E59" i="23" s="1"/>
  <c r="F54" i="23"/>
  <c r="G45" i="23"/>
  <c r="F45" i="23"/>
  <c r="G54" i="23"/>
  <c r="F27" i="23" s="1"/>
  <c r="C45" i="23"/>
  <c r="D59" i="23"/>
  <c r="D58" i="23" l="1"/>
  <c r="F59" i="23"/>
  <c r="G58" i="23"/>
  <c r="F57" i="23"/>
  <c r="F58" i="23"/>
  <c r="G57" i="23"/>
  <c r="G59" i="23"/>
  <c r="E58" i="23"/>
  <c r="E57" i="23"/>
  <c r="C58" i="23"/>
  <c r="C57" i="23"/>
  <c r="C59" i="23"/>
  <c r="F13" i="23" l="1"/>
  <c r="F12" i="23"/>
  <c r="F22" i="23" s="1"/>
  <c r="F11" i="23"/>
  <c r="F10" i="23"/>
  <c r="F9" i="23"/>
  <c r="F6" i="23"/>
  <c r="E22" i="23"/>
  <c r="D23" i="23"/>
  <c r="D6" i="23"/>
  <c r="D13" i="23"/>
  <c r="D11" i="23"/>
  <c r="D10" i="23"/>
  <c r="D12" i="23"/>
  <c r="D22" i="23" s="1"/>
  <c r="D9" i="23"/>
  <c r="E10" i="23"/>
  <c r="E9" i="23"/>
  <c r="E11" i="23"/>
  <c r="E21" i="23" s="1"/>
  <c r="E13" i="23"/>
  <c r="E6" i="23"/>
  <c r="C13" i="23"/>
  <c r="C12" i="23"/>
  <c r="G12" i="23" s="1"/>
  <c r="C11" i="23"/>
  <c r="G11" i="23" s="1"/>
  <c r="C10" i="23"/>
  <c r="C9" i="23"/>
  <c r="C8" i="23"/>
  <c r="D27" i="23" s="1"/>
  <c r="C7" i="23"/>
  <c r="G7" i="23" s="1"/>
  <c r="C6" i="23"/>
  <c r="B1" i="23"/>
  <c r="P25" i="20"/>
  <c r="P24" i="20"/>
  <c r="P26" i="20" s="1"/>
  <c r="S29" i="20"/>
  <c r="S27" i="20"/>
  <c r="P20" i="20"/>
  <c r="S22" i="20"/>
  <c r="S18" i="20"/>
  <c r="S17" i="20"/>
  <c r="J12" i="20"/>
  <c r="K12" i="20" s="1"/>
  <c r="L12" i="20" s="1"/>
  <c r="M12" i="20" s="1"/>
  <c r="C20" i="20" s="1"/>
  <c r="P11" i="20"/>
  <c r="P10" i="20"/>
  <c r="P12" i="20" s="1"/>
  <c r="G8" i="20"/>
  <c r="F8" i="20"/>
  <c r="E8" i="20"/>
  <c r="D8" i="20"/>
  <c r="C8" i="20"/>
  <c r="M7" i="20"/>
  <c r="L7" i="20"/>
  <c r="K7" i="20"/>
  <c r="J7" i="20"/>
  <c r="I7" i="20"/>
  <c r="F7" i="20"/>
  <c r="E7" i="20" s="1"/>
  <c r="D7" i="20" s="1"/>
  <c r="C7" i="20" s="1"/>
  <c r="O6" i="20"/>
  <c r="B3" i="20"/>
  <c r="C8" i="12"/>
  <c r="C7" i="12"/>
  <c r="C9" i="12" s="1"/>
  <c r="C6" i="12"/>
  <c r="P18" i="20" s="1"/>
  <c r="B2" i="12"/>
  <c r="B3" i="17"/>
  <c r="P10" i="17"/>
  <c r="O52" i="19"/>
  <c r="P52" i="19"/>
  <c r="Q52" i="19"/>
  <c r="R52" i="19"/>
  <c r="S52" i="19"/>
  <c r="T52" i="19"/>
  <c r="U52" i="19"/>
  <c r="V52" i="19"/>
  <c r="W52" i="19"/>
  <c r="X52" i="19"/>
  <c r="Y52" i="19"/>
  <c r="Z52" i="19"/>
  <c r="AA52" i="19"/>
  <c r="AB52" i="19"/>
  <c r="AC52" i="19"/>
  <c r="AD52" i="19"/>
  <c r="AE52" i="19"/>
  <c r="AF52" i="19"/>
  <c r="AG52" i="19"/>
  <c r="AH52" i="19"/>
  <c r="AI52" i="19"/>
  <c r="AJ52" i="19"/>
  <c r="AK52" i="19"/>
  <c r="AL52" i="19"/>
  <c r="AM52" i="19"/>
  <c r="AN52" i="19"/>
  <c r="AO52" i="19"/>
  <c r="AP52" i="19"/>
  <c r="AQ52" i="19"/>
  <c r="AR52" i="19"/>
  <c r="AS52" i="19"/>
  <c r="AT52" i="19"/>
  <c r="AU52" i="19"/>
  <c r="AV52" i="19"/>
  <c r="AW52" i="19"/>
  <c r="AX52" i="19"/>
  <c r="AY52" i="19"/>
  <c r="AZ52" i="19"/>
  <c r="BA52" i="19"/>
  <c r="BB52" i="19"/>
  <c r="BC52" i="19"/>
  <c r="BC54" i="19" s="1"/>
  <c r="C18" i="17" s="1"/>
  <c r="N52" i="19"/>
  <c r="M52" i="19"/>
  <c r="A1" i="19"/>
  <c r="O6" i="17"/>
  <c r="M7" i="17"/>
  <c r="L7" i="17"/>
  <c r="K7" i="17"/>
  <c r="J7" i="17"/>
  <c r="I7" i="17"/>
  <c r="S29" i="17"/>
  <c r="S27" i="17"/>
  <c r="C6" i="13"/>
  <c r="C7" i="13" s="1"/>
  <c r="S18" i="17"/>
  <c r="S17" i="17"/>
  <c r="C15" i="18"/>
  <c r="C16" i="18"/>
  <c r="P24" i="17"/>
  <c r="F19" i="23" l="1"/>
  <c r="G9" i="23"/>
  <c r="G10" i="23"/>
  <c r="F8" i="23"/>
  <c r="F21" i="23"/>
  <c r="F20" i="23"/>
  <c r="G6" i="23"/>
  <c r="D21" i="23"/>
  <c r="C18" i="20"/>
  <c r="C17" i="18"/>
  <c r="P19" i="17"/>
  <c r="G9" i="20"/>
  <c r="S19" i="20"/>
  <c r="F9" i="20"/>
  <c r="G13" i="23"/>
  <c r="F29" i="23" s="1"/>
  <c r="D8" i="23"/>
  <c r="D18" i="23" s="1"/>
  <c r="E19" i="23"/>
  <c r="E20" i="23"/>
  <c r="D19" i="23"/>
  <c r="D20" i="23"/>
  <c r="E8" i="23"/>
  <c r="C20" i="23"/>
  <c r="C21" i="23"/>
  <c r="C19" i="23"/>
  <c r="C18" i="23"/>
  <c r="G18" i="23" s="1"/>
  <c r="D28" i="23" s="1"/>
  <c r="D29" i="23" s="1"/>
  <c r="P19" i="20"/>
  <c r="P21" i="20" s="1"/>
  <c r="P15" i="20"/>
  <c r="E9" i="20"/>
  <c r="H8" i="20"/>
  <c r="I8" i="20" s="1"/>
  <c r="I9" i="20" s="1"/>
  <c r="D9" i="20"/>
  <c r="P14" i="20"/>
  <c r="S22" i="17"/>
  <c r="P25" i="17"/>
  <c r="M1271" i="11"/>
  <c r="P20" i="17"/>
  <c r="P18" i="17"/>
  <c r="P11" i="17"/>
  <c r="C22" i="23" s="1"/>
  <c r="G22" i="23" s="1"/>
  <c r="G8" i="17"/>
  <c r="G47" i="23" s="1"/>
  <c r="G60" i="23" s="1"/>
  <c r="F8" i="17"/>
  <c r="E8" i="17"/>
  <c r="D8" i="17"/>
  <c r="C8" i="17"/>
  <c r="J12" i="17"/>
  <c r="K12" i="17" s="1"/>
  <c r="L12" i="17" s="1"/>
  <c r="M12" i="17" s="1"/>
  <c r="C20" i="17" s="1"/>
  <c r="F7" i="17"/>
  <c r="J46" i="5"/>
  <c r="H46" i="5"/>
  <c r="F46" i="5"/>
  <c r="D46" i="5"/>
  <c r="B46" i="5"/>
  <c r="J48" i="5"/>
  <c r="H48" i="5"/>
  <c r="F48" i="5"/>
  <c r="D48" i="5"/>
  <c r="B48" i="5"/>
  <c r="J47" i="5"/>
  <c r="H47" i="5"/>
  <c r="F47" i="5"/>
  <c r="D47" i="5"/>
  <c r="B47" i="5"/>
  <c r="J62" i="5"/>
  <c r="H62" i="5"/>
  <c r="F62" i="5"/>
  <c r="D62" i="5"/>
  <c r="B62" i="5"/>
  <c r="G47" i="5"/>
  <c r="G46" i="5"/>
  <c r="N1271" i="11"/>
  <c r="G8" i="23" l="1"/>
  <c r="G21" i="23"/>
  <c r="H8" i="17"/>
  <c r="C47" i="23"/>
  <c r="C60" i="23" s="1"/>
  <c r="P21" i="17"/>
  <c r="E9" i="17"/>
  <c r="D47" i="23"/>
  <c r="D60" i="23" s="1"/>
  <c r="F9" i="17"/>
  <c r="E47" i="23"/>
  <c r="E60" i="23" s="1"/>
  <c r="G9" i="17"/>
  <c r="F47" i="23"/>
  <c r="F60" i="23" s="1"/>
  <c r="P29" i="20"/>
  <c r="C11" i="20" s="1"/>
  <c r="K13" i="20" s="1"/>
  <c r="G19" i="23"/>
  <c r="J8" i="20"/>
  <c r="P26" i="17"/>
  <c r="P12" i="17"/>
  <c r="P15" i="17" s="1"/>
  <c r="I8" i="17"/>
  <c r="I9" i="17" s="1"/>
  <c r="D9" i="17"/>
  <c r="E7" i="17"/>
  <c r="D7" i="17" s="1"/>
  <c r="C7" i="17" s="1"/>
  <c r="S19" i="17"/>
  <c r="M13" i="20" l="1"/>
  <c r="C21" i="20"/>
  <c r="S12" i="20" s="1"/>
  <c r="I13" i="20"/>
  <c r="I14" i="20" s="1"/>
  <c r="J13" i="20"/>
  <c r="L13" i="20"/>
  <c r="P14" i="17"/>
  <c r="P29" i="17" s="1"/>
  <c r="C11" i="17" s="1"/>
  <c r="J13" i="17" s="1"/>
  <c r="J14" i="20"/>
  <c r="J9" i="20"/>
  <c r="K8" i="20"/>
  <c r="K14" i="20" s="1"/>
  <c r="J8" i="17"/>
  <c r="J14" i="17" l="1"/>
  <c r="K9" i="20"/>
  <c r="L8" i="20"/>
  <c r="L13" i="17"/>
  <c r="M13" i="17"/>
  <c r="C21" i="17"/>
  <c r="S12" i="17" s="1"/>
  <c r="I13" i="17"/>
  <c r="I14" i="17" s="1"/>
  <c r="K13" i="17"/>
  <c r="K14" i="17" s="1"/>
  <c r="J9" i="17"/>
  <c r="K8" i="17"/>
  <c r="C14" i="23" l="1"/>
  <c r="L9" i="20"/>
  <c r="M8" i="20"/>
  <c r="L14" i="20"/>
  <c r="K9" i="17"/>
  <c r="L8" i="17"/>
  <c r="G14" i="23" l="1"/>
  <c r="G23" i="23" s="1"/>
  <c r="E28" i="23" s="1"/>
  <c r="E27" i="23"/>
  <c r="C23" i="23"/>
  <c r="C17" i="20"/>
  <c r="C19" i="20" s="1"/>
  <c r="M9" i="20"/>
  <c r="M14" i="20"/>
  <c r="L9" i="17"/>
  <c r="M8" i="17"/>
  <c r="L14" i="17"/>
  <c r="E29" i="23" l="1"/>
  <c r="S9" i="20"/>
  <c r="C22" i="20"/>
  <c r="S11" i="20"/>
  <c r="M9" i="17"/>
  <c r="C17" i="17"/>
  <c r="M14" i="17"/>
  <c r="S16" i="20" l="1"/>
  <c r="C23" i="20" s="1"/>
  <c r="S13" i="20"/>
  <c r="C19" i="17"/>
  <c r="S14" i="20" l="1"/>
  <c r="S21" i="20"/>
  <c r="S23" i="20" s="1"/>
  <c r="S26" i="20"/>
  <c r="S9" i="17"/>
  <c r="S11" i="17"/>
  <c r="C22" i="17"/>
  <c r="S16" i="17" s="1"/>
  <c r="S30" i="20" l="1"/>
  <c r="S31" i="20"/>
  <c r="S13" i="17"/>
  <c r="C23" i="17"/>
  <c r="S21" i="17" l="1"/>
  <c r="S23" i="17" s="1"/>
  <c r="S26" i="17"/>
  <c r="S14" i="17"/>
  <c r="S30" i="17" l="1"/>
  <c r="S31" i="17"/>
  <c r="D5" i="15" l="1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341" i="15"/>
  <c r="D342" i="15"/>
  <c r="D343" i="15"/>
  <c r="D344" i="15"/>
  <c r="D345" i="15"/>
  <c r="D346" i="15"/>
  <c r="D347" i="15"/>
  <c r="D348" i="15"/>
  <c r="D349" i="15"/>
  <c r="D350" i="15"/>
  <c r="D351" i="15"/>
  <c r="D352" i="15"/>
  <c r="D353" i="15"/>
  <c r="D354" i="15"/>
  <c r="D355" i="15"/>
  <c r="D356" i="15"/>
  <c r="D357" i="15"/>
  <c r="D358" i="15"/>
  <c r="D359" i="15"/>
  <c r="D360" i="15"/>
  <c r="D361" i="15"/>
  <c r="D362" i="15"/>
  <c r="D363" i="15"/>
  <c r="D364" i="15"/>
  <c r="D365" i="15"/>
  <c r="D366" i="15"/>
  <c r="D367" i="15"/>
  <c r="D368" i="15"/>
  <c r="D369" i="15"/>
  <c r="D370" i="15"/>
  <c r="D371" i="15"/>
  <c r="D372" i="15"/>
  <c r="D373" i="15"/>
  <c r="D374" i="15"/>
  <c r="D375" i="15"/>
  <c r="D376" i="15"/>
  <c r="D377" i="15"/>
  <c r="D378" i="15"/>
  <c r="D379" i="15"/>
  <c r="D380" i="15"/>
  <c r="D381" i="15"/>
  <c r="D382" i="15"/>
  <c r="D383" i="15"/>
  <c r="D384" i="15"/>
  <c r="D385" i="15"/>
  <c r="D386" i="15"/>
  <c r="D387" i="15"/>
  <c r="D388" i="15"/>
  <c r="D389" i="15"/>
  <c r="D390" i="15"/>
  <c r="D391" i="15"/>
  <c r="D392" i="15"/>
  <c r="D393" i="15"/>
  <c r="D394" i="15"/>
  <c r="D395" i="15"/>
  <c r="D396" i="15"/>
  <c r="D397" i="15"/>
  <c r="D398" i="15"/>
  <c r="D399" i="15"/>
  <c r="D400" i="15"/>
  <c r="D401" i="15"/>
  <c r="D402" i="15"/>
  <c r="D403" i="15"/>
  <c r="D404" i="15"/>
  <c r="D405" i="15"/>
  <c r="D406" i="15"/>
  <c r="D407" i="15"/>
  <c r="D408" i="15"/>
  <c r="D409" i="15"/>
  <c r="D410" i="15"/>
  <c r="D411" i="15"/>
  <c r="D412" i="15"/>
  <c r="D413" i="15"/>
  <c r="D414" i="15"/>
  <c r="D415" i="15"/>
  <c r="D416" i="15"/>
  <c r="D417" i="15"/>
  <c r="D418" i="15"/>
  <c r="D419" i="15"/>
  <c r="D420" i="15"/>
  <c r="D421" i="15"/>
  <c r="D422" i="15"/>
  <c r="D423" i="15"/>
  <c r="D424" i="15"/>
  <c r="D425" i="15"/>
  <c r="D426" i="15"/>
  <c r="D427" i="15"/>
  <c r="D428" i="15"/>
  <c r="D429" i="15"/>
  <c r="D430" i="15"/>
  <c r="D431" i="15"/>
  <c r="D432" i="15"/>
  <c r="D433" i="15"/>
  <c r="D434" i="15"/>
  <c r="D435" i="15"/>
  <c r="D436" i="15"/>
  <c r="D437" i="15"/>
  <c r="D438" i="15"/>
  <c r="D439" i="15"/>
  <c r="D440" i="15"/>
  <c r="D441" i="15"/>
  <c r="D442" i="15"/>
  <c r="D443" i="15"/>
  <c r="D444" i="15"/>
  <c r="D445" i="15"/>
  <c r="D446" i="15"/>
  <c r="D447" i="15"/>
  <c r="D448" i="15"/>
  <c r="D449" i="15"/>
  <c r="D450" i="15"/>
  <c r="D451" i="15"/>
  <c r="D452" i="15"/>
  <c r="D453" i="15"/>
  <c r="D454" i="15"/>
  <c r="D455" i="15"/>
  <c r="D456" i="15"/>
  <c r="D457" i="15"/>
  <c r="D458" i="15"/>
  <c r="D459" i="15"/>
  <c r="D460" i="15"/>
  <c r="D461" i="15"/>
  <c r="D462" i="15"/>
  <c r="D463" i="15"/>
  <c r="D464" i="15"/>
  <c r="D465" i="15"/>
  <c r="D466" i="15"/>
  <c r="D467" i="15"/>
  <c r="D468" i="15"/>
  <c r="D469" i="15"/>
  <c r="D470" i="15"/>
  <c r="D471" i="15"/>
  <c r="D472" i="15"/>
  <c r="D473" i="15"/>
  <c r="D474" i="15"/>
  <c r="D475" i="15"/>
  <c r="D476" i="15"/>
  <c r="D477" i="15"/>
  <c r="D478" i="15"/>
  <c r="D479" i="15"/>
  <c r="D480" i="15"/>
  <c r="D481" i="15"/>
  <c r="D482" i="15"/>
  <c r="D483" i="15"/>
  <c r="D484" i="15"/>
  <c r="D485" i="15"/>
  <c r="D486" i="15"/>
  <c r="D487" i="15"/>
  <c r="D488" i="15"/>
  <c r="D489" i="15"/>
  <c r="D490" i="15"/>
  <c r="D491" i="15"/>
  <c r="D492" i="15"/>
  <c r="D493" i="15"/>
  <c r="D494" i="15"/>
  <c r="D495" i="15"/>
  <c r="D496" i="15"/>
  <c r="D497" i="15"/>
  <c r="D498" i="15"/>
  <c r="D499" i="15"/>
  <c r="D500" i="15"/>
  <c r="D501" i="15"/>
  <c r="D502" i="15"/>
  <c r="D503" i="15"/>
  <c r="D504" i="15"/>
  <c r="D505" i="15"/>
  <c r="D506" i="15"/>
  <c r="D507" i="15"/>
  <c r="D508" i="15"/>
  <c r="D509" i="15"/>
  <c r="D510" i="15"/>
  <c r="D511" i="15"/>
  <c r="D512" i="15"/>
  <c r="D513" i="15"/>
  <c r="D514" i="15"/>
  <c r="D515" i="15"/>
  <c r="D516" i="15"/>
  <c r="D517" i="15"/>
  <c r="D518" i="15"/>
  <c r="D519" i="15"/>
  <c r="D520" i="15"/>
  <c r="D521" i="15"/>
  <c r="D522" i="15"/>
  <c r="D523" i="15"/>
  <c r="D524" i="15"/>
  <c r="D525" i="15"/>
  <c r="D526" i="15"/>
  <c r="D527" i="15"/>
  <c r="D528" i="15"/>
  <c r="D529" i="15"/>
  <c r="D530" i="15"/>
  <c r="D531" i="15"/>
  <c r="D532" i="15"/>
  <c r="D533" i="15"/>
  <c r="D534" i="15"/>
  <c r="D535" i="15"/>
  <c r="D536" i="15"/>
  <c r="D537" i="15"/>
  <c r="D538" i="15"/>
  <c r="D539" i="15"/>
  <c r="D540" i="15"/>
  <c r="D541" i="15"/>
  <c r="D542" i="15"/>
  <c r="D543" i="15"/>
  <c r="D544" i="15"/>
  <c r="D545" i="15"/>
  <c r="D546" i="15"/>
  <c r="D547" i="15"/>
  <c r="D548" i="15"/>
  <c r="D549" i="15"/>
  <c r="D550" i="15"/>
  <c r="D551" i="15"/>
  <c r="D552" i="15"/>
  <c r="D553" i="15"/>
  <c r="D554" i="15"/>
  <c r="D555" i="15"/>
  <c r="D556" i="15"/>
  <c r="D557" i="15"/>
  <c r="D558" i="15"/>
  <c r="D559" i="15"/>
  <c r="D560" i="15"/>
  <c r="D561" i="15"/>
  <c r="D562" i="15"/>
  <c r="D563" i="15"/>
  <c r="D564" i="15"/>
  <c r="D565" i="15"/>
  <c r="D566" i="15"/>
  <c r="D567" i="15"/>
  <c r="D568" i="15"/>
  <c r="D569" i="15"/>
  <c r="D570" i="15"/>
  <c r="D571" i="15"/>
  <c r="D572" i="15"/>
  <c r="D573" i="15"/>
  <c r="D574" i="15"/>
  <c r="D575" i="15"/>
  <c r="D576" i="15"/>
  <c r="D577" i="15"/>
  <c r="D578" i="15"/>
  <c r="D579" i="15"/>
  <c r="D580" i="15"/>
  <c r="D581" i="15"/>
  <c r="D582" i="15"/>
  <c r="D583" i="15"/>
  <c r="D584" i="15"/>
  <c r="D585" i="15"/>
  <c r="D586" i="15"/>
  <c r="D587" i="15"/>
  <c r="D588" i="15"/>
  <c r="D589" i="15"/>
  <c r="D590" i="15"/>
  <c r="D591" i="15"/>
  <c r="D592" i="15"/>
  <c r="D593" i="15"/>
  <c r="D594" i="15"/>
  <c r="D595" i="15"/>
  <c r="D596" i="15"/>
  <c r="D597" i="15"/>
  <c r="D598" i="15"/>
  <c r="D599" i="15"/>
  <c r="D600" i="15"/>
  <c r="D601" i="15"/>
  <c r="D602" i="15"/>
  <c r="D603" i="15"/>
  <c r="D604" i="15"/>
  <c r="D605" i="15"/>
  <c r="D606" i="15"/>
  <c r="D607" i="15"/>
  <c r="D608" i="15"/>
  <c r="D609" i="15"/>
  <c r="D610" i="15"/>
  <c r="D611" i="15"/>
  <c r="D612" i="15"/>
  <c r="D613" i="15"/>
  <c r="D614" i="15"/>
  <c r="D615" i="15"/>
  <c r="D616" i="15"/>
  <c r="D617" i="15"/>
  <c r="D618" i="15"/>
  <c r="D619" i="15"/>
  <c r="D620" i="15"/>
  <c r="D621" i="15"/>
  <c r="D622" i="15"/>
  <c r="D623" i="15"/>
  <c r="D624" i="15"/>
  <c r="D625" i="15"/>
  <c r="D626" i="15"/>
  <c r="D627" i="15"/>
  <c r="D628" i="15"/>
  <c r="D629" i="15"/>
  <c r="D630" i="15"/>
  <c r="D631" i="15"/>
  <c r="D632" i="15"/>
  <c r="D633" i="15"/>
  <c r="D634" i="15"/>
  <c r="D635" i="15"/>
  <c r="D636" i="15"/>
  <c r="D637" i="15"/>
  <c r="D638" i="15"/>
  <c r="D639" i="15"/>
  <c r="D640" i="15"/>
  <c r="D641" i="15"/>
  <c r="D642" i="15"/>
  <c r="D643" i="15"/>
  <c r="D644" i="15"/>
  <c r="D645" i="15"/>
  <c r="D646" i="15"/>
  <c r="D647" i="15"/>
  <c r="D648" i="15"/>
  <c r="D649" i="15"/>
  <c r="D650" i="15"/>
  <c r="D651" i="15"/>
  <c r="D652" i="15"/>
  <c r="D653" i="15"/>
  <c r="D654" i="15"/>
  <c r="D655" i="15"/>
  <c r="D656" i="15"/>
  <c r="D657" i="15"/>
  <c r="D658" i="15"/>
  <c r="D659" i="15"/>
  <c r="D660" i="15"/>
  <c r="D661" i="15"/>
  <c r="D662" i="15"/>
  <c r="D663" i="15"/>
  <c r="D664" i="15"/>
  <c r="D665" i="15"/>
  <c r="D666" i="15"/>
  <c r="D667" i="15"/>
  <c r="D668" i="15"/>
  <c r="D669" i="15"/>
  <c r="D670" i="15"/>
  <c r="D671" i="15"/>
  <c r="D672" i="15"/>
  <c r="D673" i="15"/>
  <c r="D674" i="15"/>
  <c r="D675" i="15"/>
  <c r="D676" i="15"/>
  <c r="D677" i="15"/>
  <c r="D678" i="15"/>
  <c r="D679" i="15"/>
  <c r="D680" i="15"/>
  <c r="D681" i="15"/>
  <c r="D682" i="15"/>
  <c r="D683" i="15"/>
  <c r="D684" i="15"/>
  <c r="D685" i="15"/>
  <c r="D686" i="15"/>
  <c r="D687" i="15"/>
  <c r="D688" i="15"/>
  <c r="D689" i="15"/>
  <c r="D690" i="15"/>
  <c r="D691" i="15"/>
  <c r="D692" i="15"/>
  <c r="D693" i="15"/>
  <c r="D694" i="15"/>
  <c r="D695" i="15"/>
  <c r="D696" i="15"/>
  <c r="D697" i="15"/>
  <c r="D698" i="15"/>
  <c r="D699" i="15"/>
  <c r="D700" i="15"/>
  <c r="D701" i="15"/>
  <c r="D702" i="15"/>
  <c r="D703" i="15"/>
  <c r="D704" i="15"/>
  <c r="D705" i="15"/>
  <c r="D706" i="15"/>
  <c r="D707" i="15"/>
  <c r="D708" i="15"/>
  <c r="D709" i="15"/>
  <c r="D710" i="15"/>
  <c r="D711" i="15"/>
  <c r="D712" i="15"/>
  <c r="D713" i="15"/>
  <c r="D714" i="15"/>
  <c r="D715" i="15"/>
  <c r="D716" i="15"/>
  <c r="D717" i="15"/>
  <c r="D718" i="15"/>
  <c r="D719" i="15"/>
  <c r="D720" i="15"/>
  <c r="D721" i="15"/>
  <c r="D722" i="15"/>
  <c r="D723" i="15"/>
  <c r="D724" i="15"/>
  <c r="D725" i="15"/>
  <c r="D726" i="15"/>
  <c r="D727" i="15"/>
  <c r="D728" i="15"/>
  <c r="D729" i="15"/>
  <c r="D730" i="15"/>
  <c r="D731" i="15"/>
  <c r="D732" i="15"/>
  <c r="D733" i="15"/>
  <c r="D734" i="15"/>
  <c r="D735" i="15"/>
  <c r="D736" i="15"/>
  <c r="D737" i="15"/>
  <c r="D738" i="15"/>
  <c r="D739" i="15"/>
  <c r="D740" i="15"/>
  <c r="D741" i="15"/>
  <c r="D742" i="15"/>
  <c r="D743" i="15"/>
  <c r="D744" i="15"/>
  <c r="D745" i="15"/>
  <c r="D746" i="15"/>
  <c r="D747" i="15"/>
  <c r="D748" i="15"/>
  <c r="D749" i="15"/>
  <c r="D750" i="15"/>
  <c r="D751" i="15"/>
  <c r="D752" i="15"/>
  <c r="D753" i="15"/>
  <c r="D754" i="15"/>
  <c r="D755" i="15"/>
  <c r="D756" i="15"/>
  <c r="D757" i="15"/>
  <c r="D758" i="15"/>
  <c r="D759" i="15"/>
  <c r="D760" i="15"/>
  <c r="D761" i="15"/>
  <c r="D762" i="15"/>
  <c r="D763" i="15"/>
  <c r="D764" i="15"/>
  <c r="D765" i="15"/>
  <c r="D766" i="15"/>
  <c r="D767" i="15"/>
  <c r="D768" i="15"/>
  <c r="D769" i="15"/>
  <c r="D770" i="15"/>
  <c r="D771" i="15"/>
  <c r="D772" i="15"/>
  <c r="D773" i="15"/>
  <c r="D774" i="15"/>
  <c r="D775" i="15"/>
  <c r="D776" i="15"/>
  <c r="D777" i="15"/>
  <c r="D778" i="15"/>
  <c r="D779" i="15"/>
  <c r="D780" i="15"/>
  <c r="D781" i="15"/>
  <c r="D782" i="15"/>
  <c r="D783" i="15"/>
  <c r="D784" i="15"/>
  <c r="D785" i="15"/>
  <c r="D786" i="15"/>
  <c r="D787" i="15"/>
  <c r="D788" i="15"/>
  <c r="D789" i="15"/>
  <c r="D790" i="15"/>
  <c r="D791" i="15"/>
  <c r="D792" i="15"/>
  <c r="D793" i="15"/>
  <c r="D794" i="15"/>
  <c r="D795" i="15"/>
  <c r="D796" i="15"/>
  <c r="D797" i="15"/>
  <c r="D798" i="15"/>
  <c r="D799" i="15"/>
  <c r="D800" i="15"/>
  <c r="D801" i="15"/>
  <c r="D802" i="15"/>
  <c r="D803" i="15"/>
  <c r="D804" i="15"/>
  <c r="D805" i="15"/>
  <c r="D806" i="15"/>
  <c r="D807" i="15"/>
  <c r="D808" i="15"/>
  <c r="D809" i="15"/>
  <c r="D810" i="15"/>
  <c r="D811" i="15"/>
  <c r="D812" i="15"/>
  <c r="D813" i="15"/>
  <c r="D814" i="15"/>
  <c r="D815" i="15"/>
  <c r="D816" i="15"/>
  <c r="D817" i="15"/>
  <c r="D818" i="15"/>
  <c r="D819" i="15"/>
  <c r="D820" i="15"/>
  <c r="D821" i="15"/>
  <c r="D822" i="15"/>
  <c r="D823" i="15"/>
  <c r="D824" i="15"/>
  <c r="D825" i="15"/>
  <c r="D826" i="15"/>
  <c r="D827" i="15"/>
  <c r="D828" i="15"/>
  <c r="D829" i="15"/>
  <c r="D830" i="15"/>
  <c r="D831" i="15"/>
  <c r="D832" i="15"/>
  <c r="D833" i="15"/>
  <c r="D834" i="15"/>
  <c r="D835" i="15"/>
  <c r="D836" i="15"/>
  <c r="D837" i="15"/>
  <c r="D838" i="15"/>
  <c r="D839" i="15"/>
  <c r="D840" i="15"/>
  <c r="D841" i="15"/>
  <c r="D842" i="15"/>
  <c r="D843" i="15"/>
  <c r="D844" i="15"/>
  <c r="D845" i="15"/>
  <c r="D846" i="15"/>
  <c r="D847" i="15"/>
  <c r="D848" i="15"/>
  <c r="D849" i="15"/>
  <c r="D850" i="15"/>
  <c r="D851" i="15"/>
  <c r="D852" i="15"/>
  <c r="D853" i="15"/>
  <c r="D854" i="15"/>
  <c r="D855" i="15"/>
  <c r="D856" i="15"/>
  <c r="D857" i="15"/>
  <c r="D858" i="15"/>
  <c r="D859" i="15"/>
  <c r="D860" i="15"/>
  <c r="D861" i="15"/>
  <c r="D862" i="15"/>
  <c r="D863" i="15"/>
  <c r="D864" i="15"/>
  <c r="D865" i="15"/>
  <c r="D866" i="15"/>
  <c r="D867" i="15"/>
  <c r="D868" i="15"/>
  <c r="D869" i="15"/>
  <c r="D870" i="15"/>
  <c r="D871" i="15"/>
  <c r="D872" i="15"/>
  <c r="D873" i="15"/>
  <c r="D874" i="15"/>
  <c r="D875" i="15"/>
  <c r="D876" i="15"/>
  <c r="D877" i="15"/>
  <c r="D878" i="15"/>
  <c r="D879" i="15"/>
  <c r="D880" i="15"/>
  <c r="D881" i="15"/>
  <c r="D882" i="15"/>
  <c r="D883" i="15"/>
  <c r="D884" i="15"/>
  <c r="D885" i="15"/>
  <c r="D886" i="15"/>
  <c r="D887" i="15"/>
  <c r="D888" i="15"/>
  <c r="D889" i="15"/>
  <c r="D890" i="15"/>
  <c r="D891" i="15"/>
  <c r="D892" i="15"/>
  <c r="D893" i="15"/>
  <c r="D894" i="15"/>
  <c r="D895" i="15"/>
  <c r="D896" i="15"/>
  <c r="D897" i="15"/>
  <c r="D898" i="15"/>
  <c r="D899" i="15"/>
  <c r="D900" i="15"/>
  <c r="D901" i="15"/>
  <c r="D902" i="15"/>
  <c r="D903" i="15"/>
  <c r="D904" i="15"/>
  <c r="D905" i="15"/>
  <c r="D906" i="15"/>
  <c r="D907" i="15"/>
  <c r="D908" i="15"/>
  <c r="D909" i="15"/>
  <c r="D910" i="15"/>
  <c r="D911" i="15"/>
  <c r="D912" i="15"/>
  <c r="D913" i="15"/>
  <c r="D914" i="15"/>
  <c r="D915" i="15"/>
  <c r="D916" i="15"/>
  <c r="D917" i="15"/>
  <c r="D918" i="15"/>
  <c r="D919" i="15"/>
  <c r="D920" i="15"/>
  <c r="D921" i="15"/>
  <c r="D922" i="15"/>
  <c r="D923" i="15"/>
  <c r="D924" i="15"/>
  <c r="D925" i="15"/>
  <c r="D926" i="15"/>
  <c r="D927" i="15"/>
  <c r="D928" i="15"/>
  <c r="D929" i="15"/>
  <c r="D930" i="15"/>
  <c r="D931" i="15"/>
  <c r="D932" i="15"/>
  <c r="D933" i="15"/>
  <c r="D934" i="15"/>
  <c r="D935" i="15"/>
  <c r="D936" i="15"/>
  <c r="D937" i="15"/>
  <c r="D938" i="15"/>
  <c r="D939" i="15"/>
  <c r="D940" i="15"/>
  <c r="D941" i="15"/>
  <c r="D942" i="15"/>
  <c r="D943" i="15"/>
  <c r="D944" i="15"/>
  <c r="D945" i="15"/>
  <c r="D946" i="15"/>
  <c r="D947" i="15"/>
  <c r="D948" i="15"/>
  <c r="D949" i="15"/>
  <c r="D950" i="15"/>
  <c r="D951" i="15"/>
  <c r="D952" i="15"/>
  <c r="D953" i="15"/>
  <c r="D954" i="15"/>
  <c r="D955" i="15"/>
  <c r="D956" i="15"/>
  <c r="D957" i="15"/>
  <c r="D958" i="15"/>
  <c r="D959" i="15"/>
  <c r="D960" i="15"/>
  <c r="D961" i="15"/>
  <c r="D962" i="15"/>
  <c r="D963" i="15"/>
  <c r="D964" i="15"/>
  <c r="D965" i="15"/>
  <c r="D966" i="15"/>
  <c r="D967" i="15"/>
  <c r="D968" i="15"/>
  <c r="D969" i="15"/>
  <c r="D970" i="15"/>
  <c r="D971" i="15"/>
  <c r="D972" i="15"/>
  <c r="D973" i="15"/>
  <c r="D974" i="15"/>
  <c r="D975" i="15"/>
  <c r="D976" i="15"/>
  <c r="D977" i="15"/>
  <c r="D978" i="15"/>
  <c r="D979" i="15"/>
  <c r="D980" i="15"/>
  <c r="D981" i="15"/>
  <c r="D982" i="15"/>
  <c r="D983" i="15"/>
  <c r="D984" i="15"/>
  <c r="D985" i="15"/>
  <c r="D986" i="15"/>
  <c r="D987" i="15"/>
  <c r="D988" i="15"/>
  <c r="D989" i="15"/>
  <c r="D990" i="15"/>
  <c r="D991" i="15"/>
  <c r="D992" i="15"/>
  <c r="D993" i="15"/>
  <c r="D994" i="15"/>
  <c r="D995" i="15"/>
  <c r="D996" i="15"/>
  <c r="D997" i="15"/>
  <c r="D998" i="15"/>
  <c r="D999" i="15"/>
  <c r="D1000" i="15"/>
  <c r="D1001" i="15"/>
  <c r="D1002" i="15"/>
  <c r="D1003" i="15"/>
  <c r="D1004" i="15"/>
  <c r="D1005" i="15"/>
  <c r="D1006" i="15"/>
  <c r="D1007" i="15"/>
  <c r="D1008" i="15"/>
  <c r="D1009" i="15"/>
  <c r="D1010" i="15"/>
  <c r="D1011" i="15"/>
  <c r="D1012" i="15"/>
  <c r="D1013" i="15"/>
  <c r="D1014" i="15"/>
  <c r="D1015" i="15"/>
  <c r="D1016" i="15"/>
  <c r="D1017" i="15"/>
  <c r="D1018" i="15"/>
  <c r="D1019" i="15"/>
  <c r="D1020" i="15"/>
  <c r="D1021" i="15"/>
  <c r="D1022" i="15"/>
  <c r="D1023" i="15"/>
  <c r="D1024" i="15"/>
  <c r="D1025" i="15"/>
  <c r="D1026" i="15"/>
  <c r="D1027" i="15"/>
  <c r="D1028" i="15"/>
  <c r="D1029" i="15"/>
  <c r="D1030" i="15"/>
  <c r="D1031" i="15"/>
  <c r="D1032" i="15"/>
  <c r="D1033" i="15"/>
  <c r="D1034" i="15"/>
  <c r="D1035" i="15"/>
  <c r="D1036" i="15"/>
  <c r="D1037" i="15"/>
  <c r="D1038" i="15"/>
  <c r="D1039" i="15"/>
  <c r="D1040" i="15"/>
  <c r="D1041" i="15"/>
  <c r="D1042" i="15"/>
  <c r="D1043" i="15"/>
  <c r="D1044" i="15"/>
  <c r="D1045" i="15"/>
  <c r="D1046" i="15"/>
  <c r="D1047" i="15"/>
  <c r="D1048" i="15"/>
  <c r="D1049" i="15"/>
  <c r="D1050" i="15"/>
  <c r="D1051" i="15"/>
  <c r="D1052" i="15"/>
  <c r="D1053" i="15"/>
  <c r="D1054" i="15"/>
  <c r="D1055" i="15"/>
  <c r="D1056" i="15"/>
  <c r="D1057" i="15"/>
  <c r="D1058" i="15"/>
  <c r="D1059" i="15"/>
  <c r="D1060" i="15"/>
  <c r="D1061" i="15"/>
  <c r="D1062" i="15"/>
  <c r="D1063" i="15"/>
  <c r="D1064" i="15"/>
  <c r="D1065" i="15"/>
  <c r="D1066" i="15"/>
  <c r="D1067" i="15"/>
  <c r="D1068" i="15"/>
  <c r="D1069" i="15"/>
  <c r="D1070" i="15"/>
  <c r="D1071" i="15"/>
  <c r="D1072" i="15"/>
  <c r="D1073" i="15"/>
  <c r="D1074" i="15"/>
  <c r="D1075" i="15"/>
  <c r="D1076" i="15"/>
  <c r="D1077" i="15"/>
  <c r="D1078" i="15"/>
  <c r="D1079" i="15"/>
  <c r="D1080" i="15"/>
  <c r="D1081" i="15"/>
  <c r="D1082" i="15"/>
  <c r="D1083" i="15"/>
  <c r="D1084" i="15"/>
  <c r="D1085" i="15"/>
  <c r="D1086" i="15"/>
  <c r="D1087" i="15"/>
  <c r="D1088" i="15"/>
  <c r="D1089" i="15"/>
  <c r="D1090" i="15"/>
  <c r="D1091" i="15"/>
  <c r="D1092" i="15"/>
  <c r="D1093" i="15"/>
  <c r="D1094" i="15"/>
  <c r="D1095" i="15"/>
  <c r="D1096" i="15"/>
  <c r="D1097" i="15"/>
  <c r="D1098" i="15"/>
  <c r="D1099" i="15"/>
  <c r="D1100" i="15"/>
  <c r="D1101" i="15"/>
  <c r="D1102" i="15"/>
  <c r="D1103" i="15"/>
  <c r="D1104" i="15"/>
  <c r="D1105" i="15"/>
  <c r="D1106" i="15"/>
  <c r="D1107" i="15"/>
  <c r="D1108" i="15"/>
  <c r="D1109" i="15"/>
  <c r="D1110" i="15"/>
  <c r="D1111" i="15"/>
  <c r="D1112" i="15"/>
  <c r="D1113" i="15"/>
  <c r="D1114" i="15"/>
  <c r="D1115" i="15"/>
  <c r="D1116" i="15"/>
  <c r="D1117" i="15"/>
  <c r="D1118" i="15"/>
  <c r="D1119" i="15"/>
  <c r="D1120" i="15"/>
  <c r="D1121" i="15"/>
  <c r="D1122" i="15"/>
  <c r="D1123" i="15"/>
  <c r="D1124" i="15"/>
  <c r="D1125" i="15"/>
  <c r="D1126" i="15"/>
  <c r="D1127" i="15"/>
  <c r="D1128" i="15"/>
  <c r="D1129" i="15"/>
  <c r="D1130" i="15"/>
  <c r="D1131" i="15"/>
  <c r="D1132" i="15"/>
  <c r="D1133" i="15"/>
  <c r="D1134" i="15"/>
  <c r="D1135" i="15"/>
  <c r="D1136" i="15"/>
  <c r="D1137" i="15"/>
  <c r="D1138" i="15"/>
  <c r="D1139" i="15"/>
  <c r="D1140" i="15"/>
  <c r="D1141" i="15"/>
  <c r="D1142" i="15"/>
  <c r="D1143" i="15"/>
  <c r="D1144" i="15"/>
  <c r="D1145" i="15"/>
  <c r="D1146" i="15"/>
  <c r="D1147" i="15"/>
  <c r="D1148" i="15"/>
  <c r="D1149" i="15"/>
  <c r="D1150" i="15"/>
  <c r="D1151" i="15"/>
  <c r="D1152" i="15"/>
  <c r="D1153" i="15"/>
  <c r="D1154" i="15"/>
  <c r="D1155" i="15"/>
  <c r="D1156" i="15"/>
  <c r="D1157" i="15"/>
  <c r="D1158" i="15"/>
  <c r="D1159" i="15"/>
  <c r="D1160" i="15"/>
  <c r="D1161" i="15"/>
  <c r="D1162" i="15"/>
  <c r="D1163" i="15"/>
  <c r="D1164" i="15"/>
  <c r="D1165" i="15"/>
  <c r="D1166" i="15"/>
  <c r="D1167" i="15"/>
  <c r="D1168" i="15"/>
  <c r="D1169" i="15"/>
  <c r="D1170" i="15"/>
  <c r="D1171" i="15"/>
  <c r="D1172" i="15"/>
  <c r="D1173" i="15"/>
  <c r="D1174" i="15"/>
  <c r="D1175" i="15"/>
  <c r="D1176" i="15"/>
  <c r="D1177" i="15"/>
  <c r="D1178" i="15"/>
  <c r="D1179" i="15"/>
  <c r="D1180" i="15"/>
  <c r="D1181" i="15"/>
  <c r="D1182" i="15"/>
  <c r="D1183" i="15"/>
  <c r="D1184" i="15"/>
  <c r="D1185" i="15"/>
  <c r="D1186" i="15"/>
  <c r="D1187" i="15"/>
  <c r="D1188" i="15"/>
  <c r="D1189" i="15"/>
  <c r="D1190" i="15"/>
  <c r="D1191" i="15"/>
  <c r="D1192" i="15"/>
  <c r="D1193" i="15"/>
  <c r="D1194" i="15"/>
  <c r="D1195" i="15"/>
  <c r="D1196" i="15"/>
  <c r="D1197" i="15"/>
  <c r="D1198" i="15"/>
  <c r="D1199" i="15"/>
  <c r="D1200" i="15"/>
  <c r="D1201" i="15"/>
  <c r="D1202" i="15"/>
  <c r="D1203" i="15"/>
  <c r="D1204" i="15"/>
  <c r="D1205" i="15"/>
  <c r="D1206" i="15"/>
  <c r="D1207" i="15"/>
  <c r="D1208" i="15"/>
  <c r="D1209" i="15"/>
  <c r="D1210" i="15"/>
  <c r="D1211" i="15"/>
  <c r="D1212" i="15"/>
  <c r="D1213" i="15"/>
  <c r="D1214" i="15"/>
  <c r="D1215" i="15"/>
  <c r="D1216" i="15"/>
  <c r="D1217" i="15"/>
  <c r="D1218" i="15"/>
  <c r="D1219" i="15"/>
  <c r="D1220" i="15"/>
  <c r="D1221" i="15"/>
  <c r="D1222" i="15"/>
  <c r="D1223" i="15"/>
  <c r="D1224" i="15"/>
  <c r="D1225" i="15"/>
  <c r="D1226" i="15"/>
  <c r="D1227" i="15"/>
  <c r="D1228" i="15"/>
  <c r="D1229" i="15"/>
  <c r="D1230" i="15"/>
  <c r="D1231" i="15"/>
  <c r="D1232" i="15"/>
  <c r="D1233" i="15"/>
  <c r="D1234" i="15"/>
  <c r="D1235" i="15"/>
  <c r="D1236" i="15"/>
  <c r="D1237" i="15"/>
  <c r="D1238" i="15"/>
  <c r="D1239" i="15"/>
  <c r="D1240" i="15"/>
  <c r="D1241" i="15"/>
  <c r="D1242" i="15"/>
  <c r="D1243" i="15"/>
  <c r="D1244" i="15"/>
  <c r="D1245" i="15"/>
  <c r="D1246" i="15"/>
  <c r="D1247" i="15"/>
  <c r="D1248" i="15"/>
  <c r="D1249" i="15"/>
  <c r="D1250" i="15"/>
  <c r="D1251" i="15"/>
  <c r="D1252" i="15"/>
  <c r="D1253" i="15"/>
  <c r="D1254" i="15"/>
  <c r="D1255" i="15"/>
  <c r="D1256" i="15"/>
  <c r="D1257" i="15"/>
  <c r="D1258" i="15"/>
  <c r="D1259" i="15"/>
  <c r="D1260" i="15"/>
  <c r="D1261" i="15"/>
  <c r="D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C110" i="15"/>
  <c r="C111" i="15"/>
  <c r="C112" i="15"/>
  <c r="C113" i="15"/>
  <c r="C114" i="15"/>
  <c r="C115" i="15"/>
  <c r="C116" i="15"/>
  <c r="C117" i="15"/>
  <c r="C118" i="15"/>
  <c r="C119" i="15"/>
  <c r="C120" i="15"/>
  <c r="C121" i="15"/>
  <c r="C122" i="15"/>
  <c r="C123" i="15"/>
  <c r="C124" i="15"/>
  <c r="C125" i="15"/>
  <c r="C126" i="15"/>
  <c r="C127" i="15"/>
  <c r="C128" i="15"/>
  <c r="C129" i="15"/>
  <c r="C130" i="15"/>
  <c r="C131" i="15"/>
  <c r="C132" i="15"/>
  <c r="C133" i="15"/>
  <c r="C134" i="15"/>
  <c r="C135" i="15"/>
  <c r="C136" i="15"/>
  <c r="C137" i="15"/>
  <c r="C138" i="15"/>
  <c r="C139" i="15"/>
  <c r="C140" i="15"/>
  <c r="C141" i="15"/>
  <c r="C142" i="15"/>
  <c r="C143" i="15"/>
  <c r="C144" i="15"/>
  <c r="C145" i="15"/>
  <c r="C146" i="15"/>
  <c r="C147" i="15"/>
  <c r="C148" i="15"/>
  <c r="C149" i="15"/>
  <c r="C150" i="15"/>
  <c r="C151" i="15"/>
  <c r="C152" i="15"/>
  <c r="C153" i="15"/>
  <c r="C154" i="15"/>
  <c r="C155" i="15"/>
  <c r="C156" i="15"/>
  <c r="C157" i="15"/>
  <c r="C158" i="15"/>
  <c r="C159" i="15"/>
  <c r="C160" i="15"/>
  <c r="C161" i="15"/>
  <c r="C162" i="15"/>
  <c r="C163" i="15"/>
  <c r="C164" i="15"/>
  <c r="C165" i="15"/>
  <c r="C166" i="15"/>
  <c r="C167" i="15"/>
  <c r="C168" i="15"/>
  <c r="C169" i="15"/>
  <c r="C170" i="15"/>
  <c r="C171" i="15"/>
  <c r="C172" i="15"/>
  <c r="C173" i="15"/>
  <c r="C174" i="15"/>
  <c r="C175" i="15"/>
  <c r="C176" i="15"/>
  <c r="C177" i="15"/>
  <c r="C178" i="15"/>
  <c r="C179" i="15"/>
  <c r="C180" i="15"/>
  <c r="C181" i="15"/>
  <c r="C182" i="15"/>
  <c r="C183" i="15"/>
  <c r="C184" i="15"/>
  <c r="C185" i="15"/>
  <c r="C186" i="15"/>
  <c r="C187" i="15"/>
  <c r="C188" i="15"/>
  <c r="C189" i="15"/>
  <c r="C190" i="15"/>
  <c r="C191" i="15"/>
  <c r="C192" i="15"/>
  <c r="C193" i="15"/>
  <c r="C194" i="15"/>
  <c r="C195" i="15"/>
  <c r="C196" i="15"/>
  <c r="C197" i="15"/>
  <c r="C198" i="15"/>
  <c r="C199" i="15"/>
  <c r="C200" i="15"/>
  <c r="C201" i="15"/>
  <c r="C202" i="15"/>
  <c r="C203" i="15"/>
  <c r="C204" i="15"/>
  <c r="C205" i="15"/>
  <c r="C206" i="15"/>
  <c r="C207" i="15"/>
  <c r="C208" i="15"/>
  <c r="C209" i="15"/>
  <c r="C210" i="15"/>
  <c r="C211" i="15"/>
  <c r="C212" i="15"/>
  <c r="C213" i="15"/>
  <c r="C214" i="15"/>
  <c r="C215" i="15"/>
  <c r="C216" i="15"/>
  <c r="C217" i="15"/>
  <c r="C218" i="15"/>
  <c r="C219" i="15"/>
  <c r="C220" i="15"/>
  <c r="C221" i="15"/>
  <c r="C222" i="15"/>
  <c r="C223" i="15"/>
  <c r="C224" i="15"/>
  <c r="C225" i="15"/>
  <c r="C226" i="15"/>
  <c r="C227" i="15"/>
  <c r="C228" i="15"/>
  <c r="C229" i="15"/>
  <c r="C230" i="15"/>
  <c r="C231" i="15"/>
  <c r="C232" i="15"/>
  <c r="C233" i="15"/>
  <c r="C234" i="15"/>
  <c r="C235" i="15"/>
  <c r="C236" i="15"/>
  <c r="C237" i="15"/>
  <c r="C238" i="15"/>
  <c r="C239" i="15"/>
  <c r="C240" i="15"/>
  <c r="C241" i="15"/>
  <c r="C242" i="15"/>
  <c r="C243" i="15"/>
  <c r="C244" i="15"/>
  <c r="C245" i="15"/>
  <c r="C246" i="15"/>
  <c r="C247" i="15"/>
  <c r="C248" i="15"/>
  <c r="C249" i="15"/>
  <c r="C250" i="15"/>
  <c r="C251" i="15"/>
  <c r="C252" i="15"/>
  <c r="C253" i="15"/>
  <c r="C254" i="15"/>
  <c r="C255" i="15"/>
  <c r="C256" i="15"/>
  <c r="C257" i="15"/>
  <c r="C258" i="15"/>
  <c r="C259" i="15"/>
  <c r="C260" i="15"/>
  <c r="C261" i="15"/>
  <c r="C262" i="15"/>
  <c r="C263" i="15"/>
  <c r="C264" i="15"/>
  <c r="C265" i="15"/>
  <c r="C266" i="15"/>
  <c r="C267" i="15"/>
  <c r="C268" i="15"/>
  <c r="C269" i="15"/>
  <c r="C270" i="15"/>
  <c r="C271" i="15"/>
  <c r="C272" i="15"/>
  <c r="C273" i="15"/>
  <c r="C274" i="15"/>
  <c r="C275" i="15"/>
  <c r="C276" i="15"/>
  <c r="C277" i="15"/>
  <c r="C278" i="15"/>
  <c r="C279" i="15"/>
  <c r="C280" i="15"/>
  <c r="C281" i="15"/>
  <c r="C282" i="15"/>
  <c r="C283" i="15"/>
  <c r="C284" i="15"/>
  <c r="C285" i="15"/>
  <c r="C286" i="15"/>
  <c r="C287" i="15"/>
  <c r="C288" i="15"/>
  <c r="C289" i="15"/>
  <c r="C290" i="15"/>
  <c r="C291" i="15"/>
  <c r="C292" i="15"/>
  <c r="C293" i="15"/>
  <c r="C294" i="15"/>
  <c r="C295" i="15"/>
  <c r="C296" i="15"/>
  <c r="C297" i="15"/>
  <c r="C298" i="15"/>
  <c r="C299" i="15"/>
  <c r="C300" i="15"/>
  <c r="C301" i="15"/>
  <c r="C302" i="15"/>
  <c r="C303" i="15"/>
  <c r="C304" i="15"/>
  <c r="C305" i="15"/>
  <c r="C306" i="15"/>
  <c r="C307" i="15"/>
  <c r="C308" i="15"/>
  <c r="C309" i="15"/>
  <c r="C310" i="15"/>
  <c r="C311" i="15"/>
  <c r="C312" i="15"/>
  <c r="C313" i="15"/>
  <c r="C314" i="15"/>
  <c r="C315" i="15"/>
  <c r="C316" i="15"/>
  <c r="C317" i="15"/>
  <c r="C318" i="15"/>
  <c r="C319" i="15"/>
  <c r="C320" i="15"/>
  <c r="C321" i="15"/>
  <c r="C322" i="15"/>
  <c r="C323" i="15"/>
  <c r="C324" i="15"/>
  <c r="C325" i="15"/>
  <c r="C326" i="15"/>
  <c r="C327" i="15"/>
  <c r="C328" i="15"/>
  <c r="C329" i="15"/>
  <c r="C330" i="15"/>
  <c r="C331" i="15"/>
  <c r="C332" i="15"/>
  <c r="C333" i="15"/>
  <c r="C334" i="15"/>
  <c r="C335" i="15"/>
  <c r="C336" i="15"/>
  <c r="C337" i="15"/>
  <c r="C338" i="15"/>
  <c r="C339" i="15"/>
  <c r="C340" i="15"/>
  <c r="C341" i="15"/>
  <c r="C342" i="15"/>
  <c r="C343" i="15"/>
  <c r="C344" i="15"/>
  <c r="C345" i="15"/>
  <c r="C346" i="15"/>
  <c r="C347" i="15"/>
  <c r="C348" i="15"/>
  <c r="C349" i="15"/>
  <c r="C350" i="15"/>
  <c r="C351" i="15"/>
  <c r="C352" i="15"/>
  <c r="C353" i="15"/>
  <c r="C354" i="15"/>
  <c r="C355" i="15"/>
  <c r="C356" i="15"/>
  <c r="C357" i="15"/>
  <c r="C358" i="15"/>
  <c r="C359" i="15"/>
  <c r="C360" i="15"/>
  <c r="C361" i="15"/>
  <c r="C362" i="15"/>
  <c r="C363" i="15"/>
  <c r="C364" i="15"/>
  <c r="C365" i="15"/>
  <c r="C366" i="15"/>
  <c r="C367" i="15"/>
  <c r="C368" i="15"/>
  <c r="C369" i="15"/>
  <c r="C370" i="15"/>
  <c r="C371" i="15"/>
  <c r="C372" i="15"/>
  <c r="C373" i="15"/>
  <c r="C374" i="15"/>
  <c r="C375" i="15"/>
  <c r="C376" i="15"/>
  <c r="C377" i="15"/>
  <c r="C378" i="15"/>
  <c r="C379" i="15"/>
  <c r="C380" i="15"/>
  <c r="C381" i="15"/>
  <c r="C382" i="15"/>
  <c r="C383" i="15"/>
  <c r="C384" i="15"/>
  <c r="C385" i="15"/>
  <c r="C386" i="15"/>
  <c r="C387" i="15"/>
  <c r="C388" i="15"/>
  <c r="C389" i="15"/>
  <c r="C390" i="15"/>
  <c r="C391" i="15"/>
  <c r="C392" i="15"/>
  <c r="C393" i="15"/>
  <c r="C394" i="15"/>
  <c r="C395" i="15"/>
  <c r="C396" i="15"/>
  <c r="C397" i="15"/>
  <c r="C398" i="15"/>
  <c r="C399" i="15"/>
  <c r="C400" i="15"/>
  <c r="C401" i="15"/>
  <c r="C402" i="15"/>
  <c r="C403" i="15"/>
  <c r="C404" i="15"/>
  <c r="C405" i="15"/>
  <c r="C406" i="15"/>
  <c r="C407" i="15"/>
  <c r="C408" i="15"/>
  <c r="C409" i="15"/>
  <c r="C410" i="15"/>
  <c r="C411" i="15"/>
  <c r="C412" i="15"/>
  <c r="C413" i="15"/>
  <c r="C414" i="15"/>
  <c r="C415" i="15"/>
  <c r="C416" i="15"/>
  <c r="C417" i="15"/>
  <c r="C418" i="15"/>
  <c r="C419" i="15"/>
  <c r="C420" i="15"/>
  <c r="C421" i="15"/>
  <c r="C422" i="15"/>
  <c r="C423" i="15"/>
  <c r="C424" i="15"/>
  <c r="C425" i="15"/>
  <c r="C426" i="15"/>
  <c r="C427" i="15"/>
  <c r="C428" i="15"/>
  <c r="C429" i="15"/>
  <c r="C430" i="15"/>
  <c r="C431" i="15"/>
  <c r="C432" i="15"/>
  <c r="C433" i="15"/>
  <c r="C434" i="15"/>
  <c r="C435" i="15"/>
  <c r="C436" i="15"/>
  <c r="C437" i="15"/>
  <c r="C438" i="15"/>
  <c r="C439" i="15"/>
  <c r="C440" i="15"/>
  <c r="C441" i="15"/>
  <c r="C442" i="15"/>
  <c r="C443" i="15"/>
  <c r="C444" i="15"/>
  <c r="C445" i="15"/>
  <c r="C446" i="15"/>
  <c r="C447" i="15"/>
  <c r="C448" i="15"/>
  <c r="C449" i="15"/>
  <c r="C450" i="15"/>
  <c r="C451" i="15"/>
  <c r="C452" i="15"/>
  <c r="C453" i="15"/>
  <c r="C454" i="15"/>
  <c r="C455" i="15"/>
  <c r="C456" i="15"/>
  <c r="C457" i="15"/>
  <c r="C458" i="15"/>
  <c r="C459" i="15"/>
  <c r="C460" i="15"/>
  <c r="C461" i="15"/>
  <c r="C462" i="15"/>
  <c r="C463" i="15"/>
  <c r="C464" i="15"/>
  <c r="C465" i="15"/>
  <c r="C466" i="15"/>
  <c r="C467" i="15"/>
  <c r="C468" i="15"/>
  <c r="C469" i="15"/>
  <c r="C470" i="15"/>
  <c r="C471" i="15"/>
  <c r="C472" i="15"/>
  <c r="C473" i="15"/>
  <c r="C474" i="15"/>
  <c r="C475" i="15"/>
  <c r="C476" i="15"/>
  <c r="C477" i="15"/>
  <c r="C478" i="15"/>
  <c r="C479" i="15"/>
  <c r="C480" i="15"/>
  <c r="C481" i="15"/>
  <c r="C482" i="15"/>
  <c r="C483" i="15"/>
  <c r="C484" i="15"/>
  <c r="C485" i="15"/>
  <c r="C486" i="15"/>
  <c r="C487" i="15"/>
  <c r="C488" i="15"/>
  <c r="C489" i="15"/>
  <c r="C490" i="15"/>
  <c r="C491" i="15"/>
  <c r="C492" i="15"/>
  <c r="C493" i="15"/>
  <c r="C494" i="15"/>
  <c r="C495" i="15"/>
  <c r="C496" i="15"/>
  <c r="C497" i="15"/>
  <c r="C498" i="15"/>
  <c r="C499" i="15"/>
  <c r="C500" i="15"/>
  <c r="C501" i="15"/>
  <c r="C502" i="15"/>
  <c r="C503" i="15"/>
  <c r="C504" i="15"/>
  <c r="C505" i="15"/>
  <c r="C506" i="15"/>
  <c r="C507" i="15"/>
  <c r="C508" i="15"/>
  <c r="C509" i="15"/>
  <c r="C510" i="15"/>
  <c r="C511" i="15"/>
  <c r="C512" i="15"/>
  <c r="C513" i="15"/>
  <c r="C514" i="15"/>
  <c r="C515" i="15"/>
  <c r="C516" i="15"/>
  <c r="C517" i="15"/>
  <c r="C518" i="15"/>
  <c r="C519" i="15"/>
  <c r="C520" i="15"/>
  <c r="C521" i="15"/>
  <c r="C522" i="15"/>
  <c r="C523" i="15"/>
  <c r="C524" i="15"/>
  <c r="C525" i="15"/>
  <c r="C526" i="15"/>
  <c r="C527" i="15"/>
  <c r="C528" i="15"/>
  <c r="C529" i="15"/>
  <c r="C530" i="15"/>
  <c r="C531" i="15"/>
  <c r="C532" i="15"/>
  <c r="C533" i="15"/>
  <c r="C534" i="15"/>
  <c r="C535" i="15"/>
  <c r="C536" i="15"/>
  <c r="C537" i="15"/>
  <c r="C538" i="15"/>
  <c r="C539" i="15"/>
  <c r="C540" i="15"/>
  <c r="C541" i="15"/>
  <c r="C542" i="15"/>
  <c r="C543" i="15"/>
  <c r="C544" i="15"/>
  <c r="C545" i="15"/>
  <c r="C546" i="15"/>
  <c r="C547" i="15"/>
  <c r="C548" i="15"/>
  <c r="C549" i="15"/>
  <c r="C550" i="15"/>
  <c r="C551" i="15"/>
  <c r="C552" i="15"/>
  <c r="C553" i="15"/>
  <c r="C554" i="15"/>
  <c r="C555" i="15"/>
  <c r="C556" i="15"/>
  <c r="C557" i="15"/>
  <c r="C558" i="15"/>
  <c r="C559" i="15"/>
  <c r="C560" i="15"/>
  <c r="C561" i="15"/>
  <c r="C562" i="15"/>
  <c r="C563" i="15"/>
  <c r="C564" i="15"/>
  <c r="C565" i="15"/>
  <c r="C566" i="15"/>
  <c r="C567" i="15"/>
  <c r="C568" i="15"/>
  <c r="C569" i="15"/>
  <c r="C570" i="15"/>
  <c r="C571" i="15"/>
  <c r="C572" i="15"/>
  <c r="C573" i="15"/>
  <c r="C574" i="15"/>
  <c r="C575" i="15"/>
  <c r="C576" i="15"/>
  <c r="C577" i="15"/>
  <c r="C578" i="15"/>
  <c r="C579" i="15"/>
  <c r="C580" i="15"/>
  <c r="C581" i="15"/>
  <c r="C582" i="15"/>
  <c r="C583" i="15"/>
  <c r="C584" i="15"/>
  <c r="C585" i="15"/>
  <c r="C586" i="15"/>
  <c r="C587" i="15"/>
  <c r="C588" i="15"/>
  <c r="C589" i="15"/>
  <c r="C590" i="15"/>
  <c r="C591" i="15"/>
  <c r="C592" i="15"/>
  <c r="C593" i="15"/>
  <c r="C594" i="15"/>
  <c r="C595" i="15"/>
  <c r="C596" i="15"/>
  <c r="C597" i="15"/>
  <c r="C598" i="15"/>
  <c r="C599" i="15"/>
  <c r="C600" i="15"/>
  <c r="C601" i="15"/>
  <c r="C602" i="15"/>
  <c r="C603" i="15"/>
  <c r="C604" i="15"/>
  <c r="C605" i="15"/>
  <c r="C606" i="15"/>
  <c r="C607" i="15"/>
  <c r="C608" i="15"/>
  <c r="C609" i="15"/>
  <c r="C610" i="15"/>
  <c r="C611" i="15"/>
  <c r="C612" i="15"/>
  <c r="C613" i="15"/>
  <c r="C614" i="15"/>
  <c r="C615" i="15"/>
  <c r="C616" i="15"/>
  <c r="C617" i="15"/>
  <c r="C618" i="15"/>
  <c r="C619" i="15"/>
  <c r="C620" i="15"/>
  <c r="C621" i="15"/>
  <c r="C622" i="15"/>
  <c r="C623" i="15"/>
  <c r="C624" i="15"/>
  <c r="C625" i="15"/>
  <c r="C626" i="15"/>
  <c r="C627" i="15"/>
  <c r="C628" i="15"/>
  <c r="C629" i="15"/>
  <c r="C630" i="15"/>
  <c r="C631" i="15"/>
  <c r="C632" i="15"/>
  <c r="C633" i="15"/>
  <c r="C634" i="15"/>
  <c r="C635" i="15"/>
  <c r="C636" i="15"/>
  <c r="C637" i="15"/>
  <c r="C638" i="15"/>
  <c r="C639" i="15"/>
  <c r="C640" i="15"/>
  <c r="C641" i="15"/>
  <c r="C642" i="15"/>
  <c r="C643" i="15"/>
  <c r="C644" i="15"/>
  <c r="C645" i="15"/>
  <c r="C646" i="15"/>
  <c r="C647" i="15"/>
  <c r="C648" i="15"/>
  <c r="C649" i="15"/>
  <c r="C650" i="15"/>
  <c r="C651" i="15"/>
  <c r="C652" i="15"/>
  <c r="C653" i="15"/>
  <c r="C654" i="15"/>
  <c r="C655" i="15"/>
  <c r="C656" i="15"/>
  <c r="C657" i="15"/>
  <c r="C658" i="15"/>
  <c r="C659" i="15"/>
  <c r="C660" i="15"/>
  <c r="C661" i="15"/>
  <c r="C662" i="15"/>
  <c r="C663" i="15"/>
  <c r="C664" i="15"/>
  <c r="C665" i="15"/>
  <c r="C666" i="15"/>
  <c r="C667" i="15"/>
  <c r="C668" i="15"/>
  <c r="C669" i="15"/>
  <c r="C670" i="15"/>
  <c r="C671" i="15"/>
  <c r="C672" i="15"/>
  <c r="C673" i="15"/>
  <c r="C674" i="15"/>
  <c r="C675" i="15"/>
  <c r="C676" i="15"/>
  <c r="C677" i="15"/>
  <c r="C678" i="15"/>
  <c r="C679" i="15"/>
  <c r="C680" i="15"/>
  <c r="C681" i="15"/>
  <c r="C682" i="15"/>
  <c r="C683" i="15"/>
  <c r="C684" i="15"/>
  <c r="C685" i="15"/>
  <c r="C686" i="15"/>
  <c r="C687" i="15"/>
  <c r="C688" i="15"/>
  <c r="C689" i="15"/>
  <c r="C690" i="15"/>
  <c r="C691" i="15"/>
  <c r="C692" i="15"/>
  <c r="C693" i="15"/>
  <c r="C694" i="15"/>
  <c r="C695" i="15"/>
  <c r="C696" i="15"/>
  <c r="C697" i="15"/>
  <c r="C698" i="15"/>
  <c r="C699" i="15"/>
  <c r="C700" i="15"/>
  <c r="C701" i="15"/>
  <c r="C702" i="15"/>
  <c r="C703" i="15"/>
  <c r="C704" i="15"/>
  <c r="C705" i="15"/>
  <c r="C706" i="15"/>
  <c r="C707" i="15"/>
  <c r="C708" i="15"/>
  <c r="C709" i="15"/>
  <c r="C710" i="15"/>
  <c r="C711" i="15"/>
  <c r="C712" i="15"/>
  <c r="C713" i="15"/>
  <c r="C714" i="15"/>
  <c r="C715" i="15"/>
  <c r="C716" i="15"/>
  <c r="C717" i="15"/>
  <c r="C718" i="15"/>
  <c r="C719" i="15"/>
  <c r="C720" i="15"/>
  <c r="C721" i="15"/>
  <c r="C722" i="15"/>
  <c r="C723" i="15"/>
  <c r="C724" i="15"/>
  <c r="C725" i="15"/>
  <c r="C726" i="15"/>
  <c r="C727" i="15"/>
  <c r="C728" i="15"/>
  <c r="C729" i="15"/>
  <c r="C730" i="15"/>
  <c r="C731" i="15"/>
  <c r="C732" i="15"/>
  <c r="C733" i="15"/>
  <c r="C734" i="15"/>
  <c r="C735" i="15"/>
  <c r="C736" i="15"/>
  <c r="C737" i="15"/>
  <c r="C738" i="15"/>
  <c r="C739" i="15"/>
  <c r="C740" i="15"/>
  <c r="C741" i="15"/>
  <c r="C742" i="15"/>
  <c r="C743" i="15"/>
  <c r="C744" i="15"/>
  <c r="C745" i="15"/>
  <c r="C746" i="15"/>
  <c r="C747" i="15"/>
  <c r="C748" i="15"/>
  <c r="C749" i="15"/>
  <c r="C750" i="15"/>
  <c r="C751" i="15"/>
  <c r="C752" i="15"/>
  <c r="C753" i="15"/>
  <c r="C754" i="15"/>
  <c r="C755" i="15"/>
  <c r="C756" i="15"/>
  <c r="C757" i="15"/>
  <c r="C758" i="15"/>
  <c r="C759" i="15"/>
  <c r="C760" i="15"/>
  <c r="C761" i="15"/>
  <c r="C762" i="15"/>
  <c r="C763" i="15"/>
  <c r="C764" i="15"/>
  <c r="C765" i="15"/>
  <c r="C766" i="15"/>
  <c r="C767" i="15"/>
  <c r="C768" i="15"/>
  <c r="C769" i="15"/>
  <c r="C770" i="15"/>
  <c r="C771" i="15"/>
  <c r="C772" i="15"/>
  <c r="C773" i="15"/>
  <c r="C774" i="15"/>
  <c r="C775" i="15"/>
  <c r="C776" i="15"/>
  <c r="C777" i="15"/>
  <c r="C778" i="15"/>
  <c r="C779" i="15"/>
  <c r="C780" i="15"/>
  <c r="C781" i="15"/>
  <c r="C782" i="15"/>
  <c r="C783" i="15"/>
  <c r="C784" i="15"/>
  <c r="C785" i="15"/>
  <c r="C786" i="15"/>
  <c r="C787" i="15"/>
  <c r="C788" i="15"/>
  <c r="C789" i="15"/>
  <c r="C790" i="15"/>
  <c r="C791" i="15"/>
  <c r="C792" i="15"/>
  <c r="C793" i="15"/>
  <c r="C794" i="15"/>
  <c r="C795" i="15"/>
  <c r="C796" i="15"/>
  <c r="C797" i="15"/>
  <c r="C798" i="15"/>
  <c r="C799" i="15"/>
  <c r="C800" i="15"/>
  <c r="C801" i="15"/>
  <c r="C802" i="15"/>
  <c r="C803" i="15"/>
  <c r="C804" i="15"/>
  <c r="C805" i="15"/>
  <c r="C806" i="15"/>
  <c r="C807" i="15"/>
  <c r="C808" i="15"/>
  <c r="C809" i="15"/>
  <c r="C810" i="15"/>
  <c r="C811" i="15"/>
  <c r="C812" i="15"/>
  <c r="C813" i="15"/>
  <c r="C814" i="15"/>
  <c r="C815" i="15"/>
  <c r="C816" i="15"/>
  <c r="C817" i="15"/>
  <c r="C818" i="15"/>
  <c r="C819" i="15"/>
  <c r="C820" i="15"/>
  <c r="C821" i="15"/>
  <c r="C822" i="15"/>
  <c r="C823" i="15"/>
  <c r="C824" i="15"/>
  <c r="C825" i="15"/>
  <c r="C826" i="15"/>
  <c r="C827" i="15"/>
  <c r="C828" i="15"/>
  <c r="C829" i="15"/>
  <c r="C830" i="15"/>
  <c r="C831" i="15"/>
  <c r="C832" i="15"/>
  <c r="C833" i="15"/>
  <c r="C834" i="15"/>
  <c r="C835" i="15"/>
  <c r="C836" i="15"/>
  <c r="C837" i="15"/>
  <c r="C838" i="15"/>
  <c r="C839" i="15"/>
  <c r="C840" i="15"/>
  <c r="C841" i="15"/>
  <c r="C842" i="15"/>
  <c r="C843" i="15"/>
  <c r="C844" i="15"/>
  <c r="C845" i="15"/>
  <c r="C846" i="15"/>
  <c r="C847" i="15"/>
  <c r="C848" i="15"/>
  <c r="C849" i="15"/>
  <c r="C850" i="15"/>
  <c r="C851" i="15"/>
  <c r="C852" i="15"/>
  <c r="C853" i="15"/>
  <c r="C854" i="15"/>
  <c r="C855" i="15"/>
  <c r="C856" i="15"/>
  <c r="C857" i="15"/>
  <c r="C858" i="15"/>
  <c r="C859" i="15"/>
  <c r="C860" i="15"/>
  <c r="C861" i="15"/>
  <c r="C862" i="15"/>
  <c r="C863" i="15"/>
  <c r="C864" i="15"/>
  <c r="C865" i="15"/>
  <c r="C866" i="15"/>
  <c r="C867" i="15"/>
  <c r="C868" i="15"/>
  <c r="C869" i="15"/>
  <c r="C870" i="15"/>
  <c r="C871" i="15"/>
  <c r="C872" i="15"/>
  <c r="C873" i="15"/>
  <c r="C874" i="15"/>
  <c r="C875" i="15"/>
  <c r="C876" i="15"/>
  <c r="C877" i="15"/>
  <c r="C878" i="15"/>
  <c r="C879" i="15"/>
  <c r="C880" i="15"/>
  <c r="C881" i="15"/>
  <c r="C882" i="15"/>
  <c r="C883" i="15"/>
  <c r="C884" i="15"/>
  <c r="C885" i="15"/>
  <c r="C886" i="15"/>
  <c r="C887" i="15"/>
  <c r="C888" i="15"/>
  <c r="C889" i="15"/>
  <c r="C890" i="15"/>
  <c r="C891" i="15"/>
  <c r="C892" i="15"/>
  <c r="C893" i="15"/>
  <c r="C894" i="15"/>
  <c r="C895" i="15"/>
  <c r="C896" i="15"/>
  <c r="C897" i="15"/>
  <c r="C898" i="15"/>
  <c r="C899" i="15"/>
  <c r="C900" i="15"/>
  <c r="C901" i="15"/>
  <c r="C902" i="15"/>
  <c r="C903" i="15"/>
  <c r="C904" i="15"/>
  <c r="C905" i="15"/>
  <c r="C906" i="15"/>
  <c r="C907" i="15"/>
  <c r="C908" i="15"/>
  <c r="C909" i="15"/>
  <c r="C910" i="15"/>
  <c r="C911" i="15"/>
  <c r="C912" i="15"/>
  <c r="C913" i="15"/>
  <c r="C914" i="15"/>
  <c r="C915" i="15"/>
  <c r="C916" i="15"/>
  <c r="C917" i="15"/>
  <c r="C918" i="15"/>
  <c r="C919" i="15"/>
  <c r="C920" i="15"/>
  <c r="C921" i="15"/>
  <c r="C922" i="15"/>
  <c r="C923" i="15"/>
  <c r="C924" i="15"/>
  <c r="C925" i="15"/>
  <c r="C926" i="15"/>
  <c r="C927" i="15"/>
  <c r="C928" i="15"/>
  <c r="C929" i="15"/>
  <c r="C930" i="15"/>
  <c r="C931" i="15"/>
  <c r="C932" i="15"/>
  <c r="C933" i="15"/>
  <c r="C934" i="15"/>
  <c r="C935" i="15"/>
  <c r="C936" i="15"/>
  <c r="C937" i="15"/>
  <c r="C938" i="15"/>
  <c r="C939" i="15"/>
  <c r="C940" i="15"/>
  <c r="C941" i="15"/>
  <c r="C942" i="15"/>
  <c r="C943" i="15"/>
  <c r="C944" i="15"/>
  <c r="C945" i="15"/>
  <c r="C946" i="15"/>
  <c r="C947" i="15"/>
  <c r="C948" i="15"/>
  <c r="C949" i="15"/>
  <c r="C950" i="15"/>
  <c r="C951" i="15"/>
  <c r="C952" i="15"/>
  <c r="C953" i="15"/>
  <c r="C954" i="15"/>
  <c r="C955" i="15"/>
  <c r="C956" i="15"/>
  <c r="C957" i="15"/>
  <c r="C958" i="15"/>
  <c r="C959" i="15"/>
  <c r="C960" i="15"/>
  <c r="C961" i="15"/>
  <c r="C962" i="15"/>
  <c r="C963" i="15"/>
  <c r="C964" i="15"/>
  <c r="C965" i="15"/>
  <c r="C966" i="15"/>
  <c r="C967" i="15"/>
  <c r="C968" i="15"/>
  <c r="C969" i="15"/>
  <c r="C970" i="15"/>
  <c r="C971" i="15"/>
  <c r="C972" i="15"/>
  <c r="C973" i="15"/>
  <c r="C974" i="15"/>
  <c r="C975" i="15"/>
  <c r="C976" i="15"/>
  <c r="C977" i="15"/>
  <c r="C978" i="15"/>
  <c r="C979" i="15"/>
  <c r="C980" i="15"/>
  <c r="C981" i="15"/>
  <c r="C982" i="15"/>
  <c r="C983" i="15"/>
  <c r="C984" i="15"/>
  <c r="C985" i="15"/>
  <c r="C986" i="15"/>
  <c r="C987" i="15"/>
  <c r="C988" i="15"/>
  <c r="C989" i="15"/>
  <c r="C990" i="15"/>
  <c r="C991" i="15"/>
  <c r="C992" i="15"/>
  <c r="C993" i="15"/>
  <c r="C994" i="15"/>
  <c r="C995" i="15"/>
  <c r="C996" i="15"/>
  <c r="C997" i="15"/>
  <c r="C998" i="15"/>
  <c r="C999" i="15"/>
  <c r="C1000" i="15"/>
  <c r="C1001" i="15"/>
  <c r="C1002" i="15"/>
  <c r="C1003" i="15"/>
  <c r="C1004" i="15"/>
  <c r="C1005" i="15"/>
  <c r="C1006" i="15"/>
  <c r="C1007" i="15"/>
  <c r="C1008" i="15"/>
  <c r="C1009" i="15"/>
  <c r="C1010" i="15"/>
  <c r="C1011" i="15"/>
  <c r="C1012" i="15"/>
  <c r="C1013" i="15"/>
  <c r="C1014" i="15"/>
  <c r="C1015" i="15"/>
  <c r="C1016" i="15"/>
  <c r="C1017" i="15"/>
  <c r="C1018" i="15"/>
  <c r="C1019" i="15"/>
  <c r="C1020" i="15"/>
  <c r="C1021" i="15"/>
  <c r="C1022" i="15"/>
  <c r="C1023" i="15"/>
  <c r="C1024" i="15"/>
  <c r="C1025" i="15"/>
  <c r="C1026" i="15"/>
  <c r="C1027" i="15"/>
  <c r="C1028" i="15"/>
  <c r="C1029" i="15"/>
  <c r="C1030" i="15"/>
  <c r="C1031" i="15"/>
  <c r="C1032" i="15"/>
  <c r="C1033" i="15"/>
  <c r="C1034" i="15"/>
  <c r="C1035" i="15"/>
  <c r="C1036" i="15"/>
  <c r="C1037" i="15"/>
  <c r="C1038" i="15"/>
  <c r="C1039" i="15"/>
  <c r="C1040" i="15"/>
  <c r="C1041" i="15"/>
  <c r="C1042" i="15"/>
  <c r="C1043" i="15"/>
  <c r="C1044" i="15"/>
  <c r="C1045" i="15"/>
  <c r="C1046" i="15"/>
  <c r="C1047" i="15"/>
  <c r="C1048" i="15"/>
  <c r="C1049" i="15"/>
  <c r="C1050" i="15"/>
  <c r="C1051" i="15"/>
  <c r="C1052" i="15"/>
  <c r="C1053" i="15"/>
  <c r="C1054" i="15"/>
  <c r="C1055" i="15"/>
  <c r="C1056" i="15"/>
  <c r="C1057" i="15"/>
  <c r="C1058" i="15"/>
  <c r="C1059" i="15"/>
  <c r="C1060" i="15"/>
  <c r="C1061" i="15"/>
  <c r="C1062" i="15"/>
  <c r="C1063" i="15"/>
  <c r="C1064" i="15"/>
  <c r="C1065" i="15"/>
  <c r="C1066" i="15"/>
  <c r="C1067" i="15"/>
  <c r="C1068" i="15"/>
  <c r="C1069" i="15"/>
  <c r="C1070" i="15"/>
  <c r="C1071" i="15"/>
  <c r="C1072" i="15"/>
  <c r="C1073" i="15"/>
  <c r="C1074" i="15"/>
  <c r="C1075" i="15"/>
  <c r="C1076" i="15"/>
  <c r="C1077" i="15"/>
  <c r="C1078" i="15"/>
  <c r="C1079" i="15"/>
  <c r="C1080" i="15"/>
  <c r="C1081" i="15"/>
  <c r="C1082" i="15"/>
  <c r="C1083" i="15"/>
  <c r="C1084" i="15"/>
  <c r="C1085" i="15"/>
  <c r="C1086" i="15"/>
  <c r="C1087" i="15"/>
  <c r="C1088" i="15"/>
  <c r="C1089" i="15"/>
  <c r="C1090" i="15"/>
  <c r="C1091" i="15"/>
  <c r="C1092" i="15"/>
  <c r="C1093" i="15"/>
  <c r="C1094" i="15"/>
  <c r="C1095" i="15"/>
  <c r="C1096" i="15"/>
  <c r="C1097" i="15"/>
  <c r="C1098" i="15"/>
  <c r="C1099" i="15"/>
  <c r="C1100" i="15"/>
  <c r="C1101" i="15"/>
  <c r="C1102" i="15"/>
  <c r="C1103" i="15"/>
  <c r="C1104" i="15"/>
  <c r="C1105" i="15"/>
  <c r="C1106" i="15"/>
  <c r="C1107" i="15"/>
  <c r="C1108" i="15"/>
  <c r="C1109" i="15"/>
  <c r="C1110" i="15"/>
  <c r="C1111" i="15"/>
  <c r="C1112" i="15"/>
  <c r="C1113" i="15"/>
  <c r="C1114" i="15"/>
  <c r="C1115" i="15"/>
  <c r="C1116" i="15"/>
  <c r="C1117" i="15"/>
  <c r="C1118" i="15"/>
  <c r="C1119" i="15"/>
  <c r="C1120" i="15"/>
  <c r="C1121" i="15"/>
  <c r="C1122" i="15"/>
  <c r="C1123" i="15"/>
  <c r="C1124" i="15"/>
  <c r="C1125" i="15"/>
  <c r="C1126" i="15"/>
  <c r="C1127" i="15"/>
  <c r="C1128" i="15"/>
  <c r="C1129" i="15"/>
  <c r="C1130" i="15"/>
  <c r="C1131" i="15"/>
  <c r="C1132" i="15"/>
  <c r="C1133" i="15"/>
  <c r="C1134" i="15"/>
  <c r="C1135" i="15"/>
  <c r="C1136" i="15"/>
  <c r="C1137" i="15"/>
  <c r="C1138" i="15"/>
  <c r="C1139" i="15"/>
  <c r="C1140" i="15"/>
  <c r="C1141" i="15"/>
  <c r="C1142" i="15"/>
  <c r="C1143" i="15"/>
  <c r="C1144" i="15"/>
  <c r="C1145" i="15"/>
  <c r="C1146" i="15"/>
  <c r="C1147" i="15"/>
  <c r="C1148" i="15"/>
  <c r="C1149" i="15"/>
  <c r="C1150" i="15"/>
  <c r="C1151" i="15"/>
  <c r="C1152" i="15"/>
  <c r="C1153" i="15"/>
  <c r="C1154" i="15"/>
  <c r="C1155" i="15"/>
  <c r="C1156" i="15"/>
  <c r="C1157" i="15"/>
  <c r="C1158" i="15"/>
  <c r="C1159" i="15"/>
  <c r="C1160" i="15"/>
  <c r="C1161" i="15"/>
  <c r="C1162" i="15"/>
  <c r="C1163" i="15"/>
  <c r="C1164" i="15"/>
  <c r="C1165" i="15"/>
  <c r="C1166" i="15"/>
  <c r="C1167" i="15"/>
  <c r="C1168" i="15"/>
  <c r="C1169" i="15"/>
  <c r="C1170" i="15"/>
  <c r="C1171" i="15"/>
  <c r="C1172" i="15"/>
  <c r="C1173" i="15"/>
  <c r="C1174" i="15"/>
  <c r="C1175" i="15"/>
  <c r="C1176" i="15"/>
  <c r="C1177" i="15"/>
  <c r="C1178" i="15"/>
  <c r="C1179" i="15"/>
  <c r="C1180" i="15"/>
  <c r="C1181" i="15"/>
  <c r="C1182" i="15"/>
  <c r="C1183" i="15"/>
  <c r="C1184" i="15"/>
  <c r="C1185" i="15"/>
  <c r="C1186" i="15"/>
  <c r="C1187" i="15"/>
  <c r="C1188" i="15"/>
  <c r="C1189" i="15"/>
  <c r="C1190" i="15"/>
  <c r="C1191" i="15"/>
  <c r="C1192" i="15"/>
  <c r="C1193" i="15"/>
  <c r="C1194" i="15"/>
  <c r="C1195" i="15"/>
  <c r="C1196" i="15"/>
  <c r="C1197" i="15"/>
  <c r="C1198" i="15"/>
  <c r="C1199" i="15"/>
  <c r="C1200" i="15"/>
  <c r="C1201" i="15"/>
  <c r="C1202" i="15"/>
  <c r="C1203" i="15"/>
  <c r="C1204" i="15"/>
  <c r="C1205" i="15"/>
  <c r="C1206" i="15"/>
  <c r="C1207" i="15"/>
  <c r="C1208" i="15"/>
  <c r="C1209" i="15"/>
  <c r="C1210" i="15"/>
  <c r="C1211" i="15"/>
  <c r="C1212" i="15"/>
  <c r="C1213" i="15"/>
  <c r="C1214" i="15"/>
  <c r="C1215" i="15"/>
  <c r="C1216" i="15"/>
  <c r="C1217" i="15"/>
  <c r="C1218" i="15"/>
  <c r="C1219" i="15"/>
  <c r="C1220" i="15"/>
  <c r="C1221" i="15"/>
  <c r="C1222" i="15"/>
  <c r="C1223" i="15"/>
  <c r="C1224" i="15"/>
  <c r="C1225" i="15"/>
  <c r="C1226" i="15"/>
  <c r="C1227" i="15"/>
  <c r="C1228" i="15"/>
  <c r="C1229" i="15"/>
  <c r="C1230" i="15"/>
  <c r="C1231" i="15"/>
  <c r="C1232" i="15"/>
  <c r="C1233" i="15"/>
  <c r="C1234" i="15"/>
  <c r="C1235" i="15"/>
  <c r="C1236" i="15"/>
  <c r="C1237" i="15"/>
  <c r="C1238" i="15"/>
  <c r="C1239" i="15"/>
  <c r="C1240" i="15"/>
  <c r="C1241" i="15"/>
  <c r="C1242" i="15"/>
  <c r="C1243" i="15"/>
  <c r="C1244" i="15"/>
  <c r="C1245" i="15"/>
  <c r="C1246" i="15"/>
  <c r="C1247" i="15"/>
  <c r="C1248" i="15"/>
  <c r="C1249" i="15"/>
  <c r="C1250" i="15"/>
  <c r="C1251" i="15"/>
  <c r="C1252" i="15"/>
  <c r="C1253" i="15"/>
  <c r="C1254" i="15"/>
  <c r="C1255" i="15"/>
  <c r="C1256" i="15"/>
  <c r="C1257" i="15"/>
  <c r="C1258" i="15"/>
  <c r="C1259" i="15"/>
  <c r="C1260" i="15"/>
  <c r="C1261" i="15"/>
  <c r="C4" i="15"/>
  <c r="B1261" i="15"/>
  <c r="B1260" i="15"/>
  <c r="B1259" i="15"/>
  <c r="B1258" i="15"/>
  <c r="B1257" i="15"/>
  <c r="B1256" i="15"/>
  <c r="B1255" i="15"/>
  <c r="B1254" i="15"/>
  <c r="B1253" i="15"/>
  <c r="B1252" i="15"/>
  <c r="B1251" i="15"/>
  <c r="B1250" i="15"/>
  <c r="B1249" i="15"/>
  <c r="B1248" i="15"/>
  <c r="B1247" i="15"/>
  <c r="B1246" i="15"/>
  <c r="B1245" i="15"/>
  <c r="B1244" i="15"/>
  <c r="B1243" i="15"/>
  <c r="B1242" i="15"/>
  <c r="B1241" i="15"/>
  <c r="B1240" i="15"/>
  <c r="B1239" i="15"/>
  <c r="B1238" i="15"/>
  <c r="B1237" i="15"/>
  <c r="B1236" i="15"/>
  <c r="B1235" i="15"/>
  <c r="B1234" i="15"/>
  <c r="B1233" i="15"/>
  <c r="B1232" i="15"/>
  <c r="B1231" i="15"/>
  <c r="B1230" i="15"/>
  <c r="B1229" i="15"/>
  <c r="B1228" i="15"/>
  <c r="B1227" i="15"/>
  <c r="B1226" i="15"/>
  <c r="B1225" i="15"/>
  <c r="B1224" i="15"/>
  <c r="B1223" i="15"/>
  <c r="B1222" i="15"/>
  <c r="B1221" i="15"/>
  <c r="B1220" i="15"/>
  <c r="B1219" i="15"/>
  <c r="B1218" i="15"/>
  <c r="B1217" i="15"/>
  <c r="B1216" i="15"/>
  <c r="B1215" i="15"/>
  <c r="B1214" i="15"/>
  <c r="B1213" i="15"/>
  <c r="B1212" i="15"/>
  <c r="B1211" i="15"/>
  <c r="B1210" i="15"/>
  <c r="B1209" i="15"/>
  <c r="B1208" i="15"/>
  <c r="B1207" i="15"/>
  <c r="B1206" i="15"/>
  <c r="B1205" i="15"/>
  <c r="B1204" i="15"/>
  <c r="B1203" i="15"/>
  <c r="B1202" i="15"/>
  <c r="B1201" i="15"/>
  <c r="B1200" i="15"/>
  <c r="B1199" i="15"/>
  <c r="B1198" i="15"/>
  <c r="B1197" i="15"/>
  <c r="B1196" i="15"/>
  <c r="B1195" i="15"/>
  <c r="B1194" i="15"/>
  <c r="B1193" i="15"/>
  <c r="B1192" i="15"/>
  <c r="B1191" i="15"/>
  <c r="B1190" i="15"/>
  <c r="B1189" i="15"/>
  <c r="B1188" i="15"/>
  <c r="B1187" i="15"/>
  <c r="B1186" i="15"/>
  <c r="B1185" i="15"/>
  <c r="B1184" i="15"/>
  <c r="B1183" i="15"/>
  <c r="B1182" i="15"/>
  <c r="B1181" i="15"/>
  <c r="B1180" i="15"/>
  <c r="B1179" i="15"/>
  <c r="B1178" i="15"/>
  <c r="B1177" i="15"/>
  <c r="B1176" i="15"/>
  <c r="B1175" i="15"/>
  <c r="B1174" i="15"/>
  <c r="B1173" i="15"/>
  <c r="B1172" i="15"/>
  <c r="B1171" i="15"/>
  <c r="B1170" i="15"/>
  <c r="B1169" i="15"/>
  <c r="B1168" i="15"/>
  <c r="B1167" i="15"/>
  <c r="B1166" i="15"/>
  <c r="B1165" i="15"/>
  <c r="B1164" i="15"/>
  <c r="B1163" i="15"/>
  <c r="B1162" i="15"/>
  <c r="B1161" i="15"/>
  <c r="B1160" i="15"/>
  <c r="B1159" i="15"/>
  <c r="B1158" i="15"/>
  <c r="B1157" i="15"/>
  <c r="B1156" i="15"/>
  <c r="B1155" i="15"/>
  <c r="B1154" i="15"/>
  <c r="B1153" i="15"/>
  <c r="B1152" i="15"/>
  <c r="B1151" i="15"/>
  <c r="B1150" i="15"/>
  <c r="B1149" i="15"/>
  <c r="B1148" i="15"/>
  <c r="B1147" i="15"/>
  <c r="B1146" i="15"/>
  <c r="B1145" i="15"/>
  <c r="B1144" i="15"/>
  <c r="B1143" i="15"/>
  <c r="B1142" i="15"/>
  <c r="B1141" i="15"/>
  <c r="B1140" i="15"/>
  <c r="B1139" i="15"/>
  <c r="B1138" i="15"/>
  <c r="B1137" i="15"/>
  <c r="B1136" i="15"/>
  <c r="B1135" i="15"/>
  <c r="B1134" i="15"/>
  <c r="B1133" i="15"/>
  <c r="B1132" i="15"/>
  <c r="B1131" i="15"/>
  <c r="B1130" i="15"/>
  <c r="B1129" i="15"/>
  <c r="B1128" i="15"/>
  <c r="B1127" i="15"/>
  <c r="B1126" i="15"/>
  <c r="B1125" i="15"/>
  <c r="B1124" i="15"/>
  <c r="B1123" i="15"/>
  <c r="B1122" i="15"/>
  <c r="B1121" i="15"/>
  <c r="B1120" i="15"/>
  <c r="B1119" i="15"/>
  <c r="B1118" i="15"/>
  <c r="B1117" i="15"/>
  <c r="B1116" i="15"/>
  <c r="B1115" i="15"/>
  <c r="B1114" i="15"/>
  <c r="B1113" i="15"/>
  <c r="B1112" i="15"/>
  <c r="B1111" i="15"/>
  <c r="B1110" i="15"/>
  <c r="B1109" i="15"/>
  <c r="B1108" i="15"/>
  <c r="B1107" i="15"/>
  <c r="B1106" i="15"/>
  <c r="B1105" i="15"/>
  <c r="B1104" i="15"/>
  <c r="B1103" i="15"/>
  <c r="B1102" i="15"/>
  <c r="B1101" i="15"/>
  <c r="B1100" i="15"/>
  <c r="B1099" i="15"/>
  <c r="B1098" i="15"/>
  <c r="B1097" i="15"/>
  <c r="B1096" i="15"/>
  <c r="B1095" i="15"/>
  <c r="B1094" i="15"/>
  <c r="B1093" i="15"/>
  <c r="B1092" i="15"/>
  <c r="B1091" i="15"/>
  <c r="B1090" i="15"/>
  <c r="B1089" i="15"/>
  <c r="B1088" i="15"/>
  <c r="B1087" i="15"/>
  <c r="B1086" i="15"/>
  <c r="B1085" i="15"/>
  <c r="B1084" i="15"/>
  <c r="B1083" i="15"/>
  <c r="B1082" i="15"/>
  <c r="B1081" i="15"/>
  <c r="B1080" i="15"/>
  <c r="B1079" i="15"/>
  <c r="B1078" i="15"/>
  <c r="B1077" i="15"/>
  <c r="B1076" i="15"/>
  <c r="B1075" i="15"/>
  <c r="B1074" i="15"/>
  <c r="B1073" i="15"/>
  <c r="B1072" i="15"/>
  <c r="B1071" i="15"/>
  <c r="B1070" i="15"/>
  <c r="B1069" i="15"/>
  <c r="B1068" i="15"/>
  <c r="B1067" i="15"/>
  <c r="B1066" i="15"/>
  <c r="B1065" i="15"/>
  <c r="B1064" i="15"/>
  <c r="B1063" i="15"/>
  <c r="B1062" i="15"/>
  <c r="B1061" i="15"/>
  <c r="B1060" i="15"/>
  <c r="B1059" i="15"/>
  <c r="B1058" i="15"/>
  <c r="B1057" i="15"/>
  <c r="B1056" i="15"/>
  <c r="B1055" i="15"/>
  <c r="B1054" i="15"/>
  <c r="B1053" i="15"/>
  <c r="B1052" i="15"/>
  <c r="B1051" i="15"/>
  <c r="B1050" i="15"/>
  <c r="B1049" i="15"/>
  <c r="B1048" i="15"/>
  <c r="B1047" i="15"/>
  <c r="B1046" i="15"/>
  <c r="B1045" i="15"/>
  <c r="B1044" i="15"/>
  <c r="B1043" i="15"/>
  <c r="B1042" i="15"/>
  <c r="B1041" i="15"/>
  <c r="B1040" i="15"/>
  <c r="B1039" i="15"/>
  <c r="B1038" i="15"/>
  <c r="B1037" i="15"/>
  <c r="B1036" i="15"/>
  <c r="B1035" i="15"/>
  <c r="B1034" i="15"/>
  <c r="B1033" i="15"/>
  <c r="B1032" i="15"/>
  <c r="B1031" i="15"/>
  <c r="B1030" i="15"/>
  <c r="B1029" i="15"/>
  <c r="B1028" i="15"/>
  <c r="B1027" i="15"/>
  <c r="B1026" i="15"/>
  <c r="B1025" i="15"/>
  <c r="B1024" i="15"/>
  <c r="B1023" i="15"/>
  <c r="B1022" i="15"/>
  <c r="B1021" i="15"/>
  <c r="B1020" i="15"/>
  <c r="B1019" i="15"/>
  <c r="B1018" i="15"/>
  <c r="B1017" i="15"/>
  <c r="B1016" i="15"/>
  <c r="B1015" i="15"/>
  <c r="B1014" i="15"/>
  <c r="B1013" i="15"/>
  <c r="B1012" i="15"/>
  <c r="B1011" i="15"/>
  <c r="B1010" i="15"/>
  <c r="B1009" i="15"/>
  <c r="B1008" i="15"/>
  <c r="B1007" i="15"/>
  <c r="B1006" i="15"/>
  <c r="B1005" i="15"/>
  <c r="B1004" i="15"/>
  <c r="B1003" i="15"/>
  <c r="B1002" i="15"/>
  <c r="B1001" i="15"/>
  <c r="B1000" i="15"/>
  <c r="B999" i="15"/>
  <c r="B998" i="15"/>
  <c r="B997" i="15"/>
  <c r="B996" i="15"/>
  <c r="B995" i="15"/>
  <c r="B994" i="15"/>
  <c r="B993" i="15"/>
  <c r="B992" i="15"/>
  <c r="B991" i="15"/>
  <c r="B990" i="15"/>
  <c r="B989" i="15"/>
  <c r="B988" i="15"/>
  <c r="B987" i="15"/>
  <c r="B986" i="15"/>
  <c r="B985" i="15"/>
  <c r="B984" i="15"/>
  <c r="B983" i="15"/>
  <c r="B982" i="15"/>
  <c r="B981" i="15"/>
  <c r="B980" i="15"/>
  <c r="B979" i="15"/>
  <c r="B978" i="15"/>
  <c r="B977" i="15"/>
  <c r="B976" i="15"/>
  <c r="B975" i="15"/>
  <c r="B974" i="15"/>
  <c r="B973" i="15"/>
  <c r="B972" i="15"/>
  <c r="B971" i="15"/>
  <c r="B970" i="15"/>
  <c r="B969" i="15"/>
  <c r="B968" i="15"/>
  <c r="B967" i="15"/>
  <c r="B966" i="15"/>
  <c r="B965" i="15"/>
  <c r="B964" i="15"/>
  <c r="B963" i="15"/>
  <c r="B962" i="15"/>
  <c r="B961" i="15"/>
  <c r="B960" i="15"/>
  <c r="B959" i="15"/>
  <c r="B958" i="15"/>
  <c r="B957" i="15"/>
  <c r="B956" i="15"/>
  <c r="B955" i="15"/>
  <c r="B954" i="15"/>
  <c r="B953" i="15"/>
  <c r="B952" i="15"/>
  <c r="B951" i="15"/>
  <c r="B950" i="15"/>
  <c r="B949" i="15"/>
  <c r="B948" i="15"/>
  <c r="B947" i="15"/>
  <c r="B946" i="15"/>
  <c r="B945" i="15"/>
  <c r="B944" i="15"/>
  <c r="B943" i="15"/>
  <c r="B942" i="15"/>
  <c r="B941" i="15"/>
  <c r="B940" i="15"/>
  <c r="B939" i="15"/>
  <c r="B938" i="15"/>
  <c r="B937" i="15"/>
  <c r="B936" i="15"/>
  <c r="B935" i="15"/>
  <c r="B934" i="15"/>
  <c r="B933" i="15"/>
  <c r="B932" i="15"/>
  <c r="B931" i="15"/>
  <c r="B930" i="15"/>
  <c r="B929" i="15"/>
  <c r="B928" i="15"/>
  <c r="B927" i="15"/>
  <c r="B926" i="15"/>
  <c r="B925" i="15"/>
  <c r="B924" i="15"/>
  <c r="B923" i="15"/>
  <c r="B922" i="15"/>
  <c r="B921" i="15"/>
  <c r="B920" i="15"/>
  <c r="B919" i="15"/>
  <c r="B918" i="15"/>
  <c r="B917" i="15"/>
  <c r="B916" i="15"/>
  <c r="B915" i="15"/>
  <c r="B914" i="15"/>
  <c r="B913" i="15"/>
  <c r="B912" i="15"/>
  <c r="B911" i="15"/>
  <c r="B910" i="15"/>
  <c r="B909" i="15"/>
  <c r="B908" i="15"/>
  <c r="B907" i="15"/>
  <c r="B906" i="15"/>
  <c r="B905" i="15"/>
  <c r="B904" i="15"/>
  <c r="B903" i="15"/>
  <c r="B902" i="15"/>
  <c r="B901" i="15"/>
  <c r="B900" i="15"/>
  <c r="B899" i="15"/>
  <c r="B898" i="15"/>
  <c r="B897" i="15"/>
  <c r="B896" i="15"/>
  <c r="B895" i="15"/>
  <c r="B894" i="15"/>
  <c r="B893" i="15"/>
  <c r="B892" i="15"/>
  <c r="B891" i="15"/>
  <c r="B890" i="15"/>
  <c r="B889" i="15"/>
  <c r="B888" i="15"/>
  <c r="B887" i="15"/>
  <c r="B886" i="15"/>
  <c r="B885" i="15"/>
  <c r="B884" i="15"/>
  <c r="B883" i="15"/>
  <c r="B882" i="15"/>
  <c r="B881" i="15"/>
  <c r="B880" i="15"/>
  <c r="B879" i="15"/>
  <c r="B878" i="15"/>
  <c r="B877" i="15"/>
  <c r="B876" i="15"/>
  <c r="B875" i="15"/>
  <c r="B874" i="15"/>
  <c r="B873" i="15"/>
  <c r="B872" i="15"/>
  <c r="B871" i="15"/>
  <c r="B870" i="15"/>
  <c r="B869" i="15"/>
  <c r="B868" i="15"/>
  <c r="B867" i="15"/>
  <c r="B866" i="15"/>
  <c r="B865" i="15"/>
  <c r="B864" i="15"/>
  <c r="B863" i="15"/>
  <c r="B862" i="15"/>
  <c r="B861" i="15"/>
  <c r="B860" i="15"/>
  <c r="B859" i="15"/>
  <c r="B858" i="15"/>
  <c r="B857" i="15"/>
  <c r="B856" i="15"/>
  <c r="B855" i="15"/>
  <c r="B854" i="15"/>
  <c r="B853" i="15"/>
  <c r="B852" i="15"/>
  <c r="B851" i="15"/>
  <c r="B850" i="15"/>
  <c r="B849" i="15"/>
  <c r="B848" i="15"/>
  <c r="B847" i="15"/>
  <c r="B846" i="15"/>
  <c r="B845" i="15"/>
  <c r="B844" i="15"/>
  <c r="B843" i="15"/>
  <c r="B842" i="15"/>
  <c r="B841" i="15"/>
  <c r="B840" i="15"/>
  <c r="B839" i="15"/>
  <c r="B838" i="15"/>
  <c r="B837" i="15"/>
  <c r="B836" i="15"/>
  <c r="B835" i="15"/>
  <c r="B834" i="15"/>
  <c r="B833" i="15"/>
  <c r="B832" i="15"/>
  <c r="B831" i="15"/>
  <c r="B830" i="15"/>
  <c r="B829" i="15"/>
  <c r="B828" i="15"/>
  <c r="B827" i="15"/>
  <c r="B826" i="15"/>
  <c r="B825" i="15"/>
  <c r="B824" i="15"/>
  <c r="B823" i="15"/>
  <c r="B822" i="15"/>
  <c r="B821" i="15"/>
  <c r="B820" i="15"/>
  <c r="B819" i="15"/>
  <c r="B818" i="15"/>
  <c r="B817" i="15"/>
  <c r="B816" i="15"/>
  <c r="B815" i="15"/>
  <c r="B814" i="15"/>
  <c r="B813" i="15"/>
  <c r="B812" i="15"/>
  <c r="B811" i="15"/>
  <c r="B810" i="15"/>
  <c r="B809" i="15"/>
  <c r="B808" i="15"/>
  <c r="B807" i="15"/>
  <c r="B806" i="15"/>
  <c r="B805" i="15"/>
  <c r="B804" i="15"/>
  <c r="B803" i="15"/>
  <c r="B802" i="15"/>
  <c r="B801" i="15"/>
  <c r="B800" i="15"/>
  <c r="B799" i="15"/>
  <c r="B798" i="15"/>
  <c r="B797" i="15"/>
  <c r="B796" i="15"/>
  <c r="B795" i="15"/>
  <c r="B794" i="15"/>
  <c r="B793" i="15"/>
  <c r="B792" i="15"/>
  <c r="B791" i="15"/>
  <c r="B790" i="15"/>
  <c r="B789" i="15"/>
  <c r="B788" i="15"/>
  <c r="B787" i="15"/>
  <c r="B786" i="15"/>
  <c r="B785" i="15"/>
  <c r="B784" i="15"/>
  <c r="B783" i="15"/>
  <c r="B782" i="15"/>
  <c r="B781" i="15"/>
  <c r="B780" i="15"/>
  <c r="B779" i="15"/>
  <c r="B778" i="15"/>
  <c r="B777" i="15"/>
  <c r="B776" i="15"/>
  <c r="B775" i="15"/>
  <c r="B774" i="15"/>
  <c r="B773" i="15"/>
  <c r="B772" i="15"/>
  <c r="B771" i="15"/>
  <c r="B770" i="15"/>
  <c r="B769" i="15"/>
  <c r="B768" i="15"/>
  <c r="B767" i="15"/>
  <c r="B766" i="15"/>
  <c r="B765" i="15"/>
  <c r="B764" i="15"/>
  <c r="B763" i="15"/>
  <c r="B762" i="15"/>
  <c r="B761" i="15"/>
  <c r="B760" i="15"/>
  <c r="B759" i="15"/>
  <c r="B758" i="15"/>
  <c r="B757" i="15"/>
  <c r="B756" i="15"/>
  <c r="B755" i="15"/>
  <c r="B754" i="15"/>
  <c r="B753" i="15"/>
  <c r="B752" i="15"/>
  <c r="B751" i="15"/>
  <c r="B750" i="15"/>
  <c r="B749" i="15"/>
  <c r="B748" i="15"/>
  <c r="B747" i="15"/>
  <c r="B746" i="15"/>
  <c r="B745" i="15"/>
  <c r="B744" i="15"/>
  <c r="B743" i="15"/>
  <c r="B742" i="15"/>
  <c r="B741" i="15"/>
  <c r="B740" i="15"/>
  <c r="B739" i="15"/>
  <c r="B738" i="15"/>
  <c r="B737" i="15"/>
  <c r="B736" i="15"/>
  <c r="B735" i="15"/>
  <c r="B734" i="15"/>
  <c r="B733" i="15"/>
  <c r="B732" i="15"/>
  <c r="B731" i="15"/>
  <c r="B730" i="15"/>
  <c r="B729" i="15"/>
  <c r="B728" i="15"/>
  <c r="B727" i="15"/>
  <c r="B726" i="15"/>
  <c r="B725" i="15"/>
  <c r="B724" i="15"/>
  <c r="B723" i="15"/>
  <c r="B722" i="15"/>
  <c r="B721" i="15"/>
  <c r="B720" i="15"/>
  <c r="B719" i="15"/>
  <c r="B718" i="15"/>
  <c r="B717" i="15"/>
  <c r="B716" i="15"/>
  <c r="B715" i="15"/>
  <c r="B714" i="15"/>
  <c r="B713" i="15"/>
  <c r="B712" i="15"/>
  <c r="B711" i="15"/>
  <c r="B710" i="15"/>
  <c r="B709" i="15"/>
  <c r="B708" i="15"/>
  <c r="B707" i="15"/>
  <c r="B706" i="15"/>
  <c r="B705" i="15"/>
  <c r="B704" i="15"/>
  <c r="B703" i="15"/>
  <c r="B702" i="15"/>
  <c r="B701" i="15"/>
  <c r="B700" i="15"/>
  <c r="B699" i="15"/>
  <c r="B698" i="15"/>
  <c r="B697" i="15"/>
  <c r="B696" i="15"/>
  <c r="B695" i="15"/>
  <c r="B694" i="15"/>
  <c r="B693" i="15"/>
  <c r="B692" i="15"/>
  <c r="B691" i="15"/>
  <c r="B690" i="15"/>
  <c r="B689" i="15"/>
  <c r="B688" i="15"/>
  <c r="B687" i="15"/>
  <c r="B686" i="15"/>
  <c r="B685" i="15"/>
  <c r="B684" i="15"/>
  <c r="B683" i="15"/>
  <c r="B682" i="15"/>
  <c r="B681" i="15"/>
  <c r="B680" i="15"/>
  <c r="B679" i="15"/>
  <c r="B678" i="15"/>
  <c r="B677" i="15"/>
  <c r="B676" i="15"/>
  <c r="B675" i="15"/>
  <c r="B674" i="15"/>
  <c r="B673" i="15"/>
  <c r="B672" i="15"/>
  <c r="B671" i="15"/>
  <c r="B670" i="15"/>
  <c r="B669" i="15"/>
  <c r="B668" i="15"/>
  <c r="B667" i="15"/>
  <c r="B666" i="15"/>
  <c r="B665" i="15"/>
  <c r="B664" i="15"/>
  <c r="B663" i="15"/>
  <c r="B662" i="15"/>
  <c r="B661" i="15"/>
  <c r="B660" i="15"/>
  <c r="B659" i="15"/>
  <c r="B658" i="15"/>
  <c r="B657" i="15"/>
  <c r="B656" i="15"/>
  <c r="B655" i="15"/>
  <c r="B654" i="15"/>
  <c r="B653" i="15"/>
  <c r="B652" i="15"/>
  <c r="B651" i="15"/>
  <c r="B650" i="15"/>
  <c r="B649" i="15"/>
  <c r="B648" i="15"/>
  <c r="B647" i="15"/>
  <c r="B646" i="15"/>
  <c r="B645" i="15"/>
  <c r="B644" i="15"/>
  <c r="B643" i="15"/>
  <c r="B642" i="15"/>
  <c r="B641" i="15"/>
  <c r="B640" i="15"/>
  <c r="B639" i="15"/>
  <c r="B638" i="15"/>
  <c r="B637" i="15"/>
  <c r="B636" i="15"/>
  <c r="B635" i="15"/>
  <c r="B634" i="15"/>
  <c r="B633" i="15"/>
  <c r="B632" i="15"/>
  <c r="B631" i="15"/>
  <c r="B630" i="15"/>
  <c r="B629" i="15"/>
  <c r="B628" i="15"/>
  <c r="B627" i="15"/>
  <c r="B626" i="15"/>
  <c r="B625" i="15"/>
  <c r="B624" i="15"/>
  <c r="B623" i="15"/>
  <c r="B622" i="15"/>
  <c r="B621" i="15"/>
  <c r="B620" i="15"/>
  <c r="B619" i="15"/>
  <c r="B618" i="15"/>
  <c r="B617" i="15"/>
  <c r="B616" i="15"/>
  <c r="B615" i="15"/>
  <c r="B614" i="15"/>
  <c r="B613" i="15"/>
  <c r="B612" i="15"/>
  <c r="B611" i="15"/>
  <c r="B610" i="15"/>
  <c r="B609" i="15"/>
  <c r="B608" i="15"/>
  <c r="B607" i="15"/>
  <c r="B606" i="15"/>
  <c r="B605" i="15"/>
  <c r="B604" i="15"/>
  <c r="B603" i="15"/>
  <c r="B602" i="15"/>
  <c r="B601" i="15"/>
  <c r="B600" i="15"/>
  <c r="B599" i="15"/>
  <c r="B598" i="15"/>
  <c r="B597" i="15"/>
  <c r="B596" i="15"/>
  <c r="B595" i="15"/>
  <c r="B594" i="15"/>
  <c r="B593" i="15"/>
  <c r="B592" i="15"/>
  <c r="B591" i="15"/>
  <c r="B590" i="15"/>
  <c r="B589" i="15"/>
  <c r="B588" i="15"/>
  <c r="B587" i="15"/>
  <c r="B586" i="15"/>
  <c r="B585" i="15"/>
  <c r="B584" i="15"/>
  <c r="B583" i="15"/>
  <c r="B582" i="15"/>
  <c r="B581" i="15"/>
  <c r="B580" i="15"/>
  <c r="B579" i="15"/>
  <c r="B578" i="15"/>
  <c r="B577" i="15"/>
  <c r="B576" i="15"/>
  <c r="B575" i="15"/>
  <c r="B574" i="15"/>
  <c r="B573" i="15"/>
  <c r="B572" i="15"/>
  <c r="B571" i="15"/>
  <c r="B570" i="15"/>
  <c r="B569" i="15"/>
  <c r="B568" i="15"/>
  <c r="B567" i="15"/>
  <c r="B566" i="15"/>
  <c r="B565" i="15"/>
  <c r="B564" i="15"/>
  <c r="B563" i="15"/>
  <c r="B562" i="15"/>
  <c r="B561" i="15"/>
  <c r="B560" i="15"/>
  <c r="B559" i="15"/>
  <c r="B558" i="15"/>
  <c r="B557" i="15"/>
  <c r="B556" i="15"/>
  <c r="B555" i="15"/>
  <c r="B554" i="15"/>
  <c r="B553" i="15"/>
  <c r="B552" i="15"/>
  <c r="B551" i="15"/>
  <c r="B550" i="15"/>
  <c r="B549" i="15"/>
  <c r="B548" i="15"/>
  <c r="B547" i="15"/>
  <c r="B546" i="15"/>
  <c r="B545" i="15"/>
  <c r="B544" i="15"/>
  <c r="B543" i="15"/>
  <c r="B542" i="15"/>
  <c r="B541" i="15"/>
  <c r="B540" i="15"/>
  <c r="B539" i="15"/>
  <c r="B538" i="15"/>
  <c r="B537" i="15"/>
  <c r="B536" i="15"/>
  <c r="B535" i="15"/>
  <c r="B534" i="15"/>
  <c r="B533" i="15"/>
  <c r="B532" i="15"/>
  <c r="B531" i="15"/>
  <c r="B530" i="15"/>
  <c r="B529" i="15"/>
  <c r="B528" i="15"/>
  <c r="B527" i="15"/>
  <c r="B526" i="15"/>
  <c r="B525" i="15"/>
  <c r="B524" i="15"/>
  <c r="B523" i="15"/>
  <c r="B522" i="15"/>
  <c r="B521" i="15"/>
  <c r="B520" i="15"/>
  <c r="B519" i="15"/>
  <c r="B518" i="15"/>
  <c r="B517" i="15"/>
  <c r="B516" i="15"/>
  <c r="B515" i="15"/>
  <c r="B514" i="15"/>
  <c r="B513" i="15"/>
  <c r="B512" i="15"/>
  <c r="B511" i="15"/>
  <c r="B510" i="15"/>
  <c r="B509" i="15"/>
  <c r="B508" i="15"/>
  <c r="B507" i="15"/>
  <c r="B506" i="15"/>
  <c r="B505" i="15"/>
  <c r="B504" i="15"/>
  <c r="B503" i="15"/>
  <c r="B502" i="15"/>
  <c r="B501" i="15"/>
  <c r="B500" i="15"/>
  <c r="B499" i="15"/>
  <c r="B498" i="15"/>
  <c r="B497" i="15"/>
  <c r="B496" i="15"/>
  <c r="B495" i="15"/>
  <c r="B494" i="15"/>
  <c r="B493" i="15"/>
  <c r="B492" i="15"/>
  <c r="B491" i="15"/>
  <c r="B490" i="15"/>
  <c r="B489" i="15"/>
  <c r="B488" i="15"/>
  <c r="B487" i="15"/>
  <c r="B486" i="15"/>
  <c r="B485" i="15"/>
  <c r="B484" i="15"/>
  <c r="B483" i="15"/>
  <c r="B482" i="15"/>
  <c r="B481" i="15"/>
  <c r="B480" i="15"/>
  <c r="B479" i="15"/>
  <c r="B478" i="15"/>
  <c r="B477" i="15"/>
  <c r="B476" i="15"/>
  <c r="B475" i="15"/>
  <c r="B474" i="15"/>
  <c r="B473" i="15"/>
  <c r="B472" i="15"/>
  <c r="B471" i="15"/>
  <c r="B470" i="15"/>
  <c r="B469" i="15"/>
  <c r="B468" i="15"/>
  <c r="B467" i="15"/>
  <c r="B466" i="15"/>
  <c r="B465" i="15"/>
  <c r="B464" i="15"/>
  <c r="B463" i="15"/>
  <c r="B462" i="15"/>
  <c r="B461" i="15"/>
  <c r="B460" i="15"/>
  <c r="B459" i="15"/>
  <c r="B458" i="15"/>
  <c r="B457" i="15"/>
  <c r="B456" i="15"/>
  <c r="B455" i="15"/>
  <c r="B454" i="15"/>
  <c r="B453" i="15"/>
  <c r="B452" i="15"/>
  <c r="B451" i="15"/>
  <c r="B450" i="15"/>
  <c r="B449" i="15"/>
  <c r="B448" i="15"/>
  <c r="B447" i="15"/>
  <c r="B446" i="15"/>
  <c r="B445" i="15"/>
  <c r="B444" i="15"/>
  <c r="B443" i="15"/>
  <c r="B442" i="15"/>
  <c r="B441" i="15"/>
  <c r="B440" i="15"/>
  <c r="B439" i="15"/>
  <c r="B438" i="15"/>
  <c r="B437" i="15"/>
  <c r="B436" i="15"/>
  <c r="B435" i="15"/>
  <c r="B434" i="15"/>
  <c r="B433" i="15"/>
  <c r="B432" i="15"/>
  <c r="B431" i="15"/>
  <c r="B430" i="15"/>
  <c r="B429" i="15"/>
  <c r="B428" i="15"/>
  <c r="B427" i="15"/>
  <c r="B426" i="15"/>
  <c r="B425" i="15"/>
  <c r="B424" i="15"/>
  <c r="B423" i="15"/>
  <c r="B422" i="15"/>
  <c r="B421" i="15"/>
  <c r="B420" i="15"/>
  <c r="B419" i="15"/>
  <c r="B418" i="15"/>
  <c r="B417" i="15"/>
  <c r="B416" i="15"/>
  <c r="B415" i="15"/>
  <c r="B414" i="15"/>
  <c r="B413" i="15"/>
  <c r="B412" i="15"/>
  <c r="B411" i="15"/>
  <c r="B410" i="15"/>
  <c r="B409" i="15"/>
  <c r="B408" i="15"/>
  <c r="B407" i="15"/>
  <c r="B406" i="15"/>
  <c r="B405" i="15"/>
  <c r="B404" i="15"/>
  <c r="B403" i="15"/>
  <c r="B402" i="15"/>
  <c r="B401" i="15"/>
  <c r="B400" i="15"/>
  <c r="B399" i="15"/>
  <c r="B398" i="15"/>
  <c r="B397" i="15"/>
  <c r="B396" i="15"/>
  <c r="B395" i="15"/>
  <c r="B394" i="15"/>
  <c r="B393" i="15"/>
  <c r="B392" i="15"/>
  <c r="B391" i="15"/>
  <c r="B390" i="15"/>
  <c r="B389" i="15"/>
  <c r="B388" i="15"/>
  <c r="B387" i="15"/>
  <c r="B386" i="15"/>
  <c r="B385" i="15"/>
  <c r="B384" i="15"/>
  <c r="B383" i="15"/>
  <c r="B382" i="15"/>
  <c r="B381" i="15"/>
  <c r="B380" i="15"/>
  <c r="B379" i="15"/>
  <c r="B378" i="15"/>
  <c r="B377" i="15"/>
  <c r="B376" i="15"/>
  <c r="B375" i="15"/>
  <c r="B374" i="15"/>
  <c r="B373" i="15"/>
  <c r="B372" i="15"/>
  <c r="B371" i="15"/>
  <c r="B370" i="15"/>
  <c r="B369" i="15"/>
  <c r="B368" i="15"/>
  <c r="B367" i="15"/>
  <c r="B366" i="15"/>
  <c r="B365" i="15"/>
  <c r="B364" i="15"/>
  <c r="B363" i="15"/>
  <c r="B362" i="15"/>
  <c r="B361" i="15"/>
  <c r="B360" i="15"/>
  <c r="B359" i="15"/>
  <c r="B358" i="15"/>
  <c r="B357" i="15"/>
  <c r="B356" i="15"/>
  <c r="B355" i="15"/>
  <c r="B354" i="15"/>
  <c r="B353" i="15"/>
  <c r="B352" i="15"/>
  <c r="B351" i="15"/>
  <c r="B350" i="15"/>
  <c r="B349" i="15"/>
  <c r="B348" i="15"/>
  <c r="B347" i="15"/>
  <c r="B346" i="15"/>
  <c r="B345" i="15"/>
  <c r="B344" i="15"/>
  <c r="B343" i="15"/>
  <c r="B342" i="15"/>
  <c r="B341" i="15"/>
  <c r="B340" i="15"/>
  <c r="B339" i="15"/>
  <c r="B338" i="15"/>
  <c r="B337" i="15"/>
  <c r="B336" i="15"/>
  <c r="B335" i="15"/>
  <c r="B334" i="15"/>
  <c r="B333" i="15"/>
  <c r="B332" i="15"/>
  <c r="B331" i="15"/>
  <c r="B330" i="15"/>
  <c r="B329" i="15"/>
  <c r="B328" i="15"/>
  <c r="B327" i="15"/>
  <c r="B326" i="15"/>
  <c r="B325" i="15"/>
  <c r="B324" i="15"/>
  <c r="B323" i="15"/>
  <c r="B322" i="15"/>
  <c r="B321" i="15"/>
  <c r="B320" i="15"/>
  <c r="B319" i="15"/>
  <c r="B318" i="15"/>
  <c r="B317" i="15"/>
  <c r="B316" i="15"/>
  <c r="B315" i="15"/>
  <c r="B314" i="15"/>
  <c r="B313" i="15"/>
  <c r="B312" i="15"/>
  <c r="B311" i="15"/>
  <c r="B310" i="15"/>
  <c r="B309" i="15"/>
  <c r="B308" i="15"/>
  <c r="B307" i="15"/>
  <c r="B306" i="15"/>
  <c r="B305" i="15"/>
  <c r="B304" i="15"/>
  <c r="B303" i="15"/>
  <c r="B302" i="15"/>
  <c r="B301" i="15"/>
  <c r="B300" i="15"/>
  <c r="B299" i="15"/>
  <c r="B298" i="15"/>
  <c r="B297" i="15"/>
  <c r="B296" i="15"/>
  <c r="B295" i="15"/>
  <c r="B294" i="15"/>
  <c r="B293" i="15"/>
  <c r="B292" i="15"/>
  <c r="B291" i="15"/>
  <c r="B290" i="15"/>
  <c r="B289" i="15"/>
  <c r="B288" i="15"/>
  <c r="B287" i="15"/>
  <c r="B286" i="15"/>
  <c r="B285" i="15"/>
  <c r="B284" i="15"/>
  <c r="B283" i="15"/>
  <c r="B282" i="15"/>
  <c r="B281" i="15"/>
  <c r="B280" i="15"/>
  <c r="B279" i="15"/>
  <c r="B278" i="15"/>
  <c r="B277" i="15"/>
  <c r="B276" i="15"/>
  <c r="B275" i="15"/>
  <c r="B274" i="15"/>
  <c r="B273" i="15"/>
  <c r="B272" i="15"/>
  <c r="B271" i="15"/>
  <c r="B270" i="15"/>
  <c r="B269" i="15"/>
  <c r="B268" i="15"/>
  <c r="B267" i="15"/>
  <c r="B266" i="15"/>
  <c r="B265" i="15"/>
  <c r="B264" i="15"/>
  <c r="B263" i="15"/>
  <c r="B262" i="15"/>
  <c r="B261" i="15"/>
  <c r="B260" i="15"/>
  <c r="B259" i="15"/>
  <c r="B258" i="15"/>
  <c r="B257" i="15"/>
  <c r="B256" i="15"/>
  <c r="B255" i="15"/>
  <c r="B254" i="15"/>
  <c r="B253" i="15"/>
  <c r="B252" i="15"/>
  <c r="B251" i="15"/>
  <c r="B250" i="15"/>
  <c r="B249" i="15"/>
  <c r="B248" i="15"/>
  <c r="B247" i="15"/>
  <c r="B246" i="15"/>
  <c r="B245" i="15"/>
  <c r="B244" i="15"/>
  <c r="B243" i="15"/>
  <c r="B242" i="15"/>
  <c r="B241" i="15"/>
  <c r="B240" i="15"/>
  <c r="B239" i="15"/>
  <c r="B238" i="15"/>
  <c r="B237" i="15"/>
  <c r="B236" i="15"/>
  <c r="B235" i="15"/>
  <c r="B234" i="15"/>
  <c r="B233" i="15"/>
  <c r="B232" i="15"/>
  <c r="B231" i="15"/>
  <c r="B230" i="15"/>
  <c r="B229" i="15"/>
  <c r="B228" i="15"/>
  <c r="B227" i="15"/>
  <c r="B226" i="15"/>
  <c r="B225" i="15"/>
  <c r="B224" i="15"/>
  <c r="B223" i="15"/>
  <c r="B222" i="15"/>
  <c r="B221" i="15"/>
  <c r="B220" i="15"/>
  <c r="B219" i="15"/>
  <c r="B218" i="15"/>
  <c r="B217" i="15"/>
  <c r="B216" i="15"/>
  <c r="B215" i="15"/>
  <c r="B214" i="15"/>
  <c r="B213" i="15"/>
  <c r="B212" i="15"/>
  <c r="B211" i="15"/>
  <c r="B210" i="15"/>
  <c r="B209" i="15"/>
  <c r="B208" i="15"/>
  <c r="B207" i="15"/>
  <c r="B206" i="15"/>
  <c r="B205" i="15"/>
  <c r="B204" i="15"/>
  <c r="B203" i="15"/>
  <c r="B202" i="15"/>
  <c r="B201" i="15"/>
  <c r="B200" i="15"/>
  <c r="B199" i="15"/>
  <c r="B198" i="15"/>
  <c r="B197" i="15"/>
  <c r="B196" i="15"/>
  <c r="B195" i="15"/>
  <c r="B194" i="15"/>
  <c r="B193" i="15"/>
  <c r="B192" i="15"/>
  <c r="B191" i="15"/>
  <c r="B190" i="15"/>
  <c r="B189" i="15"/>
  <c r="B188" i="15"/>
  <c r="B187" i="15"/>
  <c r="B186" i="15"/>
  <c r="B185" i="15"/>
  <c r="B184" i="15"/>
  <c r="B183" i="15"/>
  <c r="B182" i="15"/>
  <c r="B181" i="15"/>
  <c r="B180" i="15"/>
  <c r="B179" i="15"/>
  <c r="B178" i="15"/>
  <c r="B177" i="15"/>
  <c r="B176" i="15"/>
  <c r="B175" i="15"/>
  <c r="B174" i="15"/>
  <c r="B173" i="15"/>
  <c r="B172" i="15"/>
  <c r="B171" i="15"/>
  <c r="B170" i="15"/>
  <c r="B169" i="15"/>
  <c r="B168" i="15"/>
  <c r="B167" i="15"/>
  <c r="B166" i="15"/>
  <c r="B165" i="15"/>
  <c r="B164" i="15"/>
  <c r="B163" i="15"/>
  <c r="B162" i="15"/>
  <c r="B161" i="15"/>
  <c r="B160" i="15"/>
  <c r="B159" i="15"/>
  <c r="B158" i="15"/>
  <c r="B157" i="15"/>
  <c r="B156" i="15"/>
  <c r="B155" i="15"/>
  <c r="B154" i="15"/>
  <c r="B153" i="15"/>
  <c r="B152" i="15"/>
  <c r="B151" i="15"/>
  <c r="B150" i="15"/>
  <c r="B149" i="15"/>
  <c r="B148" i="15"/>
  <c r="B147" i="15"/>
  <c r="B146" i="15"/>
  <c r="B145" i="15"/>
  <c r="B144" i="15"/>
  <c r="B143" i="15"/>
  <c r="B142" i="15"/>
  <c r="B141" i="15"/>
  <c r="B140" i="15"/>
  <c r="B139" i="15"/>
  <c r="B138" i="15"/>
  <c r="B137" i="15"/>
  <c r="B136" i="15"/>
  <c r="B135" i="15"/>
  <c r="B134" i="15"/>
  <c r="B133" i="15"/>
  <c r="B132" i="15"/>
  <c r="B131" i="15"/>
  <c r="B130" i="15"/>
  <c r="B129" i="15"/>
  <c r="B128" i="15"/>
  <c r="B127" i="15"/>
  <c r="B126" i="15"/>
  <c r="B125" i="15"/>
  <c r="B124" i="15"/>
  <c r="B123" i="15"/>
  <c r="B122" i="15"/>
  <c r="B121" i="15"/>
  <c r="B120" i="15"/>
  <c r="B119" i="15"/>
  <c r="B118" i="15"/>
  <c r="B117" i="15"/>
  <c r="B116" i="15"/>
  <c r="B115" i="15"/>
  <c r="B114" i="15"/>
  <c r="B113" i="15"/>
  <c r="B112" i="15"/>
  <c r="B111" i="15"/>
  <c r="B110" i="15"/>
  <c r="B109" i="15"/>
  <c r="B108" i="15"/>
  <c r="B107" i="15"/>
  <c r="B106" i="15"/>
  <c r="B105" i="15"/>
  <c r="B104" i="15"/>
  <c r="B103" i="15"/>
  <c r="B102" i="15"/>
  <c r="B101" i="15"/>
  <c r="B100" i="15"/>
  <c r="B99" i="15"/>
  <c r="B98" i="15"/>
  <c r="B97" i="15"/>
  <c r="B96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H42" i="1"/>
  <c r="H43" i="1" s="1"/>
  <c r="H45" i="1" s="1"/>
  <c r="F42" i="1"/>
  <c r="F43" i="1" s="1"/>
  <c r="F45" i="1" s="1"/>
  <c r="F8" i="1"/>
  <c r="F12" i="1" s="1"/>
  <c r="F14" i="1" s="1"/>
  <c r="H8" i="1"/>
  <c r="H12" i="1" s="1"/>
  <c r="H14" i="1" s="1"/>
  <c r="J8" i="1"/>
  <c r="J12" i="1" s="1"/>
  <c r="J1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Abdulroqeeb Ariwoola</author>
  </authors>
  <commentList>
    <comment ref="D46" authorId="0" shapeId="0" xr:uid="{879E52B2-6C3D-1446-80DA-A10AD7F59BB3}">
      <text>
        <r>
          <rPr>
            <b/>
            <sz val="10"/>
            <color rgb="FF000000"/>
            <rFont val="Tahoma"/>
            <family val="2"/>
          </rPr>
          <t>Abdulroqeeb Ariwoola: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Aggresive drive to grow free cash flow</t>
        </r>
      </text>
    </comment>
  </commentList>
</comments>
</file>

<file path=xl/sharedStrings.xml><?xml version="1.0" encoding="utf-8"?>
<sst xmlns="http://schemas.openxmlformats.org/spreadsheetml/2006/main" count="932" uniqueCount="465">
  <si>
    <t/>
  </si>
  <si>
    <t> </t>
  </si>
  <si>
    <t>NET SALES</t>
  </si>
  <si>
    <t>Cost of products sold</t>
  </si>
  <si>
    <t>Selling, general and administrative expense</t>
  </si>
  <si>
    <t>OPERATING INCOME</t>
  </si>
  <si>
    <t>Interest expense</t>
  </si>
  <si>
    <t>Interest income</t>
  </si>
  <si>
    <t>EARNINGS FROM CONTINUING OPERATIONS BEFORE INCOME TAXES</t>
  </si>
  <si>
    <t>Income taxes on continuing operations</t>
  </si>
  <si>
    <t>NET EARNINGS FROM CONTINUING OPERATIONS</t>
  </si>
  <si>
    <t>NET EARNINGS FROM DISCONTINUED OPERATIONS</t>
  </si>
  <si>
    <t>NET EARNINGS</t>
  </si>
  <si>
    <t>Less: Net earnings attributable to noncontrolling interests</t>
  </si>
  <si>
    <t>NET EARNINGS ATTRIBUTABLE TO PROCTER &amp; GAMBLE</t>
  </si>
  <si>
    <t>Earnings from continuing operations</t>
  </si>
  <si>
    <t>Earnings from discontinued operations</t>
  </si>
  <si>
    <t>BASIC NET EARNINGS PER COMMON SHARE</t>
  </si>
  <si>
    <t>DILUTED NET EARNINGS PER COMMON SHARE</t>
  </si>
  <si>
    <t>DIVIDENDS PER COMMON SHARE</t>
  </si>
  <si>
    <t>TOTAL COMPREHENSIVE INCOME ATTRIBUTABLE TO PROCTER &amp; GAMBLE</t>
  </si>
  <si>
    <t>TOTAL COMPREHENSIVE INCOME</t>
  </si>
  <si>
    <t>TOTAL OTHER COMPREHENSIVE INCOME/(LOSS), NET OF TAX</t>
  </si>
  <si>
    <t>OTHER COMPREHENSIVE INCOME/(LOSS), NET OF TAX</t>
  </si>
  <si>
    <t>TOTAL LIABILITIES AND SHAREHOLDERS' EQUITY</t>
  </si>
  <si>
    <t>TOTAL SHAREHOLDERS' EQUITY</t>
  </si>
  <si>
    <t>Noncontrolling interest</t>
  </si>
  <si>
    <t>Retained earnings</t>
  </si>
  <si>
    <t>Accumulated other comprehensive income/(loss)</t>
  </si>
  <si>
    <t>Reserve for ESOP debt retirement</t>
  </si>
  <si>
    <t>Additional paid-in capital</t>
  </si>
  <si>
    <t>Non-Voting Class B preferred stock, stated value $1 per share (200 shares authorized)</t>
  </si>
  <si>
    <t>Convertible Class A preferred stock, stated value $1 per share (600 shares authorized)</t>
  </si>
  <si>
    <t>SHAREHOLDERS' EQUITY</t>
  </si>
  <si>
    <t>TOTAL LIABILITIES</t>
  </si>
  <si>
    <t>OTHER NONCURRENT LIABILITIES</t>
  </si>
  <si>
    <t>DEFERRED INCOME TAXES</t>
  </si>
  <si>
    <t>LONG-TERM DEBT</t>
  </si>
  <si>
    <t>TOTAL CURRENT LIABILITIES</t>
  </si>
  <si>
    <t>Debt due within one year</t>
  </si>
  <si>
    <t>Accrued and other liabilities</t>
  </si>
  <si>
    <t>Accounts payable</t>
  </si>
  <si>
    <t>CURRENT LIABILITIES</t>
  </si>
  <si>
    <t>TOTAL ASSETS</t>
  </si>
  <si>
    <t>OTHER NONCURRENT ASSETS</t>
  </si>
  <si>
    <t>TRADEMARKS AND OTHER INTANGIBLE ASSETS, NET</t>
  </si>
  <si>
    <t>GOODWILL</t>
  </si>
  <si>
    <t>PROPERTY, PLANT AND EQUIPMENT, NET</t>
  </si>
  <si>
    <t>TOTAL CURRENT ASSETS</t>
  </si>
  <si>
    <t>Prepaid expenses and other current assets</t>
  </si>
  <si>
    <t>Deferred income taxes</t>
  </si>
  <si>
    <t>Total inventories</t>
  </si>
  <si>
    <t>Finished goods</t>
  </si>
  <si>
    <t>Work in process</t>
  </si>
  <si>
    <t>Materials and supplies</t>
  </si>
  <si>
    <t>Accounts receivable</t>
  </si>
  <si>
    <t>Available-for-sale investment securities</t>
  </si>
  <si>
    <t>Cash and cash equivalents</t>
  </si>
  <si>
    <t>CURRENT ASSETS</t>
  </si>
  <si>
    <t>Amounts in millions; As of June 30</t>
  </si>
  <si>
    <t>BALANCE JUNE 30, 2017</t>
  </si>
  <si>
    <t>Noncontrolling interest, net</t>
  </si>
  <si>
    <t>ESOP debt impacts</t>
  </si>
  <si>
    <t>Preferred stock conversions</t>
  </si>
  <si>
    <t>Preferred, net of tax benefits</t>
  </si>
  <si>
    <t>Common</t>
  </si>
  <si>
    <t>Net earnings</t>
  </si>
  <si>
    <t>BALANCE JUNE 30, 2016</t>
  </si>
  <si>
    <t>BALANCE JUNE 30, 2015</t>
  </si>
  <si>
    <t>Non-controlling Interest</t>
  </si>
  <si>
    <t>Retained Earnings</t>
  </si>
  <si>
    <t>Treasury Stock</t>
  </si>
  <si>
    <t>Accumulated Other Comprehensive Income/(Loss)</t>
  </si>
  <si>
    <t>Reserve for ESOP Debt Retirement</t>
  </si>
  <si>
    <t>Additional Paid-In Capital</t>
  </si>
  <si>
    <t>Preferred Stock</t>
  </si>
  <si>
    <t>Common Stock</t>
  </si>
  <si>
    <t>Assets acquired through non-cash capital leases are immaterial for all periods.</t>
  </si>
  <si>
    <t>Divestiture of Beauty business in exchange for shares of P&amp;G stock and assumption of debt</t>
  </si>
  <si>
    <t>SUPPLEMENTAL DISCLOSURE</t>
  </si>
  <si>
    <t>CASH AND CASH EQUIVALENTS, END OF YEAR</t>
  </si>
  <si>
    <t>CHANGE IN CASH AND CASH EQUIVALENTS</t>
  </si>
  <si>
    <t>EFFECT OF EXCHANGE RATE CHANGES ON CASH AND CASH EQUIVALENTS</t>
  </si>
  <si>
    <t>TOTAL FINANCING ACTIVITIES</t>
  </si>
  <si>
    <t>Impact of stock options and other</t>
  </si>
  <si>
    <t>Treasury stock purchases</t>
  </si>
  <si>
    <t>Additions to long-term debt</t>
  </si>
  <si>
    <t>Change in short-term debt</t>
  </si>
  <si>
    <t>Dividends to shareholders</t>
  </si>
  <si>
    <t>FINANCING ACTIVITIES</t>
  </si>
  <si>
    <t>TOTAL INVESTING ACTIVITIES</t>
  </si>
  <si>
    <t>Change in other investments</t>
  </si>
  <si>
    <t>Cash transferred in Batteries divestiture</t>
  </si>
  <si>
    <t>Release of restricted cash upon closing of the Beauty Brands divestiture</t>
  </si>
  <si>
    <t>Cash transferred at closing related to the Beauty Brands divestiture</t>
  </si>
  <si>
    <t>Pre-divestiture addition of restricted cash related to the Beauty Brands divestiture</t>
  </si>
  <si>
    <t>Proceeds from sales and maturities of short-term investments</t>
  </si>
  <si>
    <t>Purchases of short-term investments</t>
  </si>
  <si>
    <t>Acquisitions, net of cash acquired</t>
  </si>
  <si>
    <t>Proceeds from asset sales</t>
  </si>
  <si>
    <t>Capital expenditures</t>
  </si>
  <si>
    <t>INVESTING ACTIVITIES</t>
  </si>
  <si>
    <t>TOTAL OPERATING ACTIVITIES</t>
  </si>
  <si>
    <t>Other</t>
  </si>
  <si>
    <t>Change in other operating assets and liabilities</t>
  </si>
  <si>
    <t>Change in accounts payable, accrued and other liabilities</t>
  </si>
  <si>
    <t>Change in inventories</t>
  </si>
  <si>
    <t>Change in accounts receivable</t>
  </si>
  <si>
    <t>Gain on sale of assets</t>
  </si>
  <si>
    <t>Share-based compensation expense</t>
  </si>
  <si>
    <t>Loss on early extinguishment of debt</t>
  </si>
  <si>
    <t>Depreciation and amortization</t>
  </si>
  <si>
    <t>OPERATING ACTIVITIES</t>
  </si>
  <si>
    <t>CASH AND CASH EQUIVALENTS, BEGINNING OF YEAR</t>
  </si>
  <si>
    <t>The Procter &amp; Gamble Company</t>
  </si>
  <si>
    <t>Consolidated Statements of Earnings</t>
  </si>
  <si>
    <t>Amounts in millions except per share amounts; Years ended June 30</t>
  </si>
  <si>
    <t>Amounts in millions; Years ended June 30</t>
  </si>
  <si>
    <t>Consolidated Balance Sheets</t>
  </si>
  <si>
    <t>Consolidated Statements of Shareholders' Equity</t>
  </si>
  <si>
    <r>
      <t xml:space="preserve">(1)       </t>
    </r>
    <r>
      <rPr>
        <sz val="10"/>
        <color rgb="FF000000"/>
        <rFont val="Times New Roman"/>
        <family val="1"/>
      </rPr>
      <t>Includes $4,213 of treasury shares acquired in the divestiture of the Batteries business (see Note 13).</t>
    </r>
  </si>
  <si>
    <r>
      <t xml:space="preserve">(2)       </t>
    </r>
    <r>
      <rPr>
        <sz val="10"/>
        <color rgb="FF000000"/>
        <rFont val="Times New Roman"/>
        <family val="1"/>
      </rPr>
      <t>Includes $9,421 of treasury shares received as part of the share exchange in the Beauty Brands transaction (see Note 13).</t>
    </r>
  </si>
  <si>
    <t>Consolidated Statements of Cash Flows</t>
  </si>
  <si>
    <t>Amounts in millions; Years ended June 30</t>
  </si>
  <si>
    <t>Treasury stock from cash infused in Batteries divestiture</t>
  </si>
  <si>
    <t>INVENTORIES</t>
  </si>
  <si>
    <t>Less:  Total comprehensive income attributable to noncontrolling interests</t>
  </si>
  <si>
    <t>Assets</t>
  </si>
  <si>
    <t>Liabilities and Sharesholders' Equity</t>
  </si>
  <si>
    <t>Dollars in millions; shares in thousands</t>
  </si>
  <si>
    <t>Cash payments for interest</t>
  </si>
  <si>
    <t>Cash payments for income taxes</t>
  </si>
  <si>
    <t>Other non-operating income/(expense), net</t>
  </si>
  <si>
    <t>Unrealized gains/(losses) on hedges (net of $(279), $(186) and $5 tax, respectively)</t>
  </si>
  <si>
    <t>Unrealized gains/(losses) on investment securities (net of $0, $(6) and $7 tax, respectively)</t>
  </si>
  <si>
    <t>Unrealized gains/(losses) on defined benefit retirement plans (net of $68, $551 and $(621) tax, respectively)</t>
  </si>
  <si>
    <t>Treasury stock, at cost (shares held:  2018 -1,511.2, 2017 - 1,455.9)</t>
  </si>
  <si>
    <t>BALANCE JUNE 30, 2018</t>
  </si>
  <si>
    <t>Shares</t>
  </si>
  <si>
    <t>Amount</t>
  </si>
  <si>
    <t>Financial statement foreign currency translation</t>
  </si>
  <si>
    <t>Dividends and dividend equivalents:</t>
  </si>
  <si>
    <r>
      <t xml:space="preserve">Treasury stock purchases </t>
    </r>
    <r>
      <rPr>
        <vertAlign val="superscript"/>
        <sz val="10"/>
        <color rgb="FF000000"/>
        <rFont val="Times New Roman"/>
        <family val="1"/>
      </rPr>
      <t>(1)</t>
    </r>
  </si>
  <si>
    <r>
      <t xml:space="preserve">Treasury stock purchases </t>
    </r>
    <r>
      <rPr>
        <vertAlign val="superscript"/>
        <sz val="10"/>
        <color rgb="FF000000"/>
        <rFont val="Times New Roman"/>
        <family val="1"/>
      </rPr>
      <t>(2)</t>
    </r>
  </si>
  <si>
    <t>Employee stock plans</t>
  </si>
  <si>
    <t>Total Shareholders' Equity</t>
  </si>
  <si>
    <t>Goodwill and intangible asset impairment charges</t>
  </si>
  <si>
    <t>Other comprehensive loss</t>
  </si>
  <si>
    <t>Total</t>
  </si>
  <si>
    <r>
      <t xml:space="preserve">(1)       </t>
    </r>
    <r>
      <rPr>
        <sz val="10"/>
        <color rgb="FF000000"/>
        <rFont val="Helvetica"/>
        <family val="2"/>
      </rPr>
      <t>Basic net earnings per common share and Diluted net earnings per common share are calculated on Net earnings attributable to Procter &amp; Gamble.</t>
    </r>
  </si>
  <si>
    <r>
      <t xml:space="preserve">BASIC NET EARNINGS PER COMMON SHARE: </t>
    </r>
    <r>
      <rPr>
        <vertAlign val="superscript"/>
        <sz val="10"/>
        <color rgb="FF000000"/>
        <rFont val="Helvetica"/>
        <family val="2"/>
      </rPr>
      <t>(1)</t>
    </r>
  </si>
  <si>
    <r>
      <t xml:space="preserve">DILUTED NET EARNINGS PER COMMON SHARE: </t>
    </r>
    <r>
      <rPr>
        <vertAlign val="superscript"/>
        <sz val="10"/>
        <color rgb="FF000000"/>
        <rFont val="Helvetica"/>
        <family val="2"/>
      </rPr>
      <t>(1)</t>
    </r>
  </si>
  <si>
    <t>Common stock, stated value $1 per share (10,000 shares authorized; shares issued: 2018 - 4,009.2, 2017 - 4,009.2 )</t>
  </si>
  <si>
    <r>
      <t xml:space="preserve">Reductions of long-term debt </t>
    </r>
    <r>
      <rPr>
        <vertAlign val="superscript"/>
        <sz val="10"/>
        <color rgb="FF000000"/>
        <rFont val="Helvetica"/>
        <family val="2"/>
      </rPr>
      <t>(1)</t>
    </r>
  </si>
  <si>
    <r>
      <t xml:space="preserve">Divestiture of Batteries business in exchange for shares of P&amp;G stock </t>
    </r>
    <r>
      <rPr>
        <vertAlign val="superscript"/>
        <sz val="10"/>
        <color rgb="FF000000"/>
        <rFont val="Helvetica"/>
        <family val="2"/>
      </rPr>
      <t>(2)</t>
    </r>
  </si>
  <si>
    <r>
      <t xml:space="preserve">(1)       </t>
    </r>
    <r>
      <rPr>
        <sz val="10"/>
        <color rgb="FF000000"/>
        <rFont val="Helvetica"/>
        <family val="2"/>
      </rPr>
      <t>Includes early extinguishment of debt costs of $346 and $543 in 2018 and 2017, respectively.</t>
    </r>
  </si>
  <si>
    <r>
      <t xml:space="preserve">(2)       </t>
    </r>
    <r>
      <rPr>
        <sz val="10"/>
        <color rgb="FF000000"/>
        <rFont val="Helvetica"/>
        <family val="2"/>
      </rPr>
      <t>Includes $1,730 from cash infused into the Batteries business pursuant to the divestiture agreement (see Note 13).</t>
    </r>
  </si>
  <si>
    <t>Date</t>
  </si>
  <si>
    <t>Open</t>
  </si>
  <si>
    <t>High</t>
  </si>
  <si>
    <t>Low</t>
  </si>
  <si>
    <t>Close</t>
  </si>
  <si>
    <t>Adj Close</t>
  </si>
  <si>
    <t>Volume</t>
  </si>
  <si>
    <t>Dividends</t>
  </si>
  <si>
    <t>1 Mo</t>
  </si>
  <si>
    <t>2 Mo</t>
  </si>
  <si>
    <t>3 Mo</t>
  </si>
  <si>
    <t>6 Mo</t>
  </si>
  <si>
    <t>1 Yr</t>
  </si>
  <si>
    <t>2 Yr</t>
  </si>
  <si>
    <t>3 Yr</t>
  </si>
  <si>
    <t>5 Yr</t>
  </si>
  <si>
    <t>7 Yr</t>
  </si>
  <si>
    <t>10 Yr</t>
  </si>
  <si>
    <t>20 Yr</t>
  </si>
  <si>
    <t>30 Yr</t>
  </si>
  <si>
    <t xml:space="preserve">S&amp;P 500 Returns </t>
  </si>
  <si>
    <t>P&amp;G - Returns</t>
  </si>
  <si>
    <t>Dates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</si>
  <si>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</si>
  <si>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</si>
  <si>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</si>
  <si>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</si>
  <si>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</si>
  <si>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</si>
  <si>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</si>
  <si>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</si>
  <si>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</si>
  <si>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</si>
  <si>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</si>
  <si>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</si>
  <si>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</si>
  <si>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</si>
  <si>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</si>
  <si>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</si>
  <si>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</si>
  <si>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</si>
  <si>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</si>
  <si>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</si>
  <si>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</si>
  <si>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</si>
  <si>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</si>
  <si>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Unlevered Beta</t>
  </si>
  <si>
    <t>DCF Valuation</t>
  </si>
  <si>
    <t xml:space="preserve">    (in million)</t>
  </si>
  <si>
    <t>Actual</t>
  </si>
  <si>
    <t>CAGR</t>
  </si>
  <si>
    <t>Forecast period</t>
  </si>
  <si>
    <t>Sales</t>
  </si>
  <si>
    <t>WACC Calculation</t>
  </si>
  <si>
    <t>Enterprise value</t>
  </si>
  <si>
    <t>% growth</t>
  </si>
  <si>
    <t>Present value of Free Cash Flow</t>
  </si>
  <si>
    <t>WACC</t>
  </si>
  <si>
    <t>Market Value of Debt:</t>
  </si>
  <si>
    <t>Market Value of Equity:</t>
  </si>
  <si>
    <t>Terminal Value</t>
  </si>
  <si>
    <t>Total Financing:</t>
  </si>
  <si>
    <t>Discount Factor</t>
  </si>
  <si>
    <t>Present Value of Terminal Value</t>
  </si>
  <si>
    <t>EBITDA</t>
  </si>
  <si>
    <t>Debt to Total Capitalization</t>
  </si>
  <si>
    <t>% of Enterprise Value</t>
  </si>
  <si>
    <t>Equity to Total Capitalization</t>
  </si>
  <si>
    <t>Less: Total debt</t>
  </si>
  <si>
    <t>Risk-free rate (2)</t>
  </si>
  <si>
    <t>Plus: Cash and Cash Equi.</t>
  </si>
  <si>
    <t>Net Debt</t>
  </si>
  <si>
    <t>Taxes</t>
  </si>
  <si>
    <t xml:space="preserve">    Cost of Equity</t>
  </si>
  <si>
    <t>Implied Equity Value</t>
  </si>
  <si>
    <t>Outstanding shares</t>
  </si>
  <si>
    <t>Implied Fair Value</t>
  </si>
  <si>
    <t>Cost of Debt</t>
  </si>
  <si>
    <t>Implied multiples</t>
  </si>
  <si>
    <t>Enterprise Value</t>
  </si>
  <si>
    <t xml:space="preserve">    After Tax Cost of Debt</t>
  </si>
  <si>
    <r>
      <t xml:space="preserve">WACC </t>
    </r>
    <r>
      <rPr>
        <sz val="10"/>
        <color indexed="8"/>
        <rFont val="Arial"/>
        <family val="2"/>
      </rPr>
      <t>(4)</t>
    </r>
  </si>
  <si>
    <t>Implied EV/SALES</t>
  </si>
  <si>
    <t>Implied EV/EBITDA</t>
  </si>
  <si>
    <t>Discount Period</t>
  </si>
  <si>
    <t>(2) Yield on 10-year Treasury bond</t>
  </si>
  <si>
    <t>Present value of free cash flow</t>
  </si>
  <si>
    <t>Terminal Year Free Cash Flow</t>
  </si>
  <si>
    <t>Perpetuity Growth Rate</t>
  </si>
  <si>
    <t>Free cash flow before interest adjustment</t>
  </si>
  <si>
    <t>Add back after-tax net interest</t>
  </si>
  <si>
    <t>Free cash flow (FCF)</t>
  </si>
  <si>
    <t>Tax Rate</t>
  </si>
  <si>
    <t>(14 - 18)</t>
  </si>
  <si>
    <t>Unlevered FCF</t>
  </si>
  <si>
    <t>Market Return (3)</t>
  </si>
  <si>
    <t>1 Year Return</t>
  </si>
  <si>
    <t>K</t>
  </si>
  <si>
    <t>L</t>
  </si>
  <si>
    <t>M</t>
  </si>
  <si>
    <t>N</t>
  </si>
  <si>
    <t>O</t>
  </si>
  <si>
    <t>P</t>
  </si>
  <si>
    <t>Q</t>
  </si>
  <si>
    <t>Market Portfolio, PRAT model</t>
  </si>
  <si>
    <t>Average</t>
  </si>
  <si>
    <t>2017</t>
  </si>
  <si>
    <t>2016</t>
  </si>
  <si>
    <t>2015</t>
  </si>
  <si>
    <t>2014</t>
  </si>
  <si>
    <t>2013</t>
  </si>
  <si>
    <t>Ratios</t>
  </si>
  <si>
    <t>Retention rate</t>
  </si>
  <si>
    <t>Profit margin</t>
  </si>
  <si>
    <t>Asset turnover</t>
  </si>
  <si>
    <t>Financial leverage</t>
  </si>
  <si>
    <t>Averages</t>
  </si>
  <si>
    <t>Estimates</t>
  </si>
  <si>
    <t>Market portfolio dividend growth rate</t>
  </si>
  <si>
    <t>Add: Market portfolio dividend yield</t>
  </si>
  <si>
    <t>Expected rate of return on market portfolio</t>
  </si>
  <si>
    <t>Less: Risk-free rate of return</t>
  </si>
  <si>
    <t>Market portfolio risk premium</t>
  </si>
  <si>
    <t>(3) Estimated using the PRAT Model</t>
  </si>
  <si>
    <t>Target Capital Structure</t>
  </si>
  <si>
    <t>Share Price</t>
  </si>
  <si>
    <t>Ticker</t>
  </si>
  <si>
    <t>Shares Outstanding</t>
  </si>
  <si>
    <t>PG</t>
  </si>
  <si>
    <t>Exchange</t>
  </si>
  <si>
    <t>NYSE</t>
  </si>
  <si>
    <t>Market Capitalization</t>
  </si>
  <si>
    <t>Millions</t>
  </si>
  <si>
    <t>$</t>
  </si>
  <si>
    <t>https://openknowledge.worldbank.org/bitstream/handle/10986/29801/211257-Ch01.pdf</t>
  </si>
  <si>
    <t>&lt;?xml version="1.0" encoding="utf-16"?&gt;&lt;WebTableParameter xmlns:xsd="http://www.w3.org/2001/XMLSchema" xmlns:xsi="http://www.w3.org/2001/XMLSchema-instance" xmlns="http://stats.oecd.org/OECDStatWS/2004/03/01/"&gt;&lt;DataTable Code="EO95_LTB" HasMetadata="true"&gt;&lt;Name LocaleIsoCode="en"&gt;Economic Outlook No 95 - May 2014 - Long-term baseline projections&lt;/Name&gt;&lt;Name LocaleIsoCode="fr"&gt;Perspectives Economiques No 95 - Mai 2014 - Pespectives (macroTconomiques) a long terme: ScTnario  de rTfTrence&lt;/Name&gt;&lt;Dimension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HasMetadata="false"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Code="TUR" HasMetadata="false" HasOnlyUnitMetadata="false" HasChild="0"&gt;&lt;Name LocaleIsoCode="en"&gt;Turkey&lt;/Name&gt;&lt;Name LocaleIsoCode="fr"&gt;Turquie&lt;/Name&gt;&lt;/Member&gt;&lt;Member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Code="EA15" HasMetadata="false" HasOnlyUnitMetadata="false" HasChild="0"&gt;&lt;Name LocaleIsoCode="en"&gt;Euro area (15 countries)&lt;/Name&gt;&lt;Name LocaleIsoCode="fr"&gt;Zone euro (15 pays)&lt;/Name&gt;&lt;/Member&gt;&lt;Member Code="OTO" HasMetadata="false" HasOnlyUnitMetadata="false" HasChild="0"&gt;&lt;Name LocaleIsoCode="en"&gt;OECD - Total&lt;/Name&gt;&lt;Name LocaleIsoCode="fr"&gt;OCDE - Total&lt;/Name&gt;&lt;/Member&gt;&lt;Member Code="WLD" HasMetadata="false" HasOnlyUnitMetadata="false" HasChild="0"&gt;&lt;Name LocaleIsoCode="en"&gt;World&lt;/Name&gt;&lt;Name LocaleIsoCode="fr"&gt;Monde&lt;/Name&gt;&lt;/Member&gt;&lt;Member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Code="CHN" HasMetadata="false" HasOnlyUnitMetadata="false" HasChild="0"&gt;&lt;Name LocaleIsoCode="en"&gt;China&lt;/Name&gt;&lt;Name LocaleIsoCode="fr"&gt;Chine&lt;/Name&gt;&lt;/ChildMember&gt;&lt;ChildMember Code="IND" HasMetadata="false" HasOnlyUnitMetadata="false" HasChild="0"&gt;&lt;Name LocaleIsoCode="en"&gt;India&lt;/Name&gt;&lt;Name LocaleIsoCode="fr"&gt;Inde&lt;/Name&gt;&lt;/ChildMember&gt;&lt;ChildMember Code="IDN" HasMetadata="false" HasOnlyUnitMetadata="false" HasChild="0"&gt;&lt;Name LocaleIsoCode="en"&gt;Indonesia&lt;/Name&gt;&lt;Name LocaleIsoCode="fr"&gt;Indonésie&lt;/Name&gt;&lt;/ChildMember&gt;&lt;ChildMember Code="RUS" HasMetadata="false" HasOnlyUnitMetadata="false" HasChild="0"&gt;&lt;Name LocaleIsoCode="en"&gt;Russian Federation&lt;/Name&gt;&lt;Name LocaleIsoCode="fr"&gt;Fédération de 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Code="VARIABLE" HasMetadata="false" Display="labels"&gt;&lt;Name LocaleIsoCode="en"&gt;Variable&lt;/Name&gt;&lt;Name LocaleIsoCode="fr"&gt;Variable&lt;/Name&gt;&lt;Member Code="GDPPOP" HasMetadata="false" HasOnlyUnitMetadata="false" HasChild="0"&gt;&lt;Name LocaleIsoCode="en"&gt;GDP per capita in USA 2005 PPPs&lt;/Name&gt;&lt;Name LocaleIsoCode="fr"&gt;GDP per capita in USA 2005 PPPs&lt;/Name&gt;&lt;/Member&gt;&lt;Member Code="GDPVTRD" HasMetadata="false" HasOnlyUnitMetadata="false" HasChild="0"&gt;&lt;Name LocaleIsoCode="en"&gt;Potential output of total economy, volum, in 2005 PPPs&lt;/Name&gt;&lt;Name LocaleIsoCode="fr"&gt;Potential output of total economy, volum, in 2005 PPPs&lt;/Name&gt;&lt;/Member&gt;&lt;Member Code="ITISKQ" HasMetadata="false" HasOnlyUnitMetadata="false" HasChild="0"&gt;&lt;Name LocaleIsoCode="en"&gt;Gross capital formation, as a percentage of GDP&lt;/Name&gt;&lt;Name LocaleIsoCode="fr"&gt;Gross capital formation, as a percentage of GDP&lt;/Name&gt;&lt;/Member&gt;&lt;Member Code="LABEFFSD" HasMetadata="false" HasOnlyUnitMetadata="false" HasChild="0"&gt;&lt;Name LocaleIsoCode="en"&gt;Labour efficiency, in 2005 PPPs&lt;/Name&gt;&lt;Name LocaleIsoCode="fr"&gt;Labour efficiency, in 2005 PPPs&lt;/Name&gt;&lt;/Member&gt;&lt;Member Code="EXT" HasMetadata="false" HasOnlyUnitMetadata="false" HasChild="1"&gt;&lt;Name LocaleIsoCode="en"&gt;External sectors, trade and payments&lt;/Name&gt;&lt;Name LocaleIsoCode="fr"&gt;Commerce extérieur, balance des paiements&lt;/Name&gt;&lt;ChildMember Code="CBGDPR" HasMetadata="false" HasOnlyUnitMetadata="false" HasChild="0"&gt;&lt;Name LocaleIsoCode="en"&gt;Current account balance, as a percentage of GDP&lt;/Name&gt;&lt;Name LocaleIsoCode="fr"&gt;Balance des transactions courantes, en pourcentage du PIB&lt;/Name&gt;&lt;/ChildMember&gt;&lt;ChildMember Code="EXCH" HasMetadata="false" HasOnlyUnitMetadata="false" HasChild="0"&gt;&lt;Name LocaleIsoCode="en"&gt;Exchange rate, USD per National currency&lt;/Name&gt;&lt;Name LocaleIsoCode="fr"&gt;Taux de change vis à vis du dollar&lt;/Name&gt;&lt;/ChildMember&gt;&lt;/Member&gt;&lt;Member Code="SUP" HasMetadata="false" HasOnlyUnitMetadata="false" HasChild="1"&gt;&lt;Name LocaleIsoCode="en"&gt;Supply block&lt;/Name&gt;&lt;Name LocaleIsoCode="fr"&gt;Bloc de l'offre&lt;/Name&gt;&lt;ChildMember Code="ETPT" HasMetadata="false" HasOnlyUnitMetadata="false" HasChild="0"&gt;&lt;Name LocaleIsoCode="en"&gt;Potential employment of the total economy&lt;/Name&gt;&lt;Name LocaleIsoCode="fr"&gt;Emploi potentiel, économie totale&lt;/Name&gt;&lt;/ChildMember&gt;&lt;ChildMember Code="GAP" HasMetadata="false" HasOnlyUnitMetadata="false" HasChild="0"&gt;&lt;Name LocaleIsoCode="en"&gt;Output gap of the total economy&lt;/Name&gt;&lt;Name LocaleIsoCode="fr"&gt;Écart de production de l'économie totale&lt;/Name&gt;&lt;/ChildMember&gt;&lt;ChildMember Code="KTPV" HasMetadata="false" HasOnlyUnitMetadata="false" HasChild="0"&gt;&lt;Name LocaleIsoCode="en"&gt;Productive capital stocks, volume&lt;/Name&gt;&lt;Name LocaleIsoCode="fr"&gt;French description&lt;/Name&gt;&lt;/ChildMember&gt;&lt;ChildMember Code="NAIRU" HasMetadata="false" HasOnlyUnitMetadata="false" HasChild="0"&gt;&lt;Name LocaleIsoCode="en"&gt;NAIRU - Unemployment rate with non-accelerating inflation rate&lt;/Name&gt;&lt;Name LocaleIsoCode="fr"&gt;NAIRU- Taux de chômage non-accélérateur de l'inflation&lt;/Name&gt;&lt;/ChildMember&gt;&lt;ChildMember Code="NLGQU" HasMetadata="false" HasOnlyUnitMetadata="false" HasChild="0"&gt;&lt;Name LocaleIsoCode="en"&gt;Underlying government net lending, as a percentage of potential GDP&lt;/Name&gt;&lt;Name LocaleIsoCode="fr"&gt;Solde financier sous-jacent des administrations publiques, en pourcentage du PIB potentiel&lt;/Name&gt;&lt;/ChildMember&gt;&lt;ChildMember Code="NLGXQU" HasMetadata="false" HasOnlyUnitMetadata="false" HasChild="0"&gt;&lt;Name LocaleIsoCode="en"&gt;Underlying government primary balance, as a percentage of potential GDP&lt;/Name&gt;&lt;Name LocaleIsoCode="fr"&gt;Solde primaire sous-jacent des administrations publiques, en pourcentage du PIB potentiel&lt;/Name&gt;&lt;/ChildMember&gt;&lt;ChildMember Code="PDTYPTD" HasMetadata="false" HasOnlyUnitMetadata="false" HasChild="0"&gt;&lt;Name LocaleIsoCode="en"&gt;Potential output per potential employment, volume, at 2005 PPP, USD&lt;/Name&gt;&lt;Name LocaleIsoCode="fr"&gt;Potential output per potential employment, volume, at 2005 PPP, USD&lt;/Name&gt;&lt;/ChildMember&gt;&lt;/Member&gt;&lt;Member Code="EXP" HasMetadata="false" HasOnlyUnitMetadata="false" HasChild="1"&gt;&lt;Name LocaleIsoCode="en"&gt;Expenditure and GDP&lt;/Name&gt;&lt;Name LocaleIsoCode="fr"&gt;Demande et PIB&lt;/Name&gt;&lt;ChildMember Code="GDPVD" HasMetadata="false" HasOnlyUnitMetadata="false" HasChild="0"&gt;&lt;Name LocaleIsoCode="en"&gt;Gross domestic product, volume&lt;/Name&gt;&lt;Name LocaleIsoCode="fr"&gt;Produit intérieur brut, en volume&lt;/Name&gt;&lt;/ChildMember&gt;&lt;ChildMember Code="ITISKD" HasMetadata="false" HasOnlyUnitMetadata="false" HasChild="0"&gt;&lt;Name LocaleIsoCode="en"&gt;Gross capital formation and increase in stocks, value&lt;/Name&gt;&lt;Name LocaleIsoCode="fr"&gt;Gross capital formation and increase in stocks, value&lt;/Name&gt;&lt;/ChildMember&gt;&lt;ChildMember Code="SAVPGQ" HasMetadata="false" HasOnlyUnitMetadata="false" HasChild="0"&gt;&lt;Name LocaleIsoCode="en"&gt;Gross private savings, as a percentage of GDP&lt;/Name&gt;&lt;Name LocaleIsoCode="fr"&gt;Gross private savings, as a percentage of GDP&lt;/Name&gt;&lt;/ChildMember&gt;&lt;ChildMember Code="SAVTGD" HasMetadata="false" HasOnlyUnitMetadata="false" HasChild="0"&gt;&lt;Name LocaleIsoCode="en"&gt;Gross national savings, value&lt;/Name&gt;&lt;Name LocaleIsoCode="fr"&gt;Gross national savings, value&lt;/Name&gt;&lt;/ChildMember&gt;&lt;ChildMember Code="SAVTGQ" HasMetadata="false" HasOnlyUnitMetadata="false" HasChild="0"&gt;&lt;Name LocaleIsoCode="en"&gt;Gross national savings, as a percentage of GDP&lt;/Name&gt;&lt;Name LocaleIsoCode="fr"&gt;Gross national savings, as a percentage of GDP&lt;/Name&gt;&lt;/ChildMember&gt;&lt;/Member&gt;&lt;Member Code="GOV" HasMetadata="false" HasOnlyUnitMetadata="false" HasChild="1"&gt;&lt;Name LocaleIsoCode="en"&gt;Government accounts&lt;/Name&gt;&lt;Name LocaleIsoCode="fr"&gt;Compte des administrations publiques&lt;/Name&gt;&lt;ChildMember Code="GGFLQ" HasMetadata="false" HasOnlyUnitMetadata="false" HasChild="0"&gt;&lt;Name LocaleIsoCode="en"&gt;General government gross financial liabilities, as a percentage of GDP&lt;/Name&gt;&lt;Name LocaleIsoCode="fr"&gt;Engagements financiers bruts des administrations publiques, en pourcentage du PIB&lt;/Name&gt;&lt;/ChildMember&gt;&lt;ChildMember Code="NLGQ" HasMetadata="false" HasOnlyUnitMetadata="false" HasChild="0"&gt;&lt;Name LocaleIsoCode="en"&gt;Government net lending, as a percentage of GDP&lt;/Name&gt;&lt;Name LocaleIsoCode="fr"&gt;Solde financier des administrations publiques, en pourcentage du PIB&lt;/Name&gt;&lt;/ChildMember&gt;&lt;/Member&gt;&lt;Member Code="MON" HasMetadata="false" HasOnlyUnitMetadata="false" HasChild="1"&gt;&lt;Name LocaleIsoCode="en"&gt;Monetary data&lt;/Name&gt;&lt;Name LocaleIsoCode="fr"&gt;Données monétaires&lt;/Name&gt;&lt;ChildMember Code="IRL" HasMetadata="false" HasOnlyUnitMetadata="false" HasChild="0"&gt;&lt;Name LocaleIsoCode="en"&gt;Long-term interest rate on government bonds&lt;/Name&gt;&lt;Name LocaleIsoCode="fr"&gt;Taux d'intérêt à long-terme des obligations d'État&lt;/Name&gt;&lt;/ChildMember&gt;&lt;/Member&gt;&lt;Member Code="PRI" HasMetadata="false" HasOnlyUnitMetadata="false" HasChild="1"&gt;&lt;Name LocaleIsoCode="en"&gt;Prices and deflators&lt;/Name&gt;&lt;Name LocaleIsoCode="fr"&gt;Prix et déflateurs&lt;/Name&gt;&lt;ChildMember Code="PGDP" HasMetadata="false" HasOnlyUnitMetadata="false" HasChild="0"&gt;&lt;Name LocaleIsoCode="en"&gt;Gross domestic product, deflator, market prices&lt;/Name&gt;&lt;Name LocaleIsoCode="fr"&gt;Produit intérieur brut, prix du marché, déflateur&lt;/Name&gt;&lt;/ChildMember&gt;&lt;ChildMember Code="PPP" HasMetadata="false" HasOnlyUnitMetadata="false" HasChild="0"&gt;&lt;Name LocaleIsoCode="en"&gt;Purchasing power parity, National currency per USD&lt;/Name&gt;&lt;Name LocaleIsoCode="fr"&gt;Parité de pouvoir d'achat, en Monnaie locale par USD&lt;/Name&gt;&lt;/ChildMember&gt;&lt;/Member&gt;&lt;Member Code="LAB" HasMetadata="false" HasOnlyUnitMetadata="false" HasChild="1"&gt;&lt;Name LocaleIsoCode="en"&gt;Labour markets&lt;/Name&gt;&lt;Name LocaleIsoCode="fr"&gt;Marché du travail&lt;/Name&gt;&lt;ChildMember Code="POP" HasMetadata="false" HasOnlyUnitMetadata="false" HasChild="0"&gt;&lt;Name LocaleIsoCode="en"&gt;Population&lt;/Name&gt;&lt;Name LocaleIsoCode="fr"&gt;population&lt;/Name&gt;&lt;/ChildMember&gt;&lt;/Member&gt;&lt;/Dimension&gt;&lt;Dimension Code="FREQUENCY" HasMetadata="false" CommonCode="FREQUENCY" Display="labels"&gt;&lt;Name LocaleIsoCode="en"&gt;Frequency&lt;/Name&gt;&lt;Name LocaleIsoCode="fr"&gt;Frequence&lt;/Name&gt;&lt;Member Code="A" HasMetadata="false"&gt;&lt;Name LocaleIsoCode="en"&gt;Annual&lt;/Name&gt;&lt;Name LocaleIsoCode="fr"&gt;Annuelle&lt;/Name&gt;&lt;/Member&gt;&lt;/Dimension&gt;&lt;Dimension Code="TIME" HasMetadata="false" CommonCode="TIME" Display="labels"&gt;&lt;Name LocaleIsoCode="en"&gt;Time&lt;/Name&gt;&lt;Name LocaleIsoCode="fr"&gt;Temps&lt;/Name&gt;&lt;Member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LocaleIsoCode="fr"&gt;2019&lt;/Name&gt;&lt;/Member&gt;&lt;Member Code="2020" HasMetadata="false"&gt;&lt;Name LocaleIsoCode="en"&gt;2020&lt;/Name&gt;&lt;Name LocaleIsoCode="fr"&gt;2020&lt;/Name&gt;&lt;/Member&gt;&lt;Member Code="2021" HasMetadata="false"&gt;&lt;Name LocaleIsoCode="en"&gt;2021&lt;/Name&gt;&lt;Name LocaleIsoCode="fr"&gt;2021&lt;/Name&gt;&lt;/Member&gt;&lt;Member Code="2022" HasMetadata="false"&gt;&lt;Name LocaleIsoCode="en"&gt;2022&lt;/Name&gt;&lt;Name LocaleIsoCode="fr"&gt;2022&lt;/Name&gt;&lt;/Member&gt;&lt;Member Code="2023" HasMetadata="false"&gt;&lt;Name LocaleIsoCode="en"&gt;2023&lt;/Name&gt;&lt;Name LocaleIsoCode="fr"&gt;2023&lt;/Name&gt;&lt;/Member&gt;&lt;Member Code="2024" HasMetadata="false"&gt;&lt;Name LocaleIsoCode="en"&gt;2024&lt;/Name&gt;&lt;Name LocaleIsoCode="fr"&gt;2024&lt;/Name&gt;&lt;/Member&gt;&lt;Member Code="2025" HasMetadata="false"&gt;&lt;Name LocaleIsoCode="en"&gt;2025&lt;/Name&gt;&lt;Name LocaleIsoCode="fr"&gt;2025&lt;/Name&gt;&lt;/Member&gt;&lt;Member Code="2026" HasMetadata="false"&gt;&lt;Name LocaleIsoCode="en"&gt;2026&lt;/Name&gt;&lt;Name LocaleIsoCode="fr"&gt;2026&lt;/Name&gt;&lt;/Member&gt;&lt;Member Code="2027" HasMetadata="false"&gt;&lt;Name LocaleIsoCode="en"&gt;2027&lt;/Name&gt;&lt;Name LocaleIsoCode="fr"&gt;2027&lt;/Name&gt;&lt;/Member&gt;&lt;Member Code="2028" HasMetadata="false"&gt;&lt;Name LocaleIsoCode="en"&gt;2028&lt;/Name&gt;&lt;Name LocaleIsoCode="fr"&gt;2028&lt;/Name&gt;&lt;/Member&gt;&lt;Member Code="2029" HasMetadata="false"&gt;&lt;Name LocaleIsoCode="en"&gt;2029&lt;/Name&gt;&lt;Name LocaleIsoCode="fr"&gt;2029&lt;/Name&gt;&lt;/Member&gt;&lt;Member Code="2030" HasMetadata="false"&gt;&lt;Name LocaleIsoCode="en"&gt;2030&lt;/Name&gt;&lt;Name LocaleIsoCode="fr"&gt;2030&lt;/Name&gt;&lt;/Member&gt;&lt;Member Code="2031" HasMetadata="false"&gt;&lt;Name LocaleIsoCode="en"&gt;2031&lt;/Name&gt;&lt;Name LocaleIsoCode="fr"&gt;2031&lt;/Name&gt;&lt;/Member&gt;&lt;Member Code="2032" HasMetadata="false"&gt;&lt;Name LocaleIsoCode="en"&gt;2032&lt;/Name&gt;&lt;Name LocaleIsoCode="fr"&gt;2032&lt;/Name&gt;&lt;/Member&gt;&lt;Member Code="2033" HasMetadata="false"&gt;&lt;Name LocaleIsoCode="en"&gt;2033&lt;/Name&gt;&lt;Name LocaleIsoCode="fr"&gt;2033&lt;/Name&gt;&lt;/Member&gt;&lt;Member Code="2034" HasMetadata="false"&gt;&lt;Name LocaleIsoCode="en"&gt;2034&lt;/Name&gt;&lt;Name LocaleIsoCode="fr"&gt;2034&lt;/Name&gt;&lt;/Member&gt;&lt;Member Code="2035" HasMetadata="false"&gt;&lt;Name LocaleIsoCode="en"&gt;2035&lt;/Name&gt;&lt;Name LocaleIsoCode="fr"&gt;2035&lt;/Name&gt;&lt;/Member&gt;&lt;Member Code="2036" HasMetadata="false"&gt;&lt;Name LocaleIsoCode="en"&gt;2036&lt;/Name&gt;&lt;Name LocaleIsoCode="fr"&gt;2036&lt;/Name&gt;&lt;/Member&gt;&lt;Member Code="2037" HasMetadata="false"&gt;&lt;Name LocaleIsoCode="en"&gt;2037&lt;/Name&gt;&lt;Name LocaleIsoCode="fr"&gt;2037&lt;/Name&gt;&lt;/Member&gt;&lt;Member Code="2038" HasMetadata="false"&gt;&lt;Name LocaleIsoCode="en"&gt;2038&lt;/Name&gt;&lt;Name LocaleIsoCode="fr"&gt;2038&lt;/Name&gt;&lt;/Member&gt;&lt;Member Code="2039" HasMetadata="false"&gt;&lt;Name LocaleIsoCode="en"&gt;2039&lt;/Name&gt;&lt;Name LocaleIsoCode="fr"&gt;2039&lt;/Name&gt;&lt;/Member&gt;&lt;Member Code="2040" HasMetadata="false"&gt;&lt;Name LocaleIsoCode="en"&gt;2040&lt;/Name&gt;&lt;Name LocaleIsoCode="fr"&gt;2040&lt;/Name&gt;&lt;/Member&gt;&lt;Member Code="2041" HasMetadata="false"&gt;&lt;Name LocaleIsoCode="en"&gt;2041&lt;/Name&gt;&lt;Name LocaleIsoCode="fr"&gt;2041&lt;/Name&gt;&lt;/Member&gt;&lt;Member Code="2042" HasMetadata="false"&gt;&lt;Name LocaleIsoCode="en"&gt;2042&lt;/Name&gt;&lt;Name LocaleIsoCode="fr"&gt;2042&lt;/Name&gt;&lt;/Member&gt;&lt;Member Code="2043" HasMetadata="false"&gt;&lt;Name LocaleIsoCode="en"&gt;2043&lt;/Name&gt;&lt;Name LocaleIsoCode="fr"&gt;2043&lt;/Name&gt;&lt;/Member&gt;&lt;Member Code="2044" HasMetadata="false"&gt;&lt;Name LocaleIsoCode="en"&gt;2044&lt;/Name&gt;&lt;Name LocaleIsoCode="fr"&gt;2044&lt;/Name&gt;&lt;/Member&gt;&lt;Member Code="2045" HasMetadata="false"&gt;&lt;Name LocaleIsoCode="en"&gt;2045&lt;/Name&gt;&lt;Name LocaleIsoCode="fr"&gt;2045&lt;/Name&gt;&lt;/Member&gt;&lt;Member Code="2046" HasMetadata="false"&gt;&lt;Name LocaleIsoCode="en"&gt;2046&lt;/Name&gt;&lt;Name LocaleIsoCode="fr"&gt;2046&lt;/Name&gt;&lt;/Member&gt;&lt;Member Code="2047" HasMetadata="false"&gt;&lt;Name LocaleIsoCode="en"&gt;2047&lt;/Name&gt;&lt;Name LocaleIsoCode="fr"&gt;2047&lt;/Name&gt;&lt;/Member&gt;&lt;Member Code="2048" HasMetadata="false"&gt;&lt;Name LocaleIsoCode="en"&gt;2048&lt;/Name&gt;&lt;Name LocaleIsoCode="fr"&gt;2048&lt;/Name&gt;&lt;/Member&gt;&lt;Member Code="2049" HasMetadata="false"&gt;&lt;Name LocaleIsoCode="en"&gt;2049&lt;/Name&gt;&lt;Name LocaleIsoCode="fr"&gt;2049&lt;/Name&gt;&lt;/Member&gt;&lt;Member Code="2050" HasMetadata="false"&gt;&lt;Name LocaleIsoCode="en"&gt;2050&lt;/Name&gt;&lt;Name LocaleIsoCode="fr"&gt;2050&lt;/Name&gt;&lt;/Member&gt;&lt;Member Code="2051" HasMetadata="false"&gt;&lt;Name LocaleIsoCode="en"&gt;2051&lt;/Name&gt;&lt;Name LocaleIsoCode="fr"&gt;2051&lt;/Name&gt;&lt;/Member&gt;&lt;Member Code="2052" HasMetadata="false"&gt;&lt;Name LocaleIsoCode="en"&gt;2052&lt;/Name&gt;&lt;Name LocaleIsoCode="fr"&gt;2052&lt;/Name&gt;&lt;/Member&gt;&lt;Member Code="2053" HasMetadata="false"&gt;&lt;Name LocaleIsoCode="en"&gt;2053&lt;/Name&gt;&lt;Name LocaleIsoCode="fr"&gt;2053&lt;/Name&gt;&lt;/Member&gt;&lt;Member Code="2054" HasMetadata="false"&gt;&lt;Name LocaleIsoCode="en"&gt;2054&lt;/Name&gt;&lt;Name LocaleIsoCode="fr"&gt;2054&lt;/Name&gt;&lt;/Member&gt;&lt;Member Code="2055" HasMetadata="false"&gt;&lt;Name LocaleIsoCode="en"&gt;2055&lt;/Name&gt;&lt;Name LocaleIsoCode="fr"&gt;2055&lt;/Name&gt;&lt;/Member&gt;&lt;Member Code="2056" HasMetadata="false"&gt;&lt;Name LocaleIsoCode="en"&gt;2056&lt;/Name&gt;&lt;Name LocaleIsoCode="fr"&gt;2056&lt;/Name&gt;&lt;/Member&gt;&lt;Member Code="2057" HasMetadata="false"&gt;&lt;Name LocaleIsoCode="en"&gt;2057&lt;/Name&gt;&lt;Name LocaleIsoCode="fr"&gt;2057&lt;/Name&gt;&lt;/Member&gt;&lt;Member Code="2058" HasMetadata="false"&gt;&lt;Name LocaleIsoCode="en"&gt;2058&lt;/Name&gt;&lt;Name LocaleIsoCode="fr"&gt;2058&lt;/Name&gt;&lt;/Member&gt;&lt;Member Code="2059" HasMetadata="false"&gt;&lt;Name LocaleIsoCode="en"&gt;2059&lt;/Name&gt;&lt;Name LocaleIsoCode="fr"&gt;2059&lt;/Name&gt;&lt;/Member&gt;&lt;Member Code="2060" HasMetadata="false"&gt;&lt;Name LocaleIsoCode="en"&gt;2060&lt;/Name&gt;&lt;Name LocaleIsoCode="fr"&gt;2060&lt;/Name&gt;&lt;/Member&gt;&lt;/Dimension&gt;&lt;WBOSInformations&gt;&lt;TimeDimension WebTreeWasUsed="false"&gt;&lt;StartCodes Annual="2010" /&gt;&lt;EndCodes Annual="2060" /&gt;&lt;/TimeDimension&gt;&lt;/WBOSInformations&gt;&lt;Tabulation Axis="horizontal"&gt;&lt;Dimension Code="TIME" CommonCode="TIME" /&gt;&lt;/Tabulation&gt;&lt;Tabulation Axis="vertical"&gt;&lt;Dimension Code="LOCATION" CommonCode="LOCATION" /&gt;&lt;/Tabulation&gt;&lt;Tabulation Axis="page"&gt;&lt;Dimension Code="VARIABLE" /&gt;&lt;Dimension Code="FREQUENCY" CommonCode="FREQUENCY" /&gt;&lt;/Tabulation&gt;&lt;Formatting&gt;&lt;Labels LocaleIsoCode="en" /&gt;&lt;Power&gt;0&lt;/Power&gt;&lt;Decimals&gt;2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TimeStamp&gt;false&lt;/TimeStamp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</si>
  <si>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Economic Outlook No 95 - May 2014 - Long-term baseline projections</t>
  </si>
  <si>
    <t>Variable</t>
  </si>
  <si>
    <t>GDP per capita in USA 2005 PPPs</t>
  </si>
  <si>
    <t>Frequency</t>
  </si>
  <si>
    <t>Annual</t>
  </si>
  <si>
    <t>Time</t>
  </si>
  <si>
    <t>2010</t>
  </si>
  <si>
    <t>2011</t>
  </si>
  <si>
    <t>2012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</si>
  <si>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</si>
  <si>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</si>
  <si>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</si>
  <si>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</si>
  <si>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</si>
  <si>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</si>
  <si>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</si>
  <si>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</si>
  <si>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</si>
  <si>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</si>
  <si>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</si>
  <si>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</si>
  <si>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</si>
  <si>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</si>
  <si>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</si>
  <si>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</si>
  <si>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</si>
  <si>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</si>
  <si>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</si>
  <si>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</si>
  <si>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</si>
  <si>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</si>
  <si>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</si>
  <si>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</si>
  <si>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</si>
  <si>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</si>
  <si>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</si>
  <si>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</si>
  <si>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</si>
  <si>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</si>
  <si>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</si>
  <si>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</si>
  <si>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</si>
  <si>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</si>
  <si>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</si>
  <si>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</si>
  <si>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</si>
  <si>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</si>
  <si>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</si>
  <si>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</si>
  <si>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</si>
  <si>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</si>
  <si>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</si>
  <si>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Country</t>
  </si>
  <si>
    <t>Unit</t>
  </si>
  <si>
    <t>Australia</t>
  </si>
  <si>
    <t>US Dollar</t>
  </si>
  <si>
    <t>i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</si>
  <si>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</si>
  <si>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</si>
  <si>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</si>
  <si>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</si>
  <si>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</si>
  <si>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</si>
  <si>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</si>
  <si>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</si>
  <si>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</si>
  <si>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</si>
  <si>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</si>
  <si>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</si>
  <si>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</si>
  <si>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</si>
  <si>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</si>
  <si>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</si>
  <si>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</si>
  <si>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</si>
  <si>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</si>
  <si>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</si>
  <si>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</si>
  <si>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</si>
  <si>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</si>
  <si>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</si>
  <si>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</si>
  <si>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</si>
  <si>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</si>
  <si>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</si>
  <si>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</si>
  <si>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</si>
  <si>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</si>
  <si>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</si>
  <si>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</si>
  <si>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Euro area (15 countries)</t>
  </si>
  <si>
    <t>OECD - Total</t>
  </si>
  <si>
    <t>World</t>
  </si>
  <si>
    <t>Non-OECD Economies</t>
  </si>
  <si>
    <t xml:space="preserve">  Brazil</t>
  </si>
  <si>
    <t xml:space="preserve">  China</t>
  </si>
  <si>
    <t xml:space="preserve">  India</t>
  </si>
  <si>
    <t xml:space="preserve">  Indonesia</t>
  </si>
  <si>
    <t xml:space="preserve">  Russian Federation</t>
  </si>
  <si>
    <t xml:space="preserve">  South Africa</t>
  </si>
  <si>
    <t>Data extracted on 22 Nov 2018 23:56 UTC (GMT) from OECD.Stat</t>
  </si>
  <si>
    <t>Growth Rate</t>
  </si>
  <si>
    <t>($ in millions, except per share)</t>
  </si>
  <si>
    <t>Dividend Discount Model</t>
  </si>
  <si>
    <t>Company</t>
  </si>
  <si>
    <t>5-years</t>
  </si>
  <si>
    <t>Dividend per share (2018)</t>
  </si>
  <si>
    <t>Dividend growth rate (Annualized)</t>
  </si>
  <si>
    <t>Implied Cost of Equity</t>
  </si>
  <si>
    <t>CAPM</t>
  </si>
  <si>
    <t>DDM</t>
  </si>
  <si>
    <t>Cost of Equity - CAPM</t>
  </si>
  <si>
    <t>Cost of Equity - DDM</t>
  </si>
  <si>
    <t>Comparables Analysis</t>
  </si>
  <si>
    <t>Comp Avg</t>
  </si>
  <si>
    <t>Market Cap</t>
  </si>
  <si>
    <t>ROA</t>
  </si>
  <si>
    <t>ROE</t>
  </si>
  <si>
    <t>Debt/Equity</t>
  </si>
  <si>
    <t>P/FCF</t>
  </si>
  <si>
    <t>EPS</t>
  </si>
  <si>
    <t>Multiple</t>
  </si>
  <si>
    <t>1 Year price target:</t>
  </si>
  <si>
    <t>Unilever</t>
  </si>
  <si>
    <t>Colgate</t>
  </si>
  <si>
    <t>J&amp;J</t>
  </si>
  <si>
    <t>PE</t>
  </si>
  <si>
    <t>Price</t>
  </si>
  <si>
    <t>Total Assets</t>
  </si>
  <si>
    <t xml:space="preserve">Fixed Assets </t>
  </si>
  <si>
    <t>Net Income</t>
  </si>
  <si>
    <t>ROFA</t>
  </si>
  <si>
    <t>Shareholder's Equity</t>
  </si>
  <si>
    <t>FCF (per share)</t>
  </si>
  <si>
    <t>Yield</t>
  </si>
  <si>
    <t>Implied 2019 Value</t>
  </si>
  <si>
    <t>Forward EPS</t>
  </si>
  <si>
    <t>FCF/Share</t>
  </si>
  <si>
    <t>EV/EBITDA</t>
  </si>
  <si>
    <t>P&amp;G</t>
  </si>
  <si>
    <t>Fixed Assets</t>
  </si>
  <si>
    <t>NWC</t>
  </si>
  <si>
    <t>Cash and Cash Equi.</t>
  </si>
  <si>
    <t>EBIT</t>
  </si>
  <si>
    <t>Depreciation</t>
  </si>
  <si>
    <t>EV/EBIT</t>
  </si>
  <si>
    <t>DEBT</t>
  </si>
  <si>
    <t>EV/Debt</t>
  </si>
  <si>
    <t>EV/FCF</t>
  </si>
  <si>
    <t>FCF</t>
  </si>
  <si>
    <t>Equity</t>
  </si>
  <si>
    <t>Debt</t>
  </si>
  <si>
    <t>Cash</t>
  </si>
  <si>
    <t>Year</t>
  </si>
  <si>
    <t>Solvency Ratios</t>
  </si>
  <si>
    <t>Debt/Capital</t>
  </si>
  <si>
    <t>Debt/Total Assets</t>
  </si>
  <si>
    <t>Current Liabilities</t>
  </si>
  <si>
    <t>Curren Assets</t>
  </si>
  <si>
    <t>Inventory</t>
  </si>
  <si>
    <t>Liquidity Ratio</t>
  </si>
  <si>
    <t>Current Ratio</t>
  </si>
  <si>
    <t>Cash Ratio</t>
  </si>
  <si>
    <t>Quick Ratio</t>
  </si>
  <si>
    <t>S&amp;P 500</t>
  </si>
  <si>
    <t>P&amp;G + S&amp;P 500</t>
  </si>
  <si>
    <t>Portfolios</t>
  </si>
  <si>
    <t>Returns</t>
  </si>
  <si>
    <t>E(Return)</t>
  </si>
  <si>
    <t>Volatility</t>
  </si>
  <si>
    <t>Variance</t>
  </si>
  <si>
    <t>Cov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</si>
</sst>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yy"/>
    <numFmt numFmtId="165" formatCode="_(&quot;$&quot;* #,##0,,_)_%;_(&quot;$&quot;* \(#,##0,,\)_%;_(&quot;$&quot;* &quot;—&quot;_);_(@_)"/>
    <numFmt numFmtId="166" formatCode="_(#,##0,,_)_%;_(\(#,##0,,\)_%;_(&quot;—&quot;_);_(@_)"/>
    <numFmt numFmtId="167" formatCode="_(&quot;$&quot;* #,##0.00_)_%;_(&quot;$&quot;* \(#,##0.00\)_%;_(&quot;$&quot;* &quot;—&quot;_);_(@_)"/>
    <numFmt numFmtId="168" formatCode="_(#,##0.00_)_%;_(\(#,##0.00\)_%;_(&quot;—&quot;_);_(@_)"/>
    <numFmt numFmtId="169" formatCode="_(#,##0_)_%;_(\(#,##0\)_%;_(&quot;—&quot;_);_(@_)"/>
    <numFmt numFmtId="170" formatCode="_(&quot;$&quot;* #,##0,,_);_(&quot;$&quot;* \(#,##0,,\);_(&quot;$&quot;* &quot;—&quot;_);_(@_)"/>
    <numFmt numFmtId="171" formatCode="_(#,##0,,_);_(\(#,##0,,\);_(&quot;—&quot;_);_(@_)"/>
    <numFmt numFmtId="172" formatCode="_(#,##0,_);_(\(#,##0,\);_(&quot;—&quot;_);_(@_)"/>
    <numFmt numFmtId="173" formatCode="0.0%"/>
    <numFmt numFmtId="174" formatCode="_(* #,##0.000_);_(* \(#,##0.000\);_(* &quot;-&quot;??_);_(@_)"/>
    <numFmt numFmtId="175" formatCode="0.0\x"/>
    <numFmt numFmtId="176" formatCode="#,##0.0"/>
    <numFmt numFmtId="177" formatCode="#,##0.00%"/>
    <numFmt numFmtId="178" formatCode="_(* #,##0,,_)_%;_(* \(#,##0,,\)_%;_(* &quot;—&quot;_);_(@_)"/>
    <numFmt numFmtId="179" formatCode="_(* #,##0,,_)_%;_(&quot;$&quot;* \(#,##0,,\)_%;_(&quot;$&quot;* &quot;—&quot;_);_(@_)"/>
    <numFmt numFmtId="180" formatCode="#,##0.00_ ;\-#,##0.00\ "/>
    <numFmt numFmtId="181" formatCode="0.000%"/>
    <numFmt numFmtId="182" formatCode="&quot;$&quot;#,##0.00"/>
    <numFmt numFmtId="183" formatCode="_(* #,##0,,_)_%;_(* \(#,##0,,\)_%;_(&quot;$&quot;* &quot;—&quot;_);_(@_)"/>
    <numFmt numFmtId="198" formatCode="0.00000"/>
  </numFmts>
  <fonts count="66">
    <font>
      <sz val="10"/>
      <color rgb="FF000000"/>
      <name val="Times New Roman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8"/>
      <color rgb="FF000000"/>
      <name val="Times New Roman"/>
      <family val="1"/>
    </font>
    <font>
      <b/>
      <sz val="10"/>
      <color rgb="FF000000"/>
      <name val="Times New Roman"/>
      <family val="1"/>
    </font>
    <font>
      <vertAlign val="superscript"/>
      <sz val="10"/>
      <color rgb="FF000000"/>
      <name val="Times New Roman"/>
      <family val="1"/>
    </font>
    <font>
      <b/>
      <sz val="11"/>
      <color indexed="8"/>
      <name val="Times New Roman"/>
      <family val="1"/>
    </font>
    <font>
      <b/>
      <u/>
      <sz val="8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rgb="FF000000"/>
      <name val="Helvetica"/>
      <family val="2"/>
    </font>
    <font>
      <sz val="8"/>
      <color rgb="FF000000"/>
      <name val="Helvetica"/>
      <family val="2"/>
    </font>
    <font>
      <vertAlign val="superscript"/>
      <sz val="10"/>
      <color rgb="FF000000"/>
      <name val="Helvetica"/>
      <family val="2"/>
    </font>
    <font>
      <sz val="11"/>
      <color rgb="FF000000"/>
      <name val="Helvetica"/>
      <family val="2"/>
    </font>
    <font>
      <u/>
      <sz val="10"/>
      <color rgb="FF000000"/>
      <name val="Helvetica"/>
      <family val="2"/>
    </font>
    <font>
      <sz val="10"/>
      <name val="Helvetica"/>
      <family val="2"/>
    </font>
    <font>
      <sz val="11"/>
      <color indexed="8"/>
      <name val="Helvetica"/>
      <family val="2"/>
    </font>
    <font>
      <u/>
      <sz val="8"/>
      <color rgb="FF000000"/>
      <name val="Helvetica"/>
      <family val="2"/>
    </font>
    <font>
      <sz val="12"/>
      <color theme="1"/>
      <name val="Helvetica"/>
      <family val="2"/>
    </font>
    <font>
      <b/>
      <sz val="12"/>
      <color rgb="FF2A2A2A"/>
      <name val="Arial"/>
      <family val="2"/>
    </font>
    <font>
      <sz val="12"/>
      <color rgb="FF2A2A2A"/>
      <name val="Arial"/>
      <family val="2"/>
    </font>
    <font>
      <i/>
      <sz val="10"/>
      <color rgb="FF000000"/>
      <name val="Helvetica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rgb="FF000000"/>
      <name val="Arial"/>
      <family val="2"/>
    </font>
    <font>
      <i/>
      <sz val="10"/>
      <color theme="0"/>
      <name val="Arial"/>
      <family val="2"/>
    </font>
    <font>
      <sz val="10"/>
      <color theme="0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b/>
      <sz val="10"/>
      <color rgb="FF0000FF"/>
      <name val="Arial"/>
      <family val="2"/>
    </font>
    <font>
      <sz val="10"/>
      <color indexed="8"/>
      <name val="Arial"/>
      <family val="2"/>
    </font>
    <font>
      <b/>
      <sz val="10"/>
      <color theme="1"/>
      <name val="Arial"/>
      <family val="2"/>
    </font>
    <font>
      <sz val="10"/>
      <color rgb="FF80000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i/>
      <sz val="10"/>
      <color rgb="FF00B050"/>
      <name val="Arial"/>
      <family val="2"/>
    </font>
    <font>
      <i/>
      <sz val="10"/>
      <color rgb="FFFF0000"/>
      <name val="Arial"/>
      <family val="2"/>
    </font>
    <font>
      <sz val="11"/>
      <color rgb="FF000000"/>
      <name val="Calibri"/>
      <family val="2"/>
    </font>
    <font>
      <b/>
      <sz val="12"/>
      <color rgb="FF606631"/>
      <name val="Helvetica"/>
      <family val="2"/>
    </font>
    <font>
      <b/>
      <sz val="11"/>
      <color rgb="FF000000"/>
      <name val="Helvetica"/>
      <family val="2"/>
    </font>
    <font>
      <b/>
      <i/>
      <sz val="11"/>
      <color rgb="FF737373"/>
      <name val="Helvetica"/>
      <family val="2"/>
    </font>
    <font>
      <sz val="10"/>
      <color rgb="FF316066"/>
      <name val="Helvetic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sz val="12"/>
      <color theme="1"/>
      <name val="Arial"/>
      <family val="2"/>
    </font>
    <font>
      <b/>
      <i/>
      <sz val="12"/>
      <name val="Helvetica"/>
      <family val="2"/>
    </font>
    <font>
      <i/>
      <sz val="12"/>
      <name val="Helvetica"/>
      <family val="2"/>
    </font>
    <font>
      <b/>
      <sz val="12"/>
      <color theme="0"/>
      <name val="Helvetica"/>
      <family val="2"/>
    </font>
    <font>
      <sz val="12"/>
      <color theme="0"/>
      <name val="Helvetica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sz val="12"/>
      <color rgb="FF000000"/>
      <name val="Helvetica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ashDot">
        <color auto="1"/>
      </right>
      <top style="thin">
        <color auto="1"/>
      </top>
      <bottom style="thin">
        <color auto="1"/>
      </bottom>
      <diagonal/>
    </border>
    <border>
      <left/>
      <right style="dashDot">
        <color auto="1"/>
      </right>
      <top/>
      <bottom/>
      <diagonal/>
    </border>
    <border>
      <left/>
      <right style="dashDot">
        <color auto="1"/>
      </right>
      <top/>
      <bottom style="thin">
        <color auto="1"/>
      </bottom>
      <diagonal/>
    </border>
    <border>
      <left/>
      <right style="dashDot">
        <color auto="1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medium">
        <color rgb="FFDDDDDD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9" fontId="3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0" fontId="22" fillId="0" borderId="0"/>
    <xf numFmtId="0" fontId="28" fillId="0" borderId="0"/>
    <xf numFmtId="9" fontId="2" fillId="0" borderId="0" applyFont="0" applyFill="0" applyBorder="0" applyAlignment="0" applyProtection="0"/>
    <xf numFmtId="0" fontId="43" fillId="0" borderId="0"/>
    <xf numFmtId="0" fontId="22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1"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/>
    </xf>
    <xf numFmtId="0" fontId="4" fillId="0" borderId="1" xfId="0" applyFont="1" applyBorder="1" applyAlignment="1">
      <alignment horizontal="center" wrapText="1"/>
    </xf>
    <xf numFmtId="0" fontId="3" fillId="0" borderId="0" xfId="0" applyFont="1" applyAlignment="1">
      <alignment wrapText="1" indent="3"/>
    </xf>
    <xf numFmtId="170" fontId="3" fillId="0" borderId="0" xfId="0" applyNumberFormat="1" applyFont="1" applyAlignment="1"/>
    <xf numFmtId="171" fontId="3" fillId="0" borderId="0" xfId="0" applyNumberFormat="1" applyFont="1" applyAlignment="1"/>
    <xf numFmtId="171" fontId="5" fillId="0" borderId="0" xfId="0" applyNumberFormat="1" applyFont="1" applyAlignment="1"/>
    <xf numFmtId="171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wrapText="1" indent="3"/>
    </xf>
    <xf numFmtId="171" fontId="3" fillId="2" borderId="0" xfId="0" applyNumberFormat="1" applyFont="1" applyFill="1" applyAlignment="1"/>
    <xf numFmtId="0" fontId="5" fillId="2" borderId="0" xfId="0" applyFont="1" applyFill="1" applyAlignment="1">
      <alignment wrapText="1"/>
    </xf>
    <xf numFmtId="171" fontId="5" fillId="2" borderId="0" xfId="0" applyNumberFormat="1" applyFont="1" applyFill="1" applyAlignment="1"/>
    <xf numFmtId="9" fontId="7" fillId="0" borderId="0" xfId="1" applyFont="1" applyFill="1"/>
    <xf numFmtId="170" fontId="3" fillId="2" borderId="1" xfId="0" applyNumberFormat="1" applyFont="1" applyFill="1" applyBorder="1" applyAlignment="1"/>
    <xf numFmtId="171" fontId="3" fillId="2" borderId="2" xfId="0" applyNumberFormat="1" applyFont="1" applyFill="1" applyBorder="1" applyAlignment="1"/>
    <xf numFmtId="0" fontId="5" fillId="2" borderId="0" xfId="0" applyFont="1" applyFill="1" applyAlignment="1">
      <alignment horizontal="left"/>
    </xf>
    <xf numFmtId="171" fontId="5" fillId="2" borderId="0" xfId="0" applyNumberFormat="1" applyFont="1" applyFill="1" applyAlignment="1">
      <alignment horizontal="left"/>
    </xf>
    <xf numFmtId="0" fontId="3" fillId="0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8" fillId="0" borderId="0" xfId="0" applyFont="1" applyAlignment="1">
      <alignment wrapText="1"/>
    </xf>
    <xf numFmtId="172" fontId="3" fillId="2" borderId="7" xfId="0" applyNumberFormat="1" applyFont="1" applyFill="1" applyBorder="1" applyAlignment="1"/>
    <xf numFmtId="0" fontId="3" fillId="0" borderId="8" xfId="0" applyFont="1" applyBorder="1" applyAlignment="1">
      <alignment horizontal="left"/>
    </xf>
    <xf numFmtId="0" fontId="3" fillId="2" borderId="8" xfId="0" applyFont="1" applyFill="1" applyBorder="1" applyAlignment="1">
      <alignment horizontal="left"/>
    </xf>
    <xf numFmtId="172" fontId="3" fillId="2" borderId="8" xfId="0" applyNumberFormat="1" applyFont="1" applyFill="1" applyBorder="1" applyAlignment="1"/>
    <xf numFmtId="172" fontId="3" fillId="0" borderId="8" xfId="0" applyNumberFormat="1" applyFont="1" applyBorder="1" applyAlignment="1"/>
    <xf numFmtId="172" fontId="3" fillId="0" borderId="7" xfId="0" applyNumberFormat="1" applyFont="1" applyBorder="1" applyAlignment="1"/>
    <xf numFmtId="0" fontId="5" fillId="0" borderId="8" xfId="0" applyFont="1" applyBorder="1" applyAlignment="1">
      <alignment horizontal="left"/>
    </xf>
    <xf numFmtId="0" fontId="5" fillId="2" borderId="8" xfId="0" applyFont="1" applyFill="1" applyBorder="1" applyAlignment="1">
      <alignment horizontal="left"/>
    </xf>
    <xf numFmtId="172" fontId="5" fillId="2" borderId="8" xfId="0" applyNumberFormat="1" applyFont="1" applyFill="1" applyBorder="1" applyAlignment="1"/>
    <xf numFmtId="172" fontId="5" fillId="0" borderId="8" xfId="0" applyNumberFormat="1" applyFont="1" applyBorder="1" applyAlignment="1"/>
    <xf numFmtId="0" fontId="4" fillId="0" borderId="9" xfId="0" applyFont="1" applyBorder="1" applyAlignment="1">
      <alignment horizontal="center" wrapText="1"/>
    </xf>
    <xf numFmtId="171" fontId="3" fillId="0" borderId="2" xfId="0" applyNumberFormat="1" applyFont="1" applyFill="1" applyBorder="1" applyAlignment="1"/>
    <xf numFmtId="172" fontId="5" fillId="0" borderId="10" xfId="0" applyNumberFormat="1" applyFont="1" applyBorder="1" applyAlignment="1"/>
    <xf numFmtId="170" fontId="5" fillId="0" borderId="4" xfId="0" applyNumberFormat="1" applyFont="1" applyBorder="1" applyAlignment="1"/>
    <xf numFmtId="171" fontId="5" fillId="2" borderId="0" xfId="0" applyNumberFormat="1" applyFont="1" applyFill="1" applyAlignment="1">
      <alignment horizontal="right"/>
    </xf>
    <xf numFmtId="0" fontId="10" fillId="0" borderId="0" xfId="0" applyFont="1" applyAlignment="1">
      <alignment wrapText="1"/>
    </xf>
    <xf numFmtId="0" fontId="11" fillId="0" borderId="0" xfId="0" applyFont="1" applyAlignment="1">
      <alignment horizontal="left" wrapText="1"/>
    </xf>
    <xf numFmtId="0" fontId="10" fillId="2" borderId="0" xfId="0" applyFont="1" applyFill="1" applyAlignment="1">
      <alignment horizontal="left"/>
    </xf>
    <xf numFmtId="165" fontId="10" fillId="2" borderId="3" xfId="0" applyNumberFormat="1" applyFont="1" applyFill="1" applyBorder="1" applyAlignment="1"/>
    <xf numFmtId="0" fontId="10" fillId="0" borderId="0" xfId="0" applyFont="1" applyAlignment="1">
      <alignment wrapText="1" indent="3"/>
    </xf>
    <xf numFmtId="0" fontId="10" fillId="0" borderId="0" xfId="0" applyFont="1" applyAlignment="1">
      <alignment horizontal="left"/>
    </xf>
    <xf numFmtId="166" fontId="10" fillId="0" borderId="0" xfId="0" applyNumberFormat="1" applyFont="1" applyAlignment="1"/>
    <xf numFmtId="0" fontId="10" fillId="2" borderId="0" xfId="0" applyFont="1" applyFill="1" applyAlignment="1">
      <alignment wrapText="1" indent="3"/>
    </xf>
    <xf numFmtId="166" fontId="10" fillId="2" borderId="0" xfId="0" applyNumberFormat="1" applyFont="1" applyFill="1" applyAlignment="1"/>
    <xf numFmtId="0" fontId="12" fillId="0" borderId="0" xfId="0" applyFont="1" applyAlignment="1">
      <alignment horizontal="left" wrapText="1"/>
    </xf>
    <xf numFmtId="0" fontId="10" fillId="2" borderId="0" xfId="0" applyFont="1" applyFill="1" applyAlignment="1">
      <alignment horizontal="right" vertical="center"/>
    </xf>
    <xf numFmtId="165" fontId="10" fillId="2" borderId="3" xfId="0" applyNumberFormat="1" applyFont="1" applyFill="1" applyBorder="1" applyAlignment="1">
      <alignment horizontal="right" vertical="center"/>
    </xf>
    <xf numFmtId="0" fontId="10" fillId="0" borderId="0" xfId="0" applyFont="1" applyAlignment="1">
      <alignment horizontal="right" vertical="center"/>
    </xf>
    <xf numFmtId="166" fontId="10" fillId="0" borderId="0" xfId="0" applyNumberFormat="1" applyFont="1" applyAlignment="1">
      <alignment horizontal="right" vertical="center"/>
    </xf>
    <xf numFmtId="166" fontId="10" fillId="2" borderId="0" xfId="0" applyNumberFormat="1" applyFont="1" applyFill="1" applyBorder="1" applyAlignment="1">
      <alignment horizontal="right" vertical="center"/>
    </xf>
    <xf numFmtId="166" fontId="10" fillId="2" borderId="0" xfId="0" applyNumberFormat="1" applyFont="1" applyFill="1" applyAlignment="1">
      <alignment horizontal="right" vertical="center"/>
    </xf>
    <xf numFmtId="166" fontId="10" fillId="0" borderId="2" xfId="0" applyNumberFormat="1" applyFont="1" applyBorder="1" applyAlignment="1">
      <alignment horizontal="right" vertical="center"/>
    </xf>
    <xf numFmtId="166" fontId="10" fillId="2" borderId="1" xfId="0" applyNumberFormat="1" applyFont="1" applyFill="1" applyBorder="1" applyAlignment="1">
      <alignment horizontal="right" vertical="center"/>
    </xf>
    <xf numFmtId="166" fontId="10" fillId="0" borderId="1" xfId="0" applyNumberFormat="1" applyFont="1" applyBorder="1" applyAlignment="1">
      <alignment horizontal="right" vertical="center"/>
    </xf>
    <xf numFmtId="166" fontId="10" fillId="2" borderId="3" xfId="0" applyNumberFormat="1" applyFont="1" applyFill="1" applyBorder="1" applyAlignment="1">
      <alignment horizontal="right" vertical="center"/>
    </xf>
    <xf numFmtId="165" fontId="10" fillId="0" borderId="4" xfId="0" applyNumberFormat="1" applyFont="1" applyBorder="1" applyAlignment="1">
      <alignment horizontal="right" vertical="center"/>
    </xf>
    <xf numFmtId="165" fontId="10" fillId="2" borderId="0" xfId="0" applyNumberFormat="1" applyFont="1" applyFill="1" applyAlignment="1">
      <alignment horizontal="right" vertical="center"/>
    </xf>
    <xf numFmtId="167" fontId="10" fillId="2" borderId="0" xfId="0" applyNumberFormat="1" applyFont="1" applyFill="1" applyAlignment="1">
      <alignment horizontal="right" vertical="center"/>
    </xf>
    <xf numFmtId="168" fontId="10" fillId="0" borderId="0" xfId="0" applyNumberFormat="1" applyFont="1" applyAlignment="1">
      <alignment horizontal="right" vertical="center"/>
    </xf>
    <xf numFmtId="167" fontId="10" fillId="2" borderId="4" xfId="0" applyNumberFormat="1" applyFont="1" applyFill="1" applyBorder="1" applyAlignment="1">
      <alignment horizontal="right" vertical="center"/>
    </xf>
    <xf numFmtId="169" fontId="10" fillId="0" borderId="0" xfId="0" applyNumberFormat="1" applyFont="1" applyAlignment="1">
      <alignment horizontal="right" vertical="center"/>
    </xf>
    <xf numFmtId="168" fontId="10" fillId="0" borderId="1" xfId="0" applyNumberFormat="1" applyFont="1" applyBorder="1" applyAlignment="1">
      <alignment horizontal="right" vertical="center"/>
    </xf>
    <xf numFmtId="167" fontId="10" fillId="0" borderId="6" xfId="0" applyNumberFormat="1" applyFont="1" applyBorder="1" applyAlignment="1">
      <alignment horizontal="right" vertical="center"/>
    </xf>
    <xf numFmtId="167" fontId="10" fillId="0" borderId="5" xfId="0" applyNumberFormat="1" applyFont="1" applyBorder="1" applyAlignment="1">
      <alignment horizontal="right" vertical="center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wrapText="1"/>
    </xf>
    <xf numFmtId="0" fontId="14" fillId="0" borderId="0" xfId="0" applyFont="1" applyAlignment="1">
      <alignment wrapText="1"/>
    </xf>
    <xf numFmtId="164" fontId="11" fillId="0" borderId="1" xfId="0" applyNumberFormat="1" applyFont="1" applyBorder="1" applyAlignment="1">
      <alignment horizontal="center" vertical="center"/>
    </xf>
    <xf numFmtId="0" fontId="10" fillId="2" borderId="0" xfId="0" applyFont="1" applyFill="1" applyAlignment="1">
      <alignment wrapText="1"/>
    </xf>
    <xf numFmtId="44" fontId="10" fillId="0" borderId="0" xfId="0" applyNumberFormat="1" applyFont="1" applyAlignment="1">
      <alignment horizontal="center" vertical="center" wrapText="1"/>
    </xf>
    <xf numFmtId="165" fontId="10" fillId="0" borderId="0" xfId="0" applyNumberFormat="1" applyFont="1" applyAlignment="1">
      <alignment horizontal="center" vertical="center" wrapText="1"/>
    </xf>
    <xf numFmtId="170" fontId="10" fillId="2" borderId="2" xfId="0" applyNumberFormat="1" applyFont="1" applyFill="1" applyBorder="1" applyAlignment="1"/>
    <xf numFmtId="171" fontId="10" fillId="2" borderId="0" xfId="0" applyNumberFormat="1" applyFont="1" applyFill="1" applyAlignment="1"/>
    <xf numFmtId="171" fontId="10" fillId="0" borderId="0" xfId="0" applyNumberFormat="1" applyFont="1" applyAlignment="1"/>
    <xf numFmtId="171" fontId="10" fillId="2" borderId="3" xfId="0" applyNumberFormat="1" applyFont="1" applyFill="1" applyBorder="1" applyAlignment="1"/>
    <xf numFmtId="171" fontId="10" fillId="0" borderId="2" xfId="0" applyNumberFormat="1" applyFont="1" applyBorder="1" applyAlignment="1"/>
    <xf numFmtId="171" fontId="10" fillId="2" borderId="2" xfId="0" applyNumberFormat="1" applyFont="1" applyFill="1" applyBorder="1" applyAlignment="1"/>
    <xf numFmtId="0" fontId="10" fillId="0" borderId="0" xfId="0" applyFont="1" applyFill="1" applyAlignment="1">
      <alignment horizontal="left"/>
    </xf>
    <xf numFmtId="170" fontId="10" fillId="0" borderId="4" xfId="0" applyNumberFormat="1" applyFont="1" applyFill="1" applyBorder="1" applyAlignment="1"/>
    <xf numFmtId="164" fontId="11" fillId="0" borderId="1" xfId="0" applyNumberFormat="1" applyFont="1" applyBorder="1" applyAlignment="1">
      <alignment horizontal="center"/>
    </xf>
    <xf numFmtId="0" fontId="15" fillId="2" borderId="0" xfId="0" applyFont="1" applyFill="1" applyAlignment="1">
      <alignment wrapText="1"/>
    </xf>
    <xf numFmtId="0" fontId="15" fillId="0" borderId="0" xfId="0" applyFont="1" applyAlignment="1">
      <alignment wrapText="1"/>
    </xf>
    <xf numFmtId="0" fontId="11" fillId="0" borderId="0" xfId="0" applyFont="1" applyAlignment="1"/>
    <xf numFmtId="170" fontId="10" fillId="2" borderId="0" xfId="0" applyNumberFormat="1" applyFont="1" applyFill="1" applyAlignment="1"/>
    <xf numFmtId="171" fontId="10" fillId="0" borderId="0" xfId="0" applyNumberFormat="1" applyFont="1" applyAlignment="1">
      <alignment horizontal="left"/>
    </xf>
    <xf numFmtId="0" fontId="10" fillId="2" borderId="0" xfId="0" applyFont="1" applyFill="1" applyAlignment="1">
      <alignment wrapText="1" indent="5"/>
    </xf>
    <xf numFmtId="0" fontId="10" fillId="0" borderId="0" xfId="0" applyFont="1" applyAlignment="1">
      <alignment wrapText="1" indent="5"/>
    </xf>
    <xf numFmtId="171" fontId="10" fillId="2" borderId="1" xfId="0" applyNumberFormat="1" applyFont="1" applyFill="1" applyBorder="1" applyAlignment="1"/>
    <xf numFmtId="0" fontId="10" fillId="0" borderId="0" xfId="0" applyFont="1" applyFill="1" applyAlignment="1">
      <alignment wrapText="1"/>
    </xf>
    <xf numFmtId="171" fontId="10" fillId="0" borderId="2" xfId="0" applyNumberFormat="1" applyFont="1" applyFill="1" applyBorder="1" applyAlignment="1"/>
    <xf numFmtId="171" fontId="10" fillId="0" borderId="0" xfId="0" applyNumberFormat="1" applyFont="1" applyFill="1" applyAlignment="1"/>
    <xf numFmtId="171" fontId="10" fillId="0" borderId="1" xfId="0" applyNumberFormat="1" applyFont="1" applyFill="1" applyBorder="1" applyAlignment="1"/>
    <xf numFmtId="170" fontId="10" fillId="2" borderId="4" xfId="0" applyNumberFormat="1" applyFont="1" applyFill="1" applyBorder="1" applyAlignment="1"/>
    <xf numFmtId="0" fontId="10" fillId="0" borderId="0" xfId="0" applyFont="1" applyFill="1" applyAlignment="1">
      <alignment wrapText="1" indent="3"/>
    </xf>
    <xf numFmtId="170" fontId="10" fillId="0" borderId="5" xfId="0" applyNumberFormat="1" applyFont="1" applyFill="1" applyBorder="1" applyAlignment="1"/>
    <xf numFmtId="0" fontId="16" fillId="0" borderId="0" xfId="0" applyFont="1" applyFill="1"/>
    <xf numFmtId="0" fontId="17" fillId="0" borderId="0" xfId="0" applyFont="1" applyAlignment="1">
      <alignment wrapText="1"/>
    </xf>
    <xf numFmtId="0" fontId="14" fillId="2" borderId="0" xfId="0" applyFont="1" applyFill="1" applyAlignment="1">
      <alignment wrapText="1"/>
    </xf>
    <xf numFmtId="0" fontId="10" fillId="0" borderId="0" xfId="0" applyFont="1" applyAlignment="1"/>
    <xf numFmtId="166" fontId="10" fillId="0" borderId="0" xfId="0" applyNumberFormat="1" applyFont="1" applyFill="1" applyAlignment="1"/>
    <xf numFmtId="166" fontId="10" fillId="2" borderId="2" xfId="0" applyNumberFormat="1" applyFont="1" applyFill="1" applyBorder="1" applyAlignment="1"/>
    <xf numFmtId="0" fontId="10" fillId="0" borderId="0" xfId="0" applyFont="1" applyFill="1" applyAlignment="1"/>
    <xf numFmtId="0" fontId="12" fillId="0" borderId="0" xfId="0" quotePrefix="1" applyFont="1" applyFill="1" applyAlignment="1">
      <alignment wrapText="1"/>
    </xf>
    <xf numFmtId="166" fontId="10" fillId="0" borderId="3" xfId="0" applyNumberFormat="1" applyFont="1" applyFill="1" applyBorder="1" applyAlignment="1"/>
    <xf numFmtId="166" fontId="10" fillId="2" borderId="4" xfId="0" applyNumberFormat="1" applyFont="1" applyFill="1" applyBorder="1" applyAlignment="1"/>
    <xf numFmtId="166" fontId="10" fillId="0" borderId="0" xfId="0" applyNumberFormat="1" applyFont="1" applyFill="1" applyBorder="1" applyAlignment="1"/>
    <xf numFmtId="0" fontId="10" fillId="0" borderId="0" xfId="0" applyFont="1" applyFill="1" applyAlignment="1">
      <alignment horizontal="left" wrapText="1"/>
    </xf>
    <xf numFmtId="0" fontId="10" fillId="2" borderId="0" xfId="0" applyFont="1" applyFill="1" applyAlignment="1">
      <alignment horizontal="left" wrapText="1"/>
    </xf>
    <xf numFmtId="0" fontId="10" fillId="2" borderId="0" xfId="0" applyFont="1" applyFill="1" applyAlignment="1"/>
    <xf numFmtId="165" fontId="10" fillId="2" borderId="0" xfId="0" applyNumberFormat="1" applyFont="1" applyFill="1" applyAlignment="1"/>
    <xf numFmtId="43" fontId="18" fillId="0" borderId="0" xfId="2" applyFont="1"/>
    <xf numFmtId="14" fontId="18" fillId="0" borderId="0" xfId="2" applyNumberFormat="1" applyFont="1"/>
    <xf numFmtId="43" fontId="18" fillId="0" borderId="0" xfId="2" applyFont="1" applyAlignment="1">
      <alignment horizontal="center"/>
    </xf>
    <xf numFmtId="43" fontId="18" fillId="0" borderId="0" xfId="2" applyFont="1" applyAlignment="1">
      <alignment horizontal="center" vertical="center"/>
    </xf>
    <xf numFmtId="0" fontId="18" fillId="0" borderId="0" xfId="2" applyNumberFormat="1" applyFont="1" applyAlignment="1">
      <alignment horizontal="center" vertical="center"/>
    </xf>
    <xf numFmtId="14" fontId="18" fillId="3" borderId="12" xfId="2" applyNumberFormat="1" applyFont="1" applyFill="1" applyBorder="1" applyAlignment="1">
      <alignment horizontal="center" vertical="center"/>
    </xf>
    <xf numFmtId="43" fontId="18" fillId="3" borderId="12" xfId="2" applyFont="1" applyFill="1" applyBorder="1" applyAlignment="1">
      <alignment horizontal="center" vertical="center"/>
    </xf>
    <xf numFmtId="0" fontId="18" fillId="3" borderId="12" xfId="2" applyNumberFormat="1" applyFont="1" applyFill="1" applyBorder="1" applyAlignment="1">
      <alignment horizontal="center" vertical="center"/>
    </xf>
    <xf numFmtId="14" fontId="18" fillId="0" borderId="12" xfId="2" applyNumberFormat="1" applyFont="1" applyBorder="1"/>
    <xf numFmtId="43" fontId="18" fillId="0" borderId="12" xfId="2" applyFont="1" applyBorder="1" applyAlignment="1">
      <alignment horizontal="center" vertical="center"/>
    </xf>
    <xf numFmtId="0" fontId="18" fillId="0" borderId="12" xfId="2" applyNumberFormat="1" applyFont="1" applyBorder="1" applyAlignment="1">
      <alignment horizontal="center" vertical="center"/>
    </xf>
    <xf numFmtId="0" fontId="18" fillId="0" borderId="12" xfId="6" applyFont="1" applyBorder="1"/>
    <xf numFmtId="14" fontId="18" fillId="0" borderId="12" xfId="6" applyNumberFormat="1" applyFont="1" applyBorder="1"/>
    <xf numFmtId="0" fontId="18" fillId="0" borderId="12" xfId="6" applyFont="1" applyBorder="1" applyAlignment="1">
      <alignment horizontal="center"/>
    </xf>
    <xf numFmtId="0" fontId="19" fillId="0" borderId="0" xfId="0" applyFont="1" applyAlignment="1">
      <alignment wrapText="1"/>
    </xf>
    <xf numFmtId="14" fontId="20" fillId="0" borderId="0" xfId="0" applyNumberFormat="1" applyFont="1" applyAlignment="1">
      <alignment wrapText="1"/>
    </xf>
    <xf numFmtId="0" fontId="20" fillId="0" borderId="0" xfId="0" applyFont="1" applyAlignment="1">
      <alignment wrapText="1"/>
    </xf>
    <xf numFmtId="14" fontId="10" fillId="0" borderId="0" xfId="0" applyNumberFormat="1" applyFont="1" applyAlignment="1">
      <alignment wrapText="1"/>
    </xf>
    <xf numFmtId="14" fontId="10" fillId="0" borderId="0" xfId="0" applyNumberFormat="1" applyFont="1" applyAlignment="1">
      <alignment horizontal="right" wrapText="1"/>
    </xf>
    <xf numFmtId="14" fontId="18" fillId="3" borderId="13" xfId="2" applyNumberFormat="1" applyFont="1" applyFill="1" applyBorder="1" applyAlignment="1">
      <alignment horizontal="center" vertical="center"/>
    </xf>
    <xf numFmtId="14" fontId="18" fillId="0" borderId="13" xfId="2" applyNumberFormat="1" applyFont="1" applyBorder="1"/>
    <xf numFmtId="0" fontId="21" fillId="0" borderId="14" xfId="0" applyFont="1" applyFill="1" applyBorder="1" applyAlignment="1">
      <alignment horizontal="centerContinuous" wrapText="1"/>
    </xf>
    <xf numFmtId="0" fontId="10" fillId="0" borderId="0" xfId="0" applyFont="1" applyFill="1" applyBorder="1" applyAlignment="1">
      <alignment wrapText="1"/>
    </xf>
    <xf numFmtId="0" fontId="10" fillId="0" borderId="11" xfId="0" applyFont="1" applyFill="1" applyBorder="1" applyAlignment="1">
      <alignment wrapText="1"/>
    </xf>
    <xf numFmtId="0" fontId="21" fillId="0" borderId="14" xfId="0" applyFont="1" applyFill="1" applyBorder="1" applyAlignment="1">
      <alignment horizontal="center" wrapText="1"/>
    </xf>
    <xf numFmtId="0" fontId="10" fillId="0" borderId="0" xfId="0" applyFont="1" applyFill="1" applyAlignment="1">
      <alignment horizontal="left" wrapText="1" indent="3"/>
    </xf>
    <xf numFmtId="0" fontId="12" fillId="0" borderId="0" xfId="0" applyFont="1" applyAlignment="1">
      <alignment wrapText="1"/>
    </xf>
    <xf numFmtId="0" fontId="12" fillId="0" borderId="0" xfId="0" applyFont="1" applyAlignment="1"/>
    <xf numFmtId="0" fontId="23" fillId="0" borderId="0" xfId="7" applyFont="1"/>
    <xf numFmtId="0" fontId="24" fillId="0" borderId="0" xfId="6" applyFont="1"/>
    <xf numFmtId="0" fontId="25" fillId="0" borderId="0" xfId="7" applyFont="1" applyBorder="1"/>
    <xf numFmtId="0" fontId="26" fillId="0" borderId="0" xfId="7" applyFont="1" applyBorder="1"/>
    <xf numFmtId="0" fontId="27" fillId="0" borderId="0" xfId="6" applyFont="1" applyAlignment="1">
      <alignment vertical="top"/>
    </xf>
    <xf numFmtId="0" fontId="24" fillId="0" borderId="0" xfId="6" applyFont="1" applyAlignment="1">
      <alignment vertical="top"/>
    </xf>
    <xf numFmtId="0" fontId="30" fillId="4" borderId="17" xfId="8" applyFont="1" applyFill="1" applyBorder="1" applyAlignment="1">
      <alignment vertical="center" readingOrder="1"/>
    </xf>
    <xf numFmtId="0" fontId="24" fillId="4" borderId="0" xfId="8" applyFont="1" applyFill="1"/>
    <xf numFmtId="0" fontId="24" fillId="0" borderId="0" xfId="8" applyFont="1"/>
    <xf numFmtId="0" fontId="31" fillId="5" borderId="21" xfId="8" applyFont="1" applyFill="1" applyBorder="1" applyAlignment="1">
      <alignment vertical="center" wrapText="1" readingOrder="1"/>
    </xf>
    <xf numFmtId="0" fontId="29" fillId="5" borderId="21" xfId="8" applyFont="1" applyFill="1" applyBorder="1" applyAlignment="1">
      <alignment horizontal="center" vertical="center" wrapText="1" readingOrder="1"/>
    </xf>
    <xf numFmtId="0" fontId="24" fillId="4" borderId="0" xfId="8" applyFont="1" applyFill="1" applyBorder="1"/>
    <xf numFmtId="0" fontId="29" fillId="5" borderId="26" xfId="8" applyFont="1" applyFill="1" applyBorder="1" applyAlignment="1">
      <alignment vertical="center" wrapText="1" readingOrder="1"/>
    </xf>
    <xf numFmtId="0" fontId="29" fillId="5" borderId="26" xfId="8" applyFont="1" applyFill="1" applyBorder="1" applyAlignment="1">
      <alignment horizontal="center" vertical="center" wrapText="1" readingOrder="1"/>
    </xf>
    <xf numFmtId="0" fontId="33" fillId="0" borderId="21" xfId="8" applyFont="1" applyBorder="1" applyAlignment="1">
      <alignment horizontal="left" vertical="center" wrapText="1" readingOrder="1"/>
    </xf>
    <xf numFmtId="3" fontId="33" fillId="4" borderId="0" xfId="8" applyNumberFormat="1" applyFont="1" applyFill="1" applyBorder="1" applyAlignment="1">
      <alignment horizontal="right" vertical="center" wrapText="1" readingOrder="1"/>
    </xf>
    <xf numFmtId="0" fontId="30" fillId="6" borderId="0" xfId="8" applyFont="1" applyFill="1" applyAlignment="1">
      <alignment horizontal="left" vertical="center" wrapText="1" readingOrder="1"/>
    </xf>
    <xf numFmtId="0" fontId="30" fillId="7" borderId="23" xfId="8" applyFont="1" applyFill="1" applyBorder="1" applyAlignment="1">
      <alignment horizontal="left" vertical="center" wrapText="1" readingOrder="1"/>
    </xf>
    <xf numFmtId="0" fontId="34" fillId="0" borderId="28" xfId="8" applyFont="1" applyBorder="1" applyAlignment="1">
      <alignment horizontal="left" vertical="center" wrapText="1" indent="3" readingOrder="1"/>
    </xf>
    <xf numFmtId="173" fontId="24" fillId="4" borderId="0" xfId="8" applyNumberFormat="1" applyFont="1" applyFill="1" applyBorder="1"/>
    <xf numFmtId="0" fontId="30" fillId="4" borderId="0" xfId="8" applyFont="1" applyFill="1" applyAlignment="1">
      <alignment horizontal="left" vertical="center" wrapText="1" readingOrder="1"/>
    </xf>
    <xf numFmtId="0" fontId="33" fillId="4" borderId="0" xfId="8" applyFont="1" applyFill="1" applyBorder="1" applyAlignment="1">
      <alignment horizontal="left" vertical="center" wrapText="1" readingOrder="1"/>
    </xf>
    <xf numFmtId="0" fontId="24" fillId="0" borderId="0" xfId="8" applyFont="1" applyBorder="1"/>
    <xf numFmtId="9" fontId="24" fillId="4" borderId="0" xfId="8" applyNumberFormat="1" applyFont="1" applyFill="1" applyBorder="1"/>
    <xf numFmtId="0" fontId="24" fillId="0" borderId="0" xfId="8" applyFont="1" applyFill="1" applyBorder="1"/>
    <xf numFmtId="0" fontId="30" fillId="4" borderId="0" xfId="8" applyFont="1" applyFill="1" applyBorder="1" applyAlignment="1">
      <alignment horizontal="left" vertical="center" wrapText="1" readingOrder="1"/>
    </xf>
    <xf numFmtId="0" fontId="33" fillId="0" borderId="28" xfId="8" applyFont="1" applyBorder="1" applyAlignment="1">
      <alignment horizontal="left" vertical="center" wrapText="1" readingOrder="1"/>
    </xf>
    <xf numFmtId="3" fontId="33" fillId="0" borderId="28" xfId="8" applyNumberFormat="1" applyFont="1" applyBorder="1" applyAlignment="1">
      <alignment horizontal="right" vertical="center" wrapText="1" readingOrder="1"/>
    </xf>
    <xf numFmtId="0" fontId="33" fillId="4" borderId="0" xfId="8" applyFont="1" applyFill="1" applyAlignment="1">
      <alignment horizontal="left" vertical="center" wrapText="1" readingOrder="1"/>
    </xf>
    <xf numFmtId="0" fontId="34" fillId="0" borderId="17" xfId="8" applyFont="1" applyBorder="1" applyAlignment="1">
      <alignment horizontal="left" vertical="center" wrapText="1" indent="3" readingOrder="1"/>
    </xf>
    <xf numFmtId="9" fontId="34" fillId="0" borderId="0" xfId="8" applyNumberFormat="1" applyFont="1" applyAlignment="1">
      <alignment horizontal="right" vertical="center" wrapText="1" readingOrder="1"/>
    </xf>
    <xf numFmtId="0" fontId="30" fillId="4" borderId="30" xfId="8" applyFont="1" applyFill="1" applyBorder="1" applyAlignment="1">
      <alignment horizontal="left" vertical="center" wrapText="1" readingOrder="1"/>
    </xf>
    <xf numFmtId="3" fontId="33" fillId="0" borderId="25" xfId="8" applyNumberFormat="1" applyFont="1" applyBorder="1" applyAlignment="1">
      <alignment horizontal="right" vertical="center" wrapText="1" readingOrder="1"/>
    </xf>
    <xf numFmtId="3" fontId="33" fillId="0" borderId="0" xfId="8" applyNumberFormat="1" applyFont="1" applyBorder="1" applyAlignment="1">
      <alignment horizontal="right" vertical="center" wrapText="1" readingOrder="1"/>
    </xf>
    <xf numFmtId="3" fontId="33" fillId="0" borderId="17" xfId="8" applyNumberFormat="1" applyFont="1" applyBorder="1" applyAlignment="1">
      <alignment horizontal="right" vertical="center" wrapText="1" readingOrder="1"/>
    </xf>
    <xf numFmtId="0" fontId="30" fillId="4" borderId="25" xfId="8" applyFont="1" applyFill="1" applyBorder="1" applyAlignment="1">
      <alignment horizontal="left" vertical="center" wrapText="1" readingOrder="1"/>
    </xf>
    <xf numFmtId="0" fontId="33" fillId="4" borderId="25" xfId="8" applyFont="1" applyFill="1" applyBorder="1" applyAlignment="1">
      <alignment horizontal="left" vertical="center" wrapText="1" readingOrder="1"/>
    </xf>
    <xf numFmtId="3" fontId="37" fillId="4" borderId="0" xfId="8" applyNumberFormat="1" applyFont="1" applyFill="1" applyBorder="1"/>
    <xf numFmtId="0" fontId="33" fillId="4" borderId="30" xfId="8" applyFont="1" applyFill="1" applyBorder="1" applyAlignment="1">
      <alignment horizontal="left" vertical="center" wrapText="1" readingOrder="1"/>
    </xf>
    <xf numFmtId="173" fontId="34" fillId="4" borderId="0" xfId="8" applyNumberFormat="1" applyFont="1" applyFill="1" applyBorder="1" applyAlignment="1">
      <alignment horizontal="right" vertical="center" wrapText="1" readingOrder="1"/>
    </xf>
    <xf numFmtId="0" fontId="30" fillId="4" borderId="0" xfId="8" applyFont="1" applyFill="1" applyAlignment="1">
      <alignment horizontal="left" vertical="center" readingOrder="1"/>
    </xf>
    <xf numFmtId="1" fontId="24" fillId="4" borderId="0" xfId="8" applyNumberFormat="1" applyFont="1" applyFill="1" applyBorder="1"/>
    <xf numFmtId="0" fontId="30" fillId="3" borderId="27" xfId="8" applyFont="1" applyFill="1" applyBorder="1" applyAlignment="1">
      <alignment horizontal="left" vertical="center" wrapText="1" readingOrder="1"/>
    </xf>
    <xf numFmtId="0" fontId="29" fillId="5" borderId="0" xfId="8" applyFont="1" applyFill="1" applyBorder="1"/>
    <xf numFmtId="0" fontId="32" fillId="5" borderId="0" xfId="8" applyFont="1" applyFill="1" applyBorder="1"/>
    <xf numFmtId="173" fontId="34" fillId="0" borderId="28" xfId="9" applyNumberFormat="1" applyFont="1" applyBorder="1" applyAlignment="1">
      <alignment horizontal="right" vertical="center" wrapText="1" readingOrder="1"/>
    </xf>
    <xf numFmtId="173" fontId="35" fillId="0" borderId="28" xfId="9" applyNumberFormat="1" applyFont="1" applyBorder="1" applyAlignment="1">
      <alignment horizontal="right" vertical="center" wrapText="1" readingOrder="1"/>
    </xf>
    <xf numFmtId="0" fontId="37" fillId="0" borderId="0" xfId="8" applyFont="1" applyBorder="1"/>
    <xf numFmtId="0" fontId="33" fillId="4" borderId="0" xfId="8" applyFont="1" applyFill="1" applyAlignment="1">
      <alignment horizontal="left" vertical="top" readingOrder="1"/>
    </xf>
    <xf numFmtId="0" fontId="30" fillId="6" borderId="26" xfId="8" applyFont="1" applyFill="1" applyBorder="1" applyAlignment="1">
      <alignment horizontal="left" vertical="center" wrapText="1" readingOrder="1"/>
    </xf>
    <xf numFmtId="3" fontId="33" fillId="6" borderId="27" xfId="8" applyNumberFormat="1" applyFont="1" applyFill="1" applyBorder="1" applyAlignment="1">
      <alignment horizontal="right" vertical="center" wrapText="1" readingOrder="1"/>
    </xf>
    <xf numFmtId="3" fontId="33" fillId="6" borderId="15" xfId="8" applyNumberFormat="1" applyFont="1" applyFill="1" applyBorder="1" applyAlignment="1">
      <alignment horizontal="right" vertical="center" wrapText="1" readingOrder="1"/>
    </xf>
    <xf numFmtId="3" fontId="33" fillId="6" borderId="16" xfId="8" applyNumberFormat="1" applyFont="1" applyFill="1" applyBorder="1" applyAlignment="1">
      <alignment horizontal="right" vertical="center" wrapText="1" readingOrder="1"/>
    </xf>
    <xf numFmtId="3" fontId="33" fillId="6" borderId="26" xfId="8" applyNumberFormat="1" applyFont="1" applyFill="1" applyBorder="1" applyAlignment="1">
      <alignment horizontal="right" vertical="center" wrapText="1" readingOrder="1"/>
    </xf>
    <xf numFmtId="0" fontId="33" fillId="0" borderId="0" xfId="8" applyFont="1" applyBorder="1" applyAlignment="1">
      <alignment horizontal="left" vertical="center" wrapText="1" readingOrder="1"/>
    </xf>
    <xf numFmtId="3" fontId="30" fillId="0" borderId="0" xfId="8" applyNumberFormat="1" applyFont="1" applyBorder="1" applyAlignment="1">
      <alignment horizontal="right" vertical="center" wrapText="1" readingOrder="1"/>
    </xf>
    <xf numFmtId="0" fontId="30" fillId="6" borderId="30" xfId="8" applyFont="1" applyFill="1" applyBorder="1" applyAlignment="1">
      <alignment horizontal="left" vertical="center" wrapText="1" readingOrder="1"/>
    </xf>
    <xf numFmtId="3" fontId="33" fillId="6" borderId="30" xfId="8" applyNumberFormat="1" applyFont="1" applyFill="1" applyBorder="1" applyAlignment="1">
      <alignment horizontal="right" vertical="center" wrapText="1" readingOrder="1"/>
    </xf>
    <xf numFmtId="3" fontId="33" fillId="0" borderId="0" xfId="8" applyNumberFormat="1" applyFont="1" applyAlignment="1">
      <alignment horizontal="right" vertical="center" wrapText="1" readingOrder="1"/>
    </xf>
    <xf numFmtId="0" fontId="37" fillId="6" borderId="0" xfId="8" applyFont="1" applyFill="1"/>
    <xf numFmtId="0" fontId="33" fillId="0" borderId="0" xfId="8" applyFont="1" applyAlignment="1">
      <alignment horizontal="left" vertical="center" wrapText="1" readingOrder="1"/>
    </xf>
    <xf numFmtId="2" fontId="24" fillId="0" borderId="0" xfId="8" applyNumberFormat="1" applyFont="1" applyBorder="1" applyAlignment="1">
      <alignment horizontal="left"/>
    </xf>
    <xf numFmtId="0" fontId="30" fillId="0" borderId="0" xfId="8" applyFont="1" applyAlignment="1">
      <alignment horizontal="left" vertical="center" wrapText="1" readingOrder="1"/>
    </xf>
    <xf numFmtId="176" fontId="33" fillId="4" borderId="0" xfId="8" applyNumberFormat="1" applyFont="1" applyFill="1" applyBorder="1" applyAlignment="1">
      <alignment horizontal="right" vertical="center" wrapText="1" readingOrder="1"/>
    </xf>
    <xf numFmtId="3" fontId="33" fillId="4" borderId="0" xfId="8" applyNumberFormat="1" applyFont="1" applyFill="1" applyAlignment="1">
      <alignment horizontal="right" vertical="center" wrapText="1" readingOrder="1"/>
    </xf>
    <xf numFmtId="3" fontId="33" fillId="4" borderId="0" xfId="8" applyNumberFormat="1" applyFont="1" applyFill="1" applyAlignment="1">
      <alignment horizontal="left" vertical="center" readingOrder="1"/>
    </xf>
    <xf numFmtId="3" fontId="33" fillId="0" borderId="0" xfId="8" applyNumberFormat="1" applyFont="1" applyAlignment="1">
      <alignment horizontal="left" vertical="center" readingOrder="1"/>
    </xf>
    <xf numFmtId="0" fontId="38" fillId="0" borderId="0" xfId="6" applyFont="1" applyAlignment="1">
      <alignment horizontal="left" vertical="top" wrapText="1"/>
    </xf>
    <xf numFmtId="0" fontId="24" fillId="0" borderId="0" xfId="8" applyFont="1" applyAlignment="1">
      <alignment vertical="center" wrapText="1" readingOrder="1"/>
    </xf>
    <xf numFmtId="9" fontId="24" fillId="0" borderId="0" xfId="8" applyNumberFormat="1" applyFont="1" applyAlignment="1">
      <alignment horizontal="right" vertical="center" wrapText="1" readingOrder="1"/>
    </xf>
    <xf numFmtId="0" fontId="30" fillId="0" borderId="0" xfId="8" applyFont="1" applyAlignment="1">
      <alignment vertical="center" wrapText="1" readingOrder="1"/>
    </xf>
    <xf numFmtId="0" fontId="30" fillId="0" borderId="0" xfId="8" applyFont="1" applyAlignment="1">
      <alignment horizontal="right" vertical="center" wrapText="1" readingOrder="1"/>
    </xf>
    <xf numFmtId="0" fontId="33" fillId="0" borderId="0" xfId="8" applyFont="1" applyAlignment="1">
      <alignment horizontal="left" vertical="center" wrapText="1" readingOrder="1"/>
    </xf>
    <xf numFmtId="0" fontId="33" fillId="0" borderId="0" xfId="8" applyFont="1" applyAlignment="1">
      <alignment horizontal="right" vertical="center" wrapText="1" readingOrder="1"/>
    </xf>
    <xf numFmtId="3" fontId="33" fillId="0" borderId="0" xfId="8" applyNumberFormat="1" applyFont="1" applyAlignment="1">
      <alignment horizontal="right" vertical="center" wrapText="1"/>
    </xf>
    <xf numFmtId="0" fontId="24" fillId="0" borderId="0" xfId="8" applyFont="1" applyAlignment="1">
      <alignment horizontal="right" vertical="center" wrapText="1" readingOrder="1"/>
    </xf>
    <xf numFmtId="0" fontId="33" fillId="0" borderId="0" xfId="8" applyFont="1" applyAlignment="1">
      <alignment vertical="center" wrapText="1" readingOrder="1"/>
    </xf>
    <xf numFmtId="9" fontId="10" fillId="0" borderId="0" xfId="1" applyFont="1" applyAlignment="1">
      <alignment horizontal="center"/>
    </xf>
    <xf numFmtId="173" fontId="34" fillId="0" borderId="28" xfId="8" applyNumberFormat="1" applyFont="1" applyBorder="1" applyAlignment="1">
      <alignment horizontal="center" vertical="center" wrapText="1" readingOrder="1"/>
    </xf>
    <xf numFmtId="166" fontId="10" fillId="0" borderId="0" xfId="0" applyNumberFormat="1" applyFont="1" applyFill="1" applyAlignment="1">
      <alignment horizontal="center" vertical="center"/>
    </xf>
    <xf numFmtId="173" fontId="41" fillId="4" borderId="28" xfId="8" applyNumberFormat="1" applyFont="1" applyFill="1" applyBorder="1" applyAlignment="1">
      <alignment horizontal="center" vertical="center"/>
    </xf>
    <xf numFmtId="0" fontId="29" fillId="5" borderId="15" xfId="8" applyFont="1" applyFill="1" applyBorder="1" applyAlignment="1">
      <alignment horizontal="center" vertical="center" wrapText="1" readingOrder="1"/>
    </xf>
    <xf numFmtId="0" fontId="29" fillId="5" borderId="27" xfId="8" applyFont="1" applyFill="1" applyBorder="1" applyAlignment="1">
      <alignment horizontal="center"/>
    </xf>
    <xf numFmtId="173" fontId="42" fillId="0" borderId="17" xfId="8" applyNumberFormat="1" applyFont="1" applyBorder="1" applyAlignment="1">
      <alignment horizontal="center" vertical="center" wrapText="1" readingOrder="1"/>
    </xf>
    <xf numFmtId="173" fontId="30" fillId="6" borderId="25" xfId="8" applyNumberFormat="1" applyFont="1" applyFill="1" applyBorder="1" applyAlignment="1">
      <alignment horizontal="center" vertical="center" wrapText="1" readingOrder="1"/>
    </xf>
    <xf numFmtId="0" fontId="24" fillId="0" borderId="17" xfId="8" applyNumberFormat="1" applyFont="1" applyBorder="1" applyAlignment="1">
      <alignment horizontal="center" vertical="center" wrapText="1" readingOrder="1"/>
    </xf>
    <xf numFmtId="0" fontId="24" fillId="0" borderId="28" xfId="8" applyNumberFormat="1" applyFont="1" applyBorder="1" applyAlignment="1">
      <alignment horizontal="center" vertical="center" wrapText="1" readingOrder="1"/>
    </xf>
    <xf numFmtId="0" fontId="24" fillId="0" borderId="25" xfId="8" applyNumberFormat="1" applyFont="1" applyBorder="1" applyAlignment="1">
      <alignment horizontal="center" vertical="center" wrapText="1" readingOrder="1"/>
    </xf>
    <xf numFmtId="4" fontId="33" fillId="0" borderId="30" xfId="8" applyNumberFormat="1" applyFont="1" applyBorder="1" applyAlignment="1">
      <alignment horizontal="center" vertical="center" wrapText="1" readingOrder="1"/>
    </xf>
    <xf numFmtId="4" fontId="33" fillId="0" borderId="29" xfId="8" applyNumberFormat="1" applyFont="1" applyBorder="1" applyAlignment="1">
      <alignment horizontal="center" vertical="center" wrapText="1" readingOrder="1"/>
    </xf>
    <xf numFmtId="166" fontId="30" fillId="6" borderId="0" xfId="8" applyNumberFormat="1" applyFont="1" applyFill="1" applyBorder="1" applyAlignment="1">
      <alignment horizontal="center" vertical="center" wrapText="1" readingOrder="1"/>
    </xf>
    <xf numFmtId="176" fontId="33" fillId="0" borderId="0" xfId="8" applyNumberFormat="1" applyFont="1" applyBorder="1" applyAlignment="1">
      <alignment horizontal="center" vertical="center" wrapText="1" readingOrder="1"/>
    </xf>
    <xf numFmtId="9" fontId="34" fillId="0" borderId="0" xfId="8" applyNumberFormat="1" applyFont="1" applyAlignment="1">
      <alignment horizontal="center" vertical="center" wrapText="1" readingOrder="1"/>
    </xf>
    <xf numFmtId="0" fontId="33" fillId="0" borderId="0" xfId="8" applyNumberFormat="1" applyFont="1" applyBorder="1" applyAlignment="1">
      <alignment horizontal="center" vertical="center" wrapText="1" readingOrder="1"/>
    </xf>
    <xf numFmtId="0" fontId="24" fillId="0" borderId="0" xfId="8" applyFont="1" applyBorder="1" applyAlignment="1">
      <alignment horizontal="center" vertical="center"/>
    </xf>
    <xf numFmtId="9" fontId="24" fillId="4" borderId="0" xfId="8" applyNumberFormat="1" applyFont="1" applyFill="1" applyAlignment="1">
      <alignment horizontal="center" vertical="center"/>
    </xf>
    <xf numFmtId="171" fontId="10" fillId="0" borderId="0" xfId="0" applyNumberFormat="1" applyFont="1" applyAlignment="1">
      <alignment wrapText="1"/>
    </xf>
    <xf numFmtId="0" fontId="33" fillId="0" borderId="17" xfId="8" applyFont="1" applyBorder="1" applyAlignment="1">
      <alignment horizontal="left" vertical="center" wrapText="1" indent="3" readingOrder="1"/>
    </xf>
    <xf numFmtId="43" fontId="18" fillId="0" borderId="12" xfId="2" applyFont="1" applyBorder="1"/>
    <xf numFmtId="9" fontId="18" fillId="0" borderId="12" xfId="1" applyFont="1" applyBorder="1"/>
    <xf numFmtId="0" fontId="44" fillId="0" borderId="0" xfId="10" applyFont="1"/>
    <xf numFmtId="0" fontId="13" fillId="0" borderId="0" xfId="10" applyFont="1"/>
    <xf numFmtId="0" fontId="46" fillId="0" borderId="0" xfId="10" applyFont="1"/>
    <xf numFmtId="0" fontId="13" fillId="0" borderId="0" xfId="10" applyFont="1" applyAlignment="1">
      <alignment horizontal="left" wrapText="1"/>
    </xf>
    <xf numFmtId="4" fontId="13" fillId="0" borderId="0" xfId="10" applyNumberFormat="1" applyFont="1" applyAlignment="1">
      <alignment horizontal="right"/>
    </xf>
    <xf numFmtId="177" fontId="13" fillId="0" borderId="0" xfId="10" applyNumberFormat="1" applyFont="1" applyAlignment="1">
      <alignment horizontal="right"/>
    </xf>
    <xf numFmtId="0" fontId="45" fillId="0" borderId="0" xfId="10" applyFont="1" applyAlignment="1">
      <alignment horizontal="left" wrapText="1"/>
    </xf>
    <xf numFmtId="177" fontId="45" fillId="0" borderId="31" xfId="10" applyNumberFormat="1" applyFont="1" applyBorder="1" applyAlignment="1">
      <alignment horizontal="right"/>
    </xf>
    <xf numFmtId="0" fontId="47" fillId="0" borderId="0" xfId="10" applyFont="1"/>
    <xf numFmtId="43" fontId="24" fillId="0" borderId="0" xfId="2" applyFont="1" applyBorder="1"/>
    <xf numFmtId="0" fontId="10" fillId="0" borderId="0" xfId="0" applyFont="1" applyAlignment="1">
      <alignment horizontal="right" wrapText="1"/>
    </xf>
    <xf numFmtId="0" fontId="10" fillId="0" borderId="0" xfId="0" applyFont="1" applyAlignment="1">
      <alignment horizontal="right" vertical="center" wrapText="1"/>
    </xf>
    <xf numFmtId="178" fontId="10" fillId="0" borderId="0" xfId="2" applyNumberFormat="1" applyFont="1" applyAlignment="1">
      <alignment horizontal="right" wrapText="1"/>
    </xf>
    <xf numFmtId="166" fontId="33" fillId="4" borderId="17" xfId="8" applyNumberFormat="1" applyFont="1" applyFill="1" applyBorder="1" applyAlignment="1">
      <alignment horizontal="right" vertical="center" wrapText="1" readingOrder="1"/>
    </xf>
    <xf numFmtId="166" fontId="33" fillId="4" borderId="30" xfId="8" applyNumberFormat="1" applyFont="1" applyFill="1" applyBorder="1" applyAlignment="1">
      <alignment horizontal="right" vertical="center" wrapText="1" readingOrder="1"/>
    </xf>
    <xf numFmtId="0" fontId="24" fillId="0" borderId="0" xfId="6" applyFont="1" applyAlignment="1">
      <alignment horizontal="right"/>
    </xf>
    <xf numFmtId="166" fontId="24" fillId="0" borderId="0" xfId="8" applyNumberFormat="1" applyFont="1" applyBorder="1" applyAlignment="1">
      <alignment horizontal="right"/>
    </xf>
    <xf numFmtId="0" fontId="24" fillId="0" borderId="0" xfId="8" applyFont="1" applyBorder="1" applyAlignment="1">
      <alignment horizontal="right"/>
    </xf>
    <xf numFmtId="0" fontId="24" fillId="0" borderId="0" xfId="8" applyFont="1" applyAlignment="1">
      <alignment horizontal="right"/>
    </xf>
    <xf numFmtId="0" fontId="24" fillId="4" borderId="0" xfId="8" applyFont="1" applyFill="1" applyAlignment="1">
      <alignment horizontal="right"/>
    </xf>
    <xf numFmtId="166" fontId="33" fillId="4" borderId="17" xfId="8" applyNumberFormat="1" applyFont="1" applyFill="1" applyBorder="1" applyAlignment="1">
      <alignment horizontal="left" vertical="center" wrapText="1" readingOrder="1"/>
    </xf>
    <xf numFmtId="9" fontId="34" fillId="0" borderId="0" xfId="1" applyFont="1" applyAlignment="1">
      <alignment horizontal="right" vertical="center" wrapText="1" readingOrder="1"/>
    </xf>
    <xf numFmtId="43" fontId="33" fillId="4" borderId="0" xfId="2" applyFont="1" applyFill="1" applyBorder="1" applyAlignment="1">
      <alignment horizontal="right" vertical="center" wrapText="1" readingOrder="1"/>
    </xf>
    <xf numFmtId="173" fontId="24" fillId="4" borderId="0" xfId="8" applyNumberFormat="1" applyFont="1" applyFill="1" applyAlignment="1">
      <alignment horizontal="right" vertical="center" wrapText="1" readingOrder="1"/>
    </xf>
    <xf numFmtId="173" fontId="24" fillId="6" borderId="0" xfId="8" applyNumberFormat="1" applyFont="1" applyFill="1" applyAlignment="1">
      <alignment horizontal="center" vertical="center" wrapText="1" readingOrder="1"/>
    </xf>
    <xf numFmtId="173" fontId="24" fillId="4" borderId="0" xfId="8" applyNumberFormat="1" applyFont="1" applyFill="1" applyAlignment="1">
      <alignment horizontal="center" vertical="center" wrapText="1" readingOrder="1"/>
    </xf>
    <xf numFmtId="0" fontId="24" fillId="4" borderId="0" xfId="8" applyFont="1" applyFill="1" applyAlignment="1">
      <alignment horizontal="left" vertical="top" readingOrder="1"/>
    </xf>
    <xf numFmtId="173" fontId="24" fillId="6" borderId="0" xfId="8" applyNumberFormat="1" applyFont="1" applyFill="1" applyAlignment="1">
      <alignment horizontal="right" vertical="center" wrapText="1" readingOrder="1"/>
    </xf>
    <xf numFmtId="166" fontId="24" fillId="0" borderId="0" xfId="8" applyNumberFormat="1" applyFont="1" applyFill="1" applyBorder="1" applyAlignment="1">
      <alignment horizontal="center" vertical="center"/>
    </xf>
    <xf numFmtId="4" fontId="24" fillId="6" borderId="0" xfId="8" applyNumberFormat="1" applyFont="1" applyFill="1" applyAlignment="1">
      <alignment horizontal="center" vertical="center" wrapText="1" readingOrder="1"/>
    </xf>
    <xf numFmtId="173" fontId="24" fillId="3" borderId="12" xfId="8" applyNumberFormat="1" applyFont="1" applyFill="1" applyBorder="1" applyAlignment="1">
      <alignment horizontal="center" vertical="center"/>
    </xf>
    <xf numFmtId="173" fontId="24" fillId="6" borderId="12" xfId="8" applyNumberFormat="1" applyFont="1" applyFill="1" applyBorder="1" applyAlignment="1">
      <alignment horizontal="center" vertical="center" wrapText="1" readingOrder="1"/>
    </xf>
    <xf numFmtId="0" fontId="24" fillId="4" borderId="0" xfId="8" applyFont="1" applyFill="1" applyAlignment="1">
      <alignment horizontal="center" vertical="center" wrapText="1" readingOrder="1"/>
    </xf>
    <xf numFmtId="173" fontId="24" fillId="3" borderId="12" xfId="8" applyNumberFormat="1" applyFont="1" applyFill="1" applyBorder="1" applyAlignment="1">
      <alignment horizontal="center" vertical="center" wrapText="1" readingOrder="1"/>
    </xf>
    <xf numFmtId="173" fontId="24" fillId="4" borderId="0" xfId="8" applyNumberFormat="1" applyFont="1" applyFill="1" applyBorder="1" applyAlignment="1">
      <alignment horizontal="right" vertical="center" wrapText="1" readingOrder="1"/>
    </xf>
    <xf numFmtId="3" fontId="33" fillId="7" borderId="24" xfId="8" applyNumberFormat="1" applyFont="1" applyFill="1" applyBorder="1" applyAlignment="1">
      <alignment horizontal="right" vertical="center" wrapText="1" readingOrder="1"/>
    </xf>
    <xf numFmtId="4" fontId="33" fillId="3" borderId="16" xfId="8" applyNumberFormat="1" applyFont="1" applyFill="1" applyBorder="1" applyAlignment="1">
      <alignment horizontal="right" vertical="center" wrapText="1" readingOrder="1"/>
    </xf>
    <xf numFmtId="175" fontId="24" fillId="0" borderId="0" xfId="8" applyNumberFormat="1" applyFont="1" applyBorder="1"/>
    <xf numFmtId="0" fontId="48" fillId="0" borderId="32" xfId="11" applyFont="1" applyBorder="1"/>
    <xf numFmtId="0" fontId="22" fillId="0" borderId="0" xfId="11"/>
    <xf numFmtId="0" fontId="49" fillId="0" borderId="32" xfId="11" applyFont="1" applyBorder="1" applyAlignment="1">
      <alignment horizontal="left" wrapText="1"/>
    </xf>
    <xf numFmtId="0" fontId="51" fillId="9" borderId="32" xfId="11" applyFont="1" applyFill="1" applyBorder="1" applyAlignment="1">
      <alignment horizontal="center" vertical="top" wrapText="1"/>
    </xf>
    <xf numFmtId="0" fontId="52" fillId="10" borderId="32" xfId="11" applyFont="1" applyFill="1" applyBorder="1" applyAlignment="1">
      <alignment wrapText="1"/>
    </xf>
    <xf numFmtId="0" fontId="53" fillId="11" borderId="32" xfId="11" applyFont="1" applyFill="1" applyBorder="1" applyAlignment="1">
      <alignment horizontal="center"/>
    </xf>
    <xf numFmtId="0" fontId="54" fillId="10" borderId="32" xfId="11" applyFont="1" applyFill="1" applyBorder="1" applyAlignment="1">
      <alignment vertical="top" wrapText="1"/>
    </xf>
    <xf numFmtId="180" fontId="48" fillId="0" borderId="32" xfId="11" applyNumberFormat="1" applyFont="1" applyBorder="1" applyAlignment="1">
      <alignment horizontal="right"/>
    </xf>
    <xf numFmtId="180" fontId="48" fillId="12" borderId="32" xfId="11" applyNumberFormat="1" applyFont="1" applyFill="1" applyBorder="1" applyAlignment="1">
      <alignment horizontal="right"/>
    </xf>
    <xf numFmtId="0" fontId="55" fillId="0" borderId="0" xfId="11" applyFont="1" applyAlignment="1">
      <alignment horizontal="left"/>
    </xf>
    <xf numFmtId="180" fontId="22" fillId="0" borderId="0" xfId="11" applyNumberFormat="1"/>
    <xf numFmtId="181" fontId="22" fillId="0" borderId="0" xfId="1" applyNumberFormat="1" applyFont="1"/>
    <xf numFmtId="173" fontId="24" fillId="0" borderId="0" xfId="8" applyNumberFormat="1" applyFont="1" applyBorder="1" applyAlignment="1">
      <alignment horizontal="center" vertical="center" wrapText="1" readingOrder="1"/>
    </xf>
    <xf numFmtId="0" fontId="18" fillId="0" borderId="0" xfId="0" applyFont="1"/>
    <xf numFmtId="0" fontId="18" fillId="0" borderId="0" xfId="6" applyFont="1"/>
    <xf numFmtId="10" fontId="18" fillId="0" borderId="0" xfId="1" applyNumberFormat="1" applyFont="1"/>
    <xf numFmtId="0" fontId="57" fillId="0" borderId="0" xfId="7" applyFont="1"/>
    <xf numFmtId="0" fontId="58" fillId="0" borderId="0" xfId="7" applyFont="1" applyBorder="1"/>
    <xf numFmtId="0" fontId="59" fillId="5" borderId="0" xfId="0" applyFont="1" applyFill="1"/>
    <xf numFmtId="0" fontId="60" fillId="5" borderId="0" xfId="0" applyFont="1" applyFill="1" applyAlignment="1">
      <alignment horizontal="center"/>
    </xf>
    <xf numFmtId="182" fontId="18" fillId="0" borderId="0" xfId="0" applyNumberFormat="1" applyFont="1"/>
    <xf numFmtId="173" fontId="18" fillId="0" borderId="0" xfId="0" applyNumberFormat="1" applyFont="1"/>
    <xf numFmtId="0" fontId="18" fillId="3" borderId="0" xfId="0" applyFont="1" applyFill="1"/>
    <xf numFmtId="174" fontId="18" fillId="3" borderId="0" xfId="2" applyNumberFormat="1" applyFont="1" applyFill="1"/>
    <xf numFmtId="2" fontId="24" fillId="6" borderId="0" xfId="2" applyNumberFormat="1" applyFont="1" applyFill="1" applyAlignment="1">
      <alignment horizontal="center" vertical="center" wrapText="1" readingOrder="1"/>
    </xf>
    <xf numFmtId="173" fontId="24" fillId="6" borderId="0" xfId="1" applyNumberFormat="1" applyFont="1" applyFill="1" applyAlignment="1">
      <alignment horizontal="center" vertical="center" wrapText="1" readingOrder="1"/>
    </xf>
    <xf numFmtId="181" fontId="24" fillId="3" borderId="12" xfId="8" applyNumberFormat="1" applyFont="1" applyFill="1" applyBorder="1" applyAlignment="1">
      <alignment horizontal="center" vertical="center" wrapText="1" readingOrder="1"/>
    </xf>
    <xf numFmtId="0" fontId="62" fillId="0" borderId="0" xfId="0" applyFont="1" applyAlignment="1">
      <alignment wrapText="1"/>
    </xf>
    <xf numFmtId="14" fontId="62" fillId="0" borderId="0" xfId="0" applyNumberFormat="1" applyFont="1" applyAlignment="1">
      <alignment wrapText="1"/>
    </xf>
    <xf numFmtId="0" fontId="61" fillId="0" borderId="0" xfId="0" applyFont="1" applyAlignment="1">
      <alignment wrapText="1"/>
    </xf>
    <xf numFmtId="0" fontId="56" fillId="0" borderId="0" xfId="12" applyFont="1" applyAlignment="1"/>
    <xf numFmtId="0" fontId="25" fillId="0" borderId="0" xfId="7" applyFont="1" applyBorder="1" applyAlignment="1"/>
    <xf numFmtId="0" fontId="24" fillId="0" borderId="0" xfId="12" applyFont="1" applyAlignment="1"/>
    <xf numFmtId="0" fontId="27" fillId="0" borderId="0" xfId="12" applyFont="1" applyAlignment="1"/>
    <xf numFmtId="0" fontId="38" fillId="0" borderId="0" xfId="12" applyFont="1" applyAlignment="1"/>
    <xf numFmtId="0" fontId="63" fillId="13" borderId="0" xfId="12" applyFont="1" applyFill="1" applyAlignment="1"/>
    <xf numFmtId="0" fontId="22" fillId="0" borderId="0" xfId="12" applyFont="1" applyAlignment="1">
      <alignment horizontal="left"/>
    </xf>
    <xf numFmtId="0" fontId="24" fillId="0" borderId="0" xfId="12" applyFont="1" applyAlignment="1">
      <alignment horizontal="left"/>
    </xf>
    <xf numFmtId="0" fontId="64" fillId="13" borderId="0" xfId="12" applyFont="1" applyFill="1" applyAlignment="1"/>
    <xf numFmtId="0" fontId="22" fillId="0" borderId="0" xfId="12" applyFont="1" applyAlignment="1"/>
    <xf numFmtId="44" fontId="35" fillId="0" borderId="0" xfId="13" applyFont="1" applyAlignment="1"/>
    <xf numFmtId="175" fontId="24" fillId="0" borderId="0" xfId="12" applyNumberFormat="1" applyFont="1" applyAlignment="1"/>
    <xf numFmtId="0" fontId="27" fillId="14" borderId="0" xfId="12" applyFont="1" applyFill="1" applyAlignment="1"/>
    <xf numFmtId="0" fontId="24" fillId="3" borderId="0" xfId="12" applyFont="1" applyFill="1" applyAlignment="1"/>
    <xf numFmtId="44" fontId="27" fillId="14" borderId="0" xfId="13" applyFont="1" applyFill="1" applyAlignment="1"/>
    <xf numFmtId="0" fontId="63" fillId="13" borderId="0" xfId="12" applyFont="1" applyFill="1" applyAlignment="1">
      <alignment horizontal="center"/>
    </xf>
    <xf numFmtId="179" fontId="35" fillId="0" borderId="0" xfId="13" applyNumberFormat="1" applyFont="1" applyAlignment="1">
      <alignment horizontal="right" vertical="center"/>
    </xf>
    <xf numFmtId="0" fontId="35" fillId="0" borderId="0" xfId="13" applyNumberFormat="1" applyFont="1" applyAlignment="1">
      <alignment horizontal="right" vertical="center"/>
    </xf>
    <xf numFmtId="175" fontId="35" fillId="0" borderId="0" xfId="12" applyNumberFormat="1" applyFont="1" applyAlignment="1">
      <alignment horizontal="right" vertical="center"/>
    </xf>
    <xf numFmtId="10" fontId="35" fillId="0" borderId="0" xfId="12" applyNumberFormat="1" applyFont="1" applyAlignment="1">
      <alignment horizontal="right" vertical="center"/>
    </xf>
    <xf numFmtId="9" fontId="35" fillId="0" borderId="0" xfId="14" applyFont="1" applyAlignment="1">
      <alignment horizontal="right" vertical="center"/>
    </xf>
    <xf numFmtId="44" fontId="35" fillId="0" borderId="0" xfId="13" applyNumberFormat="1" applyFont="1" applyAlignment="1">
      <alignment horizontal="right" vertical="center"/>
    </xf>
    <xf numFmtId="2" fontId="35" fillId="0" borderId="0" xfId="13" applyNumberFormat="1" applyFont="1" applyAlignment="1">
      <alignment horizontal="right" vertical="center"/>
    </xf>
    <xf numFmtId="183" fontId="35" fillId="0" borderId="0" xfId="13" applyNumberFormat="1" applyFont="1" applyAlignment="1">
      <alignment horizontal="right" vertical="center"/>
    </xf>
    <xf numFmtId="0" fontId="32" fillId="5" borderId="0" xfId="12" applyFont="1" applyFill="1" applyAlignment="1">
      <alignment horizontal="center"/>
    </xf>
    <xf numFmtId="0" fontId="32" fillId="13" borderId="0" xfId="12" applyFont="1" applyFill="1" applyAlignment="1">
      <alignment horizontal="center"/>
    </xf>
    <xf numFmtId="9" fontId="18" fillId="0" borderId="0" xfId="1" applyFont="1"/>
    <xf numFmtId="181" fontId="18" fillId="0" borderId="0" xfId="1" applyNumberFormat="1" applyFont="1"/>
    <xf numFmtId="179" fontId="24" fillId="0" borderId="0" xfId="12" applyNumberFormat="1" applyFont="1" applyAlignment="1"/>
    <xf numFmtId="183" fontId="24" fillId="0" borderId="0" xfId="12" applyNumberFormat="1" applyFont="1" applyAlignment="1"/>
    <xf numFmtId="0" fontId="24" fillId="0" borderId="0" xfId="12" applyFont="1" applyAlignment="1">
      <alignment horizontal="center" vertical="center"/>
    </xf>
    <xf numFmtId="179" fontId="24" fillId="0" borderId="0" xfId="12" applyNumberFormat="1" applyFont="1" applyAlignment="1">
      <alignment horizontal="center" vertical="center"/>
    </xf>
    <xf numFmtId="183" fontId="24" fillId="0" borderId="0" xfId="12" applyNumberFormat="1" applyFont="1" applyAlignment="1">
      <alignment horizontal="center" vertical="center"/>
    </xf>
    <xf numFmtId="0" fontId="56" fillId="0" borderId="0" xfId="12" applyFont="1" applyAlignment="1">
      <alignment horizontal="center" vertical="center"/>
    </xf>
    <xf numFmtId="175" fontId="24" fillId="0" borderId="0" xfId="12" applyNumberFormat="1" applyFont="1" applyAlignment="1">
      <alignment horizontal="center" vertical="center"/>
    </xf>
    <xf numFmtId="0" fontId="65" fillId="0" borderId="0" xfId="0" applyFont="1" applyAlignment="1">
      <alignment wrapText="1"/>
    </xf>
    <xf numFmtId="14" fontId="65" fillId="0" borderId="0" xfId="0" applyNumberFormat="1" applyFont="1" applyAlignment="1">
      <alignment wrapText="1"/>
    </xf>
    <xf numFmtId="4" fontId="65" fillId="0" borderId="0" xfId="0" applyNumberFormat="1" applyFont="1" applyAlignment="1">
      <alignment wrapText="1"/>
    </xf>
    <xf numFmtId="0" fontId="65" fillId="0" borderId="0" xfId="0" applyFont="1" applyAlignment="1">
      <alignment horizontal="center" vertical="center" wrapText="1"/>
    </xf>
    <xf numFmtId="4" fontId="65" fillId="0" borderId="0" xfId="0" applyNumberFormat="1" applyFont="1" applyAlignment="1">
      <alignment horizontal="center" vertical="center" wrapText="1"/>
    </xf>
    <xf numFmtId="4" fontId="33" fillId="3" borderId="16" xfId="8" applyNumberFormat="1" applyFont="1" applyFill="1" applyBorder="1" applyAlignment="1">
      <alignment horizontal="center" vertical="center" wrapText="1" readingOrder="1"/>
    </xf>
    <xf numFmtId="10" fontId="34" fillId="0" borderId="28" xfId="8" applyNumberFormat="1" applyFont="1" applyBorder="1" applyAlignment="1">
      <alignment horizontal="center" vertical="center" wrapText="1" readingOrder="1"/>
    </xf>
    <xf numFmtId="4" fontId="13" fillId="0" borderId="0" xfId="10" applyNumberFormat="1" applyFont="1"/>
    <xf numFmtId="44" fontId="24" fillId="0" borderId="0" xfId="12" applyNumberFormat="1" applyFont="1" applyAlignment="1"/>
    <xf numFmtId="0" fontId="7" fillId="0" borderId="0" xfId="0" applyFont="1" applyFill="1" applyAlignment="1">
      <alignment horizontal="left"/>
    </xf>
    <xf numFmtId="0" fontId="6" fillId="0" borderId="0" xfId="0" applyFont="1" applyAlignment="1">
      <alignment horizontal="left" wrapText="1"/>
    </xf>
    <xf numFmtId="0" fontId="4" fillId="0" borderId="1" xfId="0" applyFont="1" applyBorder="1" applyAlignment="1">
      <alignment horizontal="center" wrapText="1"/>
    </xf>
    <xf numFmtId="0" fontId="33" fillId="0" borderId="0" xfId="8" applyFont="1" applyAlignment="1">
      <alignment horizontal="left" vertical="center" wrapText="1" readingOrder="1"/>
    </xf>
    <xf numFmtId="0" fontId="29" fillId="4" borderId="15" xfId="8" applyFont="1" applyFill="1" applyBorder="1" applyAlignment="1">
      <alignment horizontal="center" vertical="center" readingOrder="1"/>
    </xf>
    <xf numFmtId="0" fontId="29" fillId="4" borderId="16" xfId="8" applyFont="1" applyFill="1" applyBorder="1" applyAlignment="1">
      <alignment horizontal="center" vertical="center" readingOrder="1"/>
    </xf>
    <xf numFmtId="0" fontId="29" fillId="4" borderId="18" xfId="8" applyFont="1" applyFill="1" applyBorder="1" applyAlignment="1">
      <alignment horizontal="center"/>
    </xf>
    <xf numFmtId="0" fontId="29" fillId="4" borderId="19" xfId="8" applyFont="1" applyFill="1" applyBorder="1" applyAlignment="1">
      <alignment horizontal="center"/>
    </xf>
    <xf numFmtId="0" fontId="29" fillId="4" borderId="20" xfId="8" applyFont="1" applyFill="1" applyBorder="1" applyAlignment="1">
      <alignment horizontal="center"/>
    </xf>
    <xf numFmtId="0" fontId="29" fillId="5" borderId="22" xfId="8" applyFont="1" applyFill="1" applyBorder="1" applyAlignment="1">
      <alignment horizontal="center" vertical="center" wrapText="1" readingOrder="1"/>
    </xf>
    <xf numFmtId="0" fontId="29" fillId="5" borderId="23" xfId="8" applyFont="1" applyFill="1" applyBorder="1" applyAlignment="1">
      <alignment horizontal="center"/>
    </xf>
    <xf numFmtId="0" fontId="29" fillId="5" borderId="22" xfId="8" applyFont="1" applyFill="1" applyBorder="1" applyAlignment="1">
      <alignment horizontal="center"/>
    </xf>
    <xf numFmtId="0" fontId="29" fillId="5" borderId="24" xfId="8" applyFont="1" applyFill="1" applyBorder="1" applyAlignment="1">
      <alignment horizontal="center"/>
    </xf>
    <xf numFmtId="0" fontId="29" fillId="4" borderId="17" xfId="8" applyFont="1" applyFill="1" applyBorder="1" applyAlignment="1">
      <alignment horizontal="right" wrapText="1"/>
    </xf>
    <xf numFmtId="0" fontId="29" fillId="5" borderId="22" xfId="8" applyFont="1" applyFill="1" applyBorder="1" applyAlignment="1">
      <alignment horizontal="center" vertical="center"/>
    </xf>
    <xf numFmtId="0" fontId="29" fillId="5" borderId="24" xfId="8" applyFont="1" applyFill="1" applyBorder="1" applyAlignment="1">
      <alignment horizontal="center" vertical="center"/>
    </xf>
    <xf numFmtId="0" fontId="29" fillId="5" borderId="15" xfId="8" applyFont="1" applyFill="1" applyBorder="1" applyAlignment="1">
      <alignment horizontal="center" vertical="center"/>
    </xf>
    <xf numFmtId="0" fontId="29" fillId="5" borderId="16" xfId="8" applyFont="1" applyFill="1" applyBorder="1" applyAlignment="1">
      <alignment horizontal="center" vertical="center"/>
    </xf>
    <xf numFmtId="0" fontId="29" fillId="5" borderId="23" xfId="8" applyFont="1" applyFill="1" applyBorder="1" applyAlignment="1">
      <alignment horizontal="center" vertical="center"/>
    </xf>
    <xf numFmtId="0" fontId="29" fillId="5" borderId="25" xfId="8" applyFont="1" applyFill="1" applyBorder="1" applyAlignment="1">
      <alignment horizontal="center" vertical="center"/>
    </xf>
    <xf numFmtId="0" fontId="29" fillId="5" borderId="17" xfId="8" applyFont="1" applyFill="1" applyBorder="1" applyAlignment="1">
      <alignment horizontal="center" vertical="center"/>
    </xf>
    <xf numFmtId="0" fontId="54" fillId="10" borderId="33" xfId="11" applyFont="1" applyFill="1" applyBorder="1" applyAlignment="1">
      <alignment vertical="top" wrapText="1"/>
    </xf>
    <xf numFmtId="0" fontId="54" fillId="10" borderId="35" xfId="11" applyFont="1" applyFill="1" applyBorder="1" applyAlignment="1">
      <alignment vertical="top" wrapText="1"/>
    </xf>
    <xf numFmtId="0" fontId="50" fillId="8" borderId="33" xfId="11" applyFont="1" applyFill="1" applyBorder="1" applyAlignment="1">
      <alignment horizontal="right" vertical="top" wrapText="1"/>
    </xf>
    <xf numFmtId="0" fontId="50" fillId="8" borderId="34" xfId="11" applyFont="1" applyFill="1" applyBorder="1" applyAlignment="1">
      <alignment horizontal="right" vertical="top" wrapText="1"/>
    </xf>
    <xf numFmtId="0" fontId="50" fillId="8" borderId="35" xfId="11" applyFont="1" applyFill="1" applyBorder="1" applyAlignment="1">
      <alignment horizontal="right" vertical="top" wrapText="1"/>
    </xf>
    <xf numFmtId="0" fontId="51" fillId="8" borderId="33" xfId="11" applyFont="1" applyFill="1" applyBorder="1" applyAlignment="1">
      <alignment vertical="top" wrapText="1"/>
    </xf>
    <xf numFmtId="0" fontId="51" fillId="8" borderId="34" xfId="11" applyFont="1" applyFill="1" applyBorder="1" applyAlignment="1">
      <alignment vertical="top" wrapText="1"/>
    </xf>
    <xf numFmtId="0" fontId="51" fillId="8" borderId="35" xfId="11" applyFont="1" applyFill="1" applyBorder="1" applyAlignment="1">
      <alignment vertical="top" wrapText="1"/>
    </xf>
    <xf numFmtId="0" fontId="50" fillId="9" borderId="33" xfId="11" applyFont="1" applyFill="1" applyBorder="1" applyAlignment="1">
      <alignment horizontal="right" vertical="center" wrapText="1"/>
    </xf>
    <xf numFmtId="0" fontId="50" fillId="9" borderId="34" xfId="11" applyFont="1" applyFill="1" applyBorder="1" applyAlignment="1">
      <alignment horizontal="right" vertical="center" wrapText="1"/>
    </xf>
    <xf numFmtId="0" fontId="50" fillId="9" borderId="35" xfId="11" applyFont="1" applyFill="1" applyBorder="1" applyAlignment="1">
      <alignment horizontal="right" vertical="center" wrapText="1"/>
    </xf>
    <xf numFmtId="0" fontId="52" fillId="10" borderId="33" xfId="11" applyFont="1" applyFill="1" applyBorder="1" applyAlignment="1">
      <alignment wrapText="1"/>
    </xf>
    <xf numFmtId="0" fontId="52" fillId="10" borderId="35" xfId="11" applyFont="1" applyFill="1" applyBorder="1" applyAlignment="1">
      <alignment wrapText="1"/>
    </xf>
    <xf numFmtId="0" fontId="55" fillId="10" borderId="33" xfId="11" applyFont="1" applyFill="1" applyBorder="1" applyAlignment="1">
      <alignment vertical="top" wrapText="1"/>
    </xf>
    <xf numFmtId="0" fontId="55" fillId="10" borderId="35" xfId="11" applyFont="1" applyFill="1" applyBorder="1" applyAlignment="1">
      <alignment vertical="top" wrapText="1"/>
    </xf>
    <xf numFmtId="0" fontId="54" fillId="10" borderId="36" xfId="11" applyFont="1" applyFill="1" applyBorder="1" applyAlignment="1">
      <alignment vertical="top" wrapText="1"/>
    </xf>
    <xf numFmtId="0" fontId="54" fillId="10" borderId="37" xfId="11" applyFont="1" applyFill="1" applyBorder="1" applyAlignment="1">
      <alignment vertical="top" wrapText="1"/>
    </xf>
    <xf numFmtId="0" fontId="54" fillId="10" borderId="38" xfId="11" applyFont="1" applyFill="1" applyBorder="1" applyAlignment="1">
      <alignment vertical="top" wrapText="1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/>
    </xf>
    <xf numFmtId="14" fontId="10" fillId="0" borderId="0" xfId="0" applyNumberFormat="1" applyFont="1" applyAlignment="1">
      <alignment horizontal="center" wrapText="1"/>
    </xf>
    <xf numFmtId="0" fontId="10" fillId="0" borderId="0" xfId="0" applyFont="1" applyAlignment="1">
      <alignment horizontal="center" wrapText="1"/>
    </xf>
    <xf numFmtId="198" fontId="10" fillId="0" borderId="0" xfId="0" applyNumberFormat="1" applyFont="1" applyAlignment="1">
      <alignment horizontal="center" wrapText="1"/>
    </xf>
    <xf numFmtId="0" fontId="10" fillId="0" borderId="12" xfId="0" applyFont="1" applyBorder="1" applyAlignment="1">
      <alignment horizontal="left" wrapText="1"/>
    </xf>
    <xf numFmtId="0" fontId="10" fillId="0" borderId="12" xfId="0" applyFont="1" applyBorder="1" applyAlignment="1">
      <alignment horizontal="left" vertical="center" wrapText="1"/>
    </xf>
    <xf numFmtId="198" fontId="10" fillId="0" borderId="12" xfId="2" applyNumberFormat="1" applyFont="1" applyBorder="1" applyAlignment="1">
      <alignment horizontal="center" vertical="center" wrapText="1"/>
    </xf>
    <xf numFmtId="198" fontId="10" fillId="0" borderId="12" xfId="0" applyNumberFormat="1" applyFont="1" applyBorder="1" applyAlignment="1">
      <alignment horizontal="center" vertical="center" wrapText="1"/>
    </xf>
    <xf numFmtId="0" fontId="10" fillId="0" borderId="12" xfId="0" applyFont="1" applyBorder="1" applyAlignment="1">
      <alignment wrapText="1"/>
    </xf>
    <xf numFmtId="198" fontId="10" fillId="0" borderId="12" xfId="0" applyNumberFormat="1" applyFont="1" applyBorder="1" applyAlignment="1">
      <alignment horizontal="center" wrapText="1"/>
    </xf>
    <xf numFmtId="198" fontId="10" fillId="0" borderId="12" xfId="2" applyNumberFormat="1" applyFont="1" applyBorder="1" applyAlignment="1">
      <alignment horizontal="center" wrapText="1"/>
    </xf>
    <xf numFmtId="198" fontId="10" fillId="0" borderId="39" xfId="0" applyNumberFormat="1" applyFont="1" applyBorder="1" applyAlignment="1">
      <alignment horizontal="center" wrapText="1"/>
    </xf>
    <xf numFmtId="198" fontId="10" fillId="0" borderId="40" xfId="0" applyNumberFormat="1" applyFont="1" applyBorder="1" applyAlignment="1">
      <alignment horizontal="center" wrapText="1"/>
    </xf>
    <xf numFmtId="0" fontId="63" fillId="13" borderId="0" xfId="12" applyFont="1" applyFill="1" applyAlignment="1">
      <alignment horizontal="center" vertical="center"/>
    </xf>
  </cellXfs>
  <cellStyles count="15">
    <cellStyle name="Comma" xfId="2" builtinId="3"/>
    <cellStyle name="Comma 2" xfId="5" xr:uid="{265779A7-EAAE-474B-8839-8F1436D68A54}"/>
    <cellStyle name="Currency 2" xfId="4" xr:uid="{6D773A31-8F30-0D45-BEC5-B6444A5BF9F6}"/>
    <cellStyle name="Currency 3" xfId="13" xr:uid="{4F950D2A-4EA9-AA44-8F12-51AB3A14F46F}"/>
    <cellStyle name="Normal" xfId="0" builtinId="0"/>
    <cellStyle name="Normal 2" xfId="3" xr:uid="{100C6C44-CCCB-064D-AEA7-31BF71063FFF}"/>
    <cellStyle name="Normal 2 2" xfId="8" xr:uid="{D882B848-3854-1E41-9A90-B0246E37E843}"/>
    <cellStyle name="Normal 3" xfId="6" xr:uid="{ACD5AFBC-031C-444F-A3B3-9CE9D75426AA}"/>
    <cellStyle name="Normal 4" xfId="10" xr:uid="{F6D334E8-86D0-2142-BABA-864018F4AD23}"/>
    <cellStyle name="Normal 5" xfId="11" xr:uid="{D698A55A-1323-F44F-8743-A97014FA1E70}"/>
    <cellStyle name="Normal 6" xfId="12" xr:uid="{DA11C0DD-4ED5-4548-8E4A-97644B57BDBB}"/>
    <cellStyle name="Normal_SPR" xfId="7" xr:uid="{5E0A6B49-CB3F-4441-9B75-216C842BC54E}"/>
    <cellStyle name="Percent" xfId="1" builtinId="5"/>
    <cellStyle name="Percent 2" xfId="9" xr:uid="{B3FAC83D-B57E-4A4C-9C0D-BCC560F333AA}"/>
    <cellStyle name="Percent 3" xfId="14" xr:uid="{894B9F0F-5E7B-7645-A868-C7F3666AFF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CSCF!$A$48</c:f>
              <c:strCache>
                <c:ptCount val="1"/>
                <c:pt idx="0">
                  <c:v>Free cash flow (FCF)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CSCF!$B$4:$J$4</c:f>
              <c:strCache>
                <c:ptCount val="9"/>
                <c:pt idx="0">
                  <c:v>2014</c:v>
                </c:pt>
                <c:pt idx="1">
                  <c:v> </c:v>
                </c:pt>
                <c:pt idx="2">
                  <c:v>2015</c:v>
                </c:pt>
                <c:pt idx="3">
                  <c:v> </c:v>
                </c:pt>
                <c:pt idx="4">
                  <c:v>2016</c:v>
                </c:pt>
                <c:pt idx="5">
                  <c:v> </c:v>
                </c:pt>
                <c:pt idx="6">
                  <c:v>2017</c:v>
                </c:pt>
                <c:pt idx="7">
                  <c:v> </c:v>
                </c:pt>
                <c:pt idx="8">
                  <c:v>2018</c:v>
                </c:pt>
              </c:strCache>
            </c:strRef>
          </c:cat>
          <c:val>
            <c:numRef>
              <c:f>CSCF!$B$48:$J$48</c:f>
              <c:numCache>
                <c:formatCode>General</c:formatCode>
                <c:ptCount val="9"/>
                <c:pt idx="0" formatCode="_(#,##0,,_)_%;_(\(#,##0,,\)_%;_(&quot;—&quot;_);_(@_)">
                  <c:v>11222220787.818604</c:v>
                </c:pt>
                <c:pt idx="2" formatCode="_(#,##0,,_)_%;_(\(#,##0,,\)_%;_(&quot;—&quot;_);_(@_)">
                  <c:v>15783914886.344215</c:v>
                </c:pt>
                <c:pt idx="4" formatCode="_(#,##0,,_)_%;_(\(#,##0,,\)_%;_(&quot;—&quot;_);_(@_)">
                  <c:v>12973934561.183201</c:v>
                </c:pt>
                <c:pt idx="6" formatCode="_(#,##0,,_)_%;_(\(#,##0,,\)_%;_(&quot;—&quot;_);_(@_)">
                  <c:v>10357406431.372549</c:v>
                </c:pt>
                <c:pt idx="8" formatCode="_(#,##0,,_)_%;_(\(#,##0,,\)_%;_(&quot;—&quot;_);_(@_)">
                  <c:v>11830036876.526672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55-0544-BF7C-A9D943840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19628943"/>
        <c:axId val="1619601199"/>
      </c:lineChart>
      <c:catAx>
        <c:axId val="1619628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619601199"/>
        <c:crosses val="autoZero"/>
        <c:auto val="1"/>
        <c:lblAlgn val="ctr"/>
        <c:lblOffset val="100"/>
        <c:noMultiLvlLbl val="0"/>
      </c:catAx>
      <c:valAx>
        <c:axId val="16196011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Million '$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_(#,##0,,_)_%;_(\(#,##0,,\)_%;_(&quot;—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61962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113118597635277"/>
          <c:y val="9.58466453674121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'Ratio and Comparables Analysis'!$B$58</c:f>
              <c:strCache>
                <c:ptCount val="1"/>
                <c:pt idx="0">
                  <c:v>EV/EBITDA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'Ratio and Comparables Analysis'!$C$37:$G$37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'Ratio and Comparables Analysis'!$C$58:$G$58</c:f>
              <c:numCache>
                <c:formatCode>0.0\x</c:formatCode>
                <c:ptCount val="5"/>
                <c:pt idx="0">
                  <c:v>5.9615793300151001</c:v>
                </c:pt>
                <c:pt idx="1">
                  <c:v>5.9443178772447069</c:v>
                </c:pt>
                <c:pt idx="2">
                  <c:v>5.7424178219020519</c:v>
                </c:pt>
                <c:pt idx="3">
                  <c:v>5.3768107302533528</c:v>
                </c:pt>
                <c:pt idx="4">
                  <c:v>5.4441220912662436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47-B54B-B9B6-C40F2EA45F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27164015"/>
        <c:axId val="827165695"/>
      </c:barChart>
      <c:catAx>
        <c:axId val="82716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827165695"/>
        <c:crosses val="autoZero"/>
        <c:auto val="1"/>
        <c:lblAlgn val="ctr"/>
        <c:lblOffset val="100"/>
        <c:noMultiLvlLbl val="0"/>
      </c:catAx>
      <c:valAx>
        <c:axId val="827165695"/>
        <c:scaling>
          <c:orientation val="minMax"/>
        </c:scaling>
        <c:delete val="1"/>
        <c:axPos val="l"/>
        <c:numFmt formatCode="0.0\x" sourceLinked="1"/>
        <c:majorTickMark val="none"/>
        <c:minorTickMark val="none"/>
        <c:tickLblPos val="nextTo"/>
        <c:crossAx val="82716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113118597635277"/>
          <c:y val="9.58466453674121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'Ratio and Comparables Analysis'!$B$57</c:f>
              <c:strCache>
                <c:ptCount val="1"/>
                <c:pt idx="0">
                  <c:v>EV/EBIT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'Ratio and Comparables Analysis'!$C$37:$G$37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'Ratio and Comparables Analysis'!$C$57:$G$57</c:f>
              <c:numCache>
                <c:formatCode>0.0\x</c:formatCode>
                <c:ptCount val="5"/>
                <c:pt idx="0">
                  <c:v>7.2319538670284942</c:v>
                </c:pt>
                <c:pt idx="1">
                  <c:v>7.5244274809160308</c:v>
                </c:pt>
                <c:pt idx="2">
                  <c:v>7.0574362026634923</c:v>
                </c:pt>
                <c:pt idx="3">
                  <c:v>6.4633464707989967</c:v>
                </c:pt>
                <c:pt idx="4">
                  <c:v>6.5693968346583036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47-B54B-B9B6-C40F2EA45F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27164015"/>
        <c:axId val="827165695"/>
      </c:barChart>
      <c:catAx>
        <c:axId val="82716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827165695"/>
        <c:crosses val="autoZero"/>
        <c:auto val="1"/>
        <c:lblAlgn val="ctr"/>
        <c:lblOffset val="100"/>
        <c:noMultiLvlLbl val="0"/>
      </c:catAx>
      <c:valAx>
        <c:axId val="827165695"/>
        <c:scaling>
          <c:orientation val="minMax"/>
        </c:scaling>
        <c:delete val="1"/>
        <c:axPos val="l"/>
        <c:numFmt formatCode="0.0\x" sourceLinked="1"/>
        <c:majorTickMark val="none"/>
        <c:minorTickMark val="none"/>
        <c:tickLblPos val="nextTo"/>
        <c:crossAx val="82716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113118597635277"/>
          <c:y val="9.58466453674121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'Ratio and Comparables Analysis'!$B$60</c:f>
              <c:strCache>
                <c:ptCount val="1"/>
                <c:pt idx="0">
                  <c:v>EV/FCF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'Ratio and Comparables Analysis'!$C$37:$G$37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'Ratio and Comparables Analysis'!$C$60:$G$60</c:f>
              <c:numCache>
                <c:formatCode>0.0\x</c:formatCode>
                <c:ptCount val="5"/>
                <c:pt idx="0">
                  <c:v>9.4989220062137907</c:v>
                </c:pt>
                <c:pt idx="1">
                  <c:v>5.6204687264724109</c:v>
                </c:pt>
                <c:pt idx="2">
                  <c:v>7.3115059701171345</c:v>
                </c:pt>
                <c:pt idx="3">
                  <c:v>8.7083576953006911</c:v>
                </c:pt>
                <c:pt idx="4">
                  <c:v>7.6139238567146084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47-B54B-B9B6-C40F2EA45F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27164015"/>
        <c:axId val="827165695"/>
      </c:barChart>
      <c:catAx>
        <c:axId val="82716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827165695"/>
        <c:crosses val="autoZero"/>
        <c:auto val="1"/>
        <c:lblAlgn val="ctr"/>
        <c:lblOffset val="100"/>
        <c:noMultiLvlLbl val="0"/>
      </c:catAx>
      <c:valAx>
        <c:axId val="827165695"/>
        <c:scaling>
          <c:orientation val="minMax"/>
        </c:scaling>
        <c:delete val="1"/>
        <c:axPos val="l"/>
        <c:numFmt formatCode="0.0\x" sourceLinked="1"/>
        <c:majorTickMark val="none"/>
        <c:minorTickMark val="none"/>
        <c:tickLblPos val="nextTo"/>
        <c:crossAx val="82716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113118597635277"/>
          <c:y val="9.58466453674121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'Ratio and Comparables Analysis'!$B$59</c:f>
              <c:strCache>
                <c:ptCount val="1"/>
                <c:pt idx="0">
                  <c:v>EV/Debt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'Ratio and Comparables Analysis'!$C$37:$G$37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'Ratio and Comparables Analysis'!$C$59:$G$59</c:f>
              <c:numCache>
                <c:formatCode>0.0\x</c:formatCode>
                <c:ptCount val="5"/>
                <c:pt idx="0">
                  <c:v>3.3907691328964948</c:v>
                </c:pt>
                <c:pt idx="1">
                  <c:v>3.1553619064556289</c:v>
                </c:pt>
                <c:pt idx="2">
                  <c:v>3.0821392598368913</c:v>
                </c:pt>
                <c:pt idx="3">
                  <c:v>2.6206054971235981</c:v>
                </c:pt>
                <c:pt idx="4">
                  <c:v>2.4219682710406025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47-B54B-B9B6-C40F2EA45F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27164015"/>
        <c:axId val="827165695"/>
      </c:barChart>
      <c:catAx>
        <c:axId val="82716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827165695"/>
        <c:crosses val="autoZero"/>
        <c:auto val="1"/>
        <c:lblAlgn val="ctr"/>
        <c:lblOffset val="100"/>
        <c:noMultiLvlLbl val="0"/>
      </c:catAx>
      <c:valAx>
        <c:axId val="827165695"/>
        <c:scaling>
          <c:orientation val="minMax"/>
        </c:scaling>
        <c:delete val="1"/>
        <c:axPos val="l"/>
        <c:numFmt formatCode="0.0\x" sourceLinked="1"/>
        <c:majorTickMark val="none"/>
        <c:minorTickMark val="none"/>
        <c:tickLblPos val="nextTo"/>
        <c:crossAx val="82716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/>
              <a:t>Solvency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'Ratio and Comparables Analysis'!$B$63</c:f>
              <c:strCache>
                <c:ptCount val="1"/>
                <c:pt idx="0">
                  <c:v>Debt/Equity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'Ratio and Comparables Analysis'!$C$37:$G$37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'Ratio and Comparables Analysis'!$C$63:$G$63</c:f>
              <c:numCache>
                <c:formatCode>0.0\x</c:formatCode>
                <c:ptCount val="5"/>
                <c:pt idx="0">
                  <c:v>0.44926832056705157</c:v>
                </c:pt>
                <c:pt idx="1">
                  <c:v>0.44591593973037275</c:v>
                </c:pt>
                <c:pt idx="2">
                  <c:v>0.53079350844212958</c:v>
                </c:pt>
                <c:pt idx="3">
                  <c:v>0.6170533185126752</c:v>
                </c:pt>
                <c:pt idx="4">
                  <c:v>0.70325057201747254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1-094B-99C1-F6D1C89C260B}"/>
            </c:ext>
          </c:extLst>
        </c:ser>
        <c:ser>
          <c:idx val="1"/>
          <c:order val="1"/>
          <c:tx>
            <c:strRef>
              <c:f>'Ratio and Comparables Analysis'!$B$64</c:f>
              <c:strCache>
                <c:ptCount val="1"/>
                <c:pt idx="0">
                  <c:v>Debt/Capital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'Ratio and Comparables Analysis'!$C$37:$G$37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'Ratio and Comparables Analysis'!$C$64:$G$64</c:f>
              <c:numCache>
                <c:formatCode>0.0\x</c:formatCode>
                <c:ptCount val="5"/>
                <c:pt idx="0">
                  <c:v>0.30999664740568361</c:v>
                </c:pt>
                <c:pt idx="1">
                  <c:v>0.30839686283113038</c:v>
                </c:pt>
                <c:pt idx="2">
                  <c:v>0.34674402884182065</c:v>
                </c:pt>
                <c:pt idx="3">
                  <c:v>0.38159120138365338</c:v>
                </c:pt>
                <c:pt idx="4">
                  <c:v>0.41288732472550044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1-094B-99C1-F6D1C89C260B}"/>
            </c:ext>
          </c:extLst>
        </c:ser>
        <c:ser>
          <c:idx val="2"/>
          <c:order val="2"/>
          <c:tx>
            <c:strRef>
              <c:f>'Ratio and Comparables Analysis'!$B$65</c:f>
              <c:strCache>
                <c:ptCount val="1"/>
                <c:pt idx="0">
                  <c:v>Debt/Total Assets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'Ratio and Comparables Analysis'!$C$37:$G$37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'Ratio and Comparables Analysis'!$C$65:$G$65</c:f>
              <c:numCache>
                <c:formatCode>0.0\x</c:formatCode>
                <c:ptCount val="5"/>
                <c:pt idx="0">
                  <c:v>0.21791690349770562</c:v>
                </c:pt>
                <c:pt idx="1">
                  <c:v>0.21711262983126761</c:v>
                </c:pt>
                <c:pt idx="2">
                  <c:v>0.2420793480996728</c:v>
                </c:pt>
                <c:pt idx="3">
                  <c:v>0.28584954238160887</c:v>
                </c:pt>
                <c:pt idx="4">
                  <c:v>0.31434367340038882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61-094B-99C1-F6D1C89C260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18130719"/>
        <c:axId val="832228207"/>
      </c:barChart>
      <c:catAx>
        <c:axId val="81813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832228207"/>
        <c:crosses val="autoZero"/>
        <c:auto val="1"/>
        <c:lblAlgn val="ctr"/>
        <c:lblOffset val="100"/>
        <c:noMultiLvlLbl val="0"/>
      </c:catAx>
      <c:valAx>
        <c:axId val="832228207"/>
        <c:scaling>
          <c:orientation val="minMax"/>
        </c:scaling>
        <c:delete val="1"/>
        <c:axPos val="l"/>
        <c:numFmt formatCode="0.0\x" sourceLinked="1"/>
        <c:majorTickMark val="none"/>
        <c:minorTickMark val="none"/>
        <c:tickLblPos val="nextTo"/>
        <c:crossAx val="81813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/>
              <a:t>Liquidity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'Ratio and Comparables Analysis'!$B$69</c:f>
              <c:strCache>
                <c:ptCount val="1"/>
                <c:pt idx="0">
                  <c:v>Current Ratio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'Ratio and Comparables Analysis'!$C$37:$G$37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'Ratio and Comparables Analysis'!$C$69:$G$69</c:f>
              <c:numCache>
                <c:formatCode>0.0\x</c:formatCode>
                <c:ptCount val="5"/>
                <c:pt idx="0">
                  <c:v>0.93746664294609505</c:v>
                </c:pt>
                <c:pt idx="1">
                  <c:v>0.99516616314199391</c:v>
                </c:pt>
                <c:pt idx="2">
                  <c:v>1.0978875528111798</c:v>
                </c:pt>
                <c:pt idx="3">
                  <c:v>0.8769943727242635</c:v>
                </c:pt>
                <c:pt idx="4">
                  <c:v>0.82586677054927926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C-A94E-9A3E-AEB5C4BE7BE3}"/>
            </c:ext>
          </c:extLst>
        </c:ser>
        <c:ser>
          <c:idx val="1"/>
          <c:order val="1"/>
          <c:tx>
            <c:strRef>
              <c:f>'Ratio and Comparables Analysis'!$B$70</c:f>
              <c:strCache>
                <c:ptCount val="1"/>
                <c:pt idx="0">
                  <c:v>Cash Ratio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'Ratio and Comparables Analysis'!$C$37:$G$37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'Ratio and Comparables Analysis'!$C$70:$G$70</c:f>
              <c:numCache>
                <c:formatCode>0.0\x</c:formatCode>
                <c:ptCount val="5"/>
                <c:pt idx="0">
                  <c:v>0.31684753602561821</c:v>
                </c:pt>
                <c:pt idx="1">
                  <c:v>0.38949311849613966</c:v>
                </c:pt>
                <c:pt idx="2">
                  <c:v>0.43379915502112448</c:v>
                </c:pt>
                <c:pt idx="3">
                  <c:v>0.50105925190334322</c:v>
                </c:pt>
                <c:pt idx="4">
                  <c:v>0.41966214541204805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1C-A94E-9A3E-AEB5C4BE7BE3}"/>
            </c:ext>
          </c:extLst>
        </c:ser>
        <c:ser>
          <c:idx val="2"/>
          <c:order val="2"/>
          <c:tx>
            <c:strRef>
              <c:f>'Ratio and Comparables Analysis'!$B$71</c:f>
              <c:strCache>
                <c:ptCount val="1"/>
                <c:pt idx="0">
                  <c:v>Quick Ratio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'Ratio and Comparables Analysis'!$C$37:$G$37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'Ratio and Comparables Analysis'!$C$71:$G$71</c:f>
              <c:numCache>
                <c:formatCode>0.0\x</c:formatCode>
                <c:ptCount val="5"/>
                <c:pt idx="0">
                  <c:v>0.73705746308486031</c:v>
                </c:pt>
                <c:pt idx="1">
                  <c:v>0.82802954011413221</c:v>
                </c:pt>
                <c:pt idx="2">
                  <c:v>0.94462138446538835</c:v>
                </c:pt>
                <c:pt idx="3">
                  <c:v>0.7239324726911619</c:v>
                </c:pt>
                <c:pt idx="4">
                  <c:v>0.65807274143853811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1C-A94E-9A3E-AEB5C4BE7BE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35926607"/>
        <c:axId val="836022943"/>
      </c:barChart>
      <c:catAx>
        <c:axId val="83592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836022943"/>
        <c:crosses val="autoZero"/>
        <c:auto val="1"/>
        <c:lblAlgn val="ctr"/>
        <c:lblOffset val="100"/>
        <c:noMultiLvlLbl val="0"/>
      </c:catAx>
      <c:valAx>
        <c:axId val="836022943"/>
        <c:scaling>
          <c:orientation val="minMax"/>
        </c:scaling>
        <c:delete val="1"/>
        <c:axPos val="l"/>
        <c:numFmt formatCode="0.0\x" sourceLinked="1"/>
        <c:majorTickMark val="none"/>
        <c:minorTickMark val="none"/>
        <c:tickLblPos val="nextTo"/>
        <c:crossAx val="83592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P&amp;G Closing</a:t>
            </a:r>
            <a:r>
              <a:rPr lang="en-US" baseline="0"/>
              <a:t> Price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'Historical Prices (PG, SP500)'!$F$2</c:f>
              <c:strCache>
                <c:ptCount val="1"/>
                <c:pt idx="0">
                  <c:v> Close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'Historical Prices (PG, SP500)'!$B$3:$B$1261</c:f>
              <c:numCache>
                <c:formatCode>m/d/yy</c:formatCode>
                <c:ptCount val="1259"/>
                <c:pt idx="0">
                  <c:v>41599</c:v>
                </c:pt>
                <c:pt idx="1">
                  <c:v>41600</c:v>
                </c:pt>
                <c:pt idx="2">
                  <c:v>41603</c:v>
                </c:pt>
                <c:pt idx="3">
                  <c:v>41604</c:v>
                </c:pt>
                <c:pt idx="4">
                  <c:v>41605</c:v>
                </c:pt>
                <c:pt idx="5">
                  <c:v>41607</c:v>
                </c:pt>
                <c:pt idx="6">
                  <c:v>41610</c:v>
                </c:pt>
                <c:pt idx="7">
                  <c:v>41611</c:v>
                </c:pt>
                <c:pt idx="8">
                  <c:v>41612</c:v>
                </c:pt>
                <c:pt idx="9">
                  <c:v>41613</c:v>
                </c:pt>
                <c:pt idx="10">
                  <c:v>41614</c:v>
                </c:pt>
                <c:pt idx="11">
                  <c:v>41617</c:v>
                </c:pt>
                <c:pt idx="12">
                  <c:v>41618</c:v>
                </c:pt>
                <c:pt idx="13">
                  <c:v>41619</c:v>
                </c:pt>
                <c:pt idx="14">
                  <c:v>41620</c:v>
                </c:pt>
                <c:pt idx="15">
                  <c:v>41621</c:v>
                </c:pt>
                <c:pt idx="16">
                  <c:v>41624</c:v>
                </c:pt>
                <c:pt idx="17">
                  <c:v>41625</c:v>
                </c:pt>
                <c:pt idx="18">
                  <c:v>41626</c:v>
                </c:pt>
                <c:pt idx="19">
                  <c:v>41627</c:v>
                </c:pt>
                <c:pt idx="20">
                  <c:v>41628</c:v>
                </c:pt>
                <c:pt idx="21">
                  <c:v>41631</c:v>
                </c:pt>
                <c:pt idx="22">
                  <c:v>41632</c:v>
                </c:pt>
                <c:pt idx="23">
                  <c:v>41634</c:v>
                </c:pt>
                <c:pt idx="24">
                  <c:v>41635</c:v>
                </c:pt>
                <c:pt idx="25">
                  <c:v>41638</c:v>
                </c:pt>
                <c:pt idx="26">
                  <c:v>41639</c:v>
                </c:pt>
                <c:pt idx="27">
                  <c:v>41641</c:v>
                </c:pt>
                <c:pt idx="28">
                  <c:v>41642</c:v>
                </c:pt>
                <c:pt idx="29">
                  <c:v>41645</c:v>
                </c:pt>
                <c:pt idx="30">
                  <c:v>41646</c:v>
                </c:pt>
                <c:pt idx="31">
                  <c:v>41647</c:v>
                </c:pt>
                <c:pt idx="32">
                  <c:v>41648</c:v>
                </c:pt>
                <c:pt idx="33">
                  <c:v>41649</c:v>
                </c:pt>
                <c:pt idx="34">
                  <c:v>41652</c:v>
                </c:pt>
                <c:pt idx="35">
                  <c:v>41653</c:v>
                </c:pt>
                <c:pt idx="36">
                  <c:v>41654</c:v>
                </c:pt>
                <c:pt idx="37">
                  <c:v>41655</c:v>
                </c:pt>
                <c:pt idx="38">
                  <c:v>41656</c:v>
                </c:pt>
                <c:pt idx="39">
                  <c:v>41660</c:v>
                </c:pt>
                <c:pt idx="40">
                  <c:v>41661</c:v>
                </c:pt>
                <c:pt idx="41">
                  <c:v>41662</c:v>
                </c:pt>
                <c:pt idx="42">
                  <c:v>41663</c:v>
                </c:pt>
                <c:pt idx="43">
                  <c:v>41666</c:v>
                </c:pt>
                <c:pt idx="44">
                  <c:v>41667</c:v>
                </c:pt>
                <c:pt idx="45">
                  <c:v>41668</c:v>
                </c:pt>
                <c:pt idx="46">
                  <c:v>41669</c:v>
                </c:pt>
                <c:pt idx="47">
                  <c:v>41670</c:v>
                </c:pt>
                <c:pt idx="48">
                  <c:v>41673</c:v>
                </c:pt>
                <c:pt idx="49">
                  <c:v>41674</c:v>
                </c:pt>
                <c:pt idx="50">
                  <c:v>41675</c:v>
                </c:pt>
                <c:pt idx="51">
                  <c:v>41676</c:v>
                </c:pt>
                <c:pt idx="52">
                  <c:v>41677</c:v>
                </c:pt>
                <c:pt idx="53">
                  <c:v>41680</c:v>
                </c:pt>
                <c:pt idx="54">
                  <c:v>41681</c:v>
                </c:pt>
                <c:pt idx="55">
                  <c:v>41682</c:v>
                </c:pt>
                <c:pt idx="56">
                  <c:v>41683</c:v>
                </c:pt>
                <c:pt idx="57">
                  <c:v>41684</c:v>
                </c:pt>
                <c:pt idx="58">
                  <c:v>41688</c:v>
                </c:pt>
                <c:pt idx="59">
                  <c:v>41689</c:v>
                </c:pt>
                <c:pt idx="60">
                  <c:v>41690</c:v>
                </c:pt>
                <c:pt idx="61">
                  <c:v>41691</c:v>
                </c:pt>
                <c:pt idx="62">
                  <c:v>41694</c:v>
                </c:pt>
                <c:pt idx="63">
                  <c:v>41695</c:v>
                </c:pt>
                <c:pt idx="64">
                  <c:v>41696</c:v>
                </c:pt>
                <c:pt idx="65">
                  <c:v>41697</c:v>
                </c:pt>
                <c:pt idx="66">
                  <c:v>41698</c:v>
                </c:pt>
                <c:pt idx="67">
                  <c:v>41701</c:v>
                </c:pt>
                <c:pt idx="68">
                  <c:v>41702</c:v>
                </c:pt>
                <c:pt idx="69">
                  <c:v>41703</c:v>
                </c:pt>
                <c:pt idx="70">
                  <c:v>41704</c:v>
                </c:pt>
                <c:pt idx="71">
                  <c:v>41705</c:v>
                </c:pt>
                <c:pt idx="72">
                  <c:v>41708</c:v>
                </c:pt>
                <c:pt idx="73">
                  <c:v>41709</c:v>
                </c:pt>
                <c:pt idx="74">
                  <c:v>41710</c:v>
                </c:pt>
                <c:pt idx="75">
                  <c:v>41711</c:v>
                </c:pt>
                <c:pt idx="76">
                  <c:v>41712</c:v>
                </c:pt>
                <c:pt idx="77">
                  <c:v>41715</c:v>
                </c:pt>
                <c:pt idx="78">
                  <c:v>41716</c:v>
                </c:pt>
                <c:pt idx="79">
                  <c:v>41717</c:v>
                </c:pt>
                <c:pt idx="80">
                  <c:v>41718</c:v>
                </c:pt>
                <c:pt idx="81">
                  <c:v>41719</c:v>
                </c:pt>
                <c:pt idx="82">
                  <c:v>41722</c:v>
                </c:pt>
                <c:pt idx="83">
                  <c:v>41723</c:v>
                </c:pt>
                <c:pt idx="84">
                  <c:v>41724</c:v>
                </c:pt>
                <c:pt idx="85">
                  <c:v>41725</c:v>
                </c:pt>
                <c:pt idx="86">
                  <c:v>41726</c:v>
                </c:pt>
                <c:pt idx="87">
                  <c:v>41729</c:v>
                </c:pt>
                <c:pt idx="88">
                  <c:v>41730</c:v>
                </c:pt>
                <c:pt idx="89">
                  <c:v>41731</c:v>
                </c:pt>
                <c:pt idx="90">
                  <c:v>41732</c:v>
                </c:pt>
                <c:pt idx="91">
                  <c:v>41733</c:v>
                </c:pt>
                <c:pt idx="92">
                  <c:v>41736</c:v>
                </c:pt>
                <c:pt idx="93">
                  <c:v>41737</c:v>
                </c:pt>
                <c:pt idx="94">
                  <c:v>41738</c:v>
                </c:pt>
                <c:pt idx="95">
                  <c:v>41739</c:v>
                </c:pt>
                <c:pt idx="96">
                  <c:v>41740</c:v>
                </c:pt>
                <c:pt idx="97">
                  <c:v>41743</c:v>
                </c:pt>
                <c:pt idx="98">
                  <c:v>41744</c:v>
                </c:pt>
                <c:pt idx="99">
                  <c:v>41745</c:v>
                </c:pt>
                <c:pt idx="100">
                  <c:v>41746</c:v>
                </c:pt>
                <c:pt idx="101">
                  <c:v>41750</c:v>
                </c:pt>
                <c:pt idx="102">
                  <c:v>41751</c:v>
                </c:pt>
                <c:pt idx="103">
                  <c:v>41752</c:v>
                </c:pt>
                <c:pt idx="104">
                  <c:v>41753</c:v>
                </c:pt>
                <c:pt idx="105">
                  <c:v>41754</c:v>
                </c:pt>
                <c:pt idx="106">
                  <c:v>41757</c:v>
                </c:pt>
                <c:pt idx="107">
                  <c:v>41758</c:v>
                </c:pt>
                <c:pt idx="108">
                  <c:v>41759</c:v>
                </c:pt>
                <c:pt idx="109">
                  <c:v>41760</c:v>
                </c:pt>
                <c:pt idx="110">
                  <c:v>41761</c:v>
                </c:pt>
                <c:pt idx="111">
                  <c:v>41764</c:v>
                </c:pt>
                <c:pt idx="112">
                  <c:v>41765</c:v>
                </c:pt>
                <c:pt idx="113">
                  <c:v>41766</c:v>
                </c:pt>
                <c:pt idx="114">
                  <c:v>41767</c:v>
                </c:pt>
                <c:pt idx="115">
                  <c:v>41768</c:v>
                </c:pt>
                <c:pt idx="116">
                  <c:v>41771</c:v>
                </c:pt>
                <c:pt idx="117">
                  <c:v>41772</c:v>
                </c:pt>
                <c:pt idx="118">
                  <c:v>41773</c:v>
                </c:pt>
                <c:pt idx="119">
                  <c:v>41774</c:v>
                </c:pt>
                <c:pt idx="120">
                  <c:v>41775</c:v>
                </c:pt>
                <c:pt idx="121">
                  <c:v>41778</c:v>
                </c:pt>
                <c:pt idx="122">
                  <c:v>41779</c:v>
                </c:pt>
                <c:pt idx="123">
                  <c:v>41780</c:v>
                </c:pt>
                <c:pt idx="124">
                  <c:v>41781</c:v>
                </c:pt>
                <c:pt idx="125">
                  <c:v>41782</c:v>
                </c:pt>
                <c:pt idx="126">
                  <c:v>41786</c:v>
                </c:pt>
                <c:pt idx="127">
                  <c:v>41787</c:v>
                </c:pt>
                <c:pt idx="128">
                  <c:v>41788</c:v>
                </c:pt>
                <c:pt idx="129">
                  <c:v>41789</c:v>
                </c:pt>
                <c:pt idx="130">
                  <c:v>41792</c:v>
                </c:pt>
                <c:pt idx="131">
                  <c:v>41793</c:v>
                </c:pt>
                <c:pt idx="132">
                  <c:v>41794</c:v>
                </c:pt>
                <c:pt idx="133">
                  <c:v>41795</c:v>
                </c:pt>
                <c:pt idx="134">
                  <c:v>41796</c:v>
                </c:pt>
                <c:pt idx="135">
                  <c:v>41799</c:v>
                </c:pt>
                <c:pt idx="136">
                  <c:v>41800</c:v>
                </c:pt>
                <c:pt idx="137">
                  <c:v>41801</c:v>
                </c:pt>
                <c:pt idx="138">
                  <c:v>41802</c:v>
                </c:pt>
                <c:pt idx="139">
                  <c:v>41803</c:v>
                </c:pt>
                <c:pt idx="140">
                  <c:v>41806</c:v>
                </c:pt>
                <c:pt idx="141">
                  <c:v>41807</c:v>
                </c:pt>
                <c:pt idx="142">
                  <c:v>41808</c:v>
                </c:pt>
                <c:pt idx="143">
                  <c:v>41809</c:v>
                </c:pt>
                <c:pt idx="144">
                  <c:v>41810</c:v>
                </c:pt>
                <c:pt idx="145">
                  <c:v>41813</c:v>
                </c:pt>
                <c:pt idx="146">
                  <c:v>41814</c:v>
                </c:pt>
                <c:pt idx="147">
                  <c:v>41815</c:v>
                </c:pt>
                <c:pt idx="148">
                  <c:v>41816</c:v>
                </c:pt>
                <c:pt idx="149">
                  <c:v>41817</c:v>
                </c:pt>
                <c:pt idx="150">
                  <c:v>41820</c:v>
                </c:pt>
                <c:pt idx="151">
                  <c:v>41821</c:v>
                </c:pt>
                <c:pt idx="152">
                  <c:v>41822</c:v>
                </c:pt>
                <c:pt idx="153">
                  <c:v>41823</c:v>
                </c:pt>
                <c:pt idx="154">
                  <c:v>41827</c:v>
                </c:pt>
                <c:pt idx="155">
                  <c:v>41828</c:v>
                </c:pt>
                <c:pt idx="156">
                  <c:v>41829</c:v>
                </c:pt>
                <c:pt idx="157">
                  <c:v>41830</c:v>
                </c:pt>
                <c:pt idx="158">
                  <c:v>41831</c:v>
                </c:pt>
                <c:pt idx="159">
                  <c:v>41834</c:v>
                </c:pt>
                <c:pt idx="160">
                  <c:v>41835</c:v>
                </c:pt>
                <c:pt idx="161">
                  <c:v>41836</c:v>
                </c:pt>
                <c:pt idx="162">
                  <c:v>41837</c:v>
                </c:pt>
                <c:pt idx="163">
                  <c:v>41838</c:v>
                </c:pt>
                <c:pt idx="164">
                  <c:v>41841</c:v>
                </c:pt>
                <c:pt idx="165">
                  <c:v>41842</c:v>
                </c:pt>
                <c:pt idx="166">
                  <c:v>41843</c:v>
                </c:pt>
                <c:pt idx="167">
                  <c:v>41844</c:v>
                </c:pt>
                <c:pt idx="168">
                  <c:v>41845</c:v>
                </c:pt>
                <c:pt idx="169">
                  <c:v>41848</c:v>
                </c:pt>
                <c:pt idx="170">
                  <c:v>41849</c:v>
                </c:pt>
                <c:pt idx="171">
                  <c:v>41850</c:v>
                </c:pt>
                <c:pt idx="172">
                  <c:v>41851</c:v>
                </c:pt>
                <c:pt idx="173">
                  <c:v>41852</c:v>
                </c:pt>
                <c:pt idx="174">
                  <c:v>41855</c:v>
                </c:pt>
                <c:pt idx="175">
                  <c:v>41856</c:v>
                </c:pt>
                <c:pt idx="176">
                  <c:v>41857</c:v>
                </c:pt>
                <c:pt idx="177">
                  <c:v>41858</c:v>
                </c:pt>
                <c:pt idx="178">
                  <c:v>41859</c:v>
                </c:pt>
                <c:pt idx="179">
                  <c:v>41862</c:v>
                </c:pt>
                <c:pt idx="180">
                  <c:v>41863</c:v>
                </c:pt>
                <c:pt idx="181">
                  <c:v>41864</c:v>
                </c:pt>
                <c:pt idx="182">
                  <c:v>41865</c:v>
                </c:pt>
                <c:pt idx="183">
                  <c:v>41866</c:v>
                </c:pt>
                <c:pt idx="184">
                  <c:v>41869</c:v>
                </c:pt>
                <c:pt idx="185">
                  <c:v>41870</c:v>
                </c:pt>
                <c:pt idx="186">
                  <c:v>41871</c:v>
                </c:pt>
                <c:pt idx="187">
                  <c:v>41872</c:v>
                </c:pt>
                <c:pt idx="188">
                  <c:v>41873</c:v>
                </c:pt>
                <c:pt idx="189">
                  <c:v>41876</c:v>
                </c:pt>
                <c:pt idx="190">
                  <c:v>41877</c:v>
                </c:pt>
                <c:pt idx="191">
                  <c:v>41878</c:v>
                </c:pt>
                <c:pt idx="192">
                  <c:v>41879</c:v>
                </c:pt>
                <c:pt idx="193">
                  <c:v>41880</c:v>
                </c:pt>
                <c:pt idx="194">
                  <c:v>41884</c:v>
                </c:pt>
                <c:pt idx="195">
                  <c:v>41885</c:v>
                </c:pt>
                <c:pt idx="196">
                  <c:v>41886</c:v>
                </c:pt>
                <c:pt idx="197">
                  <c:v>41887</c:v>
                </c:pt>
                <c:pt idx="198">
                  <c:v>41890</c:v>
                </c:pt>
                <c:pt idx="199">
                  <c:v>41891</c:v>
                </c:pt>
                <c:pt idx="200">
                  <c:v>41892</c:v>
                </c:pt>
                <c:pt idx="201">
                  <c:v>41893</c:v>
                </c:pt>
                <c:pt idx="202">
                  <c:v>41894</c:v>
                </c:pt>
                <c:pt idx="203">
                  <c:v>41897</c:v>
                </c:pt>
                <c:pt idx="204">
                  <c:v>41898</c:v>
                </c:pt>
                <c:pt idx="205">
                  <c:v>41899</c:v>
                </c:pt>
                <c:pt idx="206">
                  <c:v>41900</c:v>
                </c:pt>
                <c:pt idx="207">
                  <c:v>41901</c:v>
                </c:pt>
                <c:pt idx="208">
                  <c:v>41904</c:v>
                </c:pt>
                <c:pt idx="209">
                  <c:v>41905</c:v>
                </c:pt>
                <c:pt idx="210">
                  <c:v>41906</c:v>
                </c:pt>
                <c:pt idx="211">
                  <c:v>41907</c:v>
                </c:pt>
                <c:pt idx="212">
                  <c:v>41908</c:v>
                </c:pt>
                <c:pt idx="213">
                  <c:v>41911</c:v>
                </c:pt>
                <c:pt idx="214">
                  <c:v>41912</c:v>
                </c:pt>
                <c:pt idx="215">
                  <c:v>41913</c:v>
                </c:pt>
                <c:pt idx="216">
                  <c:v>41914</c:v>
                </c:pt>
                <c:pt idx="217">
                  <c:v>41915</c:v>
                </c:pt>
                <c:pt idx="218">
                  <c:v>41918</c:v>
                </c:pt>
                <c:pt idx="219">
                  <c:v>41919</c:v>
                </c:pt>
                <c:pt idx="220">
                  <c:v>41920</c:v>
                </c:pt>
                <c:pt idx="221">
                  <c:v>41921</c:v>
                </c:pt>
                <c:pt idx="222">
                  <c:v>41922</c:v>
                </c:pt>
                <c:pt idx="223">
                  <c:v>41925</c:v>
                </c:pt>
                <c:pt idx="224">
                  <c:v>41926</c:v>
                </c:pt>
                <c:pt idx="225">
                  <c:v>41927</c:v>
                </c:pt>
                <c:pt idx="226">
                  <c:v>41928</c:v>
                </c:pt>
                <c:pt idx="227">
                  <c:v>41929</c:v>
                </c:pt>
                <c:pt idx="228">
                  <c:v>41932</c:v>
                </c:pt>
                <c:pt idx="229">
                  <c:v>41933</c:v>
                </c:pt>
                <c:pt idx="230">
                  <c:v>41934</c:v>
                </c:pt>
                <c:pt idx="231">
                  <c:v>41935</c:v>
                </c:pt>
                <c:pt idx="232">
                  <c:v>41936</c:v>
                </c:pt>
                <c:pt idx="233">
                  <c:v>41939</c:v>
                </c:pt>
                <c:pt idx="234">
                  <c:v>41940</c:v>
                </c:pt>
                <c:pt idx="235">
                  <c:v>41941</c:v>
                </c:pt>
                <c:pt idx="236">
                  <c:v>41942</c:v>
                </c:pt>
                <c:pt idx="237">
                  <c:v>41943</c:v>
                </c:pt>
                <c:pt idx="238">
                  <c:v>41946</c:v>
                </c:pt>
                <c:pt idx="239">
                  <c:v>41947</c:v>
                </c:pt>
                <c:pt idx="240">
                  <c:v>41948</c:v>
                </c:pt>
                <c:pt idx="241">
                  <c:v>41949</c:v>
                </c:pt>
                <c:pt idx="242">
                  <c:v>41950</c:v>
                </c:pt>
                <c:pt idx="243">
                  <c:v>41953</c:v>
                </c:pt>
                <c:pt idx="244">
                  <c:v>41954</c:v>
                </c:pt>
                <c:pt idx="245">
                  <c:v>41955</c:v>
                </c:pt>
                <c:pt idx="246">
                  <c:v>41956</c:v>
                </c:pt>
                <c:pt idx="247">
                  <c:v>41957</c:v>
                </c:pt>
                <c:pt idx="248">
                  <c:v>41960</c:v>
                </c:pt>
                <c:pt idx="249">
                  <c:v>41961</c:v>
                </c:pt>
                <c:pt idx="250">
                  <c:v>41962</c:v>
                </c:pt>
                <c:pt idx="251">
                  <c:v>41963</c:v>
                </c:pt>
                <c:pt idx="252">
                  <c:v>41964</c:v>
                </c:pt>
                <c:pt idx="253">
                  <c:v>41967</c:v>
                </c:pt>
                <c:pt idx="254">
                  <c:v>41968</c:v>
                </c:pt>
                <c:pt idx="255">
                  <c:v>41969</c:v>
                </c:pt>
                <c:pt idx="256">
                  <c:v>41971</c:v>
                </c:pt>
                <c:pt idx="257">
                  <c:v>41974</c:v>
                </c:pt>
                <c:pt idx="258">
                  <c:v>41975</c:v>
                </c:pt>
                <c:pt idx="259">
                  <c:v>41976</c:v>
                </c:pt>
                <c:pt idx="260">
                  <c:v>41977</c:v>
                </c:pt>
                <c:pt idx="261">
                  <c:v>41978</c:v>
                </c:pt>
                <c:pt idx="262">
                  <c:v>41981</c:v>
                </c:pt>
                <c:pt idx="263">
                  <c:v>41982</c:v>
                </c:pt>
                <c:pt idx="264">
                  <c:v>41983</c:v>
                </c:pt>
                <c:pt idx="265">
                  <c:v>41984</c:v>
                </c:pt>
                <c:pt idx="266">
                  <c:v>41985</c:v>
                </c:pt>
                <c:pt idx="267">
                  <c:v>41988</c:v>
                </c:pt>
                <c:pt idx="268">
                  <c:v>41989</c:v>
                </c:pt>
                <c:pt idx="269">
                  <c:v>41990</c:v>
                </c:pt>
                <c:pt idx="270">
                  <c:v>41991</c:v>
                </c:pt>
                <c:pt idx="271">
                  <c:v>41992</c:v>
                </c:pt>
                <c:pt idx="272">
                  <c:v>41995</c:v>
                </c:pt>
                <c:pt idx="273">
                  <c:v>41996</c:v>
                </c:pt>
                <c:pt idx="274">
                  <c:v>41997</c:v>
                </c:pt>
                <c:pt idx="275">
                  <c:v>41999</c:v>
                </c:pt>
                <c:pt idx="276">
                  <c:v>42002</c:v>
                </c:pt>
                <c:pt idx="277">
                  <c:v>42003</c:v>
                </c:pt>
                <c:pt idx="278">
                  <c:v>42004</c:v>
                </c:pt>
                <c:pt idx="279">
                  <c:v>42006</c:v>
                </c:pt>
                <c:pt idx="280">
                  <c:v>42009</c:v>
                </c:pt>
                <c:pt idx="281">
                  <c:v>42010</c:v>
                </c:pt>
                <c:pt idx="282">
                  <c:v>42011</c:v>
                </c:pt>
                <c:pt idx="283">
                  <c:v>42012</c:v>
                </c:pt>
                <c:pt idx="284">
                  <c:v>42013</c:v>
                </c:pt>
                <c:pt idx="285">
                  <c:v>42016</c:v>
                </c:pt>
                <c:pt idx="286">
                  <c:v>42017</c:v>
                </c:pt>
                <c:pt idx="287">
                  <c:v>42018</c:v>
                </c:pt>
                <c:pt idx="288">
                  <c:v>42019</c:v>
                </c:pt>
                <c:pt idx="289">
                  <c:v>42020</c:v>
                </c:pt>
                <c:pt idx="290">
                  <c:v>42024</c:v>
                </c:pt>
                <c:pt idx="291">
                  <c:v>42025</c:v>
                </c:pt>
                <c:pt idx="292">
                  <c:v>42026</c:v>
                </c:pt>
                <c:pt idx="293">
                  <c:v>42027</c:v>
                </c:pt>
                <c:pt idx="294">
                  <c:v>42030</c:v>
                </c:pt>
                <c:pt idx="295">
                  <c:v>42031</c:v>
                </c:pt>
                <c:pt idx="296">
                  <c:v>42032</c:v>
                </c:pt>
                <c:pt idx="297">
                  <c:v>42033</c:v>
                </c:pt>
                <c:pt idx="298">
                  <c:v>42034</c:v>
                </c:pt>
                <c:pt idx="299">
                  <c:v>42037</c:v>
                </c:pt>
                <c:pt idx="300">
                  <c:v>42038</c:v>
                </c:pt>
                <c:pt idx="301">
                  <c:v>42039</c:v>
                </c:pt>
                <c:pt idx="302">
                  <c:v>42040</c:v>
                </c:pt>
                <c:pt idx="303">
                  <c:v>42041</c:v>
                </c:pt>
                <c:pt idx="304">
                  <c:v>42044</c:v>
                </c:pt>
                <c:pt idx="305">
                  <c:v>42045</c:v>
                </c:pt>
                <c:pt idx="306">
                  <c:v>42046</c:v>
                </c:pt>
                <c:pt idx="307">
                  <c:v>42047</c:v>
                </c:pt>
                <c:pt idx="308">
                  <c:v>42048</c:v>
                </c:pt>
                <c:pt idx="309">
                  <c:v>42052</c:v>
                </c:pt>
                <c:pt idx="310">
                  <c:v>42053</c:v>
                </c:pt>
                <c:pt idx="311">
                  <c:v>42054</c:v>
                </c:pt>
                <c:pt idx="312">
                  <c:v>42055</c:v>
                </c:pt>
                <c:pt idx="313">
                  <c:v>42058</c:v>
                </c:pt>
                <c:pt idx="314">
                  <c:v>42059</c:v>
                </c:pt>
                <c:pt idx="315">
                  <c:v>42060</c:v>
                </c:pt>
                <c:pt idx="316">
                  <c:v>42061</c:v>
                </c:pt>
                <c:pt idx="317">
                  <c:v>42062</c:v>
                </c:pt>
                <c:pt idx="318">
                  <c:v>42065</c:v>
                </c:pt>
                <c:pt idx="319">
                  <c:v>42066</c:v>
                </c:pt>
                <c:pt idx="320">
                  <c:v>42067</c:v>
                </c:pt>
                <c:pt idx="321">
                  <c:v>42068</c:v>
                </c:pt>
                <c:pt idx="322">
                  <c:v>42069</c:v>
                </c:pt>
                <c:pt idx="323">
                  <c:v>42072</c:v>
                </c:pt>
                <c:pt idx="324">
                  <c:v>42073</c:v>
                </c:pt>
                <c:pt idx="325">
                  <c:v>42074</c:v>
                </c:pt>
                <c:pt idx="326">
                  <c:v>42075</c:v>
                </c:pt>
                <c:pt idx="327">
                  <c:v>42076</c:v>
                </c:pt>
                <c:pt idx="328">
                  <c:v>42079</c:v>
                </c:pt>
                <c:pt idx="329">
                  <c:v>42080</c:v>
                </c:pt>
                <c:pt idx="330">
                  <c:v>42081</c:v>
                </c:pt>
                <c:pt idx="331">
                  <c:v>42082</c:v>
                </c:pt>
                <c:pt idx="332">
                  <c:v>42083</c:v>
                </c:pt>
                <c:pt idx="333">
                  <c:v>42086</c:v>
                </c:pt>
                <c:pt idx="334">
                  <c:v>42087</c:v>
                </c:pt>
                <c:pt idx="335">
                  <c:v>42088</c:v>
                </c:pt>
                <c:pt idx="336">
                  <c:v>42089</c:v>
                </c:pt>
                <c:pt idx="337">
                  <c:v>42090</c:v>
                </c:pt>
                <c:pt idx="338">
                  <c:v>42093</c:v>
                </c:pt>
                <c:pt idx="339">
                  <c:v>42094</c:v>
                </c:pt>
                <c:pt idx="340">
                  <c:v>42095</c:v>
                </c:pt>
                <c:pt idx="341">
                  <c:v>42096</c:v>
                </c:pt>
                <c:pt idx="342">
                  <c:v>42100</c:v>
                </c:pt>
                <c:pt idx="343">
                  <c:v>42101</c:v>
                </c:pt>
                <c:pt idx="344">
                  <c:v>42102</c:v>
                </c:pt>
                <c:pt idx="345">
                  <c:v>42103</c:v>
                </c:pt>
                <c:pt idx="346">
                  <c:v>42104</c:v>
                </c:pt>
                <c:pt idx="347">
                  <c:v>42107</c:v>
                </c:pt>
                <c:pt idx="348">
                  <c:v>42108</c:v>
                </c:pt>
                <c:pt idx="349">
                  <c:v>42109</c:v>
                </c:pt>
                <c:pt idx="350">
                  <c:v>42110</c:v>
                </c:pt>
                <c:pt idx="351">
                  <c:v>42111</c:v>
                </c:pt>
                <c:pt idx="352">
                  <c:v>42114</c:v>
                </c:pt>
                <c:pt idx="353">
                  <c:v>42115</c:v>
                </c:pt>
                <c:pt idx="354">
                  <c:v>42116</c:v>
                </c:pt>
                <c:pt idx="355">
                  <c:v>42117</c:v>
                </c:pt>
                <c:pt idx="356">
                  <c:v>42118</c:v>
                </c:pt>
                <c:pt idx="357">
                  <c:v>42121</c:v>
                </c:pt>
                <c:pt idx="358">
                  <c:v>42122</c:v>
                </c:pt>
                <c:pt idx="359">
                  <c:v>42123</c:v>
                </c:pt>
                <c:pt idx="360">
                  <c:v>42124</c:v>
                </c:pt>
                <c:pt idx="361">
                  <c:v>42125</c:v>
                </c:pt>
                <c:pt idx="362">
                  <c:v>42128</c:v>
                </c:pt>
                <c:pt idx="363">
                  <c:v>42129</c:v>
                </c:pt>
                <c:pt idx="364">
                  <c:v>42130</c:v>
                </c:pt>
                <c:pt idx="365">
                  <c:v>42131</c:v>
                </c:pt>
                <c:pt idx="366">
                  <c:v>42132</c:v>
                </c:pt>
                <c:pt idx="367">
                  <c:v>42135</c:v>
                </c:pt>
                <c:pt idx="368">
                  <c:v>42136</c:v>
                </c:pt>
                <c:pt idx="369">
                  <c:v>42137</c:v>
                </c:pt>
                <c:pt idx="370">
                  <c:v>42138</c:v>
                </c:pt>
                <c:pt idx="371">
                  <c:v>42139</c:v>
                </c:pt>
                <c:pt idx="372">
                  <c:v>42142</c:v>
                </c:pt>
                <c:pt idx="373">
                  <c:v>42143</c:v>
                </c:pt>
                <c:pt idx="374">
                  <c:v>42144</c:v>
                </c:pt>
                <c:pt idx="375">
                  <c:v>42145</c:v>
                </c:pt>
                <c:pt idx="376">
                  <c:v>42146</c:v>
                </c:pt>
                <c:pt idx="377">
                  <c:v>42150</c:v>
                </c:pt>
                <c:pt idx="378">
                  <c:v>42151</c:v>
                </c:pt>
                <c:pt idx="379">
                  <c:v>42152</c:v>
                </c:pt>
                <c:pt idx="380">
                  <c:v>42153</c:v>
                </c:pt>
                <c:pt idx="381">
                  <c:v>42156</c:v>
                </c:pt>
                <c:pt idx="382">
                  <c:v>42157</c:v>
                </c:pt>
                <c:pt idx="383">
                  <c:v>42158</c:v>
                </c:pt>
                <c:pt idx="384">
                  <c:v>42159</c:v>
                </c:pt>
                <c:pt idx="385">
                  <c:v>42160</c:v>
                </c:pt>
                <c:pt idx="386">
                  <c:v>42163</c:v>
                </c:pt>
                <c:pt idx="387">
                  <c:v>42164</c:v>
                </c:pt>
                <c:pt idx="388">
                  <c:v>42165</c:v>
                </c:pt>
                <c:pt idx="389">
                  <c:v>42166</c:v>
                </c:pt>
                <c:pt idx="390">
                  <c:v>42167</c:v>
                </c:pt>
                <c:pt idx="391">
                  <c:v>42170</c:v>
                </c:pt>
                <c:pt idx="392">
                  <c:v>42171</c:v>
                </c:pt>
                <c:pt idx="393">
                  <c:v>42172</c:v>
                </c:pt>
                <c:pt idx="394">
                  <c:v>42173</c:v>
                </c:pt>
                <c:pt idx="395">
                  <c:v>42174</c:v>
                </c:pt>
                <c:pt idx="396">
                  <c:v>42177</c:v>
                </c:pt>
                <c:pt idx="397">
                  <c:v>42178</c:v>
                </c:pt>
                <c:pt idx="398">
                  <c:v>42179</c:v>
                </c:pt>
                <c:pt idx="399">
                  <c:v>42180</c:v>
                </c:pt>
                <c:pt idx="400">
                  <c:v>42181</c:v>
                </c:pt>
                <c:pt idx="401">
                  <c:v>42184</c:v>
                </c:pt>
                <c:pt idx="402">
                  <c:v>42185</c:v>
                </c:pt>
                <c:pt idx="403">
                  <c:v>42186</c:v>
                </c:pt>
                <c:pt idx="404">
                  <c:v>42187</c:v>
                </c:pt>
                <c:pt idx="405">
                  <c:v>42191</c:v>
                </c:pt>
                <c:pt idx="406">
                  <c:v>42192</c:v>
                </c:pt>
                <c:pt idx="407">
                  <c:v>42193</c:v>
                </c:pt>
                <c:pt idx="408">
                  <c:v>42194</c:v>
                </c:pt>
                <c:pt idx="409">
                  <c:v>42195</c:v>
                </c:pt>
                <c:pt idx="410">
                  <c:v>42198</c:v>
                </c:pt>
                <c:pt idx="411">
                  <c:v>42199</c:v>
                </c:pt>
                <c:pt idx="412">
                  <c:v>42200</c:v>
                </c:pt>
                <c:pt idx="413">
                  <c:v>42201</c:v>
                </c:pt>
                <c:pt idx="414">
                  <c:v>42202</c:v>
                </c:pt>
                <c:pt idx="415">
                  <c:v>42205</c:v>
                </c:pt>
                <c:pt idx="416">
                  <c:v>42206</c:v>
                </c:pt>
                <c:pt idx="417">
                  <c:v>42207</c:v>
                </c:pt>
                <c:pt idx="418">
                  <c:v>42208</c:v>
                </c:pt>
                <c:pt idx="419">
                  <c:v>42209</c:v>
                </c:pt>
                <c:pt idx="420">
                  <c:v>42212</c:v>
                </c:pt>
                <c:pt idx="421">
                  <c:v>42213</c:v>
                </c:pt>
                <c:pt idx="422">
                  <c:v>42214</c:v>
                </c:pt>
                <c:pt idx="423">
                  <c:v>42215</c:v>
                </c:pt>
                <c:pt idx="424">
                  <c:v>42216</c:v>
                </c:pt>
                <c:pt idx="425">
                  <c:v>42219</c:v>
                </c:pt>
                <c:pt idx="426">
                  <c:v>42220</c:v>
                </c:pt>
                <c:pt idx="427">
                  <c:v>42221</c:v>
                </c:pt>
                <c:pt idx="428">
                  <c:v>42222</c:v>
                </c:pt>
                <c:pt idx="429">
                  <c:v>42223</c:v>
                </c:pt>
                <c:pt idx="430">
                  <c:v>42226</c:v>
                </c:pt>
                <c:pt idx="431">
                  <c:v>42227</c:v>
                </c:pt>
                <c:pt idx="432">
                  <c:v>42228</c:v>
                </c:pt>
                <c:pt idx="433">
                  <c:v>42229</c:v>
                </c:pt>
                <c:pt idx="434">
                  <c:v>42230</c:v>
                </c:pt>
                <c:pt idx="435">
                  <c:v>42233</c:v>
                </c:pt>
                <c:pt idx="436">
                  <c:v>42234</c:v>
                </c:pt>
                <c:pt idx="437">
                  <c:v>42235</c:v>
                </c:pt>
                <c:pt idx="438">
                  <c:v>42236</c:v>
                </c:pt>
                <c:pt idx="439">
                  <c:v>42237</c:v>
                </c:pt>
                <c:pt idx="440">
                  <c:v>42240</c:v>
                </c:pt>
                <c:pt idx="441">
                  <c:v>42241</c:v>
                </c:pt>
                <c:pt idx="442">
                  <c:v>42242</c:v>
                </c:pt>
                <c:pt idx="443">
                  <c:v>42243</c:v>
                </c:pt>
                <c:pt idx="444">
                  <c:v>42244</c:v>
                </c:pt>
                <c:pt idx="445">
                  <c:v>42247</c:v>
                </c:pt>
                <c:pt idx="446">
                  <c:v>42248</c:v>
                </c:pt>
                <c:pt idx="447">
                  <c:v>42249</c:v>
                </c:pt>
                <c:pt idx="448">
                  <c:v>42250</c:v>
                </c:pt>
                <c:pt idx="449">
                  <c:v>42251</c:v>
                </c:pt>
                <c:pt idx="450">
                  <c:v>42255</c:v>
                </c:pt>
                <c:pt idx="451">
                  <c:v>42256</c:v>
                </c:pt>
                <c:pt idx="452">
                  <c:v>42257</c:v>
                </c:pt>
                <c:pt idx="453">
                  <c:v>42258</c:v>
                </c:pt>
                <c:pt idx="454">
                  <c:v>42261</c:v>
                </c:pt>
                <c:pt idx="455">
                  <c:v>42262</c:v>
                </c:pt>
                <c:pt idx="456">
                  <c:v>42263</c:v>
                </c:pt>
                <c:pt idx="457">
                  <c:v>42264</c:v>
                </c:pt>
                <c:pt idx="458">
                  <c:v>42265</c:v>
                </c:pt>
                <c:pt idx="459">
                  <c:v>42268</c:v>
                </c:pt>
                <c:pt idx="460">
                  <c:v>42269</c:v>
                </c:pt>
                <c:pt idx="461">
                  <c:v>42270</c:v>
                </c:pt>
                <c:pt idx="462">
                  <c:v>42271</c:v>
                </c:pt>
                <c:pt idx="463">
                  <c:v>42272</c:v>
                </c:pt>
                <c:pt idx="464">
                  <c:v>42275</c:v>
                </c:pt>
                <c:pt idx="465">
                  <c:v>42276</c:v>
                </c:pt>
                <c:pt idx="466">
                  <c:v>42277</c:v>
                </c:pt>
                <c:pt idx="467">
                  <c:v>42278</c:v>
                </c:pt>
                <c:pt idx="468">
                  <c:v>42279</c:v>
                </c:pt>
                <c:pt idx="469">
                  <c:v>42282</c:v>
                </c:pt>
                <c:pt idx="470">
                  <c:v>42283</c:v>
                </c:pt>
                <c:pt idx="471">
                  <c:v>42284</c:v>
                </c:pt>
                <c:pt idx="472">
                  <c:v>42285</c:v>
                </c:pt>
                <c:pt idx="473">
                  <c:v>42286</c:v>
                </c:pt>
                <c:pt idx="474">
                  <c:v>42289</c:v>
                </c:pt>
                <c:pt idx="475">
                  <c:v>42290</c:v>
                </c:pt>
                <c:pt idx="476">
                  <c:v>42291</c:v>
                </c:pt>
                <c:pt idx="477">
                  <c:v>42292</c:v>
                </c:pt>
                <c:pt idx="478">
                  <c:v>42293</c:v>
                </c:pt>
                <c:pt idx="479">
                  <c:v>42296</c:v>
                </c:pt>
                <c:pt idx="480">
                  <c:v>42297</c:v>
                </c:pt>
                <c:pt idx="481">
                  <c:v>42298</c:v>
                </c:pt>
                <c:pt idx="482">
                  <c:v>42299</c:v>
                </c:pt>
                <c:pt idx="483">
                  <c:v>42300</c:v>
                </c:pt>
                <c:pt idx="484">
                  <c:v>42303</c:v>
                </c:pt>
                <c:pt idx="485">
                  <c:v>42304</c:v>
                </c:pt>
                <c:pt idx="486">
                  <c:v>42305</c:v>
                </c:pt>
                <c:pt idx="487">
                  <c:v>42306</c:v>
                </c:pt>
                <c:pt idx="488">
                  <c:v>42307</c:v>
                </c:pt>
                <c:pt idx="489">
                  <c:v>42310</c:v>
                </c:pt>
                <c:pt idx="490">
                  <c:v>42311</c:v>
                </c:pt>
                <c:pt idx="491">
                  <c:v>42312</c:v>
                </c:pt>
                <c:pt idx="492">
                  <c:v>42313</c:v>
                </c:pt>
                <c:pt idx="493">
                  <c:v>42314</c:v>
                </c:pt>
                <c:pt idx="494">
                  <c:v>42317</c:v>
                </c:pt>
                <c:pt idx="495">
                  <c:v>42318</c:v>
                </c:pt>
                <c:pt idx="496">
                  <c:v>42319</c:v>
                </c:pt>
                <c:pt idx="497">
                  <c:v>42320</c:v>
                </c:pt>
                <c:pt idx="498">
                  <c:v>42321</c:v>
                </c:pt>
                <c:pt idx="499">
                  <c:v>42324</c:v>
                </c:pt>
                <c:pt idx="500">
                  <c:v>42325</c:v>
                </c:pt>
                <c:pt idx="501">
                  <c:v>42326</c:v>
                </c:pt>
                <c:pt idx="502">
                  <c:v>42327</c:v>
                </c:pt>
                <c:pt idx="503">
                  <c:v>42328</c:v>
                </c:pt>
                <c:pt idx="504">
                  <c:v>42331</c:v>
                </c:pt>
                <c:pt idx="505">
                  <c:v>42332</c:v>
                </c:pt>
                <c:pt idx="506">
                  <c:v>42333</c:v>
                </c:pt>
                <c:pt idx="507">
                  <c:v>42335</c:v>
                </c:pt>
                <c:pt idx="508">
                  <c:v>42338</c:v>
                </c:pt>
                <c:pt idx="509">
                  <c:v>42339</c:v>
                </c:pt>
                <c:pt idx="510">
                  <c:v>42340</c:v>
                </c:pt>
                <c:pt idx="511">
                  <c:v>42341</c:v>
                </c:pt>
                <c:pt idx="512">
                  <c:v>42342</c:v>
                </c:pt>
                <c:pt idx="513">
                  <c:v>42345</c:v>
                </c:pt>
                <c:pt idx="514">
                  <c:v>42346</c:v>
                </c:pt>
                <c:pt idx="515">
                  <c:v>42347</c:v>
                </c:pt>
                <c:pt idx="516">
                  <c:v>42348</c:v>
                </c:pt>
                <c:pt idx="517">
                  <c:v>42349</c:v>
                </c:pt>
                <c:pt idx="518">
                  <c:v>42352</c:v>
                </c:pt>
                <c:pt idx="519">
                  <c:v>42353</c:v>
                </c:pt>
                <c:pt idx="520">
                  <c:v>42354</c:v>
                </c:pt>
                <c:pt idx="521">
                  <c:v>42355</c:v>
                </c:pt>
                <c:pt idx="522">
                  <c:v>42356</c:v>
                </c:pt>
                <c:pt idx="523">
                  <c:v>42359</c:v>
                </c:pt>
                <c:pt idx="524">
                  <c:v>42360</c:v>
                </c:pt>
                <c:pt idx="525">
                  <c:v>42361</c:v>
                </c:pt>
                <c:pt idx="526">
                  <c:v>42362</c:v>
                </c:pt>
                <c:pt idx="527">
                  <c:v>42366</c:v>
                </c:pt>
                <c:pt idx="528">
                  <c:v>42367</c:v>
                </c:pt>
                <c:pt idx="529">
                  <c:v>42368</c:v>
                </c:pt>
                <c:pt idx="530">
                  <c:v>42369</c:v>
                </c:pt>
                <c:pt idx="531">
                  <c:v>42373</c:v>
                </c:pt>
                <c:pt idx="532">
                  <c:v>42374</c:v>
                </c:pt>
                <c:pt idx="533">
                  <c:v>42375</c:v>
                </c:pt>
                <c:pt idx="534">
                  <c:v>42376</c:v>
                </c:pt>
                <c:pt idx="535">
                  <c:v>42377</c:v>
                </c:pt>
                <c:pt idx="536">
                  <c:v>42380</c:v>
                </c:pt>
                <c:pt idx="537">
                  <c:v>42381</c:v>
                </c:pt>
                <c:pt idx="538">
                  <c:v>42382</c:v>
                </c:pt>
                <c:pt idx="539">
                  <c:v>42383</c:v>
                </c:pt>
                <c:pt idx="540">
                  <c:v>42384</c:v>
                </c:pt>
                <c:pt idx="541">
                  <c:v>42388</c:v>
                </c:pt>
                <c:pt idx="542">
                  <c:v>42389</c:v>
                </c:pt>
                <c:pt idx="543">
                  <c:v>42390</c:v>
                </c:pt>
                <c:pt idx="544">
                  <c:v>42391</c:v>
                </c:pt>
                <c:pt idx="545">
                  <c:v>42394</c:v>
                </c:pt>
                <c:pt idx="546">
                  <c:v>42395</c:v>
                </c:pt>
                <c:pt idx="547">
                  <c:v>42396</c:v>
                </c:pt>
                <c:pt idx="548">
                  <c:v>42397</c:v>
                </c:pt>
                <c:pt idx="549">
                  <c:v>42398</c:v>
                </c:pt>
                <c:pt idx="550">
                  <c:v>42401</c:v>
                </c:pt>
                <c:pt idx="551">
                  <c:v>42402</c:v>
                </c:pt>
                <c:pt idx="552">
                  <c:v>42403</c:v>
                </c:pt>
                <c:pt idx="553">
                  <c:v>42404</c:v>
                </c:pt>
                <c:pt idx="554">
                  <c:v>42405</c:v>
                </c:pt>
                <c:pt idx="555">
                  <c:v>42408</c:v>
                </c:pt>
                <c:pt idx="556">
                  <c:v>42409</c:v>
                </c:pt>
                <c:pt idx="557">
                  <c:v>42410</c:v>
                </c:pt>
                <c:pt idx="558">
                  <c:v>42411</c:v>
                </c:pt>
                <c:pt idx="559">
                  <c:v>42412</c:v>
                </c:pt>
                <c:pt idx="560">
                  <c:v>42416</c:v>
                </c:pt>
                <c:pt idx="561">
                  <c:v>42417</c:v>
                </c:pt>
                <c:pt idx="562">
                  <c:v>42418</c:v>
                </c:pt>
                <c:pt idx="563">
                  <c:v>42419</c:v>
                </c:pt>
                <c:pt idx="564">
                  <c:v>42422</c:v>
                </c:pt>
                <c:pt idx="565">
                  <c:v>42423</c:v>
                </c:pt>
                <c:pt idx="566">
                  <c:v>42424</c:v>
                </c:pt>
                <c:pt idx="567">
                  <c:v>42425</c:v>
                </c:pt>
                <c:pt idx="568">
                  <c:v>42426</c:v>
                </c:pt>
                <c:pt idx="569">
                  <c:v>42429</c:v>
                </c:pt>
                <c:pt idx="570">
                  <c:v>42430</c:v>
                </c:pt>
                <c:pt idx="571">
                  <c:v>42431</c:v>
                </c:pt>
                <c:pt idx="572">
                  <c:v>42432</c:v>
                </c:pt>
                <c:pt idx="573">
                  <c:v>42433</c:v>
                </c:pt>
                <c:pt idx="574">
                  <c:v>42436</c:v>
                </c:pt>
                <c:pt idx="575">
                  <c:v>42437</c:v>
                </c:pt>
                <c:pt idx="576">
                  <c:v>42438</c:v>
                </c:pt>
                <c:pt idx="577">
                  <c:v>42439</c:v>
                </c:pt>
                <c:pt idx="578">
                  <c:v>42440</c:v>
                </c:pt>
                <c:pt idx="579">
                  <c:v>42443</c:v>
                </c:pt>
                <c:pt idx="580">
                  <c:v>42444</c:v>
                </c:pt>
                <c:pt idx="581">
                  <c:v>42445</c:v>
                </c:pt>
                <c:pt idx="582">
                  <c:v>42446</c:v>
                </c:pt>
                <c:pt idx="583">
                  <c:v>42447</c:v>
                </c:pt>
                <c:pt idx="584">
                  <c:v>42450</c:v>
                </c:pt>
                <c:pt idx="585">
                  <c:v>42451</c:v>
                </c:pt>
                <c:pt idx="586">
                  <c:v>42452</c:v>
                </c:pt>
                <c:pt idx="587">
                  <c:v>42453</c:v>
                </c:pt>
                <c:pt idx="588">
                  <c:v>42457</c:v>
                </c:pt>
                <c:pt idx="589">
                  <c:v>42458</c:v>
                </c:pt>
                <c:pt idx="590">
                  <c:v>42459</c:v>
                </c:pt>
                <c:pt idx="591">
                  <c:v>42460</c:v>
                </c:pt>
                <c:pt idx="592">
                  <c:v>42461</c:v>
                </c:pt>
                <c:pt idx="593">
                  <c:v>42464</c:v>
                </c:pt>
                <c:pt idx="594">
                  <c:v>42465</c:v>
                </c:pt>
                <c:pt idx="595">
                  <c:v>42466</c:v>
                </c:pt>
                <c:pt idx="596">
                  <c:v>42467</c:v>
                </c:pt>
                <c:pt idx="597">
                  <c:v>42468</c:v>
                </c:pt>
                <c:pt idx="598">
                  <c:v>42471</c:v>
                </c:pt>
                <c:pt idx="599">
                  <c:v>42472</c:v>
                </c:pt>
                <c:pt idx="600">
                  <c:v>42473</c:v>
                </c:pt>
                <c:pt idx="601">
                  <c:v>42474</c:v>
                </c:pt>
                <c:pt idx="602">
                  <c:v>42475</c:v>
                </c:pt>
                <c:pt idx="603">
                  <c:v>42478</c:v>
                </c:pt>
                <c:pt idx="604">
                  <c:v>42479</c:v>
                </c:pt>
                <c:pt idx="605">
                  <c:v>42480</c:v>
                </c:pt>
                <c:pt idx="606">
                  <c:v>42481</c:v>
                </c:pt>
                <c:pt idx="607">
                  <c:v>42482</c:v>
                </c:pt>
                <c:pt idx="608">
                  <c:v>42485</c:v>
                </c:pt>
                <c:pt idx="609">
                  <c:v>42486</c:v>
                </c:pt>
                <c:pt idx="610">
                  <c:v>42487</c:v>
                </c:pt>
                <c:pt idx="611">
                  <c:v>42488</c:v>
                </c:pt>
                <c:pt idx="612">
                  <c:v>42489</c:v>
                </c:pt>
                <c:pt idx="613">
                  <c:v>42492</c:v>
                </c:pt>
                <c:pt idx="614">
                  <c:v>42493</c:v>
                </c:pt>
                <c:pt idx="615">
                  <c:v>42494</c:v>
                </c:pt>
                <c:pt idx="616">
                  <c:v>42495</c:v>
                </c:pt>
                <c:pt idx="617">
                  <c:v>42496</c:v>
                </c:pt>
                <c:pt idx="618">
                  <c:v>42499</c:v>
                </c:pt>
                <c:pt idx="619">
                  <c:v>42500</c:v>
                </c:pt>
                <c:pt idx="620">
                  <c:v>42501</c:v>
                </c:pt>
                <c:pt idx="621">
                  <c:v>42502</c:v>
                </c:pt>
                <c:pt idx="622">
                  <c:v>42503</c:v>
                </c:pt>
                <c:pt idx="623">
                  <c:v>42506</c:v>
                </c:pt>
                <c:pt idx="624">
                  <c:v>42507</c:v>
                </c:pt>
                <c:pt idx="625">
                  <c:v>42508</c:v>
                </c:pt>
                <c:pt idx="626">
                  <c:v>42509</c:v>
                </c:pt>
                <c:pt idx="627">
                  <c:v>42510</c:v>
                </c:pt>
                <c:pt idx="628">
                  <c:v>42513</c:v>
                </c:pt>
                <c:pt idx="629">
                  <c:v>42514</c:v>
                </c:pt>
                <c:pt idx="630">
                  <c:v>42515</c:v>
                </c:pt>
                <c:pt idx="631">
                  <c:v>42516</c:v>
                </c:pt>
                <c:pt idx="632">
                  <c:v>42517</c:v>
                </c:pt>
                <c:pt idx="633">
                  <c:v>42521</c:v>
                </c:pt>
                <c:pt idx="634">
                  <c:v>42522</c:v>
                </c:pt>
                <c:pt idx="635">
                  <c:v>42523</c:v>
                </c:pt>
                <c:pt idx="636">
                  <c:v>42524</c:v>
                </c:pt>
                <c:pt idx="637">
                  <c:v>42527</c:v>
                </c:pt>
                <c:pt idx="638">
                  <c:v>42528</c:v>
                </c:pt>
                <c:pt idx="639">
                  <c:v>42529</c:v>
                </c:pt>
                <c:pt idx="640">
                  <c:v>42530</c:v>
                </c:pt>
                <c:pt idx="641">
                  <c:v>42531</c:v>
                </c:pt>
                <c:pt idx="642">
                  <c:v>42534</c:v>
                </c:pt>
                <c:pt idx="643">
                  <c:v>42535</c:v>
                </c:pt>
                <c:pt idx="644">
                  <c:v>42536</c:v>
                </c:pt>
                <c:pt idx="645">
                  <c:v>42537</c:v>
                </c:pt>
                <c:pt idx="646">
                  <c:v>42538</c:v>
                </c:pt>
                <c:pt idx="647">
                  <c:v>42541</c:v>
                </c:pt>
                <c:pt idx="648">
                  <c:v>42542</c:v>
                </c:pt>
                <c:pt idx="649">
                  <c:v>42543</c:v>
                </c:pt>
                <c:pt idx="650">
                  <c:v>42544</c:v>
                </c:pt>
                <c:pt idx="651">
                  <c:v>42545</c:v>
                </c:pt>
                <c:pt idx="652">
                  <c:v>42548</c:v>
                </c:pt>
                <c:pt idx="653">
                  <c:v>42549</c:v>
                </c:pt>
                <c:pt idx="654">
                  <c:v>42550</c:v>
                </c:pt>
                <c:pt idx="655">
                  <c:v>42551</c:v>
                </c:pt>
                <c:pt idx="656">
                  <c:v>42552</c:v>
                </c:pt>
                <c:pt idx="657">
                  <c:v>42556</c:v>
                </c:pt>
                <c:pt idx="658">
                  <c:v>42557</c:v>
                </c:pt>
                <c:pt idx="659">
                  <c:v>42558</c:v>
                </c:pt>
                <c:pt idx="660">
                  <c:v>42559</c:v>
                </c:pt>
                <c:pt idx="661">
                  <c:v>42562</c:v>
                </c:pt>
                <c:pt idx="662">
                  <c:v>42563</c:v>
                </c:pt>
                <c:pt idx="663">
                  <c:v>42564</c:v>
                </c:pt>
                <c:pt idx="664">
                  <c:v>42565</c:v>
                </c:pt>
                <c:pt idx="665">
                  <c:v>42566</c:v>
                </c:pt>
                <c:pt idx="666">
                  <c:v>42569</c:v>
                </c:pt>
                <c:pt idx="667">
                  <c:v>42570</c:v>
                </c:pt>
                <c:pt idx="668">
                  <c:v>42571</c:v>
                </c:pt>
                <c:pt idx="669">
                  <c:v>42572</c:v>
                </c:pt>
                <c:pt idx="670">
                  <c:v>42573</c:v>
                </c:pt>
                <c:pt idx="671">
                  <c:v>42576</c:v>
                </c:pt>
                <c:pt idx="672">
                  <c:v>42577</c:v>
                </c:pt>
                <c:pt idx="673">
                  <c:v>42578</c:v>
                </c:pt>
                <c:pt idx="674">
                  <c:v>42579</c:v>
                </c:pt>
                <c:pt idx="675">
                  <c:v>42580</c:v>
                </c:pt>
                <c:pt idx="676">
                  <c:v>42583</c:v>
                </c:pt>
                <c:pt idx="677">
                  <c:v>42584</c:v>
                </c:pt>
                <c:pt idx="678">
                  <c:v>42585</c:v>
                </c:pt>
                <c:pt idx="679">
                  <c:v>42586</c:v>
                </c:pt>
                <c:pt idx="680">
                  <c:v>42587</c:v>
                </c:pt>
                <c:pt idx="681">
                  <c:v>42590</c:v>
                </c:pt>
                <c:pt idx="682">
                  <c:v>42591</c:v>
                </c:pt>
                <c:pt idx="683">
                  <c:v>42592</c:v>
                </c:pt>
                <c:pt idx="684">
                  <c:v>42593</c:v>
                </c:pt>
                <c:pt idx="685">
                  <c:v>42594</c:v>
                </c:pt>
                <c:pt idx="686">
                  <c:v>42597</c:v>
                </c:pt>
                <c:pt idx="687">
                  <c:v>42598</c:v>
                </c:pt>
                <c:pt idx="688">
                  <c:v>42599</c:v>
                </c:pt>
                <c:pt idx="689">
                  <c:v>42600</c:v>
                </c:pt>
                <c:pt idx="690">
                  <c:v>42601</c:v>
                </c:pt>
                <c:pt idx="691">
                  <c:v>42604</c:v>
                </c:pt>
                <c:pt idx="692">
                  <c:v>42605</c:v>
                </c:pt>
                <c:pt idx="693">
                  <c:v>42606</c:v>
                </c:pt>
                <c:pt idx="694">
                  <c:v>42607</c:v>
                </c:pt>
                <c:pt idx="695">
                  <c:v>42608</c:v>
                </c:pt>
                <c:pt idx="696">
                  <c:v>42611</c:v>
                </c:pt>
                <c:pt idx="697">
                  <c:v>42612</c:v>
                </c:pt>
                <c:pt idx="698">
                  <c:v>42613</c:v>
                </c:pt>
                <c:pt idx="699">
                  <c:v>42614</c:v>
                </c:pt>
                <c:pt idx="700">
                  <c:v>42615</c:v>
                </c:pt>
                <c:pt idx="701">
                  <c:v>42619</c:v>
                </c:pt>
                <c:pt idx="702">
                  <c:v>42620</c:v>
                </c:pt>
                <c:pt idx="703">
                  <c:v>42621</c:v>
                </c:pt>
                <c:pt idx="704">
                  <c:v>42622</c:v>
                </c:pt>
                <c:pt idx="705">
                  <c:v>42625</c:v>
                </c:pt>
                <c:pt idx="706">
                  <c:v>42626</c:v>
                </c:pt>
                <c:pt idx="707">
                  <c:v>42627</c:v>
                </c:pt>
                <c:pt idx="708">
                  <c:v>42628</c:v>
                </c:pt>
                <c:pt idx="709">
                  <c:v>42629</c:v>
                </c:pt>
                <c:pt idx="710">
                  <c:v>42632</c:v>
                </c:pt>
                <c:pt idx="711">
                  <c:v>42633</c:v>
                </c:pt>
                <c:pt idx="712">
                  <c:v>42634</c:v>
                </c:pt>
                <c:pt idx="713">
                  <c:v>42635</c:v>
                </c:pt>
                <c:pt idx="714">
                  <c:v>42636</c:v>
                </c:pt>
                <c:pt idx="715">
                  <c:v>42639</c:v>
                </c:pt>
                <c:pt idx="716">
                  <c:v>42640</c:v>
                </c:pt>
                <c:pt idx="717">
                  <c:v>42641</c:v>
                </c:pt>
                <c:pt idx="718">
                  <c:v>42642</c:v>
                </c:pt>
                <c:pt idx="719">
                  <c:v>42643</c:v>
                </c:pt>
                <c:pt idx="720">
                  <c:v>42646</c:v>
                </c:pt>
                <c:pt idx="721">
                  <c:v>42647</c:v>
                </c:pt>
                <c:pt idx="722">
                  <c:v>42648</c:v>
                </c:pt>
                <c:pt idx="723">
                  <c:v>42649</c:v>
                </c:pt>
                <c:pt idx="724">
                  <c:v>42650</c:v>
                </c:pt>
                <c:pt idx="725">
                  <c:v>42653</c:v>
                </c:pt>
                <c:pt idx="726">
                  <c:v>42654</c:v>
                </c:pt>
                <c:pt idx="727">
                  <c:v>42655</c:v>
                </c:pt>
                <c:pt idx="728">
                  <c:v>42656</c:v>
                </c:pt>
                <c:pt idx="729">
                  <c:v>42657</c:v>
                </c:pt>
                <c:pt idx="730">
                  <c:v>42660</c:v>
                </c:pt>
                <c:pt idx="731">
                  <c:v>42661</c:v>
                </c:pt>
                <c:pt idx="732">
                  <c:v>42662</c:v>
                </c:pt>
                <c:pt idx="733">
                  <c:v>42663</c:v>
                </c:pt>
                <c:pt idx="734">
                  <c:v>42664</c:v>
                </c:pt>
                <c:pt idx="735">
                  <c:v>42667</c:v>
                </c:pt>
                <c:pt idx="736">
                  <c:v>42668</c:v>
                </c:pt>
                <c:pt idx="737">
                  <c:v>42669</c:v>
                </c:pt>
                <c:pt idx="738">
                  <c:v>42670</c:v>
                </c:pt>
                <c:pt idx="739">
                  <c:v>42671</c:v>
                </c:pt>
                <c:pt idx="740">
                  <c:v>42674</c:v>
                </c:pt>
                <c:pt idx="741">
                  <c:v>42675</c:v>
                </c:pt>
                <c:pt idx="742">
                  <c:v>42676</c:v>
                </c:pt>
                <c:pt idx="743">
                  <c:v>42677</c:v>
                </c:pt>
                <c:pt idx="744">
                  <c:v>42678</c:v>
                </c:pt>
                <c:pt idx="745">
                  <c:v>42681</c:v>
                </c:pt>
                <c:pt idx="746">
                  <c:v>42682</c:v>
                </c:pt>
                <c:pt idx="747">
                  <c:v>42683</c:v>
                </c:pt>
                <c:pt idx="748">
                  <c:v>42684</c:v>
                </c:pt>
                <c:pt idx="749">
                  <c:v>42685</c:v>
                </c:pt>
                <c:pt idx="750">
                  <c:v>42688</c:v>
                </c:pt>
                <c:pt idx="751">
                  <c:v>42689</c:v>
                </c:pt>
                <c:pt idx="752">
                  <c:v>42690</c:v>
                </c:pt>
                <c:pt idx="753">
                  <c:v>42691</c:v>
                </c:pt>
                <c:pt idx="754">
                  <c:v>42692</c:v>
                </c:pt>
                <c:pt idx="755">
                  <c:v>42695</c:v>
                </c:pt>
                <c:pt idx="756">
                  <c:v>42696</c:v>
                </c:pt>
                <c:pt idx="757">
                  <c:v>42697</c:v>
                </c:pt>
                <c:pt idx="758">
                  <c:v>42699</c:v>
                </c:pt>
                <c:pt idx="759">
                  <c:v>42702</c:v>
                </c:pt>
                <c:pt idx="760">
                  <c:v>42703</c:v>
                </c:pt>
                <c:pt idx="761">
                  <c:v>42704</c:v>
                </c:pt>
                <c:pt idx="762">
                  <c:v>42705</c:v>
                </c:pt>
                <c:pt idx="763">
                  <c:v>42706</c:v>
                </c:pt>
                <c:pt idx="764">
                  <c:v>42709</c:v>
                </c:pt>
                <c:pt idx="765">
                  <c:v>42710</c:v>
                </c:pt>
                <c:pt idx="766">
                  <c:v>42711</c:v>
                </c:pt>
                <c:pt idx="767">
                  <c:v>42712</c:v>
                </c:pt>
                <c:pt idx="768">
                  <c:v>42713</c:v>
                </c:pt>
                <c:pt idx="769">
                  <c:v>42716</c:v>
                </c:pt>
                <c:pt idx="770">
                  <c:v>42717</c:v>
                </c:pt>
                <c:pt idx="771">
                  <c:v>42718</c:v>
                </c:pt>
                <c:pt idx="772">
                  <c:v>42719</c:v>
                </c:pt>
                <c:pt idx="773">
                  <c:v>42720</c:v>
                </c:pt>
                <c:pt idx="774">
                  <c:v>42723</c:v>
                </c:pt>
                <c:pt idx="775">
                  <c:v>42724</c:v>
                </c:pt>
                <c:pt idx="776">
                  <c:v>42725</c:v>
                </c:pt>
                <c:pt idx="777">
                  <c:v>42726</c:v>
                </c:pt>
                <c:pt idx="778">
                  <c:v>42727</c:v>
                </c:pt>
                <c:pt idx="779">
                  <c:v>42731</c:v>
                </c:pt>
                <c:pt idx="780">
                  <c:v>42732</c:v>
                </c:pt>
                <c:pt idx="781">
                  <c:v>42733</c:v>
                </c:pt>
                <c:pt idx="782">
                  <c:v>42734</c:v>
                </c:pt>
                <c:pt idx="783">
                  <c:v>42738</c:v>
                </c:pt>
                <c:pt idx="784">
                  <c:v>42739</c:v>
                </c:pt>
                <c:pt idx="785">
                  <c:v>42740</c:v>
                </c:pt>
                <c:pt idx="786">
                  <c:v>42741</c:v>
                </c:pt>
                <c:pt idx="787">
                  <c:v>42744</c:v>
                </c:pt>
                <c:pt idx="788">
                  <c:v>42745</c:v>
                </c:pt>
                <c:pt idx="789">
                  <c:v>42746</c:v>
                </c:pt>
                <c:pt idx="790">
                  <c:v>42747</c:v>
                </c:pt>
                <c:pt idx="791">
                  <c:v>42748</c:v>
                </c:pt>
                <c:pt idx="792">
                  <c:v>42752</c:v>
                </c:pt>
                <c:pt idx="793">
                  <c:v>42753</c:v>
                </c:pt>
                <c:pt idx="794">
                  <c:v>42754</c:v>
                </c:pt>
                <c:pt idx="795">
                  <c:v>42755</c:v>
                </c:pt>
                <c:pt idx="796">
                  <c:v>42758</c:v>
                </c:pt>
                <c:pt idx="797">
                  <c:v>42759</c:v>
                </c:pt>
                <c:pt idx="798">
                  <c:v>42760</c:v>
                </c:pt>
                <c:pt idx="799">
                  <c:v>42761</c:v>
                </c:pt>
                <c:pt idx="800">
                  <c:v>42762</c:v>
                </c:pt>
                <c:pt idx="801">
                  <c:v>42765</c:v>
                </c:pt>
                <c:pt idx="802">
                  <c:v>42766</c:v>
                </c:pt>
                <c:pt idx="803">
                  <c:v>42767</c:v>
                </c:pt>
                <c:pt idx="804">
                  <c:v>42768</c:v>
                </c:pt>
                <c:pt idx="805">
                  <c:v>42769</c:v>
                </c:pt>
                <c:pt idx="806">
                  <c:v>42772</c:v>
                </c:pt>
                <c:pt idx="807">
                  <c:v>42773</c:v>
                </c:pt>
                <c:pt idx="808">
                  <c:v>42774</c:v>
                </c:pt>
                <c:pt idx="809">
                  <c:v>42775</c:v>
                </c:pt>
                <c:pt idx="810">
                  <c:v>42776</c:v>
                </c:pt>
                <c:pt idx="811">
                  <c:v>42779</c:v>
                </c:pt>
                <c:pt idx="812">
                  <c:v>42780</c:v>
                </c:pt>
                <c:pt idx="813">
                  <c:v>42781</c:v>
                </c:pt>
                <c:pt idx="814">
                  <c:v>42782</c:v>
                </c:pt>
                <c:pt idx="815">
                  <c:v>42783</c:v>
                </c:pt>
                <c:pt idx="816">
                  <c:v>42787</c:v>
                </c:pt>
                <c:pt idx="817">
                  <c:v>42788</c:v>
                </c:pt>
                <c:pt idx="818">
                  <c:v>42789</c:v>
                </c:pt>
                <c:pt idx="819">
                  <c:v>42790</c:v>
                </c:pt>
                <c:pt idx="820">
                  <c:v>42793</c:v>
                </c:pt>
                <c:pt idx="821">
                  <c:v>42794</c:v>
                </c:pt>
                <c:pt idx="822">
                  <c:v>42795</c:v>
                </c:pt>
                <c:pt idx="823">
                  <c:v>42796</c:v>
                </c:pt>
                <c:pt idx="824">
                  <c:v>42797</c:v>
                </c:pt>
                <c:pt idx="825">
                  <c:v>42800</c:v>
                </c:pt>
                <c:pt idx="826">
                  <c:v>42801</c:v>
                </c:pt>
                <c:pt idx="827">
                  <c:v>42802</c:v>
                </c:pt>
                <c:pt idx="828">
                  <c:v>42803</c:v>
                </c:pt>
                <c:pt idx="829">
                  <c:v>42804</c:v>
                </c:pt>
                <c:pt idx="830">
                  <c:v>42807</c:v>
                </c:pt>
                <c:pt idx="831">
                  <c:v>42808</c:v>
                </c:pt>
                <c:pt idx="832">
                  <c:v>42809</c:v>
                </c:pt>
                <c:pt idx="833">
                  <c:v>42810</c:v>
                </c:pt>
                <c:pt idx="834">
                  <c:v>42811</c:v>
                </c:pt>
                <c:pt idx="835">
                  <c:v>42814</c:v>
                </c:pt>
                <c:pt idx="836">
                  <c:v>42815</c:v>
                </c:pt>
                <c:pt idx="837">
                  <c:v>42816</c:v>
                </c:pt>
                <c:pt idx="838">
                  <c:v>42817</c:v>
                </c:pt>
                <c:pt idx="839">
                  <c:v>42818</c:v>
                </c:pt>
                <c:pt idx="840">
                  <c:v>42821</c:v>
                </c:pt>
                <c:pt idx="841">
                  <c:v>42822</c:v>
                </c:pt>
                <c:pt idx="842">
                  <c:v>42823</c:v>
                </c:pt>
                <c:pt idx="843">
                  <c:v>42824</c:v>
                </c:pt>
                <c:pt idx="844">
                  <c:v>42825</c:v>
                </c:pt>
                <c:pt idx="845">
                  <c:v>42828</c:v>
                </c:pt>
                <c:pt idx="846">
                  <c:v>42829</c:v>
                </c:pt>
                <c:pt idx="847">
                  <c:v>42830</c:v>
                </c:pt>
                <c:pt idx="848">
                  <c:v>42831</c:v>
                </c:pt>
                <c:pt idx="849">
                  <c:v>42832</c:v>
                </c:pt>
                <c:pt idx="850">
                  <c:v>42835</c:v>
                </c:pt>
                <c:pt idx="851">
                  <c:v>42836</c:v>
                </c:pt>
                <c:pt idx="852">
                  <c:v>42837</c:v>
                </c:pt>
                <c:pt idx="853">
                  <c:v>42838</c:v>
                </c:pt>
                <c:pt idx="854">
                  <c:v>42842</c:v>
                </c:pt>
                <c:pt idx="855">
                  <c:v>42843</c:v>
                </c:pt>
                <c:pt idx="856">
                  <c:v>42844</c:v>
                </c:pt>
                <c:pt idx="857">
                  <c:v>42845</c:v>
                </c:pt>
                <c:pt idx="858">
                  <c:v>42846</c:v>
                </c:pt>
                <c:pt idx="859">
                  <c:v>42849</c:v>
                </c:pt>
                <c:pt idx="860">
                  <c:v>42850</c:v>
                </c:pt>
                <c:pt idx="861">
                  <c:v>42851</c:v>
                </c:pt>
                <c:pt idx="862">
                  <c:v>42852</c:v>
                </c:pt>
                <c:pt idx="863">
                  <c:v>42853</c:v>
                </c:pt>
                <c:pt idx="864">
                  <c:v>42856</c:v>
                </c:pt>
                <c:pt idx="865">
                  <c:v>42857</c:v>
                </c:pt>
                <c:pt idx="866">
                  <c:v>42858</c:v>
                </c:pt>
                <c:pt idx="867">
                  <c:v>42859</c:v>
                </c:pt>
                <c:pt idx="868">
                  <c:v>42860</c:v>
                </c:pt>
                <c:pt idx="869">
                  <c:v>42863</c:v>
                </c:pt>
                <c:pt idx="870">
                  <c:v>42864</c:v>
                </c:pt>
                <c:pt idx="871">
                  <c:v>42865</c:v>
                </c:pt>
                <c:pt idx="872">
                  <c:v>42866</c:v>
                </c:pt>
                <c:pt idx="873">
                  <c:v>42867</c:v>
                </c:pt>
                <c:pt idx="874">
                  <c:v>42870</c:v>
                </c:pt>
                <c:pt idx="875">
                  <c:v>42871</c:v>
                </c:pt>
                <c:pt idx="876">
                  <c:v>42872</c:v>
                </c:pt>
                <c:pt idx="877">
                  <c:v>42873</c:v>
                </c:pt>
                <c:pt idx="878">
                  <c:v>42874</c:v>
                </c:pt>
                <c:pt idx="879">
                  <c:v>42877</c:v>
                </c:pt>
                <c:pt idx="880">
                  <c:v>42878</c:v>
                </c:pt>
                <c:pt idx="881">
                  <c:v>42879</c:v>
                </c:pt>
                <c:pt idx="882">
                  <c:v>42880</c:v>
                </c:pt>
                <c:pt idx="883">
                  <c:v>42881</c:v>
                </c:pt>
                <c:pt idx="884">
                  <c:v>42885</c:v>
                </c:pt>
                <c:pt idx="885">
                  <c:v>42886</c:v>
                </c:pt>
                <c:pt idx="886">
                  <c:v>42887</c:v>
                </c:pt>
                <c:pt idx="887">
                  <c:v>42888</c:v>
                </c:pt>
                <c:pt idx="888">
                  <c:v>42891</c:v>
                </c:pt>
                <c:pt idx="889">
                  <c:v>42892</c:v>
                </c:pt>
                <c:pt idx="890">
                  <c:v>42893</c:v>
                </c:pt>
                <c:pt idx="891">
                  <c:v>42894</c:v>
                </c:pt>
                <c:pt idx="892">
                  <c:v>42895</c:v>
                </c:pt>
                <c:pt idx="893">
                  <c:v>42898</c:v>
                </c:pt>
                <c:pt idx="894">
                  <c:v>42899</c:v>
                </c:pt>
                <c:pt idx="895">
                  <c:v>42900</c:v>
                </c:pt>
                <c:pt idx="896">
                  <c:v>42901</c:v>
                </c:pt>
                <c:pt idx="897">
                  <c:v>42902</c:v>
                </c:pt>
                <c:pt idx="898">
                  <c:v>42905</c:v>
                </c:pt>
                <c:pt idx="899">
                  <c:v>42906</c:v>
                </c:pt>
                <c:pt idx="900">
                  <c:v>42907</c:v>
                </c:pt>
                <c:pt idx="901">
                  <c:v>42908</c:v>
                </c:pt>
                <c:pt idx="902">
                  <c:v>42909</c:v>
                </c:pt>
                <c:pt idx="903">
                  <c:v>42912</c:v>
                </c:pt>
                <c:pt idx="904">
                  <c:v>42913</c:v>
                </c:pt>
                <c:pt idx="905">
                  <c:v>42914</c:v>
                </c:pt>
                <c:pt idx="906">
                  <c:v>42915</c:v>
                </c:pt>
                <c:pt idx="907">
                  <c:v>42916</c:v>
                </c:pt>
                <c:pt idx="908">
                  <c:v>42919</c:v>
                </c:pt>
                <c:pt idx="909">
                  <c:v>42921</c:v>
                </c:pt>
                <c:pt idx="910">
                  <c:v>42922</c:v>
                </c:pt>
                <c:pt idx="911">
                  <c:v>42923</c:v>
                </c:pt>
                <c:pt idx="912">
                  <c:v>42926</c:v>
                </c:pt>
                <c:pt idx="913">
                  <c:v>42927</c:v>
                </c:pt>
                <c:pt idx="914">
                  <c:v>42928</c:v>
                </c:pt>
                <c:pt idx="915">
                  <c:v>42929</c:v>
                </c:pt>
                <c:pt idx="916">
                  <c:v>42930</c:v>
                </c:pt>
                <c:pt idx="917">
                  <c:v>42933</c:v>
                </c:pt>
                <c:pt idx="918">
                  <c:v>42934</c:v>
                </c:pt>
                <c:pt idx="919">
                  <c:v>42935</c:v>
                </c:pt>
                <c:pt idx="920">
                  <c:v>42936</c:v>
                </c:pt>
                <c:pt idx="921">
                  <c:v>42937</c:v>
                </c:pt>
                <c:pt idx="922">
                  <c:v>42940</c:v>
                </c:pt>
                <c:pt idx="923">
                  <c:v>42941</c:v>
                </c:pt>
                <c:pt idx="924">
                  <c:v>42942</c:v>
                </c:pt>
                <c:pt idx="925">
                  <c:v>42943</c:v>
                </c:pt>
                <c:pt idx="926">
                  <c:v>42944</c:v>
                </c:pt>
                <c:pt idx="927">
                  <c:v>42947</c:v>
                </c:pt>
                <c:pt idx="928">
                  <c:v>42948</c:v>
                </c:pt>
                <c:pt idx="929">
                  <c:v>42949</c:v>
                </c:pt>
                <c:pt idx="930">
                  <c:v>42950</c:v>
                </c:pt>
                <c:pt idx="931">
                  <c:v>42951</c:v>
                </c:pt>
                <c:pt idx="932">
                  <c:v>42954</c:v>
                </c:pt>
                <c:pt idx="933">
                  <c:v>42955</c:v>
                </c:pt>
                <c:pt idx="934">
                  <c:v>42956</c:v>
                </c:pt>
                <c:pt idx="935">
                  <c:v>42957</c:v>
                </c:pt>
                <c:pt idx="936">
                  <c:v>42958</c:v>
                </c:pt>
                <c:pt idx="937">
                  <c:v>42961</c:v>
                </c:pt>
                <c:pt idx="938">
                  <c:v>42962</c:v>
                </c:pt>
                <c:pt idx="939">
                  <c:v>42963</c:v>
                </c:pt>
                <c:pt idx="940">
                  <c:v>42964</c:v>
                </c:pt>
                <c:pt idx="941">
                  <c:v>42965</c:v>
                </c:pt>
                <c:pt idx="942">
                  <c:v>42968</c:v>
                </c:pt>
                <c:pt idx="943">
                  <c:v>42969</c:v>
                </c:pt>
                <c:pt idx="944">
                  <c:v>42970</c:v>
                </c:pt>
                <c:pt idx="945">
                  <c:v>42971</c:v>
                </c:pt>
                <c:pt idx="946">
                  <c:v>42972</c:v>
                </c:pt>
                <c:pt idx="947">
                  <c:v>42975</c:v>
                </c:pt>
                <c:pt idx="948">
                  <c:v>42976</c:v>
                </c:pt>
                <c:pt idx="949">
                  <c:v>42977</c:v>
                </c:pt>
                <c:pt idx="950">
                  <c:v>42978</c:v>
                </c:pt>
                <c:pt idx="951">
                  <c:v>42979</c:v>
                </c:pt>
                <c:pt idx="952">
                  <c:v>42983</c:v>
                </c:pt>
                <c:pt idx="953">
                  <c:v>42984</c:v>
                </c:pt>
                <c:pt idx="954">
                  <c:v>42985</c:v>
                </c:pt>
                <c:pt idx="955">
                  <c:v>42986</c:v>
                </c:pt>
                <c:pt idx="956">
                  <c:v>42989</c:v>
                </c:pt>
                <c:pt idx="957">
                  <c:v>42990</c:v>
                </c:pt>
                <c:pt idx="958">
                  <c:v>42991</c:v>
                </c:pt>
                <c:pt idx="959">
                  <c:v>42992</c:v>
                </c:pt>
                <c:pt idx="960">
                  <c:v>42993</c:v>
                </c:pt>
                <c:pt idx="961">
                  <c:v>42996</c:v>
                </c:pt>
                <c:pt idx="962">
                  <c:v>42997</c:v>
                </c:pt>
                <c:pt idx="963">
                  <c:v>42998</c:v>
                </c:pt>
                <c:pt idx="964">
                  <c:v>42999</c:v>
                </c:pt>
                <c:pt idx="965">
                  <c:v>43000</c:v>
                </c:pt>
                <c:pt idx="966">
                  <c:v>43003</c:v>
                </c:pt>
                <c:pt idx="967">
                  <c:v>43004</c:v>
                </c:pt>
                <c:pt idx="968">
                  <c:v>43005</c:v>
                </c:pt>
                <c:pt idx="969">
                  <c:v>43006</c:v>
                </c:pt>
                <c:pt idx="970">
                  <c:v>43007</c:v>
                </c:pt>
                <c:pt idx="971">
                  <c:v>43010</c:v>
                </c:pt>
                <c:pt idx="972">
                  <c:v>43011</c:v>
                </c:pt>
                <c:pt idx="973">
                  <c:v>43012</c:v>
                </c:pt>
                <c:pt idx="974">
                  <c:v>43013</c:v>
                </c:pt>
                <c:pt idx="975">
                  <c:v>43014</c:v>
                </c:pt>
                <c:pt idx="976">
                  <c:v>43017</c:v>
                </c:pt>
                <c:pt idx="977">
                  <c:v>43018</c:v>
                </c:pt>
                <c:pt idx="978">
                  <c:v>43019</c:v>
                </c:pt>
                <c:pt idx="979">
                  <c:v>43020</c:v>
                </c:pt>
                <c:pt idx="980">
                  <c:v>43021</c:v>
                </c:pt>
                <c:pt idx="981">
                  <c:v>43024</c:v>
                </c:pt>
                <c:pt idx="982">
                  <c:v>43025</c:v>
                </c:pt>
                <c:pt idx="983">
                  <c:v>43026</c:v>
                </c:pt>
                <c:pt idx="984">
                  <c:v>43027</c:v>
                </c:pt>
                <c:pt idx="985">
                  <c:v>43028</c:v>
                </c:pt>
                <c:pt idx="986">
                  <c:v>43031</c:v>
                </c:pt>
                <c:pt idx="987">
                  <c:v>43032</c:v>
                </c:pt>
                <c:pt idx="988">
                  <c:v>43033</c:v>
                </c:pt>
                <c:pt idx="989">
                  <c:v>43034</c:v>
                </c:pt>
                <c:pt idx="990">
                  <c:v>43035</c:v>
                </c:pt>
                <c:pt idx="991">
                  <c:v>43038</c:v>
                </c:pt>
                <c:pt idx="992">
                  <c:v>43039</c:v>
                </c:pt>
                <c:pt idx="993">
                  <c:v>43040</c:v>
                </c:pt>
                <c:pt idx="994">
                  <c:v>43041</c:v>
                </c:pt>
                <c:pt idx="995">
                  <c:v>43042</c:v>
                </c:pt>
                <c:pt idx="996">
                  <c:v>43045</c:v>
                </c:pt>
                <c:pt idx="997">
                  <c:v>43046</c:v>
                </c:pt>
                <c:pt idx="998">
                  <c:v>43047</c:v>
                </c:pt>
                <c:pt idx="999">
                  <c:v>43048</c:v>
                </c:pt>
                <c:pt idx="1000">
                  <c:v>43049</c:v>
                </c:pt>
                <c:pt idx="1001">
                  <c:v>43052</c:v>
                </c:pt>
                <c:pt idx="1002">
                  <c:v>43053</c:v>
                </c:pt>
                <c:pt idx="1003">
                  <c:v>43054</c:v>
                </c:pt>
                <c:pt idx="1004">
                  <c:v>43055</c:v>
                </c:pt>
                <c:pt idx="1005">
                  <c:v>43056</c:v>
                </c:pt>
                <c:pt idx="1006">
                  <c:v>43059</c:v>
                </c:pt>
                <c:pt idx="1007">
                  <c:v>43060</c:v>
                </c:pt>
                <c:pt idx="1008">
                  <c:v>43061</c:v>
                </c:pt>
                <c:pt idx="1009">
                  <c:v>43063</c:v>
                </c:pt>
                <c:pt idx="1010">
                  <c:v>43066</c:v>
                </c:pt>
                <c:pt idx="1011">
                  <c:v>43067</c:v>
                </c:pt>
                <c:pt idx="1012">
                  <c:v>43068</c:v>
                </c:pt>
                <c:pt idx="1013">
                  <c:v>43069</c:v>
                </c:pt>
                <c:pt idx="1014">
                  <c:v>43070</c:v>
                </c:pt>
                <c:pt idx="1015">
                  <c:v>43073</c:v>
                </c:pt>
                <c:pt idx="1016">
                  <c:v>43074</c:v>
                </c:pt>
                <c:pt idx="1017">
                  <c:v>43075</c:v>
                </c:pt>
                <c:pt idx="1018">
                  <c:v>43076</c:v>
                </c:pt>
                <c:pt idx="1019">
                  <c:v>43077</c:v>
                </c:pt>
                <c:pt idx="1020">
                  <c:v>43080</c:v>
                </c:pt>
                <c:pt idx="1021">
                  <c:v>43081</c:v>
                </c:pt>
                <c:pt idx="1022">
                  <c:v>43082</c:v>
                </c:pt>
                <c:pt idx="1023">
                  <c:v>43083</c:v>
                </c:pt>
                <c:pt idx="1024">
                  <c:v>43084</c:v>
                </c:pt>
                <c:pt idx="1025">
                  <c:v>43087</c:v>
                </c:pt>
                <c:pt idx="1026">
                  <c:v>43088</c:v>
                </c:pt>
                <c:pt idx="1027">
                  <c:v>43089</c:v>
                </c:pt>
                <c:pt idx="1028">
                  <c:v>43090</c:v>
                </c:pt>
                <c:pt idx="1029">
                  <c:v>43091</c:v>
                </c:pt>
                <c:pt idx="1030">
                  <c:v>43095</c:v>
                </c:pt>
                <c:pt idx="1031">
                  <c:v>43096</c:v>
                </c:pt>
                <c:pt idx="1032">
                  <c:v>43097</c:v>
                </c:pt>
                <c:pt idx="1033">
                  <c:v>43098</c:v>
                </c:pt>
                <c:pt idx="1034">
                  <c:v>43102</c:v>
                </c:pt>
                <c:pt idx="1035">
                  <c:v>43103</c:v>
                </c:pt>
                <c:pt idx="1036">
                  <c:v>43104</c:v>
                </c:pt>
                <c:pt idx="1037">
                  <c:v>43105</c:v>
                </c:pt>
                <c:pt idx="1038">
                  <c:v>43108</c:v>
                </c:pt>
                <c:pt idx="1039">
                  <c:v>43109</c:v>
                </c:pt>
                <c:pt idx="1040">
                  <c:v>43110</c:v>
                </c:pt>
                <c:pt idx="1041">
                  <c:v>43111</c:v>
                </c:pt>
                <c:pt idx="1042">
                  <c:v>43112</c:v>
                </c:pt>
                <c:pt idx="1043">
                  <c:v>43116</c:v>
                </c:pt>
                <c:pt idx="1044">
                  <c:v>43117</c:v>
                </c:pt>
                <c:pt idx="1045">
                  <c:v>43118</c:v>
                </c:pt>
                <c:pt idx="1046">
                  <c:v>43119</c:v>
                </c:pt>
                <c:pt idx="1047">
                  <c:v>43122</c:v>
                </c:pt>
                <c:pt idx="1048">
                  <c:v>43123</c:v>
                </c:pt>
                <c:pt idx="1049">
                  <c:v>43124</c:v>
                </c:pt>
                <c:pt idx="1050">
                  <c:v>43125</c:v>
                </c:pt>
                <c:pt idx="1051">
                  <c:v>43126</c:v>
                </c:pt>
                <c:pt idx="1052">
                  <c:v>43129</c:v>
                </c:pt>
                <c:pt idx="1053">
                  <c:v>43130</c:v>
                </c:pt>
                <c:pt idx="1054">
                  <c:v>43131</c:v>
                </c:pt>
                <c:pt idx="1055">
                  <c:v>43132</c:v>
                </c:pt>
                <c:pt idx="1056">
                  <c:v>43133</c:v>
                </c:pt>
                <c:pt idx="1057">
                  <c:v>43136</c:v>
                </c:pt>
                <c:pt idx="1058">
                  <c:v>43137</c:v>
                </c:pt>
                <c:pt idx="1059">
                  <c:v>43138</c:v>
                </c:pt>
                <c:pt idx="1060">
                  <c:v>43139</c:v>
                </c:pt>
                <c:pt idx="1061">
                  <c:v>43140</c:v>
                </c:pt>
                <c:pt idx="1062">
                  <c:v>43143</c:v>
                </c:pt>
                <c:pt idx="1063">
                  <c:v>43144</c:v>
                </c:pt>
                <c:pt idx="1064">
                  <c:v>43145</c:v>
                </c:pt>
                <c:pt idx="1065">
                  <c:v>43146</c:v>
                </c:pt>
                <c:pt idx="1066">
                  <c:v>43147</c:v>
                </c:pt>
                <c:pt idx="1067">
                  <c:v>43151</c:v>
                </c:pt>
                <c:pt idx="1068">
                  <c:v>43152</c:v>
                </c:pt>
                <c:pt idx="1069">
                  <c:v>43153</c:v>
                </c:pt>
                <c:pt idx="1070">
                  <c:v>43154</c:v>
                </c:pt>
                <c:pt idx="1071">
                  <c:v>43157</c:v>
                </c:pt>
                <c:pt idx="1072">
                  <c:v>43158</c:v>
                </c:pt>
                <c:pt idx="1073">
                  <c:v>43159</c:v>
                </c:pt>
                <c:pt idx="1074">
                  <c:v>43160</c:v>
                </c:pt>
                <c:pt idx="1075">
                  <c:v>43161</c:v>
                </c:pt>
                <c:pt idx="1076">
                  <c:v>43164</c:v>
                </c:pt>
                <c:pt idx="1077">
                  <c:v>43165</c:v>
                </c:pt>
                <c:pt idx="1078">
                  <c:v>43166</c:v>
                </c:pt>
                <c:pt idx="1079">
                  <c:v>43167</c:v>
                </c:pt>
                <c:pt idx="1080">
                  <c:v>43168</c:v>
                </c:pt>
                <c:pt idx="1081">
                  <c:v>43171</c:v>
                </c:pt>
                <c:pt idx="1082">
                  <c:v>43172</c:v>
                </c:pt>
                <c:pt idx="1083">
                  <c:v>43173</c:v>
                </c:pt>
                <c:pt idx="1084">
                  <c:v>43174</c:v>
                </c:pt>
                <c:pt idx="1085">
                  <c:v>43175</c:v>
                </c:pt>
                <c:pt idx="1086">
                  <c:v>43178</c:v>
                </c:pt>
                <c:pt idx="1087">
                  <c:v>43179</c:v>
                </c:pt>
                <c:pt idx="1088">
                  <c:v>43180</c:v>
                </c:pt>
                <c:pt idx="1089">
                  <c:v>43181</c:v>
                </c:pt>
                <c:pt idx="1090">
                  <c:v>43182</c:v>
                </c:pt>
                <c:pt idx="1091">
                  <c:v>43185</c:v>
                </c:pt>
                <c:pt idx="1092">
                  <c:v>43186</c:v>
                </c:pt>
                <c:pt idx="1093">
                  <c:v>43187</c:v>
                </c:pt>
                <c:pt idx="1094">
                  <c:v>43188</c:v>
                </c:pt>
                <c:pt idx="1095">
                  <c:v>43192</c:v>
                </c:pt>
                <c:pt idx="1096">
                  <c:v>43193</c:v>
                </c:pt>
                <c:pt idx="1097">
                  <c:v>43194</c:v>
                </c:pt>
                <c:pt idx="1098">
                  <c:v>43195</c:v>
                </c:pt>
                <c:pt idx="1099">
                  <c:v>43196</c:v>
                </c:pt>
                <c:pt idx="1100">
                  <c:v>43199</c:v>
                </c:pt>
                <c:pt idx="1101">
                  <c:v>43200</c:v>
                </c:pt>
                <c:pt idx="1102">
                  <c:v>43201</c:v>
                </c:pt>
                <c:pt idx="1103">
                  <c:v>43202</c:v>
                </c:pt>
                <c:pt idx="1104">
                  <c:v>43203</c:v>
                </c:pt>
                <c:pt idx="1105">
                  <c:v>43206</c:v>
                </c:pt>
                <c:pt idx="1106">
                  <c:v>43207</c:v>
                </c:pt>
                <c:pt idx="1107">
                  <c:v>43208</c:v>
                </c:pt>
                <c:pt idx="1108">
                  <c:v>43209</c:v>
                </c:pt>
                <c:pt idx="1109">
                  <c:v>43210</c:v>
                </c:pt>
                <c:pt idx="1110">
                  <c:v>43213</c:v>
                </c:pt>
                <c:pt idx="1111">
                  <c:v>43214</c:v>
                </c:pt>
                <c:pt idx="1112">
                  <c:v>43215</c:v>
                </c:pt>
                <c:pt idx="1113">
                  <c:v>43216</c:v>
                </c:pt>
                <c:pt idx="1114">
                  <c:v>43217</c:v>
                </c:pt>
                <c:pt idx="1115">
                  <c:v>43220</c:v>
                </c:pt>
                <c:pt idx="1116">
                  <c:v>43221</c:v>
                </c:pt>
                <c:pt idx="1117">
                  <c:v>43222</c:v>
                </c:pt>
                <c:pt idx="1118">
                  <c:v>43223</c:v>
                </c:pt>
                <c:pt idx="1119">
                  <c:v>43224</c:v>
                </c:pt>
                <c:pt idx="1120">
                  <c:v>43227</c:v>
                </c:pt>
                <c:pt idx="1121">
                  <c:v>43228</c:v>
                </c:pt>
                <c:pt idx="1122">
                  <c:v>43229</c:v>
                </c:pt>
                <c:pt idx="1123">
                  <c:v>43230</c:v>
                </c:pt>
                <c:pt idx="1124">
                  <c:v>43231</c:v>
                </c:pt>
                <c:pt idx="1125">
                  <c:v>43234</c:v>
                </c:pt>
                <c:pt idx="1126">
                  <c:v>43235</c:v>
                </c:pt>
                <c:pt idx="1127">
                  <c:v>43236</c:v>
                </c:pt>
                <c:pt idx="1128">
                  <c:v>43237</c:v>
                </c:pt>
                <c:pt idx="1129">
                  <c:v>43238</c:v>
                </c:pt>
                <c:pt idx="1130">
                  <c:v>43241</c:v>
                </c:pt>
                <c:pt idx="1131">
                  <c:v>43242</c:v>
                </c:pt>
                <c:pt idx="1132">
                  <c:v>43243</c:v>
                </c:pt>
                <c:pt idx="1133">
                  <c:v>43244</c:v>
                </c:pt>
                <c:pt idx="1134">
                  <c:v>43245</c:v>
                </c:pt>
                <c:pt idx="1135">
                  <c:v>43249</c:v>
                </c:pt>
                <c:pt idx="1136">
                  <c:v>43250</c:v>
                </c:pt>
                <c:pt idx="1137">
                  <c:v>43251</c:v>
                </c:pt>
                <c:pt idx="1138">
                  <c:v>43252</c:v>
                </c:pt>
                <c:pt idx="1139">
                  <c:v>43255</c:v>
                </c:pt>
                <c:pt idx="1140">
                  <c:v>43256</c:v>
                </c:pt>
                <c:pt idx="1141">
                  <c:v>43257</c:v>
                </c:pt>
                <c:pt idx="1142">
                  <c:v>43258</c:v>
                </c:pt>
                <c:pt idx="1143">
                  <c:v>43259</c:v>
                </c:pt>
                <c:pt idx="1144">
                  <c:v>43262</c:v>
                </c:pt>
                <c:pt idx="1145">
                  <c:v>43263</c:v>
                </c:pt>
                <c:pt idx="1146">
                  <c:v>43264</c:v>
                </c:pt>
                <c:pt idx="1147">
                  <c:v>43265</c:v>
                </c:pt>
                <c:pt idx="1148">
                  <c:v>43266</c:v>
                </c:pt>
                <c:pt idx="1149">
                  <c:v>43269</c:v>
                </c:pt>
                <c:pt idx="1150">
                  <c:v>43270</c:v>
                </c:pt>
                <c:pt idx="1151">
                  <c:v>43271</c:v>
                </c:pt>
                <c:pt idx="1152">
                  <c:v>43272</c:v>
                </c:pt>
                <c:pt idx="1153">
                  <c:v>43273</c:v>
                </c:pt>
                <c:pt idx="1154">
                  <c:v>43276</c:v>
                </c:pt>
                <c:pt idx="1155">
                  <c:v>43277</c:v>
                </c:pt>
                <c:pt idx="1156">
                  <c:v>43278</c:v>
                </c:pt>
                <c:pt idx="1157">
                  <c:v>43279</c:v>
                </c:pt>
                <c:pt idx="1158">
                  <c:v>43280</c:v>
                </c:pt>
                <c:pt idx="1159">
                  <c:v>43283</c:v>
                </c:pt>
                <c:pt idx="1160">
                  <c:v>43284</c:v>
                </c:pt>
                <c:pt idx="1161">
                  <c:v>43286</c:v>
                </c:pt>
                <c:pt idx="1162">
                  <c:v>43287</c:v>
                </c:pt>
                <c:pt idx="1163">
                  <c:v>43290</c:v>
                </c:pt>
                <c:pt idx="1164">
                  <c:v>43291</c:v>
                </c:pt>
                <c:pt idx="1165">
                  <c:v>43292</c:v>
                </c:pt>
                <c:pt idx="1166">
                  <c:v>43293</c:v>
                </c:pt>
                <c:pt idx="1167">
                  <c:v>43294</c:v>
                </c:pt>
                <c:pt idx="1168">
                  <c:v>43297</c:v>
                </c:pt>
                <c:pt idx="1169">
                  <c:v>43298</c:v>
                </c:pt>
                <c:pt idx="1170">
                  <c:v>43299</c:v>
                </c:pt>
                <c:pt idx="1171">
                  <c:v>43300</c:v>
                </c:pt>
                <c:pt idx="1172">
                  <c:v>43301</c:v>
                </c:pt>
                <c:pt idx="1173">
                  <c:v>43304</c:v>
                </c:pt>
                <c:pt idx="1174">
                  <c:v>43305</c:v>
                </c:pt>
                <c:pt idx="1175">
                  <c:v>43306</c:v>
                </c:pt>
                <c:pt idx="1176">
                  <c:v>43307</c:v>
                </c:pt>
                <c:pt idx="1177">
                  <c:v>43308</c:v>
                </c:pt>
                <c:pt idx="1178">
                  <c:v>43311</c:v>
                </c:pt>
                <c:pt idx="1179">
                  <c:v>43312</c:v>
                </c:pt>
                <c:pt idx="1180">
                  <c:v>43313</c:v>
                </c:pt>
                <c:pt idx="1181">
                  <c:v>43314</c:v>
                </c:pt>
                <c:pt idx="1182">
                  <c:v>43315</c:v>
                </c:pt>
                <c:pt idx="1183">
                  <c:v>43318</c:v>
                </c:pt>
                <c:pt idx="1184">
                  <c:v>43319</c:v>
                </c:pt>
                <c:pt idx="1185">
                  <c:v>43320</c:v>
                </c:pt>
                <c:pt idx="1186">
                  <c:v>43321</c:v>
                </c:pt>
                <c:pt idx="1187">
                  <c:v>43322</c:v>
                </c:pt>
                <c:pt idx="1188">
                  <c:v>43325</c:v>
                </c:pt>
                <c:pt idx="1189">
                  <c:v>43326</c:v>
                </c:pt>
                <c:pt idx="1190">
                  <c:v>43327</c:v>
                </c:pt>
                <c:pt idx="1191">
                  <c:v>43328</c:v>
                </c:pt>
                <c:pt idx="1192">
                  <c:v>43329</c:v>
                </c:pt>
                <c:pt idx="1193">
                  <c:v>43332</c:v>
                </c:pt>
                <c:pt idx="1194">
                  <c:v>43333</c:v>
                </c:pt>
                <c:pt idx="1195">
                  <c:v>43334</c:v>
                </c:pt>
                <c:pt idx="1196">
                  <c:v>43335</c:v>
                </c:pt>
                <c:pt idx="1197">
                  <c:v>43336</c:v>
                </c:pt>
                <c:pt idx="1198">
                  <c:v>43339</c:v>
                </c:pt>
                <c:pt idx="1199">
                  <c:v>43340</c:v>
                </c:pt>
                <c:pt idx="1200">
                  <c:v>43341</c:v>
                </c:pt>
                <c:pt idx="1201">
                  <c:v>43342</c:v>
                </c:pt>
                <c:pt idx="1202">
                  <c:v>43343</c:v>
                </c:pt>
                <c:pt idx="1203">
                  <c:v>43347</c:v>
                </c:pt>
                <c:pt idx="1204">
                  <c:v>43348</c:v>
                </c:pt>
                <c:pt idx="1205">
                  <c:v>43349</c:v>
                </c:pt>
                <c:pt idx="1206">
                  <c:v>43350</c:v>
                </c:pt>
                <c:pt idx="1207">
                  <c:v>43353</c:v>
                </c:pt>
                <c:pt idx="1208">
                  <c:v>43354</c:v>
                </c:pt>
                <c:pt idx="1209">
                  <c:v>43355</c:v>
                </c:pt>
                <c:pt idx="1210">
                  <c:v>43356</c:v>
                </c:pt>
                <c:pt idx="1211">
                  <c:v>43357</c:v>
                </c:pt>
                <c:pt idx="1212">
                  <c:v>43360</c:v>
                </c:pt>
                <c:pt idx="1213">
                  <c:v>43361</c:v>
                </c:pt>
                <c:pt idx="1214">
                  <c:v>43362</c:v>
                </c:pt>
                <c:pt idx="1215">
                  <c:v>43363</c:v>
                </c:pt>
                <c:pt idx="1216">
                  <c:v>43364</c:v>
                </c:pt>
                <c:pt idx="1217">
                  <c:v>43367</c:v>
                </c:pt>
                <c:pt idx="1218">
                  <c:v>43368</c:v>
                </c:pt>
                <c:pt idx="1219">
                  <c:v>43369</c:v>
                </c:pt>
                <c:pt idx="1220">
                  <c:v>43370</c:v>
                </c:pt>
                <c:pt idx="1221">
                  <c:v>43371</c:v>
                </c:pt>
                <c:pt idx="1222">
                  <c:v>43374</c:v>
                </c:pt>
                <c:pt idx="1223">
                  <c:v>43375</c:v>
                </c:pt>
                <c:pt idx="1224">
                  <c:v>43376</c:v>
                </c:pt>
                <c:pt idx="1225">
                  <c:v>43377</c:v>
                </c:pt>
                <c:pt idx="1226">
                  <c:v>43378</c:v>
                </c:pt>
                <c:pt idx="1227">
                  <c:v>43381</c:v>
                </c:pt>
                <c:pt idx="1228">
                  <c:v>43382</c:v>
                </c:pt>
                <c:pt idx="1229">
                  <c:v>43383</c:v>
                </c:pt>
                <c:pt idx="1230">
                  <c:v>43384</c:v>
                </c:pt>
                <c:pt idx="1231">
                  <c:v>43385</c:v>
                </c:pt>
                <c:pt idx="1232">
                  <c:v>43388</c:v>
                </c:pt>
                <c:pt idx="1233">
                  <c:v>43389</c:v>
                </c:pt>
                <c:pt idx="1234">
                  <c:v>43390</c:v>
                </c:pt>
                <c:pt idx="1235">
                  <c:v>43391</c:v>
                </c:pt>
                <c:pt idx="1236">
                  <c:v>43392</c:v>
                </c:pt>
                <c:pt idx="1237">
                  <c:v>43395</c:v>
                </c:pt>
                <c:pt idx="1238">
                  <c:v>43396</c:v>
                </c:pt>
                <c:pt idx="1239">
                  <c:v>43397</c:v>
                </c:pt>
                <c:pt idx="1240">
                  <c:v>43398</c:v>
                </c:pt>
                <c:pt idx="1241">
                  <c:v>43399</c:v>
                </c:pt>
                <c:pt idx="1242">
                  <c:v>43402</c:v>
                </c:pt>
                <c:pt idx="1243">
                  <c:v>43403</c:v>
                </c:pt>
                <c:pt idx="1244">
                  <c:v>43404</c:v>
                </c:pt>
                <c:pt idx="1245">
                  <c:v>43405</c:v>
                </c:pt>
                <c:pt idx="1246">
                  <c:v>43406</c:v>
                </c:pt>
                <c:pt idx="1247">
                  <c:v>43409</c:v>
                </c:pt>
                <c:pt idx="1248">
                  <c:v>43410</c:v>
                </c:pt>
                <c:pt idx="1249">
                  <c:v>43411</c:v>
                </c:pt>
                <c:pt idx="1250">
                  <c:v>43412</c:v>
                </c:pt>
                <c:pt idx="1251">
                  <c:v>43413</c:v>
                </c:pt>
                <c:pt idx="1252">
                  <c:v>43416</c:v>
                </c:pt>
                <c:pt idx="1253">
                  <c:v>43417</c:v>
                </c:pt>
                <c:pt idx="1254">
                  <c:v>43418</c:v>
                </c:pt>
                <c:pt idx="1255">
                  <c:v>43419</c:v>
                </c:pt>
                <c:pt idx="1256">
                  <c:v>43420</c:v>
                </c:pt>
                <c:pt idx="1257">
                  <c:v>43423</c:v>
                </c:pt>
                <c:pt idx="1258">
                  <c:v>43424</c:v>
                </c:pt>
              </c:numCache>
            </c:numRef>
          </c:cat>
          <c:val>
            <c:numRef>
              <c:f>'Historical Prices (PG, SP500)'!$F$3:$F$1261</c:f>
              <c:numCache>
                <c:formatCode>_(* #,##0.00_);_(* \(#,##0.00\);_(* "-"??_);_(@_)</c:formatCode>
                <c:ptCount val="1259"/>
                <c:pt idx="0">
                  <c:v>84.669998000000007</c:v>
                </c:pt>
                <c:pt idx="1">
                  <c:v>84.949996999999996</c:v>
                </c:pt>
                <c:pt idx="2">
                  <c:v>85.410004000000001</c:v>
                </c:pt>
                <c:pt idx="3">
                  <c:v>84.639999000000003</c:v>
                </c:pt>
                <c:pt idx="4">
                  <c:v>84.279999000000004</c:v>
                </c:pt>
                <c:pt idx="5">
                  <c:v>84.220000999999996</c:v>
                </c:pt>
                <c:pt idx="6">
                  <c:v>83.339995999999999</c:v>
                </c:pt>
                <c:pt idx="7">
                  <c:v>83.830001999999993</c:v>
                </c:pt>
                <c:pt idx="8">
                  <c:v>83.349997999999999</c:v>
                </c:pt>
                <c:pt idx="9">
                  <c:v>82.690002000000007</c:v>
                </c:pt>
                <c:pt idx="10">
                  <c:v>84.519997000000004</c:v>
                </c:pt>
                <c:pt idx="11">
                  <c:v>84.779999000000004</c:v>
                </c:pt>
                <c:pt idx="12">
                  <c:v>83.650002000000001</c:v>
                </c:pt>
                <c:pt idx="13">
                  <c:v>84.019997000000004</c:v>
                </c:pt>
                <c:pt idx="14">
                  <c:v>82.300003000000004</c:v>
                </c:pt>
                <c:pt idx="15">
                  <c:v>82.370002999999997</c:v>
                </c:pt>
                <c:pt idx="16">
                  <c:v>81.690002000000007</c:v>
                </c:pt>
                <c:pt idx="17">
                  <c:v>80.910004000000001</c:v>
                </c:pt>
                <c:pt idx="18">
                  <c:v>82.379997000000003</c:v>
                </c:pt>
                <c:pt idx="19">
                  <c:v>81.900002000000001</c:v>
                </c:pt>
                <c:pt idx="20">
                  <c:v>81.839995999999999</c:v>
                </c:pt>
                <c:pt idx="21">
                  <c:v>81.309997999999993</c:v>
                </c:pt>
                <c:pt idx="22">
                  <c:v>81.309997999999993</c:v>
                </c:pt>
                <c:pt idx="23">
                  <c:v>81.760002</c:v>
                </c:pt>
                <c:pt idx="24">
                  <c:v>82.010002</c:v>
                </c:pt>
                <c:pt idx="25">
                  <c:v>82</c:v>
                </c:pt>
                <c:pt idx="26">
                  <c:v>81.410004000000001</c:v>
                </c:pt>
                <c:pt idx="27">
                  <c:v>80.540001000000004</c:v>
                </c:pt>
                <c:pt idx="28">
                  <c:v>80.449996999999996</c:v>
                </c:pt>
                <c:pt idx="29">
                  <c:v>80.639999000000003</c:v>
                </c:pt>
                <c:pt idx="30">
                  <c:v>81.419998000000007</c:v>
                </c:pt>
                <c:pt idx="31">
                  <c:v>80.239998</c:v>
                </c:pt>
                <c:pt idx="32">
                  <c:v>80.419998000000007</c:v>
                </c:pt>
                <c:pt idx="33">
                  <c:v>80.300003000000004</c:v>
                </c:pt>
                <c:pt idx="34">
                  <c:v>80.010002</c:v>
                </c:pt>
                <c:pt idx="35">
                  <c:v>80.870002999999997</c:v>
                </c:pt>
                <c:pt idx="36">
                  <c:v>80.790001000000004</c:v>
                </c:pt>
                <c:pt idx="37">
                  <c:v>80.559997999999993</c:v>
                </c:pt>
                <c:pt idx="38">
                  <c:v>79.879997000000003</c:v>
                </c:pt>
                <c:pt idx="39">
                  <c:v>80.180000000000007</c:v>
                </c:pt>
                <c:pt idx="40">
                  <c:v>79.230002999999996</c:v>
                </c:pt>
                <c:pt idx="41">
                  <c:v>78.239998</c:v>
                </c:pt>
                <c:pt idx="42">
                  <c:v>79.180000000000007</c:v>
                </c:pt>
                <c:pt idx="43">
                  <c:v>78.470000999999996</c:v>
                </c:pt>
                <c:pt idx="44">
                  <c:v>79.110000999999997</c:v>
                </c:pt>
                <c:pt idx="45">
                  <c:v>77.639999000000003</c:v>
                </c:pt>
                <c:pt idx="46">
                  <c:v>76.870002999999997</c:v>
                </c:pt>
                <c:pt idx="47">
                  <c:v>76.620002999999997</c:v>
                </c:pt>
                <c:pt idx="48">
                  <c:v>75.699996999999996</c:v>
                </c:pt>
                <c:pt idx="49">
                  <c:v>76.089995999999999</c:v>
                </c:pt>
                <c:pt idx="50">
                  <c:v>76.449996999999996</c:v>
                </c:pt>
                <c:pt idx="51">
                  <c:v>76.900002000000001</c:v>
                </c:pt>
                <c:pt idx="52">
                  <c:v>77.309997999999993</c:v>
                </c:pt>
                <c:pt idx="53">
                  <c:v>78.029999000000004</c:v>
                </c:pt>
                <c:pt idx="54">
                  <c:v>78.839995999999999</c:v>
                </c:pt>
                <c:pt idx="55">
                  <c:v>77.489998</c:v>
                </c:pt>
                <c:pt idx="56">
                  <c:v>77.800003000000004</c:v>
                </c:pt>
                <c:pt idx="57">
                  <c:v>79.400002000000001</c:v>
                </c:pt>
                <c:pt idx="58">
                  <c:v>77.970000999999996</c:v>
                </c:pt>
                <c:pt idx="59">
                  <c:v>78.139999000000003</c:v>
                </c:pt>
                <c:pt idx="60">
                  <c:v>77.919998000000007</c:v>
                </c:pt>
                <c:pt idx="61">
                  <c:v>77.970000999999996</c:v>
                </c:pt>
                <c:pt idx="62">
                  <c:v>77.860000999999997</c:v>
                </c:pt>
                <c:pt idx="63">
                  <c:v>78.120002999999997</c:v>
                </c:pt>
                <c:pt idx="64">
                  <c:v>77.860000999999997</c:v>
                </c:pt>
                <c:pt idx="65">
                  <c:v>78.190002000000007</c:v>
                </c:pt>
                <c:pt idx="66">
                  <c:v>78.660004000000001</c:v>
                </c:pt>
                <c:pt idx="67">
                  <c:v>77.480002999999996</c:v>
                </c:pt>
                <c:pt idx="68">
                  <c:v>78.449996999999996</c:v>
                </c:pt>
                <c:pt idx="69">
                  <c:v>77.819999999999993</c:v>
                </c:pt>
                <c:pt idx="70">
                  <c:v>78.059997999999993</c:v>
                </c:pt>
                <c:pt idx="71">
                  <c:v>78.379997000000003</c:v>
                </c:pt>
                <c:pt idx="72">
                  <c:v>78.529999000000004</c:v>
                </c:pt>
                <c:pt idx="73">
                  <c:v>78.949996999999996</c:v>
                </c:pt>
                <c:pt idx="74">
                  <c:v>79.239998</c:v>
                </c:pt>
                <c:pt idx="75">
                  <c:v>79.190002000000007</c:v>
                </c:pt>
                <c:pt idx="76">
                  <c:v>78.980002999999996</c:v>
                </c:pt>
                <c:pt idx="77">
                  <c:v>79.839995999999999</c:v>
                </c:pt>
                <c:pt idx="78">
                  <c:v>79.769997000000004</c:v>
                </c:pt>
                <c:pt idx="79">
                  <c:v>78.779999000000004</c:v>
                </c:pt>
                <c:pt idx="80">
                  <c:v>78.319999999999993</c:v>
                </c:pt>
                <c:pt idx="81">
                  <c:v>77.879997000000003</c:v>
                </c:pt>
                <c:pt idx="82">
                  <c:v>79.300003000000004</c:v>
                </c:pt>
                <c:pt idx="83">
                  <c:v>79.809997999999993</c:v>
                </c:pt>
                <c:pt idx="84">
                  <c:v>79.5</c:v>
                </c:pt>
                <c:pt idx="85">
                  <c:v>79.650002000000001</c:v>
                </c:pt>
                <c:pt idx="86">
                  <c:v>79.760002</c:v>
                </c:pt>
                <c:pt idx="87">
                  <c:v>80.599997999999999</c:v>
                </c:pt>
                <c:pt idx="88">
                  <c:v>80.339995999999999</c:v>
                </c:pt>
                <c:pt idx="89">
                  <c:v>80.129997000000003</c:v>
                </c:pt>
                <c:pt idx="90">
                  <c:v>80.099997999999999</c:v>
                </c:pt>
                <c:pt idx="91">
                  <c:v>79.769997000000004</c:v>
                </c:pt>
                <c:pt idx="92">
                  <c:v>80.489998</c:v>
                </c:pt>
                <c:pt idx="93">
                  <c:v>81.349997999999999</c:v>
                </c:pt>
                <c:pt idx="94">
                  <c:v>81.489998</c:v>
                </c:pt>
                <c:pt idx="95">
                  <c:v>81.089995999999999</c:v>
                </c:pt>
                <c:pt idx="96">
                  <c:v>80.760002</c:v>
                </c:pt>
                <c:pt idx="97">
                  <c:v>80.809997999999993</c:v>
                </c:pt>
                <c:pt idx="98">
                  <c:v>80.839995999999999</c:v>
                </c:pt>
                <c:pt idx="99">
                  <c:v>81.650002000000001</c:v>
                </c:pt>
                <c:pt idx="100">
                  <c:v>81.760002</c:v>
                </c:pt>
                <c:pt idx="101">
                  <c:v>81.559997999999993</c:v>
                </c:pt>
                <c:pt idx="102">
                  <c:v>81.25</c:v>
                </c:pt>
                <c:pt idx="103">
                  <c:v>80.360000999999997</c:v>
                </c:pt>
                <c:pt idx="104">
                  <c:v>81.150002000000001</c:v>
                </c:pt>
                <c:pt idx="105">
                  <c:v>81.410004000000001</c:v>
                </c:pt>
                <c:pt idx="106">
                  <c:v>82.940002000000007</c:v>
                </c:pt>
                <c:pt idx="107">
                  <c:v>82.440002000000007</c:v>
                </c:pt>
                <c:pt idx="108">
                  <c:v>82.550003000000004</c:v>
                </c:pt>
                <c:pt idx="109">
                  <c:v>82.339995999999999</c:v>
                </c:pt>
                <c:pt idx="110">
                  <c:v>81.919998000000007</c:v>
                </c:pt>
                <c:pt idx="111">
                  <c:v>81.699996999999996</c:v>
                </c:pt>
                <c:pt idx="112">
                  <c:v>81.129997000000003</c:v>
                </c:pt>
                <c:pt idx="113">
                  <c:v>82.089995999999999</c:v>
                </c:pt>
                <c:pt idx="114">
                  <c:v>82.160004000000001</c:v>
                </c:pt>
                <c:pt idx="115">
                  <c:v>82.389999000000003</c:v>
                </c:pt>
                <c:pt idx="116">
                  <c:v>81.730002999999996</c:v>
                </c:pt>
                <c:pt idx="117">
                  <c:v>81.610000999999997</c:v>
                </c:pt>
                <c:pt idx="118">
                  <c:v>81.169998000000007</c:v>
                </c:pt>
                <c:pt idx="119">
                  <c:v>80.529999000000004</c:v>
                </c:pt>
                <c:pt idx="120">
                  <c:v>80.330001999999993</c:v>
                </c:pt>
                <c:pt idx="121">
                  <c:v>79.930000000000007</c:v>
                </c:pt>
                <c:pt idx="122">
                  <c:v>80.230002999999996</c:v>
                </c:pt>
                <c:pt idx="123">
                  <c:v>80.489998</c:v>
                </c:pt>
                <c:pt idx="124">
                  <c:v>80.650002000000001</c:v>
                </c:pt>
                <c:pt idx="125">
                  <c:v>80.519997000000004</c:v>
                </c:pt>
                <c:pt idx="126">
                  <c:v>80.080001999999993</c:v>
                </c:pt>
                <c:pt idx="127">
                  <c:v>80.099997999999999</c:v>
                </c:pt>
                <c:pt idx="128">
                  <c:v>80.400002000000001</c:v>
                </c:pt>
                <c:pt idx="129">
                  <c:v>80.790001000000004</c:v>
                </c:pt>
                <c:pt idx="130">
                  <c:v>80.360000999999997</c:v>
                </c:pt>
                <c:pt idx="131">
                  <c:v>79.930000000000007</c:v>
                </c:pt>
                <c:pt idx="132">
                  <c:v>79.860000999999997</c:v>
                </c:pt>
                <c:pt idx="133">
                  <c:v>80.110000999999997</c:v>
                </c:pt>
                <c:pt idx="134">
                  <c:v>80.029999000000004</c:v>
                </c:pt>
                <c:pt idx="135">
                  <c:v>80.089995999999999</c:v>
                </c:pt>
                <c:pt idx="136">
                  <c:v>80.150002000000001</c:v>
                </c:pt>
                <c:pt idx="137">
                  <c:v>80.059997999999993</c:v>
                </c:pt>
                <c:pt idx="138">
                  <c:v>79.760002</c:v>
                </c:pt>
                <c:pt idx="139">
                  <c:v>79.639999000000003</c:v>
                </c:pt>
                <c:pt idx="140">
                  <c:v>79.690002000000007</c:v>
                </c:pt>
                <c:pt idx="141">
                  <c:v>79.580001999999993</c:v>
                </c:pt>
                <c:pt idx="142">
                  <c:v>79.790001000000004</c:v>
                </c:pt>
                <c:pt idx="143">
                  <c:v>80.239998</c:v>
                </c:pt>
                <c:pt idx="144">
                  <c:v>79.930000000000007</c:v>
                </c:pt>
                <c:pt idx="145">
                  <c:v>79.519997000000004</c:v>
                </c:pt>
                <c:pt idx="146">
                  <c:v>79.010002</c:v>
                </c:pt>
                <c:pt idx="147">
                  <c:v>79.319999999999993</c:v>
                </c:pt>
                <c:pt idx="148">
                  <c:v>78.620002999999997</c:v>
                </c:pt>
                <c:pt idx="149">
                  <c:v>79.019997000000004</c:v>
                </c:pt>
                <c:pt idx="150">
                  <c:v>78.589995999999999</c:v>
                </c:pt>
                <c:pt idx="151">
                  <c:v>79.279999000000004</c:v>
                </c:pt>
                <c:pt idx="152">
                  <c:v>79.559997999999993</c:v>
                </c:pt>
                <c:pt idx="153">
                  <c:v>79.980002999999996</c:v>
                </c:pt>
                <c:pt idx="154">
                  <c:v>80.190002000000007</c:v>
                </c:pt>
                <c:pt idx="155">
                  <c:v>80.559997999999993</c:v>
                </c:pt>
                <c:pt idx="156">
                  <c:v>81.669998000000007</c:v>
                </c:pt>
                <c:pt idx="157">
                  <c:v>81.610000999999997</c:v>
                </c:pt>
                <c:pt idx="158">
                  <c:v>81.160004000000001</c:v>
                </c:pt>
                <c:pt idx="159">
                  <c:v>81.319999999999993</c:v>
                </c:pt>
                <c:pt idx="160">
                  <c:v>81.260002</c:v>
                </c:pt>
                <c:pt idx="161">
                  <c:v>80.940002000000007</c:v>
                </c:pt>
                <c:pt idx="162">
                  <c:v>80.400002000000001</c:v>
                </c:pt>
                <c:pt idx="163">
                  <c:v>80.550003000000004</c:v>
                </c:pt>
                <c:pt idx="164">
                  <c:v>80.279999000000004</c:v>
                </c:pt>
                <c:pt idx="165">
                  <c:v>80.099997999999999</c:v>
                </c:pt>
                <c:pt idx="166">
                  <c:v>79.989998</c:v>
                </c:pt>
                <c:pt idx="167">
                  <c:v>80.260002</c:v>
                </c:pt>
                <c:pt idx="168">
                  <c:v>79.559997999999993</c:v>
                </c:pt>
                <c:pt idx="169">
                  <c:v>79.260002</c:v>
                </c:pt>
                <c:pt idx="170">
                  <c:v>78.650002000000001</c:v>
                </c:pt>
                <c:pt idx="171">
                  <c:v>78.160004000000001</c:v>
                </c:pt>
                <c:pt idx="172">
                  <c:v>77.319999999999993</c:v>
                </c:pt>
                <c:pt idx="173">
                  <c:v>79.650002000000001</c:v>
                </c:pt>
                <c:pt idx="174">
                  <c:v>79.220000999999996</c:v>
                </c:pt>
                <c:pt idx="175">
                  <c:v>79.410004000000001</c:v>
                </c:pt>
                <c:pt idx="176">
                  <c:v>81.089995999999999</c:v>
                </c:pt>
                <c:pt idx="177">
                  <c:v>80.139999000000003</c:v>
                </c:pt>
                <c:pt idx="178">
                  <c:v>80.949996999999996</c:v>
                </c:pt>
                <c:pt idx="179">
                  <c:v>81.480002999999996</c:v>
                </c:pt>
                <c:pt idx="180">
                  <c:v>81.419998000000007</c:v>
                </c:pt>
                <c:pt idx="181">
                  <c:v>81.480002999999996</c:v>
                </c:pt>
                <c:pt idx="182">
                  <c:v>81.949996999999996</c:v>
                </c:pt>
                <c:pt idx="183">
                  <c:v>81.779999000000004</c:v>
                </c:pt>
                <c:pt idx="184">
                  <c:v>82.440002000000007</c:v>
                </c:pt>
                <c:pt idx="185">
                  <c:v>82.690002000000007</c:v>
                </c:pt>
                <c:pt idx="186">
                  <c:v>82.809997999999993</c:v>
                </c:pt>
                <c:pt idx="187">
                  <c:v>83.279999000000004</c:v>
                </c:pt>
                <c:pt idx="188">
                  <c:v>83.389999000000003</c:v>
                </c:pt>
                <c:pt idx="189">
                  <c:v>83.540001000000004</c:v>
                </c:pt>
                <c:pt idx="190">
                  <c:v>83.379997000000003</c:v>
                </c:pt>
                <c:pt idx="191">
                  <c:v>83.309997999999993</c:v>
                </c:pt>
                <c:pt idx="192">
                  <c:v>83.029999000000004</c:v>
                </c:pt>
                <c:pt idx="193">
                  <c:v>83.110000999999997</c:v>
                </c:pt>
                <c:pt idx="194">
                  <c:v>82.980002999999996</c:v>
                </c:pt>
                <c:pt idx="195">
                  <c:v>82.900002000000001</c:v>
                </c:pt>
                <c:pt idx="196">
                  <c:v>83.699996999999996</c:v>
                </c:pt>
                <c:pt idx="197">
                  <c:v>83.769997000000004</c:v>
                </c:pt>
                <c:pt idx="198">
                  <c:v>83.32</c:v>
                </c:pt>
                <c:pt idx="199">
                  <c:v>82.989998</c:v>
                </c:pt>
                <c:pt idx="200">
                  <c:v>83.639999000000003</c:v>
                </c:pt>
                <c:pt idx="201">
                  <c:v>83.489998</c:v>
                </c:pt>
                <c:pt idx="202">
                  <c:v>83.260002</c:v>
                </c:pt>
                <c:pt idx="203">
                  <c:v>83.870002999999997</c:v>
                </c:pt>
                <c:pt idx="204">
                  <c:v>84.080001999999993</c:v>
                </c:pt>
                <c:pt idx="205">
                  <c:v>84.160004000000001</c:v>
                </c:pt>
                <c:pt idx="206">
                  <c:v>84.190002000000007</c:v>
                </c:pt>
                <c:pt idx="207">
                  <c:v>84.470000999999996</c:v>
                </c:pt>
                <c:pt idx="208">
                  <c:v>84.809997999999993</c:v>
                </c:pt>
                <c:pt idx="209">
                  <c:v>84.440002000000007</c:v>
                </c:pt>
                <c:pt idx="210">
                  <c:v>85.239998</c:v>
                </c:pt>
                <c:pt idx="211">
                  <c:v>84.330001999999993</c:v>
                </c:pt>
                <c:pt idx="212">
                  <c:v>84.580001999999993</c:v>
                </c:pt>
                <c:pt idx="213">
                  <c:v>84.440002000000007</c:v>
                </c:pt>
                <c:pt idx="214">
                  <c:v>83.739998</c:v>
                </c:pt>
                <c:pt idx="215">
                  <c:v>83.139999000000003</c:v>
                </c:pt>
                <c:pt idx="216">
                  <c:v>83.050003000000004</c:v>
                </c:pt>
                <c:pt idx="217">
                  <c:v>83.790001000000004</c:v>
                </c:pt>
                <c:pt idx="218">
                  <c:v>83.57</c:v>
                </c:pt>
                <c:pt idx="219">
                  <c:v>83.160004000000001</c:v>
                </c:pt>
                <c:pt idx="220">
                  <c:v>84.18</c:v>
                </c:pt>
                <c:pt idx="221">
                  <c:v>83.660004000000001</c:v>
                </c:pt>
                <c:pt idx="222">
                  <c:v>84.690002000000007</c:v>
                </c:pt>
                <c:pt idx="223">
                  <c:v>83.370002999999997</c:v>
                </c:pt>
                <c:pt idx="224">
                  <c:v>83.550003000000004</c:v>
                </c:pt>
                <c:pt idx="225">
                  <c:v>82.949996999999996</c:v>
                </c:pt>
                <c:pt idx="226">
                  <c:v>82.239998</c:v>
                </c:pt>
                <c:pt idx="227">
                  <c:v>83.269997000000004</c:v>
                </c:pt>
                <c:pt idx="228">
                  <c:v>84.18</c:v>
                </c:pt>
                <c:pt idx="229">
                  <c:v>84.610000999999997</c:v>
                </c:pt>
                <c:pt idx="230">
                  <c:v>84.230002999999996</c:v>
                </c:pt>
                <c:pt idx="231">
                  <c:v>83.230002999999996</c:v>
                </c:pt>
                <c:pt idx="232">
                  <c:v>85.160004000000001</c:v>
                </c:pt>
                <c:pt idx="233">
                  <c:v>85.949996999999996</c:v>
                </c:pt>
                <c:pt idx="234">
                  <c:v>86.470000999999996</c:v>
                </c:pt>
                <c:pt idx="235">
                  <c:v>86.540001000000004</c:v>
                </c:pt>
                <c:pt idx="236">
                  <c:v>86.940002000000007</c:v>
                </c:pt>
                <c:pt idx="237">
                  <c:v>87.269997000000004</c:v>
                </c:pt>
                <c:pt idx="238">
                  <c:v>87.379997000000003</c:v>
                </c:pt>
                <c:pt idx="239">
                  <c:v>88.639999000000003</c:v>
                </c:pt>
                <c:pt idx="240">
                  <c:v>89</c:v>
                </c:pt>
                <c:pt idx="241">
                  <c:v>88.900002000000001</c:v>
                </c:pt>
                <c:pt idx="242">
                  <c:v>89.129997000000003</c:v>
                </c:pt>
                <c:pt idx="243">
                  <c:v>89.449996999999996</c:v>
                </c:pt>
                <c:pt idx="244">
                  <c:v>89.669998000000007</c:v>
                </c:pt>
                <c:pt idx="245">
                  <c:v>89.480002999999996</c:v>
                </c:pt>
                <c:pt idx="246">
                  <c:v>88.599997999999999</c:v>
                </c:pt>
                <c:pt idx="247">
                  <c:v>88.110000999999997</c:v>
                </c:pt>
                <c:pt idx="248">
                  <c:v>87.839995999999999</c:v>
                </c:pt>
                <c:pt idx="249">
                  <c:v>87.949996999999996</c:v>
                </c:pt>
                <c:pt idx="250">
                  <c:v>88.730002999999996</c:v>
                </c:pt>
                <c:pt idx="251">
                  <c:v>88.470000999999996</c:v>
                </c:pt>
                <c:pt idx="252">
                  <c:v>88.599997999999999</c:v>
                </c:pt>
                <c:pt idx="253">
                  <c:v>88.110000999999997</c:v>
                </c:pt>
                <c:pt idx="254">
                  <c:v>88.800003000000004</c:v>
                </c:pt>
                <c:pt idx="255">
                  <c:v>88.879997000000003</c:v>
                </c:pt>
                <c:pt idx="256">
                  <c:v>90.43</c:v>
                </c:pt>
                <c:pt idx="257">
                  <c:v>90.080001999999993</c:v>
                </c:pt>
                <c:pt idx="258">
                  <c:v>91.07</c:v>
                </c:pt>
                <c:pt idx="259">
                  <c:v>90</c:v>
                </c:pt>
                <c:pt idx="260">
                  <c:v>90.580001999999993</c:v>
                </c:pt>
                <c:pt idx="261">
                  <c:v>90.379997000000003</c:v>
                </c:pt>
                <c:pt idx="262">
                  <c:v>90.760002</c:v>
                </c:pt>
                <c:pt idx="263">
                  <c:v>90.709998999999996</c:v>
                </c:pt>
                <c:pt idx="264">
                  <c:v>90</c:v>
                </c:pt>
                <c:pt idx="265">
                  <c:v>90.410004000000001</c:v>
                </c:pt>
                <c:pt idx="266">
                  <c:v>89.550003000000004</c:v>
                </c:pt>
                <c:pt idx="267">
                  <c:v>89.199996999999996</c:v>
                </c:pt>
                <c:pt idx="268">
                  <c:v>89.360000999999997</c:v>
                </c:pt>
                <c:pt idx="269">
                  <c:v>90.699996999999996</c:v>
                </c:pt>
                <c:pt idx="270">
                  <c:v>92</c:v>
                </c:pt>
                <c:pt idx="271">
                  <c:v>92.050003000000004</c:v>
                </c:pt>
                <c:pt idx="272">
                  <c:v>92.599997999999999</c:v>
                </c:pt>
                <c:pt idx="273">
                  <c:v>93.290001000000004</c:v>
                </c:pt>
                <c:pt idx="274">
                  <c:v>93.139999000000003</c:v>
                </c:pt>
                <c:pt idx="275">
                  <c:v>93.459998999999996</c:v>
                </c:pt>
                <c:pt idx="276">
                  <c:v>92.639999000000003</c:v>
                </c:pt>
                <c:pt idx="277">
                  <c:v>92.400002000000001</c:v>
                </c:pt>
                <c:pt idx="278">
                  <c:v>91.089995999999999</c:v>
                </c:pt>
                <c:pt idx="279">
                  <c:v>90.440002000000007</c:v>
                </c:pt>
                <c:pt idx="280">
                  <c:v>90.010002</c:v>
                </c:pt>
                <c:pt idx="281">
                  <c:v>89.599997999999999</c:v>
                </c:pt>
                <c:pt idx="282">
                  <c:v>90.07</c:v>
                </c:pt>
                <c:pt idx="283">
                  <c:v>91.099997999999999</c:v>
                </c:pt>
                <c:pt idx="284">
                  <c:v>90.25</c:v>
                </c:pt>
                <c:pt idx="285">
                  <c:v>89.919998000000007</c:v>
                </c:pt>
                <c:pt idx="286">
                  <c:v>90.300003000000004</c:v>
                </c:pt>
                <c:pt idx="287">
                  <c:v>89.989998</c:v>
                </c:pt>
                <c:pt idx="288">
                  <c:v>89.860000999999997</c:v>
                </c:pt>
                <c:pt idx="289">
                  <c:v>91.25</c:v>
                </c:pt>
                <c:pt idx="290">
                  <c:v>91.190002000000007</c:v>
                </c:pt>
                <c:pt idx="291">
                  <c:v>90.730002999999996</c:v>
                </c:pt>
                <c:pt idx="292">
                  <c:v>91.620002999999997</c:v>
                </c:pt>
                <c:pt idx="293">
                  <c:v>90.080001999999993</c:v>
                </c:pt>
                <c:pt idx="294">
                  <c:v>89.580001999999993</c:v>
                </c:pt>
                <c:pt idx="295">
                  <c:v>86.489998</c:v>
                </c:pt>
                <c:pt idx="296">
                  <c:v>85.150002000000001</c:v>
                </c:pt>
                <c:pt idx="297">
                  <c:v>85.669998000000007</c:v>
                </c:pt>
                <c:pt idx="298">
                  <c:v>84.290001000000004</c:v>
                </c:pt>
                <c:pt idx="299">
                  <c:v>85.120002999999997</c:v>
                </c:pt>
                <c:pt idx="300">
                  <c:v>85.949996999999996</c:v>
                </c:pt>
                <c:pt idx="301">
                  <c:v>85.790001000000004</c:v>
                </c:pt>
                <c:pt idx="302">
                  <c:v>86.699996999999996</c:v>
                </c:pt>
                <c:pt idx="303">
                  <c:v>85.610000999999997</c:v>
                </c:pt>
                <c:pt idx="304">
                  <c:v>85.050003000000004</c:v>
                </c:pt>
                <c:pt idx="305">
                  <c:v>85.389999000000003</c:v>
                </c:pt>
                <c:pt idx="306">
                  <c:v>85.639999000000003</c:v>
                </c:pt>
                <c:pt idx="307">
                  <c:v>86.029999000000004</c:v>
                </c:pt>
                <c:pt idx="308">
                  <c:v>85.900002000000001</c:v>
                </c:pt>
                <c:pt idx="309">
                  <c:v>85.489998</c:v>
                </c:pt>
                <c:pt idx="310">
                  <c:v>86.260002</c:v>
                </c:pt>
                <c:pt idx="311">
                  <c:v>85.209998999999996</c:v>
                </c:pt>
                <c:pt idx="312">
                  <c:v>84.870002999999997</c:v>
                </c:pt>
                <c:pt idx="313">
                  <c:v>85.389999000000003</c:v>
                </c:pt>
                <c:pt idx="314">
                  <c:v>85.5</c:v>
                </c:pt>
                <c:pt idx="315">
                  <c:v>85.459998999999996</c:v>
                </c:pt>
                <c:pt idx="316">
                  <c:v>85.169998000000007</c:v>
                </c:pt>
                <c:pt idx="317">
                  <c:v>85.129997000000003</c:v>
                </c:pt>
                <c:pt idx="318">
                  <c:v>85.410004000000001</c:v>
                </c:pt>
                <c:pt idx="319">
                  <c:v>85.160004000000001</c:v>
                </c:pt>
                <c:pt idx="320">
                  <c:v>84.349997999999999</c:v>
                </c:pt>
                <c:pt idx="321">
                  <c:v>84.629997000000003</c:v>
                </c:pt>
                <c:pt idx="322">
                  <c:v>82.660004000000001</c:v>
                </c:pt>
                <c:pt idx="323">
                  <c:v>83.089995999999999</c:v>
                </c:pt>
                <c:pt idx="324">
                  <c:v>81.540001000000004</c:v>
                </c:pt>
                <c:pt idx="325">
                  <c:v>81.389999000000003</c:v>
                </c:pt>
                <c:pt idx="326">
                  <c:v>82.089995999999999</c:v>
                </c:pt>
                <c:pt idx="327">
                  <c:v>81.830001999999993</c:v>
                </c:pt>
                <c:pt idx="328">
                  <c:v>83.559997999999993</c:v>
                </c:pt>
                <c:pt idx="329">
                  <c:v>82.849997999999999</c:v>
                </c:pt>
                <c:pt idx="330">
                  <c:v>83.75</c:v>
                </c:pt>
                <c:pt idx="331">
                  <c:v>83.379997000000003</c:v>
                </c:pt>
                <c:pt idx="332">
                  <c:v>84.739998</c:v>
                </c:pt>
                <c:pt idx="333">
                  <c:v>84.860000999999997</c:v>
                </c:pt>
                <c:pt idx="334">
                  <c:v>83.919998000000007</c:v>
                </c:pt>
                <c:pt idx="335">
                  <c:v>83.010002</c:v>
                </c:pt>
                <c:pt idx="336">
                  <c:v>82.150002000000001</c:v>
                </c:pt>
                <c:pt idx="337">
                  <c:v>82.309997999999993</c:v>
                </c:pt>
                <c:pt idx="338">
                  <c:v>82.720000999999996</c:v>
                </c:pt>
                <c:pt idx="339">
                  <c:v>81.940002000000007</c:v>
                </c:pt>
                <c:pt idx="340">
                  <c:v>82.32</c:v>
                </c:pt>
                <c:pt idx="341">
                  <c:v>82.43</c:v>
                </c:pt>
                <c:pt idx="342">
                  <c:v>83.040001000000004</c:v>
                </c:pt>
                <c:pt idx="343">
                  <c:v>82.389999000000003</c:v>
                </c:pt>
                <c:pt idx="344">
                  <c:v>82.769997000000004</c:v>
                </c:pt>
                <c:pt idx="345">
                  <c:v>82.889999000000003</c:v>
                </c:pt>
                <c:pt idx="346">
                  <c:v>83.349997999999999</c:v>
                </c:pt>
                <c:pt idx="347">
                  <c:v>83.43</c:v>
                </c:pt>
                <c:pt idx="348">
                  <c:v>83.599997999999999</c:v>
                </c:pt>
                <c:pt idx="349">
                  <c:v>83.510002</c:v>
                </c:pt>
                <c:pt idx="350">
                  <c:v>83.5</c:v>
                </c:pt>
                <c:pt idx="351">
                  <c:v>82.529999000000004</c:v>
                </c:pt>
                <c:pt idx="352">
                  <c:v>82.870002999999997</c:v>
                </c:pt>
                <c:pt idx="353">
                  <c:v>83.080001999999993</c:v>
                </c:pt>
                <c:pt idx="354">
                  <c:v>83.089995999999999</c:v>
                </c:pt>
                <c:pt idx="355">
                  <c:v>80.949996999999996</c:v>
                </c:pt>
                <c:pt idx="356">
                  <c:v>81</c:v>
                </c:pt>
                <c:pt idx="357">
                  <c:v>80.599997999999999</c:v>
                </c:pt>
                <c:pt idx="358">
                  <c:v>80.419998000000007</c:v>
                </c:pt>
                <c:pt idx="359">
                  <c:v>79.849997999999999</c:v>
                </c:pt>
                <c:pt idx="360">
                  <c:v>79.510002</c:v>
                </c:pt>
                <c:pt idx="361">
                  <c:v>80.290001000000004</c:v>
                </c:pt>
                <c:pt idx="362">
                  <c:v>80.349997999999999</c:v>
                </c:pt>
                <c:pt idx="363">
                  <c:v>80.069999999999993</c:v>
                </c:pt>
                <c:pt idx="364">
                  <c:v>80.400002000000001</c:v>
                </c:pt>
                <c:pt idx="365">
                  <c:v>80.199996999999996</c:v>
                </c:pt>
                <c:pt idx="366">
                  <c:v>80.959998999999996</c:v>
                </c:pt>
                <c:pt idx="367">
                  <c:v>80.269997000000004</c:v>
                </c:pt>
                <c:pt idx="368">
                  <c:v>79.949996999999996</c:v>
                </c:pt>
                <c:pt idx="369">
                  <c:v>79.699996999999996</c:v>
                </c:pt>
                <c:pt idx="370">
                  <c:v>80.569999999999993</c:v>
                </c:pt>
                <c:pt idx="371">
                  <c:v>81.050003000000004</c:v>
                </c:pt>
                <c:pt idx="372">
                  <c:v>80.739998</c:v>
                </c:pt>
                <c:pt idx="373">
                  <c:v>80.830001999999993</c:v>
                </c:pt>
                <c:pt idx="374">
                  <c:v>80.480002999999996</c:v>
                </c:pt>
                <c:pt idx="375">
                  <c:v>80.410004000000001</c:v>
                </c:pt>
                <c:pt idx="376">
                  <c:v>79.949996999999996</c:v>
                </c:pt>
                <c:pt idx="377">
                  <c:v>79.139999000000003</c:v>
                </c:pt>
                <c:pt idx="378">
                  <c:v>79.389999000000003</c:v>
                </c:pt>
                <c:pt idx="379">
                  <c:v>79.330001999999993</c:v>
                </c:pt>
                <c:pt idx="380">
                  <c:v>78.389999000000003</c:v>
                </c:pt>
                <c:pt idx="381">
                  <c:v>78.849997999999999</c:v>
                </c:pt>
                <c:pt idx="382">
                  <c:v>78.540001000000004</c:v>
                </c:pt>
                <c:pt idx="383">
                  <c:v>78.559997999999993</c:v>
                </c:pt>
                <c:pt idx="384">
                  <c:v>78.150002000000001</c:v>
                </c:pt>
                <c:pt idx="385">
                  <c:v>77.430000000000007</c:v>
                </c:pt>
                <c:pt idx="386">
                  <c:v>77.709998999999996</c:v>
                </c:pt>
                <c:pt idx="387">
                  <c:v>78.900002000000001</c:v>
                </c:pt>
                <c:pt idx="388">
                  <c:v>79.540001000000004</c:v>
                </c:pt>
                <c:pt idx="389">
                  <c:v>79.410004000000001</c:v>
                </c:pt>
                <c:pt idx="390">
                  <c:v>78.870002999999997</c:v>
                </c:pt>
                <c:pt idx="391">
                  <c:v>78.120002999999997</c:v>
                </c:pt>
                <c:pt idx="392">
                  <c:v>79.099997999999999</c:v>
                </c:pt>
                <c:pt idx="393">
                  <c:v>80.080001999999993</c:v>
                </c:pt>
                <c:pt idx="394">
                  <c:v>80.819999999999993</c:v>
                </c:pt>
                <c:pt idx="395">
                  <c:v>80.540001000000004</c:v>
                </c:pt>
                <c:pt idx="396">
                  <c:v>80.449996999999996</c:v>
                </c:pt>
                <c:pt idx="397">
                  <c:v>79.790001000000004</c:v>
                </c:pt>
                <c:pt idx="398">
                  <c:v>79.510002</c:v>
                </c:pt>
                <c:pt idx="399">
                  <c:v>79.389999000000003</c:v>
                </c:pt>
                <c:pt idx="400">
                  <c:v>79.339995999999999</c:v>
                </c:pt>
                <c:pt idx="401">
                  <c:v>78.319999999999993</c:v>
                </c:pt>
                <c:pt idx="402">
                  <c:v>78.239998</c:v>
                </c:pt>
                <c:pt idx="403">
                  <c:v>79.720000999999996</c:v>
                </c:pt>
                <c:pt idx="404">
                  <c:v>79.930000000000007</c:v>
                </c:pt>
                <c:pt idx="405">
                  <c:v>80.050003000000004</c:v>
                </c:pt>
                <c:pt idx="406">
                  <c:v>81.720000999999996</c:v>
                </c:pt>
                <c:pt idx="407">
                  <c:v>80.989998</c:v>
                </c:pt>
                <c:pt idx="408">
                  <c:v>80.660004000000001</c:v>
                </c:pt>
                <c:pt idx="409">
                  <c:v>80.949996999999996</c:v>
                </c:pt>
                <c:pt idx="410">
                  <c:v>81.910004000000001</c:v>
                </c:pt>
                <c:pt idx="411">
                  <c:v>82.040001000000004</c:v>
                </c:pt>
                <c:pt idx="412">
                  <c:v>82.150002000000001</c:v>
                </c:pt>
                <c:pt idx="413">
                  <c:v>82.300003000000004</c:v>
                </c:pt>
                <c:pt idx="414">
                  <c:v>82.239998</c:v>
                </c:pt>
                <c:pt idx="415">
                  <c:v>82.190002000000007</c:v>
                </c:pt>
                <c:pt idx="416">
                  <c:v>81.629997000000003</c:v>
                </c:pt>
                <c:pt idx="417">
                  <c:v>80.830001999999993</c:v>
                </c:pt>
                <c:pt idx="418">
                  <c:v>80.699996999999996</c:v>
                </c:pt>
                <c:pt idx="419">
                  <c:v>80.290001000000004</c:v>
                </c:pt>
                <c:pt idx="420">
                  <c:v>79.970000999999996</c:v>
                </c:pt>
                <c:pt idx="421">
                  <c:v>80.230002999999996</c:v>
                </c:pt>
                <c:pt idx="422">
                  <c:v>80.620002999999997</c:v>
                </c:pt>
                <c:pt idx="423">
                  <c:v>77.389999000000003</c:v>
                </c:pt>
                <c:pt idx="424">
                  <c:v>76.699996999999996</c:v>
                </c:pt>
                <c:pt idx="425">
                  <c:v>76.400002000000001</c:v>
                </c:pt>
                <c:pt idx="426">
                  <c:v>75.910004000000001</c:v>
                </c:pt>
                <c:pt idx="427">
                  <c:v>75.769997000000004</c:v>
                </c:pt>
                <c:pt idx="428">
                  <c:v>75.739998</c:v>
                </c:pt>
                <c:pt idx="429">
                  <c:v>75.480002999999996</c:v>
                </c:pt>
                <c:pt idx="430">
                  <c:v>76.379997000000003</c:v>
                </c:pt>
                <c:pt idx="431">
                  <c:v>76.220000999999996</c:v>
                </c:pt>
                <c:pt idx="432">
                  <c:v>76.389999000000003</c:v>
                </c:pt>
                <c:pt idx="433">
                  <c:v>75.779999000000004</c:v>
                </c:pt>
                <c:pt idx="434">
                  <c:v>75.620002999999997</c:v>
                </c:pt>
                <c:pt idx="435">
                  <c:v>75.529999000000004</c:v>
                </c:pt>
                <c:pt idx="436">
                  <c:v>75.129997000000003</c:v>
                </c:pt>
                <c:pt idx="437">
                  <c:v>74.120002999999997</c:v>
                </c:pt>
                <c:pt idx="438">
                  <c:v>73.910004000000001</c:v>
                </c:pt>
                <c:pt idx="439">
                  <c:v>71.839995999999999</c:v>
                </c:pt>
                <c:pt idx="440">
                  <c:v>69.139999000000003</c:v>
                </c:pt>
                <c:pt idx="441">
                  <c:v>68.419998000000007</c:v>
                </c:pt>
                <c:pt idx="442">
                  <c:v>70.900002000000001</c:v>
                </c:pt>
                <c:pt idx="443">
                  <c:v>71.480002999999996</c:v>
                </c:pt>
                <c:pt idx="444">
                  <c:v>71.209998999999996</c:v>
                </c:pt>
                <c:pt idx="445">
                  <c:v>70.669998000000007</c:v>
                </c:pt>
                <c:pt idx="446">
                  <c:v>68.900002000000001</c:v>
                </c:pt>
                <c:pt idx="447">
                  <c:v>69.809997999999993</c:v>
                </c:pt>
                <c:pt idx="448">
                  <c:v>69.930000000000007</c:v>
                </c:pt>
                <c:pt idx="449">
                  <c:v>68.760002</c:v>
                </c:pt>
                <c:pt idx="450">
                  <c:v>69.980002999999996</c:v>
                </c:pt>
                <c:pt idx="451">
                  <c:v>68.480002999999996</c:v>
                </c:pt>
                <c:pt idx="452">
                  <c:v>68.319999999999993</c:v>
                </c:pt>
                <c:pt idx="453">
                  <c:v>68.419998000000007</c:v>
                </c:pt>
                <c:pt idx="454">
                  <c:v>68.059997999999993</c:v>
                </c:pt>
                <c:pt idx="455">
                  <c:v>69.449996999999996</c:v>
                </c:pt>
                <c:pt idx="456">
                  <c:v>70.099997999999999</c:v>
                </c:pt>
                <c:pt idx="457">
                  <c:v>70.239998</c:v>
                </c:pt>
                <c:pt idx="458">
                  <c:v>69.940002000000007</c:v>
                </c:pt>
                <c:pt idx="459">
                  <c:v>70.650002000000001</c:v>
                </c:pt>
                <c:pt idx="460">
                  <c:v>70.190002000000007</c:v>
                </c:pt>
                <c:pt idx="461">
                  <c:v>70.260002</c:v>
                </c:pt>
                <c:pt idx="462">
                  <c:v>71.360000999999997</c:v>
                </c:pt>
                <c:pt idx="463">
                  <c:v>72.669998000000007</c:v>
                </c:pt>
                <c:pt idx="464">
                  <c:v>71.769997000000004</c:v>
                </c:pt>
                <c:pt idx="465">
                  <c:v>72.279999000000004</c:v>
                </c:pt>
                <c:pt idx="466">
                  <c:v>71.940002000000007</c:v>
                </c:pt>
                <c:pt idx="467">
                  <c:v>71.949996999999996</c:v>
                </c:pt>
                <c:pt idx="468">
                  <c:v>72.419998000000007</c:v>
                </c:pt>
                <c:pt idx="469">
                  <c:v>73.220000999999996</c:v>
                </c:pt>
                <c:pt idx="470">
                  <c:v>73.400002000000001</c:v>
                </c:pt>
                <c:pt idx="471">
                  <c:v>73.720000999999996</c:v>
                </c:pt>
                <c:pt idx="472">
                  <c:v>74.400002000000001</c:v>
                </c:pt>
                <c:pt idx="473">
                  <c:v>74.480002999999996</c:v>
                </c:pt>
                <c:pt idx="474">
                  <c:v>74.330001999999993</c:v>
                </c:pt>
                <c:pt idx="475">
                  <c:v>74.110000999999997</c:v>
                </c:pt>
                <c:pt idx="476">
                  <c:v>74.209998999999996</c:v>
                </c:pt>
                <c:pt idx="477">
                  <c:v>74.269997000000004</c:v>
                </c:pt>
                <c:pt idx="478">
                  <c:v>74.900002000000001</c:v>
                </c:pt>
                <c:pt idx="479">
                  <c:v>75.160004000000001</c:v>
                </c:pt>
                <c:pt idx="480">
                  <c:v>74.430000000000007</c:v>
                </c:pt>
                <c:pt idx="481">
                  <c:v>73.589995999999999</c:v>
                </c:pt>
                <c:pt idx="482">
                  <c:v>74.849997999999999</c:v>
                </c:pt>
                <c:pt idx="483">
                  <c:v>77.029999000000004</c:v>
                </c:pt>
                <c:pt idx="484">
                  <c:v>77.489998</c:v>
                </c:pt>
                <c:pt idx="485">
                  <c:v>77.290001000000004</c:v>
                </c:pt>
                <c:pt idx="486">
                  <c:v>76.510002</c:v>
                </c:pt>
                <c:pt idx="487">
                  <c:v>77.019997000000004</c:v>
                </c:pt>
                <c:pt idx="488">
                  <c:v>76.379997000000003</c:v>
                </c:pt>
                <c:pt idx="489">
                  <c:v>76.599997999999999</c:v>
                </c:pt>
                <c:pt idx="490">
                  <c:v>77.050003000000004</c:v>
                </c:pt>
                <c:pt idx="491">
                  <c:v>77.059997999999993</c:v>
                </c:pt>
                <c:pt idx="492">
                  <c:v>76.389999000000003</c:v>
                </c:pt>
                <c:pt idx="493">
                  <c:v>75.569999999999993</c:v>
                </c:pt>
                <c:pt idx="494">
                  <c:v>75.400002000000001</c:v>
                </c:pt>
                <c:pt idx="495">
                  <c:v>75.769997000000004</c:v>
                </c:pt>
                <c:pt idx="496">
                  <c:v>75.959998999999996</c:v>
                </c:pt>
                <c:pt idx="497">
                  <c:v>74.660004000000001</c:v>
                </c:pt>
                <c:pt idx="498">
                  <c:v>73.959998999999996</c:v>
                </c:pt>
                <c:pt idx="499">
                  <c:v>75.300003000000004</c:v>
                </c:pt>
                <c:pt idx="500">
                  <c:v>75.069999999999993</c:v>
                </c:pt>
                <c:pt idx="501">
                  <c:v>75.900002000000001</c:v>
                </c:pt>
                <c:pt idx="502">
                  <c:v>76.220000999999996</c:v>
                </c:pt>
                <c:pt idx="503">
                  <c:v>75.819999999999993</c:v>
                </c:pt>
                <c:pt idx="504">
                  <c:v>75.970000999999996</c:v>
                </c:pt>
                <c:pt idx="505">
                  <c:v>76.449996999999996</c:v>
                </c:pt>
                <c:pt idx="506">
                  <c:v>75.900002000000001</c:v>
                </c:pt>
                <c:pt idx="507">
                  <c:v>75.699996999999996</c:v>
                </c:pt>
                <c:pt idx="508">
                  <c:v>74.839995999999999</c:v>
                </c:pt>
                <c:pt idx="509">
                  <c:v>75.940002000000007</c:v>
                </c:pt>
                <c:pt idx="510">
                  <c:v>75.790001000000004</c:v>
                </c:pt>
                <c:pt idx="511">
                  <c:v>75.739998</c:v>
                </c:pt>
                <c:pt idx="512">
                  <c:v>77.830001999999993</c:v>
                </c:pt>
                <c:pt idx="513">
                  <c:v>78.370002999999997</c:v>
                </c:pt>
                <c:pt idx="514">
                  <c:v>77.75</c:v>
                </c:pt>
                <c:pt idx="515">
                  <c:v>77.699996999999996</c:v>
                </c:pt>
                <c:pt idx="516">
                  <c:v>77.790001000000004</c:v>
                </c:pt>
                <c:pt idx="517">
                  <c:v>77.779999000000004</c:v>
                </c:pt>
                <c:pt idx="518">
                  <c:v>78.290001000000004</c:v>
                </c:pt>
                <c:pt idx="519">
                  <c:v>79.680000000000007</c:v>
                </c:pt>
                <c:pt idx="520">
                  <c:v>80.989998</c:v>
                </c:pt>
                <c:pt idx="521">
                  <c:v>80.290001000000004</c:v>
                </c:pt>
                <c:pt idx="522">
                  <c:v>78.129997000000003</c:v>
                </c:pt>
                <c:pt idx="523">
                  <c:v>78.949996999999996</c:v>
                </c:pt>
                <c:pt idx="524">
                  <c:v>79.599997999999999</c:v>
                </c:pt>
                <c:pt idx="525">
                  <c:v>79.919998000000007</c:v>
                </c:pt>
                <c:pt idx="526">
                  <c:v>79.790001000000004</c:v>
                </c:pt>
                <c:pt idx="527">
                  <c:v>79.919998000000007</c:v>
                </c:pt>
                <c:pt idx="528">
                  <c:v>80.360000999999997</c:v>
                </c:pt>
                <c:pt idx="529">
                  <c:v>80.069999999999993</c:v>
                </c:pt>
                <c:pt idx="530">
                  <c:v>79.410004000000001</c:v>
                </c:pt>
                <c:pt idx="531">
                  <c:v>78.370002999999997</c:v>
                </c:pt>
                <c:pt idx="532">
                  <c:v>78.620002999999997</c:v>
                </c:pt>
                <c:pt idx="533">
                  <c:v>77.860000999999997</c:v>
                </c:pt>
                <c:pt idx="534">
                  <c:v>77.180000000000007</c:v>
                </c:pt>
                <c:pt idx="535">
                  <c:v>75.970000999999996</c:v>
                </c:pt>
                <c:pt idx="536">
                  <c:v>76.669998000000007</c:v>
                </c:pt>
                <c:pt idx="537">
                  <c:v>76.510002</c:v>
                </c:pt>
                <c:pt idx="538">
                  <c:v>75.849997999999999</c:v>
                </c:pt>
                <c:pt idx="539">
                  <c:v>76.150002000000001</c:v>
                </c:pt>
                <c:pt idx="540">
                  <c:v>74.980002999999996</c:v>
                </c:pt>
                <c:pt idx="541">
                  <c:v>76.730002999999996</c:v>
                </c:pt>
                <c:pt idx="542">
                  <c:v>75.830001999999993</c:v>
                </c:pt>
                <c:pt idx="543">
                  <c:v>76.720000999999996</c:v>
                </c:pt>
                <c:pt idx="544">
                  <c:v>77.360000999999997</c:v>
                </c:pt>
                <c:pt idx="545">
                  <c:v>76.849997999999999</c:v>
                </c:pt>
                <c:pt idx="546">
                  <c:v>78.809997999999993</c:v>
                </c:pt>
                <c:pt idx="547">
                  <c:v>78.800003000000004</c:v>
                </c:pt>
                <c:pt idx="548">
                  <c:v>79.819999999999993</c:v>
                </c:pt>
                <c:pt idx="549">
                  <c:v>81.690002000000007</c:v>
                </c:pt>
                <c:pt idx="550">
                  <c:v>81.120002999999997</c:v>
                </c:pt>
                <c:pt idx="551">
                  <c:v>80.220000999999996</c:v>
                </c:pt>
                <c:pt idx="552">
                  <c:v>81.099997999999999</c:v>
                </c:pt>
                <c:pt idx="553">
                  <c:v>80.699996999999996</c:v>
                </c:pt>
                <c:pt idx="554">
                  <c:v>81.199996999999996</c:v>
                </c:pt>
                <c:pt idx="555">
                  <c:v>82.620002999999997</c:v>
                </c:pt>
                <c:pt idx="556">
                  <c:v>82.639999000000003</c:v>
                </c:pt>
                <c:pt idx="557">
                  <c:v>81.620002999999997</c:v>
                </c:pt>
                <c:pt idx="558">
                  <c:v>79.900002000000001</c:v>
                </c:pt>
                <c:pt idx="559">
                  <c:v>80.989998</c:v>
                </c:pt>
                <c:pt idx="560">
                  <c:v>81.470000999999996</c:v>
                </c:pt>
                <c:pt idx="561">
                  <c:v>82.449996999999996</c:v>
                </c:pt>
                <c:pt idx="562">
                  <c:v>81.980002999999996</c:v>
                </c:pt>
                <c:pt idx="563">
                  <c:v>81.790001000000004</c:v>
                </c:pt>
                <c:pt idx="564">
                  <c:v>82.129997000000003</c:v>
                </c:pt>
                <c:pt idx="565">
                  <c:v>81.809997999999993</c:v>
                </c:pt>
                <c:pt idx="566">
                  <c:v>81.559997999999993</c:v>
                </c:pt>
                <c:pt idx="567">
                  <c:v>82.339995999999999</c:v>
                </c:pt>
                <c:pt idx="568">
                  <c:v>81.099997999999999</c:v>
                </c:pt>
                <c:pt idx="569">
                  <c:v>80.290001000000004</c:v>
                </c:pt>
                <c:pt idx="570">
                  <c:v>81.230002999999996</c:v>
                </c:pt>
                <c:pt idx="571">
                  <c:v>82.550003000000004</c:v>
                </c:pt>
                <c:pt idx="572">
                  <c:v>82.839995999999999</c:v>
                </c:pt>
                <c:pt idx="573">
                  <c:v>83.489998</c:v>
                </c:pt>
                <c:pt idx="574">
                  <c:v>83.099997999999999</c:v>
                </c:pt>
                <c:pt idx="575">
                  <c:v>83.059997999999993</c:v>
                </c:pt>
                <c:pt idx="576">
                  <c:v>82.959998999999996</c:v>
                </c:pt>
                <c:pt idx="577">
                  <c:v>82.279999000000004</c:v>
                </c:pt>
                <c:pt idx="578">
                  <c:v>81.75</c:v>
                </c:pt>
                <c:pt idx="579">
                  <c:v>81.169998000000007</c:v>
                </c:pt>
                <c:pt idx="580">
                  <c:v>81.309997999999993</c:v>
                </c:pt>
                <c:pt idx="581">
                  <c:v>81.339995999999999</c:v>
                </c:pt>
                <c:pt idx="582">
                  <c:v>82.75</c:v>
                </c:pt>
                <c:pt idx="583">
                  <c:v>83.150002000000001</c:v>
                </c:pt>
                <c:pt idx="584">
                  <c:v>83.32</c:v>
                </c:pt>
                <c:pt idx="585">
                  <c:v>82.739998</c:v>
                </c:pt>
                <c:pt idx="586">
                  <c:v>82.82</c:v>
                </c:pt>
                <c:pt idx="587">
                  <c:v>82.889999000000003</c:v>
                </c:pt>
                <c:pt idx="588">
                  <c:v>82.620002999999997</c:v>
                </c:pt>
                <c:pt idx="589">
                  <c:v>82.800003000000004</c:v>
                </c:pt>
                <c:pt idx="590">
                  <c:v>82.68</c:v>
                </c:pt>
                <c:pt idx="591">
                  <c:v>82.309997999999993</c:v>
                </c:pt>
                <c:pt idx="592">
                  <c:v>83.529999000000004</c:v>
                </c:pt>
                <c:pt idx="593">
                  <c:v>83.209998999999996</c:v>
                </c:pt>
                <c:pt idx="594">
                  <c:v>83.160004000000001</c:v>
                </c:pt>
                <c:pt idx="595">
                  <c:v>83.809997999999993</c:v>
                </c:pt>
                <c:pt idx="596">
                  <c:v>83.239998</c:v>
                </c:pt>
                <c:pt idx="597">
                  <c:v>83.199996999999996</c:v>
                </c:pt>
                <c:pt idx="598">
                  <c:v>82.730002999999996</c:v>
                </c:pt>
                <c:pt idx="599">
                  <c:v>82.830001999999993</c:v>
                </c:pt>
                <c:pt idx="600">
                  <c:v>82.459998999999996</c:v>
                </c:pt>
                <c:pt idx="601">
                  <c:v>82.010002</c:v>
                </c:pt>
                <c:pt idx="602">
                  <c:v>82.300003000000004</c:v>
                </c:pt>
                <c:pt idx="603">
                  <c:v>82.830001999999993</c:v>
                </c:pt>
                <c:pt idx="604">
                  <c:v>83.279999000000004</c:v>
                </c:pt>
                <c:pt idx="605">
                  <c:v>81.550003000000004</c:v>
                </c:pt>
                <c:pt idx="606">
                  <c:v>80.800003000000004</c:v>
                </c:pt>
                <c:pt idx="607">
                  <c:v>80.949996999999996</c:v>
                </c:pt>
                <c:pt idx="608">
                  <c:v>81.410004000000001</c:v>
                </c:pt>
                <c:pt idx="609">
                  <c:v>79.550003000000004</c:v>
                </c:pt>
                <c:pt idx="610">
                  <c:v>79.889999000000003</c:v>
                </c:pt>
                <c:pt idx="611">
                  <c:v>79.760002</c:v>
                </c:pt>
                <c:pt idx="612">
                  <c:v>80.120002999999997</c:v>
                </c:pt>
                <c:pt idx="613">
                  <c:v>80.970000999999996</c:v>
                </c:pt>
                <c:pt idx="614">
                  <c:v>81.099997999999999</c:v>
                </c:pt>
                <c:pt idx="615">
                  <c:v>81.599997999999999</c:v>
                </c:pt>
                <c:pt idx="616">
                  <c:v>81.300003000000004</c:v>
                </c:pt>
                <c:pt idx="617">
                  <c:v>82.129997000000003</c:v>
                </c:pt>
                <c:pt idx="618">
                  <c:v>82.120002999999997</c:v>
                </c:pt>
                <c:pt idx="619">
                  <c:v>82.480002999999996</c:v>
                </c:pt>
                <c:pt idx="620">
                  <c:v>82.150002000000001</c:v>
                </c:pt>
                <c:pt idx="621">
                  <c:v>82.410004000000001</c:v>
                </c:pt>
                <c:pt idx="622">
                  <c:v>81.230002999999996</c:v>
                </c:pt>
                <c:pt idx="623">
                  <c:v>81.629997000000003</c:v>
                </c:pt>
                <c:pt idx="624">
                  <c:v>80.620002999999997</c:v>
                </c:pt>
                <c:pt idx="625">
                  <c:v>79.849997999999999</c:v>
                </c:pt>
                <c:pt idx="626">
                  <c:v>80.190002000000007</c:v>
                </c:pt>
                <c:pt idx="627">
                  <c:v>80.019997000000004</c:v>
                </c:pt>
                <c:pt idx="628">
                  <c:v>80.199996999999996</c:v>
                </c:pt>
                <c:pt idx="629">
                  <c:v>80.970000999999996</c:v>
                </c:pt>
                <c:pt idx="630">
                  <c:v>81.480002999999996</c:v>
                </c:pt>
                <c:pt idx="631">
                  <c:v>81.220000999999996</c:v>
                </c:pt>
                <c:pt idx="632">
                  <c:v>81.430000000000007</c:v>
                </c:pt>
                <c:pt idx="633">
                  <c:v>81.040001000000004</c:v>
                </c:pt>
                <c:pt idx="634">
                  <c:v>81.790001000000004</c:v>
                </c:pt>
                <c:pt idx="635">
                  <c:v>81.949996999999996</c:v>
                </c:pt>
                <c:pt idx="636">
                  <c:v>82.470000999999996</c:v>
                </c:pt>
                <c:pt idx="637">
                  <c:v>82.769997000000004</c:v>
                </c:pt>
                <c:pt idx="638">
                  <c:v>82.32</c:v>
                </c:pt>
                <c:pt idx="639">
                  <c:v>82.650002000000001</c:v>
                </c:pt>
                <c:pt idx="640">
                  <c:v>83.169998000000007</c:v>
                </c:pt>
                <c:pt idx="641">
                  <c:v>83.199996999999996</c:v>
                </c:pt>
                <c:pt idx="642">
                  <c:v>82.57</c:v>
                </c:pt>
                <c:pt idx="643">
                  <c:v>83.349997999999999</c:v>
                </c:pt>
                <c:pt idx="644">
                  <c:v>82.949996999999996</c:v>
                </c:pt>
                <c:pt idx="645">
                  <c:v>83.410004000000001</c:v>
                </c:pt>
                <c:pt idx="646">
                  <c:v>83.129997000000003</c:v>
                </c:pt>
                <c:pt idx="647">
                  <c:v>83.040001000000004</c:v>
                </c:pt>
                <c:pt idx="648">
                  <c:v>83.410004000000001</c:v>
                </c:pt>
                <c:pt idx="649">
                  <c:v>83.57</c:v>
                </c:pt>
                <c:pt idx="650">
                  <c:v>84.209998999999996</c:v>
                </c:pt>
                <c:pt idx="651">
                  <c:v>82.260002</c:v>
                </c:pt>
                <c:pt idx="652">
                  <c:v>81.230002999999996</c:v>
                </c:pt>
                <c:pt idx="653">
                  <c:v>82.459998999999996</c:v>
                </c:pt>
                <c:pt idx="654">
                  <c:v>83.910004000000001</c:v>
                </c:pt>
                <c:pt idx="655">
                  <c:v>84.669998000000007</c:v>
                </c:pt>
                <c:pt idx="656">
                  <c:v>84.779999000000004</c:v>
                </c:pt>
                <c:pt idx="657">
                  <c:v>85.440002000000007</c:v>
                </c:pt>
                <c:pt idx="658">
                  <c:v>85.029999000000004</c:v>
                </c:pt>
                <c:pt idx="659">
                  <c:v>84.830001999999993</c:v>
                </c:pt>
                <c:pt idx="660">
                  <c:v>85.769997000000004</c:v>
                </c:pt>
                <c:pt idx="661">
                  <c:v>85.75</c:v>
                </c:pt>
                <c:pt idx="662">
                  <c:v>85.75</c:v>
                </c:pt>
                <c:pt idx="663">
                  <c:v>85.889999000000003</c:v>
                </c:pt>
                <c:pt idx="664">
                  <c:v>85.870002999999997</c:v>
                </c:pt>
                <c:pt idx="665">
                  <c:v>86.010002</c:v>
                </c:pt>
                <c:pt idx="666">
                  <c:v>85.93</c:v>
                </c:pt>
                <c:pt idx="667">
                  <c:v>86.169998000000007</c:v>
                </c:pt>
                <c:pt idx="668">
                  <c:v>85.32</c:v>
                </c:pt>
                <c:pt idx="669">
                  <c:v>85.260002</c:v>
                </c:pt>
                <c:pt idx="670">
                  <c:v>85.720000999999996</c:v>
                </c:pt>
                <c:pt idx="671">
                  <c:v>85.800003000000004</c:v>
                </c:pt>
                <c:pt idx="672">
                  <c:v>85.269997000000004</c:v>
                </c:pt>
                <c:pt idx="673">
                  <c:v>84.459998999999996</c:v>
                </c:pt>
                <c:pt idx="674">
                  <c:v>84.809997999999993</c:v>
                </c:pt>
                <c:pt idx="675">
                  <c:v>85.589995999999999</c:v>
                </c:pt>
                <c:pt idx="676">
                  <c:v>86.410004000000001</c:v>
                </c:pt>
                <c:pt idx="677">
                  <c:v>86.760002</c:v>
                </c:pt>
                <c:pt idx="678">
                  <c:v>85.970000999999996</c:v>
                </c:pt>
                <c:pt idx="679">
                  <c:v>86.050003000000004</c:v>
                </c:pt>
                <c:pt idx="680">
                  <c:v>85.779999000000004</c:v>
                </c:pt>
                <c:pt idx="681">
                  <c:v>85.760002</c:v>
                </c:pt>
                <c:pt idx="682">
                  <c:v>85.989998</c:v>
                </c:pt>
                <c:pt idx="683">
                  <c:v>86.309997999999993</c:v>
                </c:pt>
                <c:pt idx="684">
                  <c:v>86.730002999999996</c:v>
                </c:pt>
                <c:pt idx="685">
                  <c:v>87.040001000000004</c:v>
                </c:pt>
                <c:pt idx="686">
                  <c:v>87.019997000000004</c:v>
                </c:pt>
                <c:pt idx="687">
                  <c:v>86.580001999999993</c:v>
                </c:pt>
                <c:pt idx="688">
                  <c:v>86.959998999999996</c:v>
                </c:pt>
                <c:pt idx="689">
                  <c:v>87.440002000000007</c:v>
                </c:pt>
                <c:pt idx="690">
                  <c:v>87.309997999999993</c:v>
                </c:pt>
                <c:pt idx="691">
                  <c:v>86.849997999999999</c:v>
                </c:pt>
                <c:pt idx="692">
                  <c:v>87.400002000000001</c:v>
                </c:pt>
                <c:pt idx="693">
                  <c:v>87.309997999999993</c:v>
                </c:pt>
                <c:pt idx="694">
                  <c:v>87.900002000000001</c:v>
                </c:pt>
                <c:pt idx="695">
                  <c:v>87.580001999999993</c:v>
                </c:pt>
                <c:pt idx="696">
                  <c:v>88.300003000000004</c:v>
                </c:pt>
                <c:pt idx="697">
                  <c:v>87.540001000000004</c:v>
                </c:pt>
                <c:pt idx="698">
                  <c:v>87.309997999999993</c:v>
                </c:pt>
                <c:pt idx="699">
                  <c:v>88.309997999999993</c:v>
                </c:pt>
                <c:pt idx="700">
                  <c:v>88.199996999999996</c:v>
                </c:pt>
                <c:pt idx="701">
                  <c:v>88.639999000000003</c:v>
                </c:pt>
                <c:pt idx="702">
                  <c:v>87.949996999999996</c:v>
                </c:pt>
                <c:pt idx="703">
                  <c:v>87.779999000000004</c:v>
                </c:pt>
                <c:pt idx="704">
                  <c:v>86.239998</c:v>
                </c:pt>
                <c:pt idx="705">
                  <c:v>88.25</c:v>
                </c:pt>
                <c:pt idx="706">
                  <c:v>87.050003000000004</c:v>
                </c:pt>
                <c:pt idx="707">
                  <c:v>87.010002</c:v>
                </c:pt>
                <c:pt idx="708">
                  <c:v>88.059997999999993</c:v>
                </c:pt>
                <c:pt idx="709">
                  <c:v>88.050003000000004</c:v>
                </c:pt>
                <c:pt idx="710">
                  <c:v>88.370002999999997</c:v>
                </c:pt>
                <c:pt idx="711">
                  <c:v>88.580001999999993</c:v>
                </c:pt>
                <c:pt idx="712">
                  <c:v>87.800003000000004</c:v>
                </c:pt>
                <c:pt idx="713">
                  <c:v>88.989998</c:v>
                </c:pt>
                <c:pt idx="714">
                  <c:v>87.760002</c:v>
                </c:pt>
                <c:pt idx="715">
                  <c:v>87.849997999999999</c:v>
                </c:pt>
                <c:pt idx="716">
                  <c:v>88.360000999999997</c:v>
                </c:pt>
                <c:pt idx="717">
                  <c:v>89.459998999999996</c:v>
                </c:pt>
                <c:pt idx="718">
                  <c:v>88.230002999999996</c:v>
                </c:pt>
                <c:pt idx="719">
                  <c:v>89.75</c:v>
                </c:pt>
                <c:pt idx="720">
                  <c:v>88.660004000000001</c:v>
                </c:pt>
                <c:pt idx="721">
                  <c:v>88.349997999999999</c:v>
                </c:pt>
                <c:pt idx="722">
                  <c:v>88.849997999999999</c:v>
                </c:pt>
                <c:pt idx="723">
                  <c:v>89.220000999999996</c:v>
                </c:pt>
                <c:pt idx="724">
                  <c:v>90</c:v>
                </c:pt>
                <c:pt idx="725">
                  <c:v>89.059997999999993</c:v>
                </c:pt>
                <c:pt idx="726">
                  <c:v>88.540001000000004</c:v>
                </c:pt>
                <c:pt idx="727">
                  <c:v>88.57</c:v>
                </c:pt>
                <c:pt idx="728">
                  <c:v>88.239998</c:v>
                </c:pt>
                <c:pt idx="729">
                  <c:v>88.43</c:v>
                </c:pt>
                <c:pt idx="730">
                  <c:v>87.830001999999993</c:v>
                </c:pt>
                <c:pt idx="731">
                  <c:v>87.449996999999996</c:v>
                </c:pt>
                <c:pt idx="732">
                  <c:v>85.540001000000004</c:v>
                </c:pt>
                <c:pt idx="733">
                  <c:v>84.93</c:v>
                </c:pt>
                <c:pt idx="734">
                  <c:v>84.330001999999993</c:v>
                </c:pt>
                <c:pt idx="735">
                  <c:v>84.099997999999999</c:v>
                </c:pt>
                <c:pt idx="736">
                  <c:v>86.970000999999996</c:v>
                </c:pt>
                <c:pt idx="737">
                  <c:v>87.400002000000001</c:v>
                </c:pt>
                <c:pt idx="738">
                  <c:v>86.580001999999993</c:v>
                </c:pt>
                <c:pt idx="739">
                  <c:v>86.839995999999999</c:v>
                </c:pt>
                <c:pt idx="740">
                  <c:v>86.800003000000004</c:v>
                </c:pt>
                <c:pt idx="741">
                  <c:v>86.849997999999999</c:v>
                </c:pt>
                <c:pt idx="742">
                  <c:v>86.739998</c:v>
                </c:pt>
                <c:pt idx="743">
                  <c:v>86.599997999999999</c:v>
                </c:pt>
                <c:pt idx="744">
                  <c:v>85.080001999999993</c:v>
                </c:pt>
                <c:pt idx="745">
                  <c:v>86.559997999999993</c:v>
                </c:pt>
                <c:pt idx="746">
                  <c:v>87.459998999999996</c:v>
                </c:pt>
                <c:pt idx="747">
                  <c:v>85.93</c:v>
                </c:pt>
                <c:pt idx="748">
                  <c:v>82.959998999999996</c:v>
                </c:pt>
                <c:pt idx="749">
                  <c:v>83.580001999999993</c:v>
                </c:pt>
                <c:pt idx="750">
                  <c:v>83</c:v>
                </c:pt>
                <c:pt idx="751">
                  <c:v>83.620002999999997</c:v>
                </c:pt>
                <c:pt idx="752">
                  <c:v>83.190002000000007</c:v>
                </c:pt>
                <c:pt idx="753">
                  <c:v>83.07</c:v>
                </c:pt>
                <c:pt idx="754">
                  <c:v>82</c:v>
                </c:pt>
                <c:pt idx="755">
                  <c:v>82.639999000000003</c:v>
                </c:pt>
                <c:pt idx="756">
                  <c:v>82.760002</c:v>
                </c:pt>
                <c:pt idx="757">
                  <c:v>82.68</c:v>
                </c:pt>
                <c:pt idx="758">
                  <c:v>83.459998999999996</c:v>
                </c:pt>
                <c:pt idx="759">
                  <c:v>83.07</c:v>
                </c:pt>
                <c:pt idx="760">
                  <c:v>82.889999000000003</c:v>
                </c:pt>
                <c:pt idx="761">
                  <c:v>82.459998999999996</c:v>
                </c:pt>
                <c:pt idx="762">
                  <c:v>81.860000999999997</c:v>
                </c:pt>
                <c:pt idx="763">
                  <c:v>82.400002000000001</c:v>
                </c:pt>
                <c:pt idx="764">
                  <c:v>82.989998</c:v>
                </c:pt>
                <c:pt idx="765">
                  <c:v>82.910004000000001</c:v>
                </c:pt>
                <c:pt idx="766">
                  <c:v>84.18</c:v>
                </c:pt>
                <c:pt idx="767">
                  <c:v>83.5</c:v>
                </c:pt>
                <c:pt idx="768">
                  <c:v>84.370002999999997</c:v>
                </c:pt>
                <c:pt idx="769">
                  <c:v>85.129997000000003</c:v>
                </c:pt>
                <c:pt idx="770">
                  <c:v>85.18</c:v>
                </c:pt>
                <c:pt idx="771">
                  <c:v>84.370002999999997</c:v>
                </c:pt>
                <c:pt idx="772">
                  <c:v>84.68</c:v>
                </c:pt>
                <c:pt idx="773">
                  <c:v>84.68</c:v>
                </c:pt>
                <c:pt idx="774">
                  <c:v>84.709998999999996</c:v>
                </c:pt>
                <c:pt idx="775">
                  <c:v>84.57</c:v>
                </c:pt>
                <c:pt idx="776">
                  <c:v>84.279999000000004</c:v>
                </c:pt>
                <c:pt idx="777">
                  <c:v>84.470000999999996</c:v>
                </c:pt>
                <c:pt idx="778">
                  <c:v>84.959998999999996</c:v>
                </c:pt>
                <c:pt idx="779">
                  <c:v>84.599997999999999</c:v>
                </c:pt>
                <c:pt idx="780">
                  <c:v>84.07</c:v>
                </c:pt>
                <c:pt idx="781">
                  <c:v>84.349997999999999</c:v>
                </c:pt>
                <c:pt idx="782">
                  <c:v>84.080001999999993</c:v>
                </c:pt>
                <c:pt idx="783">
                  <c:v>84.199996999999996</c:v>
                </c:pt>
                <c:pt idx="784">
                  <c:v>84.5</c:v>
                </c:pt>
                <c:pt idx="785">
                  <c:v>85.059997999999993</c:v>
                </c:pt>
                <c:pt idx="786">
                  <c:v>85.029999000000004</c:v>
                </c:pt>
                <c:pt idx="787">
                  <c:v>84.400002000000001</c:v>
                </c:pt>
                <c:pt idx="788">
                  <c:v>83.489998</c:v>
                </c:pt>
                <c:pt idx="789">
                  <c:v>83.75</c:v>
                </c:pt>
                <c:pt idx="790">
                  <c:v>83.839995999999999</c:v>
                </c:pt>
                <c:pt idx="791">
                  <c:v>84.010002</c:v>
                </c:pt>
                <c:pt idx="792">
                  <c:v>85.209998999999996</c:v>
                </c:pt>
                <c:pt idx="793">
                  <c:v>84.93</c:v>
                </c:pt>
                <c:pt idx="794">
                  <c:v>84.699996999999996</c:v>
                </c:pt>
                <c:pt idx="795">
                  <c:v>87.449996999999996</c:v>
                </c:pt>
                <c:pt idx="796">
                  <c:v>86.959998999999996</c:v>
                </c:pt>
                <c:pt idx="797">
                  <c:v>87.860000999999997</c:v>
                </c:pt>
                <c:pt idx="798">
                  <c:v>87.160004000000001</c:v>
                </c:pt>
                <c:pt idx="799">
                  <c:v>86.599997999999999</c:v>
                </c:pt>
                <c:pt idx="800">
                  <c:v>86.720000999999996</c:v>
                </c:pt>
                <c:pt idx="801">
                  <c:v>86.75</c:v>
                </c:pt>
                <c:pt idx="802">
                  <c:v>87.599997999999999</c:v>
                </c:pt>
                <c:pt idx="803">
                  <c:v>87.330001999999993</c:v>
                </c:pt>
                <c:pt idx="804">
                  <c:v>87.760002</c:v>
                </c:pt>
                <c:pt idx="805">
                  <c:v>87.410004000000001</c:v>
                </c:pt>
                <c:pt idx="806">
                  <c:v>87.400002000000001</c:v>
                </c:pt>
                <c:pt idx="807">
                  <c:v>88.010002</c:v>
                </c:pt>
                <c:pt idx="808">
                  <c:v>88.330001999999993</c:v>
                </c:pt>
                <c:pt idx="809">
                  <c:v>88.669998000000007</c:v>
                </c:pt>
                <c:pt idx="810">
                  <c:v>87.970000999999996</c:v>
                </c:pt>
                <c:pt idx="811">
                  <c:v>88.309997999999993</c:v>
                </c:pt>
                <c:pt idx="812">
                  <c:v>87.860000999999997</c:v>
                </c:pt>
                <c:pt idx="813">
                  <c:v>91.120002999999997</c:v>
                </c:pt>
                <c:pt idx="814">
                  <c:v>90.790001000000004</c:v>
                </c:pt>
                <c:pt idx="815">
                  <c:v>91.089995999999999</c:v>
                </c:pt>
                <c:pt idx="816">
                  <c:v>91.669998000000007</c:v>
                </c:pt>
                <c:pt idx="817">
                  <c:v>91.440002000000007</c:v>
                </c:pt>
                <c:pt idx="818">
                  <c:v>91.129997000000003</c:v>
                </c:pt>
                <c:pt idx="819">
                  <c:v>91.050003000000004</c:v>
                </c:pt>
                <c:pt idx="820">
                  <c:v>90.889999000000003</c:v>
                </c:pt>
                <c:pt idx="821">
                  <c:v>91.07</c:v>
                </c:pt>
                <c:pt idx="822">
                  <c:v>91.660004000000001</c:v>
                </c:pt>
                <c:pt idx="823">
                  <c:v>90.910004000000001</c:v>
                </c:pt>
                <c:pt idx="824">
                  <c:v>90.5</c:v>
                </c:pt>
                <c:pt idx="825">
                  <c:v>90.370002999999997</c:v>
                </c:pt>
                <c:pt idx="826">
                  <c:v>90.290001000000004</c:v>
                </c:pt>
                <c:pt idx="827">
                  <c:v>90.139999000000003</c:v>
                </c:pt>
                <c:pt idx="828">
                  <c:v>90.339995999999999</c:v>
                </c:pt>
                <c:pt idx="829">
                  <c:v>91.07</c:v>
                </c:pt>
                <c:pt idx="830">
                  <c:v>91.309997999999993</c:v>
                </c:pt>
                <c:pt idx="831">
                  <c:v>91</c:v>
                </c:pt>
                <c:pt idx="832">
                  <c:v>91.400002000000001</c:v>
                </c:pt>
                <c:pt idx="833">
                  <c:v>91.440002000000007</c:v>
                </c:pt>
                <c:pt idx="834">
                  <c:v>91</c:v>
                </c:pt>
                <c:pt idx="835">
                  <c:v>91.220000999999996</c:v>
                </c:pt>
                <c:pt idx="836">
                  <c:v>91.190002000000007</c:v>
                </c:pt>
                <c:pt idx="837">
                  <c:v>90.989998</c:v>
                </c:pt>
                <c:pt idx="838">
                  <c:v>90.769997000000004</c:v>
                </c:pt>
                <c:pt idx="839">
                  <c:v>90.57</c:v>
                </c:pt>
                <c:pt idx="840">
                  <c:v>90.489998</c:v>
                </c:pt>
                <c:pt idx="841">
                  <c:v>90.760002</c:v>
                </c:pt>
                <c:pt idx="842">
                  <c:v>90.599997999999999</c:v>
                </c:pt>
                <c:pt idx="843">
                  <c:v>90.199996999999996</c:v>
                </c:pt>
                <c:pt idx="844">
                  <c:v>89.849997999999999</c:v>
                </c:pt>
                <c:pt idx="845">
                  <c:v>89.68</c:v>
                </c:pt>
                <c:pt idx="846">
                  <c:v>89.910004000000001</c:v>
                </c:pt>
                <c:pt idx="847">
                  <c:v>89.970000999999996</c:v>
                </c:pt>
                <c:pt idx="848">
                  <c:v>89.400002000000001</c:v>
                </c:pt>
                <c:pt idx="849">
                  <c:v>89.230002999999996</c:v>
                </c:pt>
                <c:pt idx="850">
                  <c:v>89.489998</c:v>
                </c:pt>
                <c:pt idx="851">
                  <c:v>89.800003000000004</c:v>
                </c:pt>
                <c:pt idx="852">
                  <c:v>90.309997999999993</c:v>
                </c:pt>
                <c:pt idx="853">
                  <c:v>90.029999000000004</c:v>
                </c:pt>
                <c:pt idx="854">
                  <c:v>90.389999000000003</c:v>
                </c:pt>
                <c:pt idx="855">
                  <c:v>90.800003000000004</c:v>
                </c:pt>
                <c:pt idx="856">
                  <c:v>89.599997999999999</c:v>
                </c:pt>
                <c:pt idx="857">
                  <c:v>89.330001999999993</c:v>
                </c:pt>
                <c:pt idx="858">
                  <c:v>88.620002999999997</c:v>
                </c:pt>
                <c:pt idx="859">
                  <c:v>89.550003000000004</c:v>
                </c:pt>
                <c:pt idx="860">
                  <c:v>90</c:v>
                </c:pt>
                <c:pt idx="861">
                  <c:v>87.739998</c:v>
                </c:pt>
                <c:pt idx="862">
                  <c:v>87.690002000000007</c:v>
                </c:pt>
                <c:pt idx="863">
                  <c:v>87.330001999999993</c:v>
                </c:pt>
                <c:pt idx="864">
                  <c:v>87.089995999999999</c:v>
                </c:pt>
                <c:pt idx="865">
                  <c:v>86.220000999999996</c:v>
                </c:pt>
                <c:pt idx="866">
                  <c:v>86.43</c:v>
                </c:pt>
                <c:pt idx="867">
                  <c:v>86.449996999999996</c:v>
                </c:pt>
                <c:pt idx="868">
                  <c:v>86.5</c:v>
                </c:pt>
                <c:pt idx="869">
                  <c:v>86.550003000000004</c:v>
                </c:pt>
                <c:pt idx="870">
                  <c:v>86.400002000000001</c:v>
                </c:pt>
                <c:pt idx="871">
                  <c:v>86.489998</c:v>
                </c:pt>
                <c:pt idx="872">
                  <c:v>86.169998000000007</c:v>
                </c:pt>
                <c:pt idx="873">
                  <c:v>86.190002000000007</c:v>
                </c:pt>
                <c:pt idx="874">
                  <c:v>86.330001999999993</c:v>
                </c:pt>
                <c:pt idx="875">
                  <c:v>86.239998</c:v>
                </c:pt>
                <c:pt idx="876">
                  <c:v>86.260002</c:v>
                </c:pt>
                <c:pt idx="877">
                  <c:v>85.870002999999997</c:v>
                </c:pt>
                <c:pt idx="878">
                  <c:v>86.239998</c:v>
                </c:pt>
                <c:pt idx="879">
                  <c:v>86.209998999999996</c:v>
                </c:pt>
                <c:pt idx="880">
                  <c:v>86.080001999999993</c:v>
                </c:pt>
                <c:pt idx="881">
                  <c:v>86.5</c:v>
                </c:pt>
                <c:pt idx="882">
                  <c:v>86.860000999999997</c:v>
                </c:pt>
                <c:pt idx="883">
                  <c:v>87.25</c:v>
                </c:pt>
                <c:pt idx="884">
                  <c:v>87.400002000000001</c:v>
                </c:pt>
                <c:pt idx="885">
                  <c:v>88.089995999999999</c:v>
                </c:pt>
                <c:pt idx="886">
                  <c:v>88.129997000000003</c:v>
                </c:pt>
                <c:pt idx="887">
                  <c:v>88.589995999999999</c:v>
                </c:pt>
                <c:pt idx="888">
                  <c:v>88.739998</c:v>
                </c:pt>
                <c:pt idx="889">
                  <c:v>88.800003000000004</c:v>
                </c:pt>
                <c:pt idx="890">
                  <c:v>88.769997000000004</c:v>
                </c:pt>
                <c:pt idx="891">
                  <c:v>87.849997999999999</c:v>
                </c:pt>
                <c:pt idx="892">
                  <c:v>88.160004000000001</c:v>
                </c:pt>
                <c:pt idx="893">
                  <c:v>88.239998</c:v>
                </c:pt>
                <c:pt idx="894">
                  <c:v>88.059997999999993</c:v>
                </c:pt>
                <c:pt idx="895">
                  <c:v>88.440002000000007</c:v>
                </c:pt>
                <c:pt idx="896">
                  <c:v>89.379997000000003</c:v>
                </c:pt>
                <c:pt idx="897">
                  <c:v>89.660004000000001</c:v>
                </c:pt>
                <c:pt idx="898">
                  <c:v>89.860000999999997</c:v>
                </c:pt>
                <c:pt idx="899">
                  <c:v>89.629997000000003</c:v>
                </c:pt>
                <c:pt idx="900">
                  <c:v>89.400002000000001</c:v>
                </c:pt>
                <c:pt idx="901">
                  <c:v>89.029999000000004</c:v>
                </c:pt>
                <c:pt idx="902">
                  <c:v>89.419998000000007</c:v>
                </c:pt>
                <c:pt idx="903">
                  <c:v>89.360000999999997</c:v>
                </c:pt>
                <c:pt idx="904">
                  <c:v>88.610000999999997</c:v>
                </c:pt>
                <c:pt idx="905">
                  <c:v>88.370002999999997</c:v>
                </c:pt>
                <c:pt idx="906">
                  <c:v>86.989998</c:v>
                </c:pt>
                <c:pt idx="907">
                  <c:v>87.150002000000001</c:v>
                </c:pt>
                <c:pt idx="908">
                  <c:v>87.739998</c:v>
                </c:pt>
                <c:pt idx="909">
                  <c:v>87.669998000000007</c:v>
                </c:pt>
                <c:pt idx="910">
                  <c:v>87.370002999999997</c:v>
                </c:pt>
                <c:pt idx="911">
                  <c:v>87.650002000000001</c:v>
                </c:pt>
                <c:pt idx="912">
                  <c:v>87.089995999999999</c:v>
                </c:pt>
                <c:pt idx="913">
                  <c:v>86.769997000000004</c:v>
                </c:pt>
                <c:pt idx="914">
                  <c:v>86.959998999999996</c:v>
                </c:pt>
                <c:pt idx="915">
                  <c:v>86.699996999999996</c:v>
                </c:pt>
                <c:pt idx="916">
                  <c:v>87.099997999999999</c:v>
                </c:pt>
                <c:pt idx="917">
                  <c:v>87.550003000000004</c:v>
                </c:pt>
                <c:pt idx="918">
                  <c:v>88.639999000000003</c:v>
                </c:pt>
                <c:pt idx="919">
                  <c:v>88.349997999999999</c:v>
                </c:pt>
                <c:pt idx="920">
                  <c:v>88.599997999999999</c:v>
                </c:pt>
                <c:pt idx="921">
                  <c:v>88.610000999999997</c:v>
                </c:pt>
                <c:pt idx="922">
                  <c:v>88.18</c:v>
                </c:pt>
                <c:pt idx="923">
                  <c:v>89.139999000000003</c:v>
                </c:pt>
                <c:pt idx="924">
                  <c:v>89.300003000000004</c:v>
                </c:pt>
                <c:pt idx="925">
                  <c:v>90.68</c:v>
                </c:pt>
                <c:pt idx="926">
                  <c:v>90.209998999999996</c:v>
                </c:pt>
                <c:pt idx="927">
                  <c:v>90.82</c:v>
                </c:pt>
                <c:pt idx="928">
                  <c:v>91.099997999999999</c:v>
                </c:pt>
                <c:pt idx="929">
                  <c:v>91.040001000000004</c:v>
                </c:pt>
                <c:pt idx="930">
                  <c:v>90.860000999999997</c:v>
                </c:pt>
                <c:pt idx="931">
                  <c:v>90.669998000000007</c:v>
                </c:pt>
                <c:pt idx="932">
                  <c:v>91.440002000000007</c:v>
                </c:pt>
                <c:pt idx="933">
                  <c:v>91.580001999999993</c:v>
                </c:pt>
                <c:pt idx="934">
                  <c:v>91.919998000000007</c:v>
                </c:pt>
                <c:pt idx="935">
                  <c:v>91.739998</c:v>
                </c:pt>
                <c:pt idx="936">
                  <c:v>91.339995999999999</c:v>
                </c:pt>
                <c:pt idx="937">
                  <c:v>91.650002000000001</c:v>
                </c:pt>
                <c:pt idx="938">
                  <c:v>92.199996999999996</c:v>
                </c:pt>
                <c:pt idx="939">
                  <c:v>92.440002000000007</c:v>
                </c:pt>
                <c:pt idx="940">
                  <c:v>92.07</c:v>
                </c:pt>
                <c:pt idx="941">
                  <c:v>92.470000999999996</c:v>
                </c:pt>
                <c:pt idx="942">
                  <c:v>92.860000999999997</c:v>
                </c:pt>
                <c:pt idx="943">
                  <c:v>92.790001000000004</c:v>
                </c:pt>
                <c:pt idx="944">
                  <c:v>92.440002000000007</c:v>
                </c:pt>
                <c:pt idx="945">
                  <c:v>92.269997000000004</c:v>
                </c:pt>
                <c:pt idx="946">
                  <c:v>92.510002</c:v>
                </c:pt>
                <c:pt idx="947">
                  <c:v>92.470000999999996</c:v>
                </c:pt>
                <c:pt idx="948">
                  <c:v>92.32</c:v>
                </c:pt>
                <c:pt idx="949">
                  <c:v>91.870002999999997</c:v>
                </c:pt>
                <c:pt idx="950">
                  <c:v>92.269997000000004</c:v>
                </c:pt>
                <c:pt idx="951">
                  <c:v>92.529999000000004</c:v>
                </c:pt>
                <c:pt idx="952">
                  <c:v>92.720000999999996</c:v>
                </c:pt>
                <c:pt idx="953">
                  <c:v>92.720000999999996</c:v>
                </c:pt>
                <c:pt idx="954">
                  <c:v>92.970000999999996</c:v>
                </c:pt>
                <c:pt idx="955">
                  <c:v>92.839995999999999</c:v>
                </c:pt>
                <c:pt idx="956">
                  <c:v>93.989998</c:v>
                </c:pt>
                <c:pt idx="957">
                  <c:v>93.510002</c:v>
                </c:pt>
                <c:pt idx="958">
                  <c:v>93.550003000000004</c:v>
                </c:pt>
                <c:pt idx="959">
                  <c:v>93.550003000000004</c:v>
                </c:pt>
                <c:pt idx="960">
                  <c:v>93.269997000000004</c:v>
                </c:pt>
                <c:pt idx="961">
                  <c:v>93.150002000000001</c:v>
                </c:pt>
                <c:pt idx="962">
                  <c:v>94.169998000000007</c:v>
                </c:pt>
                <c:pt idx="963">
                  <c:v>94.400002000000001</c:v>
                </c:pt>
                <c:pt idx="964">
                  <c:v>92.639999000000003</c:v>
                </c:pt>
                <c:pt idx="965">
                  <c:v>92.239998</c:v>
                </c:pt>
                <c:pt idx="966">
                  <c:v>92.720000999999996</c:v>
                </c:pt>
                <c:pt idx="967">
                  <c:v>92.650002000000001</c:v>
                </c:pt>
                <c:pt idx="968">
                  <c:v>90.870002999999997</c:v>
                </c:pt>
                <c:pt idx="969">
                  <c:v>90.889999000000003</c:v>
                </c:pt>
                <c:pt idx="970">
                  <c:v>90.980002999999996</c:v>
                </c:pt>
                <c:pt idx="971">
                  <c:v>91.769997000000004</c:v>
                </c:pt>
                <c:pt idx="972">
                  <c:v>92.120002999999997</c:v>
                </c:pt>
                <c:pt idx="973">
                  <c:v>92.419998000000007</c:v>
                </c:pt>
                <c:pt idx="974">
                  <c:v>92.029999000000004</c:v>
                </c:pt>
                <c:pt idx="975">
                  <c:v>92.330001999999993</c:v>
                </c:pt>
                <c:pt idx="976">
                  <c:v>92.120002999999997</c:v>
                </c:pt>
                <c:pt idx="977">
                  <c:v>91.620002999999997</c:v>
                </c:pt>
                <c:pt idx="978">
                  <c:v>91.459998999999996</c:v>
                </c:pt>
                <c:pt idx="979">
                  <c:v>92.150002000000001</c:v>
                </c:pt>
                <c:pt idx="980">
                  <c:v>93.040001000000004</c:v>
                </c:pt>
                <c:pt idx="981">
                  <c:v>93.139999000000003</c:v>
                </c:pt>
                <c:pt idx="982">
                  <c:v>92.800003000000004</c:v>
                </c:pt>
                <c:pt idx="983">
                  <c:v>92.769997000000004</c:v>
                </c:pt>
                <c:pt idx="984">
                  <c:v>91.589995999999999</c:v>
                </c:pt>
                <c:pt idx="985">
                  <c:v>88.25</c:v>
                </c:pt>
                <c:pt idx="986">
                  <c:v>87.300003000000004</c:v>
                </c:pt>
                <c:pt idx="987">
                  <c:v>86.980002999999996</c:v>
                </c:pt>
                <c:pt idx="988">
                  <c:v>86.860000999999997</c:v>
                </c:pt>
                <c:pt idx="989">
                  <c:v>87.5</c:v>
                </c:pt>
                <c:pt idx="990">
                  <c:v>87.040001000000004</c:v>
                </c:pt>
                <c:pt idx="991">
                  <c:v>86.269997000000004</c:v>
                </c:pt>
                <c:pt idx="992">
                  <c:v>86.339995999999999</c:v>
                </c:pt>
                <c:pt idx="993">
                  <c:v>86.889999000000003</c:v>
                </c:pt>
                <c:pt idx="994">
                  <c:v>86.510002</c:v>
                </c:pt>
                <c:pt idx="995">
                  <c:v>86.580001999999993</c:v>
                </c:pt>
                <c:pt idx="996">
                  <c:v>86.050003000000004</c:v>
                </c:pt>
                <c:pt idx="997">
                  <c:v>86.980002999999996</c:v>
                </c:pt>
                <c:pt idx="998">
                  <c:v>87.580001999999993</c:v>
                </c:pt>
                <c:pt idx="999">
                  <c:v>87.779999000000004</c:v>
                </c:pt>
                <c:pt idx="1000">
                  <c:v>88.160004000000001</c:v>
                </c:pt>
                <c:pt idx="1001">
                  <c:v>89</c:v>
                </c:pt>
                <c:pt idx="1002">
                  <c:v>88.870002999999997</c:v>
                </c:pt>
                <c:pt idx="1003">
                  <c:v>88.230002999999996</c:v>
                </c:pt>
                <c:pt idx="1004">
                  <c:v>89.25</c:v>
                </c:pt>
                <c:pt idx="1005">
                  <c:v>88.43</c:v>
                </c:pt>
                <c:pt idx="1006">
                  <c:v>88.269997000000004</c:v>
                </c:pt>
                <c:pt idx="1007">
                  <c:v>88.720000999999996</c:v>
                </c:pt>
                <c:pt idx="1008">
                  <c:v>88.330001999999993</c:v>
                </c:pt>
                <c:pt idx="1009">
                  <c:v>88.449996999999996</c:v>
                </c:pt>
                <c:pt idx="1010">
                  <c:v>88.959998999999996</c:v>
                </c:pt>
                <c:pt idx="1011">
                  <c:v>89.400002000000001</c:v>
                </c:pt>
                <c:pt idx="1012">
                  <c:v>89.379997000000003</c:v>
                </c:pt>
                <c:pt idx="1013">
                  <c:v>89.989998</c:v>
                </c:pt>
                <c:pt idx="1014">
                  <c:v>90.360000999999997</c:v>
                </c:pt>
                <c:pt idx="1015">
                  <c:v>91.410004000000001</c:v>
                </c:pt>
                <c:pt idx="1016">
                  <c:v>91.400002000000001</c:v>
                </c:pt>
                <c:pt idx="1017">
                  <c:v>91.25</c:v>
                </c:pt>
                <c:pt idx="1018">
                  <c:v>90.099997999999999</c:v>
                </c:pt>
                <c:pt idx="1019">
                  <c:v>90.370002999999997</c:v>
                </c:pt>
                <c:pt idx="1020">
                  <c:v>90.230002999999996</c:v>
                </c:pt>
                <c:pt idx="1021">
                  <c:v>89.849997999999999</c:v>
                </c:pt>
                <c:pt idx="1022">
                  <c:v>90.879997000000003</c:v>
                </c:pt>
                <c:pt idx="1023">
                  <c:v>91</c:v>
                </c:pt>
                <c:pt idx="1024">
                  <c:v>91.889999000000003</c:v>
                </c:pt>
                <c:pt idx="1025">
                  <c:v>91.879997000000003</c:v>
                </c:pt>
                <c:pt idx="1026">
                  <c:v>91.68</c:v>
                </c:pt>
                <c:pt idx="1027">
                  <c:v>91.529999000000004</c:v>
                </c:pt>
                <c:pt idx="1028">
                  <c:v>91.669998000000007</c:v>
                </c:pt>
                <c:pt idx="1029">
                  <c:v>92.129997000000003</c:v>
                </c:pt>
                <c:pt idx="1030">
                  <c:v>92.480002999999996</c:v>
                </c:pt>
                <c:pt idx="1031">
                  <c:v>92.099997999999999</c:v>
                </c:pt>
                <c:pt idx="1032">
                  <c:v>92.07</c:v>
                </c:pt>
                <c:pt idx="1033">
                  <c:v>91.879997000000003</c:v>
                </c:pt>
                <c:pt idx="1034">
                  <c:v>90.650002000000001</c:v>
                </c:pt>
                <c:pt idx="1035">
                  <c:v>90.540001000000004</c:v>
                </c:pt>
                <c:pt idx="1036">
                  <c:v>91.18</c:v>
                </c:pt>
                <c:pt idx="1037">
                  <c:v>91.239998</c:v>
                </c:pt>
                <c:pt idx="1038">
                  <c:v>91.720000999999996</c:v>
                </c:pt>
                <c:pt idx="1039">
                  <c:v>91.050003000000004</c:v>
                </c:pt>
                <c:pt idx="1040">
                  <c:v>90.470000999999996</c:v>
                </c:pt>
                <c:pt idx="1041">
                  <c:v>90.150002000000001</c:v>
                </c:pt>
                <c:pt idx="1042">
                  <c:v>89.610000999999997</c:v>
                </c:pt>
                <c:pt idx="1043">
                  <c:v>90.220000999999996</c:v>
                </c:pt>
                <c:pt idx="1044">
                  <c:v>91.199996999999996</c:v>
                </c:pt>
                <c:pt idx="1045">
                  <c:v>90.18</c:v>
                </c:pt>
                <c:pt idx="1046">
                  <c:v>91.07</c:v>
                </c:pt>
                <c:pt idx="1047">
                  <c:v>91.889999000000003</c:v>
                </c:pt>
                <c:pt idx="1048">
                  <c:v>89.050003000000004</c:v>
                </c:pt>
                <c:pt idx="1049">
                  <c:v>88.309997999999993</c:v>
                </c:pt>
                <c:pt idx="1050">
                  <c:v>88.339995999999999</c:v>
                </c:pt>
                <c:pt idx="1051">
                  <c:v>87.730002999999996</c:v>
                </c:pt>
                <c:pt idx="1052">
                  <c:v>86.860000999999997</c:v>
                </c:pt>
                <c:pt idx="1053">
                  <c:v>86.949996999999996</c:v>
                </c:pt>
                <c:pt idx="1054">
                  <c:v>86.339995999999999</c:v>
                </c:pt>
                <c:pt idx="1055">
                  <c:v>85.849997999999999</c:v>
                </c:pt>
                <c:pt idx="1056">
                  <c:v>84.25</c:v>
                </c:pt>
                <c:pt idx="1057">
                  <c:v>81.059997999999993</c:v>
                </c:pt>
                <c:pt idx="1058">
                  <c:v>82.379997000000003</c:v>
                </c:pt>
                <c:pt idx="1059">
                  <c:v>81.839995999999999</c:v>
                </c:pt>
                <c:pt idx="1060">
                  <c:v>80.220000999999996</c:v>
                </c:pt>
                <c:pt idx="1061">
                  <c:v>79.919998000000007</c:v>
                </c:pt>
                <c:pt idx="1062">
                  <c:v>81.330001999999993</c:v>
                </c:pt>
                <c:pt idx="1063">
                  <c:v>81.5</c:v>
                </c:pt>
                <c:pt idx="1064">
                  <c:v>80.680000000000007</c:v>
                </c:pt>
                <c:pt idx="1065">
                  <c:v>82.410004000000001</c:v>
                </c:pt>
                <c:pt idx="1066">
                  <c:v>82.599997999999999</c:v>
                </c:pt>
                <c:pt idx="1067">
                  <c:v>81.339995999999999</c:v>
                </c:pt>
                <c:pt idx="1068">
                  <c:v>80.239998</c:v>
                </c:pt>
                <c:pt idx="1069">
                  <c:v>80.839995999999999</c:v>
                </c:pt>
                <c:pt idx="1070">
                  <c:v>81.050003000000004</c:v>
                </c:pt>
                <c:pt idx="1071">
                  <c:v>81.629997000000003</c:v>
                </c:pt>
                <c:pt idx="1072">
                  <c:v>80.540001000000004</c:v>
                </c:pt>
                <c:pt idx="1073">
                  <c:v>78.519997000000004</c:v>
                </c:pt>
                <c:pt idx="1074">
                  <c:v>78.699996999999996</c:v>
                </c:pt>
                <c:pt idx="1075">
                  <c:v>79.5</c:v>
                </c:pt>
                <c:pt idx="1076">
                  <c:v>80.290001000000004</c:v>
                </c:pt>
                <c:pt idx="1077">
                  <c:v>80.019997000000004</c:v>
                </c:pt>
                <c:pt idx="1078">
                  <c:v>79.160004000000001</c:v>
                </c:pt>
                <c:pt idx="1079">
                  <c:v>79.970000999999996</c:v>
                </c:pt>
                <c:pt idx="1080">
                  <c:v>80.290001000000004</c:v>
                </c:pt>
                <c:pt idx="1081">
                  <c:v>79.860000999999997</c:v>
                </c:pt>
                <c:pt idx="1082">
                  <c:v>79.720000999999996</c:v>
                </c:pt>
                <c:pt idx="1083">
                  <c:v>79</c:v>
                </c:pt>
                <c:pt idx="1084">
                  <c:v>78.669998000000007</c:v>
                </c:pt>
                <c:pt idx="1085">
                  <c:v>78.970000999999996</c:v>
                </c:pt>
                <c:pt idx="1086">
                  <c:v>78.660004000000001</c:v>
                </c:pt>
                <c:pt idx="1087">
                  <c:v>78.309997999999993</c:v>
                </c:pt>
                <c:pt idx="1088">
                  <c:v>77.040001000000004</c:v>
                </c:pt>
                <c:pt idx="1089">
                  <c:v>76.410004000000001</c:v>
                </c:pt>
                <c:pt idx="1090">
                  <c:v>75.910004000000001</c:v>
                </c:pt>
                <c:pt idx="1091">
                  <c:v>76.410004000000001</c:v>
                </c:pt>
                <c:pt idx="1092">
                  <c:v>77.790001000000004</c:v>
                </c:pt>
                <c:pt idx="1093">
                  <c:v>78.839995999999999</c:v>
                </c:pt>
                <c:pt idx="1094">
                  <c:v>79.279999000000004</c:v>
                </c:pt>
                <c:pt idx="1095">
                  <c:v>77.400002000000001</c:v>
                </c:pt>
                <c:pt idx="1096">
                  <c:v>78.459998999999996</c:v>
                </c:pt>
                <c:pt idx="1097">
                  <c:v>79.050003000000004</c:v>
                </c:pt>
                <c:pt idx="1098">
                  <c:v>78.800003000000004</c:v>
                </c:pt>
                <c:pt idx="1099">
                  <c:v>78.430000000000007</c:v>
                </c:pt>
                <c:pt idx="1100">
                  <c:v>78.160004000000001</c:v>
                </c:pt>
                <c:pt idx="1101">
                  <c:v>78.370002999999997</c:v>
                </c:pt>
                <c:pt idx="1102">
                  <c:v>78.269997000000004</c:v>
                </c:pt>
                <c:pt idx="1103">
                  <c:v>77.790001000000004</c:v>
                </c:pt>
                <c:pt idx="1104">
                  <c:v>78.370002999999997</c:v>
                </c:pt>
                <c:pt idx="1105">
                  <c:v>78.610000999999997</c:v>
                </c:pt>
                <c:pt idx="1106">
                  <c:v>78.430000000000007</c:v>
                </c:pt>
                <c:pt idx="1107">
                  <c:v>78.199996999999996</c:v>
                </c:pt>
                <c:pt idx="1108">
                  <c:v>74.949996999999996</c:v>
                </c:pt>
                <c:pt idx="1109">
                  <c:v>73.800003000000004</c:v>
                </c:pt>
                <c:pt idx="1110">
                  <c:v>73</c:v>
                </c:pt>
                <c:pt idx="1111">
                  <c:v>72.5</c:v>
                </c:pt>
                <c:pt idx="1112">
                  <c:v>72.300003000000004</c:v>
                </c:pt>
                <c:pt idx="1113">
                  <c:v>72.75</c:v>
                </c:pt>
                <c:pt idx="1114">
                  <c:v>72.809997999999993</c:v>
                </c:pt>
                <c:pt idx="1115">
                  <c:v>72.339995999999999</c:v>
                </c:pt>
                <c:pt idx="1116">
                  <c:v>71.959998999999996</c:v>
                </c:pt>
                <c:pt idx="1117">
                  <c:v>70.940002000000007</c:v>
                </c:pt>
                <c:pt idx="1118">
                  <c:v>71.360000999999997</c:v>
                </c:pt>
                <c:pt idx="1119">
                  <c:v>72.430000000000007</c:v>
                </c:pt>
                <c:pt idx="1120">
                  <c:v>71.980002999999996</c:v>
                </c:pt>
                <c:pt idx="1121">
                  <c:v>71.440002000000007</c:v>
                </c:pt>
                <c:pt idx="1122">
                  <c:v>72.370002999999997</c:v>
                </c:pt>
                <c:pt idx="1123">
                  <c:v>73.150002000000001</c:v>
                </c:pt>
                <c:pt idx="1124">
                  <c:v>73.370002999999997</c:v>
                </c:pt>
                <c:pt idx="1125">
                  <c:v>73.279999000000004</c:v>
                </c:pt>
                <c:pt idx="1126">
                  <c:v>72.949996999999996</c:v>
                </c:pt>
                <c:pt idx="1127">
                  <c:v>73.529999000000004</c:v>
                </c:pt>
                <c:pt idx="1128">
                  <c:v>73.959998999999996</c:v>
                </c:pt>
                <c:pt idx="1129">
                  <c:v>73.449996999999996</c:v>
                </c:pt>
                <c:pt idx="1130">
                  <c:v>74.059997999999993</c:v>
                </c:pt>
                <c:pt idx="1131">
                  <c:v>74.029999000000004</c:v>
                </c:pt>
                <c:pt idx="1132">
                  <c:v>74.180000000000007</c:v>
                </c:pt>
                <c:pt idx="1133">
                  <c:v>73.769997000000004</c:v>
                </c:pt>
                <c:pt idx="1134">
                  <c:v>74.309997999999993</c:v>
                </c:pt>
                <c:pt idx="1135">
                  <c:v>74.050003000000004</c:v>
                </c:pt>
                <c:pt idx="1136">
                  <c:v>74.889999000000003</c:v>
                </c:pt>
                <c:pt idx="1137">
                  <c:v>73.169998000000007</c:v>
                </c:pt>
                <c:pt idx="1138">
                  <c:v>73.449996999999996</c:v>
                </c:pt>
                <c:pt idx="1139">
                  <c:v>74.180000000000007</c:v>
                </c:pt>
                <c:pt idx="1140">
                  <c:v>73.970000999999996</c:v>
                </c:pt>
                <c:pt idx="1141">
                  <c:v>74.349997999999999</c:v>
                </c:pt>
                <c:pt idx="1142">
                  <c:v>75.760002</c:v>
                </c:pt>
                <c:pt idx="1143">
                  <c:v>77.180000000000007</c:v>
                </c:pt>
                <c:pt idx="1144">
                  <c:v>77.529999000000004</c:v>
                </c:pt>
                <c:pt idx="1145">
                  <c:v>77.239998</c:v>
                </c:pt>
                <c:pt idx="1146">
                  <c:v>76.470000999999996</c:v>
                </c:pt>
                <c:pt idx="1147">
                  <c:v>75.989998</c:v>
                </c:pt>
                <c:pt idx="1148">
                  <c:v>77.379997000000003</c:v>
                </c:pt>
                <c:pt idx="1149">
                  <c:v>75.839995999999999</c:v>
                </c:pt>
                <c:pt idx="1150">
                  <c:v>76.330001999999993</c:v>
                </c:pt>
                <c:pt idx="1151">
                  <c:v>75.849997999999999</c:v>
                </c:pt>
                <c:pt idx="1152">
                  <c:v>76.440002000000007</c:v>
                </c:pt>
                <c:pt idx="1153">
                  <c:v>77.430000000000007</c:v>
                </c:pt>
                <c:pt idx="1154">
                  <c:v>77.790001000000004</c:v>
                </c:pt>
                <c:pt idx="1155">
                  <c:v>78</c:v>
                </c:pt>
                <c:pt idx="1156">
                  <c:v>77.690002000000007</c:v>
                </c:pt>
                <c:pt idx="1157">
                  <c:v>78.050003000000004</c:v>
                </c:pt>
                <c:pt idx="1158">
                  <c:v>78.059997999999993</c:v>
                </c:pt>
                <c:pt idx="1159">
                  <c:v>78.129997000000003</c:v>
                </c:pt>
                <c:pt idx="1160">
                  <c:v>77.900002000000001</c:v>
                </c:pt>
                <c:pt idx="1161">
                  <c:v>79.209998999999996</c:v>
                </c:pt>
                <c:pt idx="1162">
                  <c:v>79.309997999999993</c:v>
                </c:pt>
                <c:pt idx="1163">
                  <c:v>77.860000999999997</c:v>
                </c:pt>
                <c:pt idx="1164">
                  <c:v>79.819999999999993</c:v>
                </c:pt>
                <c:pt idx="1165">
                  <c:v>79.160004000000001</c:v>
                </c:pt>
                <c:pt idx="1166">
                  <c:v>78.889999000000003</c:v>
                </c:pt>
                <c:pt idx="1167">
                  <c:v>79.309997999999993</c:v>
                </c:pt>
                <c:pt idx="1168">
                  <c:v>79.529999000000004</c:v>
                </c:pt>
                <c:pt idx="1169">
                  <c:v>80.029999000000004</c:v>
                </c:pt>
                <c:pt idx="1170">
                  <c:v>79.720000999999996</c:v>
                </c:pt>
                <c:pt idx="1171">
                  <c:v>78.730002999999996</c:v>
                </c:pt>
                <c:pt idx="1172">
                  <c:v>78.680000000000007</c:v>
                </c:pt>
                <c:pt idx="1173">
                  <c:v>78.510002</c:v>
                </c:pt>
                <c:pt idx="1174">
                  <c:v>78.989998</c:v>
                </c:pt>
                <c:pt idx="1175">
                  <c:v>79.470000999999996</c:v>
                </c:pt>
                <c:pt idx="1176">
                  <c:v>80.089995999999999</c:v>
                </c:pt>
                <c:pt idx="1177">
                  <c:v>80.580001999999993</c:v>
                </c:pt>
                <c:pt idx="1178">
                  <c:v>80.199996999999996</c:v>
                </c:pt>
                <c:pt idx="1179">
                  <c:v>80.879997000000003</c:v>
                </c:pt>
                <c:pt idx="1180">
                  <c:v>80.650002000000001</c:v>
                </c:pt>
                <c:pt idx="1181">
                  <c:v>82</c:v>
                </c:pt>
                <c:pt idx="1182">
                  <c:v>82.330001999999993</c:v>
                </c:pt>
                <c:pt idx="1183">
                  <c:v>82.519997000000004</c:v>
                </c:pt>
                <c:pt idx="1184">
                  <c:v>82.639999000000003</c:v>
                </c:pt>
                <c:pt idx="1185">
                  <c:v>82.349997999999999</c:v>
                </c:pt>
                <c:pt idx="1186">
                  <c:v>81.400002000000001</c:v>
                </c:pt>
                <c:pt idx="1187">
                  <c:v>81.430000000000007</c:v>
                </c:pt>
                <c:pt idx="1188">
                  <c:v>81.519997000000004</c:v>
                </c:pt>
                <c:pt idx="1189">
                  <c:v>81.309997999999993</c:v>
                </c:pt>
                <c:pt idx="1190">
                  <c:v>82.300003000000004</c:v>
                </c:pt>
                <c:pt idx="1191">
                  <c:v>83.690002000000007</c:v>
                </c:pt>
                <c:pt idx="1192">
                  <c:v>83.690002000000007</c:v>
                </c:pt>
                <c:pt idx="1193">
                  <c:v>83.639999000000003</c:v>
                </c:pt>
                <c:pt idx="1194">
                  <c:v>83.900002000000001</c:v>
                </c:pt>
                <c:pt idx="1195">
                  <c:v>83.389999000000003</c:v>
                </c:pt>
                <c:pt idx="1196">
                  <c:v>83.239998</c:v>
                </c:pt>
                <c:pt idx="1197">
                  <c:v>83.360000999999997</c:v>
                </c:pt>
                <c:pt idx="1198">
                  <c:v>83.440002000000007</c:v>
                </c:pt>
                <c:pt idx="1199">
                  <c:v>83.480002999999996</c:v>
                </c:pt>
                <c:pt idx="1200">
                  <c:v>83.489998</c:v>
                </c:pt>
                <c:pt idx="1201">
                  <c:v>83.410004000000001</c:v>
                </c:pt>
                <c:pt idx="1202">
                  <c:v>82.949996999999996</c:v>
                </c:pt>
                <c:pt idx="1203">
                  <c:v>82.699996999999996</c:v>
                </c:pt>
                <c:pt idx="1204">
                  <c:v>83.290001000000004</c:v>
                </c:pt>
                <c:pt idx="1205">
                  <c:v>82.650002000000001</c:v>
                </c:pt>
                <c:pt idx="1206">
                  <c:v>81.910004000000001</c:v>
                </c:pt>
                <c:pt idx="1207">
                  <c:v>82.379997000000003</c:v>
                </c:pt>
                <c:pt idx="1208">
                  <c:v>82.010002</c:v>
                </c:pt>
                <c:pt idx="1209">
                  <c:v>83.110000999999997</c:v>
                </c:pt>
                <c:pt idx="1210">
                  <c:v>83.449996999999996</c:v>
                </c:pt>
                <c:pt idx="1211">
                  <c:v>83.610000999999997</c:v>
                </c:pt>
                <c:pt idx="1212">
                  <c:v>84.25</c:v>
                </c:pt>
                <c:pt idx="1213">
                  <c:v>84</c:v>
                </c:pt>
                <c:pt idx="1214">
                  <c:v>84</c:v>
                </c:pt>
                <c:pt idx="1215">
                  <c:v>85.360000999999997</c:v>
                </c:pt>
                <c:pt idx="1216">
                  <c:v>85.82</c:v>
                </c:pt>
                <c:pt idx="1217">
                  <c:v>84.269997000000004</c:v>
                </c:pt>
                <c:pt idx="1218">
                  <c:v>83.120002999999997</c:v>
                </c:pt>
                <c:pt idx="1219">
                  <c:v>83.260002</c:v>
                </c:pt>
                <c:pt idx="1220">
                  <c:v>82.860000999999997</c:v>
                </c:pt>
                <c:pt idx="1221">
                  <c:v>83.230002999999996</c:v>
                </c:pt>
                <c:pt idx="1222">
                  <c:v>83.669998000000007</c:v>
                </c:pt>
                <c:pt idx="1223">
                  <c:v>84.360000999999997</c:v>
                </c:pt>
                <c:pt idx="1224">
                  <c:v>83.029999000000004</c:v>
                </c:pt>
                <c:pt idx="1225">
                  <c:v>81.919998000000007</c:v>
                </c:pt>
                <c:pt idx="1226">
                  <c:v>82.150002000000001</c:v>
                </c:pt>
                <c:pt idx="1227">
                  <c:v>82.400002000000001</c:v>
                </c:pt>
                <c:pt idx="1228">
                  <c:v>82.199996999999996</c:v>
                </c:pt>
                <c:pt idx="1229">
                  <c:v>81.440002000000007</c:v>
                </c:pt>
                <c:pt idx="1230">
                  <c:v>78.870002999999997</c:v>
                </c:pt>
                <c:pt idx="1231">
                  <c:v>79.059997999999993</c:v>
                </c:pt>
                <c:pt idx="1232">
                  <c:v>80.129997000000003</c:v>
                </c:pt>
                <c:pt idx="1233">
                  <c:v>81.010002</c:v>
                </c:pt>
                <c:pt idx="1234">
                  <c:v>81.860000999999997</c:v>
                </c:pt>
                <c:pt idx="1235">
                  <c:v>80.239998</c:v>
                </c:pt>
                <c:pt idx="1236">
                  <c:v>87.300003000000004</c:v>
                </c:pt>
                <c:pt idx="1237">
                  <c:v>86.599997999999999</c:v>
                </c:pt>
                <c:pt idx="1238">
                  <c:v>87.160004000000001</c:v>
                </c:pt>
                <c:pt idx="1239">
                  <c:v>89.459998999999996</c:v>
                </c:pt>
                <c:pt idx="1240">
                  <c:v>89</c:v>
                </c:pt>
                <c:pt idx="1241">
                  <c:v>87.860000999999997</c:v>
                </c:pt>
                <c:pt idx="1242">
                  <c:v>88.239998</c:v>
                </c:pt>
                <c:pt idx="1243">
                  <c:v>89.190002000000007</c:v>
                </c:pt>
                <c:pt idx="1244">
                  <c:v>88.68</c:v>
                </c:pt>
                <c:pt idx="1245">
                  <c:v>89.589995999999999</c:v>
                </c:pt>
                <c:pt idx="1246">
                  <c:v>89.809997999999993</c:v>
                </c:pt>
                <c:pt idx="1247">
                  <c:v>91.199996999999996</c:v>
                </c:pt>
                <c:pt idx="1248">
                  <c:v>91.510002</c:v>
                </c:pt>
                <c:pt idx="1249">
                  <c:v>91.290001000000004</c:v>
                </c:pt>
                <c:pt idx="1250">
                  <c:v>91.360000999999997</c:v>
                </c:pt>
                <c:pt idx="1251">
                  <c:v>92.410004000000001</c:v>
                </c:pt>
                <c:pt idx="1252">
                  <c:v>92.699996999999996</c:v>
                </c:pt>
                <c:pt idx="1253">
                  <c:v>93.470000999999996</c:v>
                </c:pt>
                <c:pt idx="1254">
                  <c:v>93.489998</c:v>
                </c:pt>
                <c:pt idx="1255">
                  <c:v>93.830001999999993</c:v>
                </c:pt>
                <c:pt idx="1256">
                  <c:v>93.82</c:v>
                </c:pt>
                <c:pt idx="1257">
                  <c:v>93.290001000000004</c:v>
                </c:pt>
                <c:pt idx="1258">
                  <c:v>92.099997999999999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71-B044-BFDF-52E6E8CB9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036879"/>
        <c:axId val="2061353727"/>
      </c:lineChart>
      <c:dateAx>
        <c:axId val="206503687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353727"/>
        <c:crosses val="autoZero"/>
        <c:auto val="1"/>
        <c:lblOffset val="100"/>
        <c:baseTimeUnit val="days"/>
      </c:dateAx>
      <c:valAx>
        <c:axId val="206135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036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S&amp;P 500 Closing Price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'Historical Prices (PG, SP500)'!$O$2</c:f>
              <c:strCache>
                <c:ptCount val="1"/>
                <c:pt idx="0">
                  <c:v> Close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'Historical Prices (PG, SP500)'!$K$3:$K$1261</c:f>
              <c:numCache>
                <c:formatCode>m/d/yy</c:formatCode>
                <c:ptCount val="1259"/>
                <c:pt idx="0">
                  <c:v>41599</c:v>
                </c:pt>
                <c:pt idx="1">
                  <c:v>41600</c:v>
                </c:pt>
                <c:pt idx="2">
                  <c:v>41603</c:v>
                </c:pt>
                <c:pt idx="3">
                  <c:v>41604</c:v>
                </c:pt>
                <c:pt idx="4">
                  <c:v>41605</c:v>
                </c:pt>
                <c:pt idx="5">
                  <c:v>41607</c:v>
                </c:pt>
                <c:pt idx="6">
                  <c:v>41610</c:v>
                </c:pt>
                <c:pt idx="7">
                  <c:v>41611</c:v>
                </c:pt>
                <c:pt idx="8">
                  <c:v>41612</c:v>
                </c:pt>
                <c:pt idx="9">
                  <c:v>41613</c:v>
                </c:pt>
                <c:pt idx="10">
                  <c:v>41614</c:v>
                </c:pt>
                <c:pt idx="11">
                  <c:v>41617</c:v>
                </c:pt>
                <c:pt idx="12">
                  <c:v>41618</c:v>
                </c:pt>
                <c:pt idx="13">
                  <c:v>41619</c:v>
                </c:pt>
                <c:pt idx="14">
                  <c:v>41620</c:v>
                </c:pt>
                <c:pt idx="15">
                  <c:v>41621</c:v>
                </c:pt>
                <c:pt idx="16">
                  <c:v>41624</c:v>
                </c:pt>
                <c:pt idx="17">
                  <c:v>41625</c:v>
                </c:pt>
                <c:pt idx="18">
                  <c:v>41626</c:v>
                </c:pt>
                <c:pt idx="19">
                  <c:v>41627</c:v>
                </c:pt>
                <c:pt idx="20">
                  <c:v>41628</c:v>
                </c:pt>
                <c:pt idx="21">
                  <c:v>41631</c:v>
                </c:pt>
                <c:pt idx="22">
                  <c:v>41632</c:v>
                </c:pt>
                <c:pt idx="23">
                  <c:v>41634</c:v>
                </c:pt>
                <c:pt idx="24">
                  <c:v>41635</c:v>
                </c:pt>
                <c:pt idx="25">
                  <c:v>41638</c:v>
                </c:pt>
                <c:pt idx="26">
                  <c:v>41639</c:v>
                </c:pt>
                <c:pt idx="27">
                  <c:v>41641</c:v>
                </c:pt>
                <c:pt idx="28">
                  <c:v>41642</c:v>
                </c:pt>
                <c:pt idx="29">
                  <c:v>41645</c:v>
                </c:pt>
                <c:pt idx="30">
                  <c:v>41646</c:v>
                </c:pt>
                <c:pt idx="31">
                  <c:v>41647</c:v>
                </c:pt>
                <c:pt idx="32">
                  <c:v>41648</c:v>
                </c:pt>
                <c:pt idx="33">
                  <c:v>41649</c:v>
                </c:pt>
                <c:pt idx="34">
                  <c:v>41652</c:v>
                </c:pt>
                <c:pt idx="35">
                  <c:v>41653</c:v>
                </c:pt>
                <c:pt idx="36">
                  <c:v>41654</c:v>
                </c:pt>
                <c:pt idx="37">
                  <c:v>41655</c:v>
                </c:pt>
                <c:pt idx="38">
                  <c:v>41656</c:v>
                </c:pt>
                <c:pt idx="39">
                  <c:v>41660</c:v>
                </c:pt>
                <c:pt idx="40">
                  <c:v>41661</c:v>
                </c:pt>
                <c:pt idx="41">
                  <c:v>41662</c:v>
                </c:pt>
                <c:pt idx="42">
                  <c:v>41663</c:v>
                </c:pt>
                <c:pt idx="43">
                  <c:v>41666</c:v>
                </c:pt>
                <c:pt idx="44">
                  <c:v>41667</c:v>
                </c:pt>
                <c:pt idx="45">
                  <c:v>41668</c:v>
                </c:pt>
                <c:pt idx="46">
                  <c:v>41669</c:v>
                </c:pt>
                <c:pt idx="47">
                  <c:v>41670</c:v>
                </c:pt>
                <c:pt idx="48">
                  <c:v>41673</c:v>
                </c:pt>
                <c:pt idx="49">
                  <c:v>41674</c:v>
                </c:pt>
                <c:pt idx="50">
                  <c:v>41675</c:v>
                </c:pt>
                <c:pt idx="51">
                  <c:v>41676</c:v>
                </c:pt>
                <c:pt idx="52">
                  <c:v>41677</c:v>
                </c:pt>
                <c:pt idx="53">
                  <c:v>41680</c:v>
                </c:pt>
                <c:pt idx="54">
                  <c:v>41681</c:v>
                </c:pt>
                <c:pt idx="55">
                  <c:v>41682</c:v>
                </c:pt>
                <c:pt idx="56">
                  <c:v>41683</c:v>
                </c:pt>
                <c:pt idx="57">
                  <c:v>41684</c:v>
                </c:pt>
                <c:pt idx="58">
                  <c:v>41688</c:v>
                </c:pt>
                <c:pt idx="59">
                  <c:v>41689</c:v>
                </c:pt>
                <c:pt idx="60">
                  <c:v>41690</c:v>
                </c:pt>
                <c:pt idx="61">
                  <c:v>41691</c:v>
                </c:pt>
                <c:pt idx="62">
                  <c:v>41694</c:v>
                </c:pt>
                <c:pt idx="63">
                  <c:v>41695</c:v>
                </c:pt>
                <c:pt idx="64">
                  <c:v>41696</c:v>
                </c:pt>
                <c:pt idx="65">
                  <c:v>41697</c:v>
                </c:pt>
                <c:pt idx="66">
                  <c:v>41698</c:v>
                </c:pt>
                <c:pt idx="67">
                  <c:v>41701</c:v>
                </c:pt>
                <c:pt idx="68">
                  <c:v>41702</c:v>
                </c:pt>
                <c:pt idx="69">
                  <c:v>41703</c:v>
                </c:pt>
                <c:pt idx="70">
                  <c:v>41704</c:v>
                </c:pt>
                <c:pt idx="71">
                  <c:v>41705</c:v>
                </c:pt>
                <c:pt idx="72">
                  <c:v>41708</c:v>
                </c:pt>
                <c:pt idx="73">
                  <c:v>41709</c:v>
                </c:pt>
                <c:pt idx="74">
                  <c:v>41710</c:v>
                </c:pt>
                <c:pt idx="75">
                  <c:v>41711</c:v>
                </c:pt>
                <c:pt idx="76">
                  <c:v>41712</c:v>
                </c:pt>
                <c:pt idx="77">
                  <c:v>41715</c:v>
                </c:pt>
                <c:pt idx="78">
                  <c:v>41716</c:v>
                </c:pt>
                <c:pt idx="79">
                  <c:v>41717</c:v>
                </c:pt>
                <c:pt idx="80">
                  <c:v>41718</c:v>
                </c:pt>
                <c:pt idx="81">
                  <c:v>41719</c:v>
                </c:pt>
                <c:pt idx="82">
                  <c:v>41722</c:v>
                </c:pt>
                <c:pt idx="83">
                  <c:v>41723</c:v>
                </c:pt>
                <c:pt idx="84">
                  <c:v>41724</c:v>
                </c:pt>
                <c:pt idx="85">
                  <c:v>41725</c:v>
                </c:pt>
                <c:pt idx="86">
                  <c:v>41726</c:v>
                </c:pt>
                <c:pt idx="87">
                  <c:v>41729</c:v>
                </c:pt>
                <c:pt idx="88">
                  <c:v>41730</c:v>
                </c:pt>
                <c:pt idx="89">
                  <c:v>41731</c:v>
                </c:pt>
                <c:pt idx="90">
                  <c:v>41732</c:v>
                </c:pt>
                <c:pt idx="91">
                  <c:v>41733</c:v>
                </c:pt>
                <c:pt idx="92">
                  <c:v>41736</c:v>
                </c:pt>
                <c:pt idx="93">
                  <c:v>41737</c:v>
                </c:pt>
                <c:pt idx="94">
                  <c:v>41738</c:v>
                </c:pt>
                <c:pt idx="95">
                  <c:v>41739</c:v>
                </c:pt>
                <c:pt idx="96">
                  <c:v>41740</c:v>
                </c:pt>
                <c:pt idx="97">
                  <c:v>41743</c:v>
                </c:pt>
                <c:pt idx="98">
                  <c:v>41744</c:v>
                </c:pt>
                <c:pt idx="99">
                  <c:v>41745</c:v>
                </c:pt>
                <c:pt idx="100">
                  <c:v>41746</c:v>
                </c:pt>
                <c:pt idx="101">
                  <c:v>41750</c:v>
                </c:pt>
                <c:pt idx="102">
                  <c:v>41751</c:v>
                </c:pt>
                <c:pt idx="103">
                  <c:v>41752</c:v>
                </c:pt>
                <c:pt idx="104">
                  <c:v>41753</c:v>
                </c:pt>
                <c:pt idx="105">
                  <c:v>41754</c:v>
                </c:pt>
                <c:pt idx="106">
                  <c:v>41757</c:v>
                </c:pt>
                <c:pt idx="107">
                  <c:v>41758</c:v>
                </c:pt>
                <c:pt idx="108">
                  <c:v>41759</c:v>
                </c:pt>
                <c:pt idx="109">
                  <c:v>41760</c:v>
                </c:pt>
                <c:pt idx="110">
                  <c:v>41761</c:v>
                </c:pt>
                <c:pt idx="111">
                  <c:v>41764</c:v>
                </c:pt>
                <c:pt idx="112">
                  <c:v>41765</c:v>
                </c:pt>
                <c:pt idx="113">
                  <c:v>41766</c:v>
                </c:pt>
                <c:pt idx="114">
                  <c:v>41767</c:v>
                </c:pt>
                <c:pt idx="115">
                  <c:v>41768</c:v>
                </c:pt>
                <c:pt idx="116">
                  <c:v>41771</c:v>
                </c:pt>
                <c:pt idx="117">
                  <c:v>41772</c:v>
                </c:pt>
                <c:pt idx="118">
                  <c:v>41773</c:v>
                </c:pt>
                <c:pt idx="119">
                  <c:v>41774</c:v>
                </c:pt>
                <c:pt idx="120">
                  <c:v>41775</c:v>
                </c:pt>
                <c:pt idx="121">
                  <c:v>41778</c:v>
                </c:pt>
                <c:pt idx="122">
                  <c:v>41779</c:v>
                </c:pt>
                <c:pt idx="123">
                  <c:v>41780</c:v>
                </c:pt>
                <c:pt idx="124">
                  <c:v>41781</c:v>
                </c:pt>
                <c:pt idx="125">
                  <c:v>41782</c:v>
                </c:pt>
                <c:pt idx="126">
                  <c:v>41786</c:v>
                </c:pt>
                <c:pt idx="127">
                  <c:v>41787</c:v>
                </c:pt>
                <c:pt idx="128">
                  <c:v>41788</c:v>
                </c:pt>
                <c:pt idx="129">
                  <c:v>41789</c:v>
                </c:pt>
                <c:pt idx="130">
                  <c:v>41792</c:v>
                </c:pt>
                <c:pt idx="131">
                  <c:v>41793</c:v>
                </c:pt>
                <c:pt idx="132">
                  <c:v>41794</c:v>
                </c:pt>
                <c:pt idx="133">
                  <c:v>41795</c:v>
                </c:pt>
                <c:pt idx="134">
                  <c:v>41796</c:v>
                </c:pt>
                <c:pt idx="135">
                  <c:v>41799</c:v>
                </c:pt>
                <c:pt idx="136">
                  <c:v>41800</c:v>
                </c:pt>
                <c:pt idx="137">
                  <c:v>41801</c:v>
                </c:pt>
                <c:pt idx="138">
                  <c:v>41802</c:v>
                </c:pt>
                <c:pt idx="139">
                  <c:v>41803</c:v>
                </c:pt>
                <c:pt idx="140">
                  <c:v>41806</c:v>
                </c:pt>
                <c:pt idx="141">
                  <c:v>41807</c:v>
                </c:pt>
                <c:pt idx="142">
                  <c:v>41808</c:v>
                </c:pt>
                <c:pt idx="143">
                  <c:v>41809</c:v>
                </c:pt>
                <c:pt idx="144">
                  <c:v>41810</c:v>
                </c:pt>
                <c:pt idx="145">
                  <c:v>41813</c:v>
                </c:pt>
                <c:pt idx="146">
                  <c:v>41814</c:v>
                </c:pt>
                <c:pt idx="147">
                  <c:v>41815</c:v>
                </c:pt>
                <c:pt idx="148">
                  <c:v>41816</c:v>
                </c:pt>
                <c:pt idx="149">
                  <c:v>41817</c:v>
                </c:pt>
                <c:pt idx="150">
                  <c:v>41820</c:v>
                </c:pt>
                <c:pt idx="151">
                  <c:v>41821</c:v>
                </c:pt>
                <c:pt idx="152">
                  <c:v>41822</c:v>
                </c:pt>
                <c:pt idx="153">
                  <c:v>41823</c:v>
                </c:pt>
                <c:pt idx="154">
                  <c:v>41827</c:v>
                </c:pt>
                <c:pt idx="155">
                  <c:v>41828</c:v>
                </c:pt>
                <c:pt idx="156">
                  <c:v>41829</c:v>
                </c:pt>
                <c:pt idx="157">
                  <c:v>41830</c:v>
                </c:pt>
                <c:pt idx="158">
                  <c:v>41831</c:v>
                </c:pt>
                <c:pt idx="159">
                  <c:v>41834</c:v>
                </c:pt>
                <c:pt idx="160">
                  <c:v>41835</c:v>
                </c:pt>
                <c:pt idx="161">
                  <c:v>41836</c:v>
                </c:pt>
                <c:pt idx="162">
                  <c:v>41837</c:v>
                </c:pt>
                <c:pt idx="163">
                  <c:v>41838</c:v>
                </c:pt>
                <c:pt idx="164">
                  <c:v>41841</c:v>
                </c:pt>
                <c:pt idx="165">
                  <c:v>41842</c:v>
                </c:pt>
                <c:pt idx="166">
                  <c:v>41843</c:v>
                </c:pt>
                <c:pt idx="167">
                  <c:v>41844</c:v>
                </c:pt>
                <c:pt idx="168">
                  <c:v>41845</c:v>
                </c:pt>
                <c:pt idx="169">
                  <c:v>41848</c:v>
                </c:pt>
                <c:pt idx="170">
                  <c:v>41849</c:v>
                </c:pt>
                <c:pt idx="171">
                  <c:v>41850</c:v>
                </c:pt>
                <c:pt idx="172">
                  <c:v>41851</c:v>
                </c:pt>
                <c:pt idx="173">
                  <c:v>41852</c:v>
                </c:pt>
                <c:pt idx="174">
                  <c:v>41855</c:v>
                </c:pt>
                <c:pt idx="175">
                  <c:v>41856</c:v>
                </c:pt>
                <c:pt idx="176">
                  <c:v>41857</c:v>
                </c:pt>
                <c:pt idx="177">
                  <c:v>41858</c:v>
                </c:pt>
                <c:pt idx="178">
                  <c:v>41859</c:v>
                </c:pt>
                <c:pt idx="179">
                  <c:v>41862</c:v>
                </c:pt>
                <c:pt idx="180">
                  <c:v>41863</c:v>
                </c:pt>
                <c:pt idx="181">
                  <c:v>41864</c:v>
                </c:pt>
                <c:pt idx="182">
                  <c:v>41865</c:v>
                </c:pt>
                <c:pt idx="183">
                  <c:v>41866</c:v>
                </c:pt>
                <c:pt idx="184">
                  <c:v>41869</c:v>
                </c:pt>
                <c:pt idx="185">
                  <c:v>41870</c:v>
                </c:pt>
                <c:pt idx="186">
                  <c:v>41871</c:v>
                </c:pt>
                <c:pt idx="187">
                  <c:v>41872</c:v>
                </c:pt>
                <c:pt idx="188">
                  <c:v>41873</c:v>
                </c:pt>
                <c:pt idx="189">
                  <c:v>41876</c:v>
                </c:pt>
                <c:pt idx="190">
                  <c:v>41877</c:v>
                </c:pt>
                <c:pt idx="191">
                  <c:v>41878</c:v>
                </c:pt>
                <c:pt idx="192">
                  <c:v>41879</c:v>
                </c:pt>
                <c:pt idx="193">
                  <c:v>41880</c:v>
                </c:pt>
                <c:pt idx="194">
                  <c:v>41884</c:v>
                </c:pt>
                <c:pt idx="195">
                  <c:v>41885</c:v>
                </c:pt>
                <c:pt idx="196">
                  <c:v>41886</c:v>
                </c:pt>
                <c:pt idx="197">
                  <c:v>41887</c:v>
                </c:pt>
                <c:pt idx="198">
                  <c:v>41890</c:v>
                </c:pt>
                <c:pt idx="199">
                  <c:v>41891</c:v>
                </c:pt>
                <c:pt idx="200">
                  <c:v>41892</c:v>
                </c:pt>
                <c:pt idx="201">
                  <c:v>41893</c:v>
                </c:pt>
                <c:pt idx="202">
                  <c:v>41894</c:v>
                </c:pt>
                <c:pt idx="203">
                  <c:v>41897</c:v>
                </c:pt>
                <c:pt idx="204">
                  <c:v>41898</c:v>
                </c:pt>
                <c:pt idx="205">
                  <c:v>41899</c:v>
                </c:pt>
                <c:pt idx="206">
                  <c:v>41900</c:v>
                </c:pt>
                <c:pt idx="207">
                  <c:v>41901</c:v>
                </c:pt>
                <c:pt idx="208">
                  <c:v>41904</c:v>
                </c:pt>
                <c:pt idx="209">
                  <c:v>41905</c:v>
                </c:pt>
                <c:pt idx="210">
                  <c:v>41906</c:v>
                </c:pt>
                <c:pt idx="211">
                  <c:v>41907</c:v>
                </c:pt>
                <c:pt idx="212">
                  <c:v>41908</c:v>
                </c:pt>
                <c:pt idx="213">
                  <c:v>41911</c:v>
                </c:pt>
                <c:pt idx="214">
                  <c:v>41912</c:v>
                </c:pt>
                <c:pt idx="215">
                  <c:v>41913</c:v>
                </c:pt>
                <c:pt idx="216">
                  <c:v>41914</c:v>
                </c:pt>
                <c:pt idx="217">
                  <c:v>41915</c:v>
                </c:pt>
                <c:pt idx="218">
                  <c:v>41918</c:v>
                </c:pt>
                <c:pt idx="219">
                  <c:v>41919</c:v>
                </c:pt>
                <c:pt idx="220">
                  <c:v>41920</c:v>
                </c:pt>
                <c:pt idx="221">
                  <c:v>41921</c:v>
                </c:pt>
                <c:pt idx="222">
                  <c:v>41922</c:v>
                </c:pt>
                <c:pt idx="223">
                  <c:v>41925</c:v>
                </c:pt>
                <c:pt idx="224">
                  <c:v>41926</c:v>
                </c:pt>
                <c:pt idx="225">
                  <c:v>41927</c:v>
                </c:pt>
                <c:pt idx="226">
                  <c:v>41928</c:v>
                </c:pt>
                <c:pt idx="227">
                  <c:v>41929</c:v>
                </c:pt>
                <c:pt idx="228">
                  <c:v>41932</c:v>
                </c:pt>
                <c:pt idx="229">
                  <c:v>41933</c:v>
                </c:pt>
                <c:pt idx="230">
                  <c:v>41934</c:v>
                </c:pt>
                <c:pt idx="231">
                  <c:v>41935</c:v>
                </c:pt>
                <c:pt idx="232">
                  <c:v>41936</c:v>
                </c:pt>
                <c:pt idx="233">
                  <c:v>41939</c:v>
                </c:pt>
                <c:pt idx="234">
                  <c:v>41940</c:v>
                </c:pt>
                <c:pt idx="235">
                  <c:v>41941</c:v>
                </c:pt>
                <c:pt idx="236">
                  <c:v>41942</c:v>
                </c:pt>
                <c:pt idx="237">
                  <c:v>41943</c:v>
                </c:pt>
                <c:pt idx="238">
                  <c:v>41946</c:v>
                </c:pt>
                <c:pt idx="239">
                  <c:v>41947</c:v>
                </c:pt>
                <c:pt idx="240">
                  <c:v>41948</c:v>
                </c:pt>
                <c:pt idx="241">
                  <c:v>41949</c:v>
                </c:pt>
                <c:pt idx="242">
                  <c:v>41950</c:v>
                </c:pt>
                <c:pt idx="243">
                  <c:v>41953</c:v>
                </c:pt>
                <c:pt idx="244">
                  <c:v>41954</c:v>
                </c:pt>
                <c:pt idx="245">
                  <c:v>41955</c:v>
                </c:pt>
                <c:pt idx="246">
                  <c:v>41956</c:v>
                </c:pt>
                <c:pt idx="247">
                  <c:v>41957</c:v>
                </c:pt>
                <c:pt idx="248">
                  <c:v>41960</c:v>
                </c:pt>
                <c:pt idx="249">
                  <c:v>41961</c:v>
                </c:pt>
                <c:pt idx="250">
                  <c:v>41962</c:v>
                </c:pt>
                <c:pt idx="251">
                  <c:v>41963</c:v>
                </c:pt>
                <c:pt idx="252">
                  <c:v>41964</c:v>
                </c:pt>
                <c:pt idx="253">
                  <c:v>41967</c:v>
                </c:pt>
                <c:pt idx="254">
                  <c:v>41968</c:v>
                </c:pt>
                <c:pt idx="255">
                  <c:v>41969</c:v>
                </c:pt>
                <c:pt idx="256">
                  <c:v>41971</c:v>
                </c:pt>
                <c:pt idx="257">
                  <c:v>41974</c:v>
                </c:pt>
                <c:pt idx="258">
                  <c:v>41975</c:v>
                </c:pt>
                <c:pt idx="259">
                  <c:v>41976</c:v>
                </c:pt>
                <c:pt idx="260">
                  <c:v>41977</c:v>
                </c:pt>
                <c:pt idx="261">
                  <c:v>41978</c:v>
                </c:pt>
                <c:pt idx="262">
                  <c:v>41981</c:v>
                </c:pt>
                <c:pt idx="263">
                  <c:v>41982</c:v>
                </c:pt>
                <c:pt idx="264">
                  <c:v>41983</c:v>
                </c:pt>
                <c:pt idx="265">
                  <c:v>41984</c:v>
                </c:pt>
                <c:pt idx="266">
                  <c:v>41985</c:v>
                </c:pt>
                <c:pt idx="267">
                  <c:v>41988</c:v>
                </c:pt>
                <c:pt idx="268">
                  <c:v>41989</c:v>
                </c:pt>
                <c:pt idx="269">
                  <c:v>41990</c:v>
                </c:pt>
                <c:pt idx="270">
                  <c:v>41991</c:v>
                </c:pt>
                <c:pt idx="271">
                  <c:v>41992</c:v>
                </c:pt>
                <c:pt idx="272">
                  <c:v>41995</c:v>
                </c:pt>
                <c:pt idx="273">
                  <c:v>41996</c:v>
                </c:pt>
                <c:pt idx="274">
                  <c:v>41997</c:v>
                </c:pt>
                <c:pt idx="275">
                  <c:v>41999</c:v>
                </c:pt>
                <c:pt idx="276">
                  <c:v>42002</c:v>
                </c:pt>
                <c:pt idx="277">
                  <c:v>42003</c:v>
                </c:pt>
                <c:pt idx="278">
                  <c:v>42004</c:v>
                </c:pt>
                <c:pt idx="279">
                  <c:v>42006</c:v>
                </c:pt>
                <c:pt idx="280">
                  <c:v>42009</c:v>
                </c:pt>
                <c:pt idx="281">
                  <c:v>42010</c:v>
                </c:pt>
                <c:pt idx="282">
                  <c:v>42011</c:v>
                </c:pt>
                <c:pt idx="283">
                  <c:v>42012</c:v>
                </c:pt>
                <c:pt idx="284">
                  <c:v>42013</c:v>
                </c:pt>
                <c:pt idx="285">
                  <c:v>42016</c:v>
                </c:pt>
                <c:pt idx="286">
                  <c:v>42017</c:v>
                </c:pt>
                <c:pt idx="287">
                  <c:v>42018</c:v>
                </c:pt>
                <c:pt idx="288">
                  <c:v>42019</c:v>
                </c:pt>
                <c:pt idx="289">
                  <c:v>42020</c:v>
                </c:pt>
                <c:pt idx="290">
                  <c:v>42024</c:v>
                </c:pt>
                <c:pt idx="291">
                  <c:v>42025</c:v>
                </c:pt>
                <c:pt idx="292">
                  <c:v>42026</c:v>
                </c:pt>
                <c:pt idx="293">
                  <c:v>42027</c:v>
                </c:pt>
                <c:pt idx="294">
                  <c:v>42030</c:v>
                </c:pt>
                <c:pt idx="295">
                  <c:v>42031</c:v>
                </c:pt>
                <c:pt idx="296">
                  <c:v>42032</c:v>
                </c:pt>
                <c:pt idx="297">
                  <c:v>42033</c:v>
                </c:pt>
                <c:pt idx="298">
                  <c:v>42034</c:v>
                </c:pt>
                <c:pt idx="299">
                  <c:v>42037</c:v>
                </c:pt>
                <c:pt idx="300">
                  <c:v>42038</c:v>
                </c:pt>
                <c:pt idx="301">
                  <c:v>42039</c:v>
                </c:pt>
                <c:pt idx="302">
                  <c:v>42040</c:v>
                </c:pt>
                <c:pt idx="303">
                  <c:v>42041</c:v>
                </c:pt>
                <c:pt idx="304">
                  <c:v>42044</c:v>
                </c:pt>
                <c:pt idx="305">
                  <c:v>42045</c:v>
                </c:pt>
                <c:pt idx="306">
                  <c:v>42046</c:v>
                </c:pt>
                <c:pt idx="307">
                  <c:v>42047</c:v>
                </c:pt>
                <c:pt idx="308">
                  <c:v>42048</c:v>
                </c:pt>
                <c:pt idx="309">
                  <c:v>42052</c:v>
                </c:pt>
                <c:pt idx="310">
                  <c:v>42053</c:v>
                </c:pt>
                <c:pt idx="311">
                  <c:v>42054</c:v>
                </c:pt>
                <c:pt idx="312">
                  <c:v>42055</c:v>
                </c:pt>
                <c:pt idx="313">
                  <c:v>42058</c:v>
                </c:pt>
                <c:pt idx="314">
                  <c:v>42059</c:v>
                </c:pt>
                <c:pt idx="315">
                  <c:v>42060</c:v>
                </c:pt>
                <c:pt idx="316">
                  <c:v>42061</c:v>
                </c:pt>
                <c:pt idx="317">
                  <c:v>42062</c:v>
                </c:pt>
                <c:pt idx="318">
                  <c:v>42065</c:v>
                </c:pt>
                <c:pt idx="319">
                  <c:v>42066</c:v>
                </c:pt>
                <c:pt idx="320">
                  <c:v>42067</c:v>
                </c:pt>
                <c:pt idx="321">
                  <c:v>42068</c:v>
                </c:pt>
                <c:pt idx="322">
                  <c:v>42069</c:v>
                </c:pt>
                <c:pt idx="323">
                  <c:v>42072</c:v>
                </c:pt>
                <c:pt idx="324">
                  <c:v>42073</c:v>
                </c:pt>
                <c:pt idx="325">
                  <c:v>42074</c:v>
                </c:pt>
                <c:pt idx="326">
                  <c:v>42075</c:v>
                </c:pt>
                <c:pt idx="327">
                  <c:v>42076</c:v>
                </c:pt>
                <c:pt idx="328">
                  <c:v>42079</c:v>
                </c:pt>
                <c:pt idx="329">
                  <c:v>42080</c:v>
                </c:pt>
                <c:pt idx="330">
                  <c:v>42081</c:v>
                </c:pt>
                <c:pt idx="331">
                  <c:v>42082</c:v>
                </c:pt>
                <c:pt idx="332">
                  <c:v>42083</c:v>
                </c:pt>
                <c:pt idx="333">
                  <c:v>42086</c:v>
                </c:pt>
                <c:pt idx="334">
                  <c:v>42087</c:v>
                </c:pt>
                <c:pt idx="335">
                  <c:v>42088</c:v>
                </c:pt>
                <c:pt idx="336">
                  <c:v>42089</c:v>
                </c:pt>
                <c:pt idx="337">
                  <c:v>42090</c:v>
                </c:pt>
                <c:pt idx="338">
                  <c:v>42093</c:v>
                </c:pt>
                <c:pt idx="339">
                  <c:v>42094</c:v>
                </c:pt>
                <c:pt idx="340">
                  <c:v>42095</c:v>
                </c:pt>
                <c:pt idx="341">
                  <c:v>42096</c:v>
                </c:pt>
                <c:pt idx="342">
                  <c:v>42100</c:v>
                </c:pt>
                <c:pt idx="343">
                  <c:v>42101</c:v>
                </c:pt>
                <c:pt idx="344">
                  <c:v>42102</c:v>
                </c:pt>
                <c:pt idx="345">
                  <c:v>42103</c:v>
                </c:pt>
                <c:pt idx="346">
                  <c:v>42104</c:v>
                </c:pt>
                <c:pt idx="347">
                  <c:v>42107</c:v>
                </c:pt>
                <c:pt idx="348">
                  <c:v>42108</c:v>
                </c:pt>
                <c:pt idx="349">
                  <c:v>42109</c:v>
                </c:pt>
                <c:pt idx="350">
                  <c:v>42110</c:v>
                </c:pt>
                <c:pt idx="351">
                  <c:v>42111</c:v>
                </c:pt>
                <c:pt idx="352">
                  <c:v>42114</c:v>
                </c:pt>
                <c:pt idx="353">
                  <c:v>42115</c:v>
                </c:pt>
                <c:pt idx="354">
                  <c:v>42116</c:v>
                </c:pt>
                <c:pt idx="355">
                  <c:v>42117</c:v>
                </c:pt>
                <c:pt idx="356">
                  <c:v>42118</c:v>
                </c:pt>
                <c:pt idx="357">
                  <c:v>42121</c:v>
                </c:pt>
                <c:pt idx="358">
                  <c:v>42122</c:v>
                </c:pt>
                <c:pt idx="359">
                  <c:v>42123</c:v>
                </c:pt>
                <c:pt idx="360">
                  <c:v>42124</c:v>
                </c:pt>
                <c:pt idx="361">
                  <c:v>42125</c:v>
                </c:pt>
                <c:pt idx="362">
                  <c:v>42128</c:v>
                </c:pt>
                <c:pt idx="363">
                  <c:v>42129</c:v>
                </c:pt>
                <c:pt idx="364">
                  <c:v>42130</c:v>
                </c:pt>
                <c:pt idx="365">
                  <c:v>42131</c:v>
                </c:pt>
                <c:pt idx="366">
                  <c:v>42132</c:v>
                </c:pt>
                <c:pt idx="367">
                  <c:v>42135</c:v>
                </c:pt>
                <c:pt idx="368">
                  <c:v>42136</c:v>
                </c:pt>
                <c:pt idx="369">
                  <c:v>42137</c:v>
                </c:pt>
                <c:pt idx="370">
                  <c:v>42138</c:v>
                </c:pt>
                <c:pt idx="371">
                  <c:v>42139</c:v>
                </c:pt>
                <c:pt idx="372">
                  <c:v>42142</c:v>
                </c:pt>
                <c:pt idx="373">
                  <c:v>42143</c:v>
                </c:pt>
                <c:pt idx="374">
                  <c:v>42144</c:v>
                </c:pt>
                <c:pt idx="375">
                  <c:v>42145</c:v>
                </c:pt>
                <c:pt idx="376">
                  <c:v>42146</c:v>
                </c:pt>
                <c:pt idx="377">
                  <c:v>42150</c:v>
                </c:pt>
                <c:pt idx="378">
                  <c:v>42151</c:v>
                </c:pt>
                <c:pt idx="379">
                  <c:v>42152</c:v>
                </c:pt>
                <c:pt idx="380">
                  <c:v>42153</c:v>
                </c:pt>
                <c:pt idx="381">
                  <c:v>42156</c:v>
                </c:pt>
                <c:pt idx="382">
                  <c:v>42157</c:v>
                </c:pt>
                <c:pt idx="383">
                  <c:v>42158</c:v>
                </c:pt>
                <c:pt idx="384">
                  <c:v>42159</c:v>
                </c:pt>
                <c:pt idx="385">
                  <c:v>42160</c:v>
                </c:pt>
                <c:pt idx="386">
                  <c:v>42163</c:v>
                </c:pt>
                <c:pt idx="387">
                  <c:v>42164</c:v>
                </c:pt>
                <c:pt idx="388">
                  <c:v>42165</c:v>
                </c:pt>
                <c:pt idx="389">
                  <c:v>42166</c:v>
                </c:pt>
                <c:pt idx="390">
                  <c:v>42167</c:v>
                </c:pt>
                <c:pt idx="391">
                  <c:v>42170</c:v>
                </c:pt>
                <c:pt idx="392">
                  <c:v>42171</c:v>
                </c:pt>
                <c:pt idx="393">
                  <c:v>42172</c:v>
                </c:pt>
                <c:pt idx="394">
                  <c:v>42173</c:v>
                </c:pt>
                <c:pt idx="395">
                  <c:v>42174</c:v>
                </c:pt>
                <c:pt idx="396">
                  <c:v>42177</c:v>
                </c:pt>
                <c:pt idx="397">
                  <c:v>42178</c:v>
                </c:pt>
                <c:pt idx="398">
                  <c:v>42179</c:v>
                </c:pt>
                <c:pt idx="399">
                  <c:v>42180</c:v>
                </c:pt>
                <c:pt idx="400">
                  <c:v>42181</c:v>
                </c:pt>
                <c:pt idx="401">
                  <c:v>42184</c:v>
                </c:pt>
                <c:pt idx="402">
                  <c:v>42185</c:v>
                </c:pt>
                <c:pt idx="403">
                  <c:v>42186</c:v>
                </c:pt>
                <c:pt idx="404">
                  <c:v>42187</c:v>
                </c:pt>
                <c:pt idx="405">
                  <c:v>42191</c:v>
                </c:pt>
                <c:pt idx="406">
                  <c:v>42192</c:v>
                </c:pt>
                <c:pt idx="407">
                  <c:v>42193</c:v>
                </c:pt>
                <c:pt idx="408">
                  <c:v>42194</c:v>
                </c:pt>
                <c:pt idx="409">
                  <c:v>42195</c:v>
                </c:pt>
                <c:pt idx="410">
                  <c:v>42198</c:v>
                </c:pt>
                <c:pt idx="411">
                  <c:v>42199</c:v>
                </c:pt>
                <c:pt idx="412">
                  <c:v>42200</c:v>
                </c:pt>
                <c:pt idx="413">
                  <c:v>42201</c:v>
                </c:pt>
                <c:pt idx="414">
                  <c:v>42202</c:v>
                </c:pt>
                <c:pt idx="415">
                  <c:v>42205</c:v>
                </c:pt>
                <c:pt idx="416">
                  <c:v>42206</c:v>
                </c:pt>
                <c:pt idx="417">
                  <c:v>42207</c:v>
                </c:pt>
                <c:pt idx="418">
                  <c:v>42208</c:v>
                </c:pt>
                <c:pt idx="419">
                  <c:v>42209</c:v>
                </c:pt>
                <c:pt idx="420">
                  <c:v>42212</c:v>
                </c:pt>
                <c:pt idx="421">
                  <c:v>42213</c:v>
                </c:pt>
                <c:pt idx="422">
                  <c:v>42214</c:v>
                </c:pt>
                <c:pt idx="423">
                  <c:v>42215</c:v>
                </c:pt>
                <c:pt idx="424">
                  <c:v>42216</c:v>
                </c:pt>
                <c:pt idx="425">
                  <c:v>42219</c:v>
                </c:pt>
                <c:pt idx="426">
                  <c:v>42220</c:v>
                </c:pt>
                <c:pt idx="427">
                  <c:v>42221</c:v>
                </c:pt>
                <c:pt idx="428">
                  <c:v>42222</c:v>
                </c:pt>
                <c:pt idx="429">
                  <c:v>42223</c:v>
                </c:pt>
                <c:pt idx="430">
                  <c:v>42226</c:v>
                </c:pt>
                <c:pt idx="431">
                  <c:v>42227</c:v>
                </c:pt>
                <c:pt idx="432">
                  <c:v>42228</c:v>
                </c:pt>
                <c:pt idx="433">
                  <c:v>42229</c:v>
                </c:pt>
                <c:pt idx="434">
                  <c:v>42230</c:v>
                </c:pt>
                <c:pt idx="435">
                  <c:v>42233</c:v>
                </c:pt>
                <c:pt idx="436">
                  <c:v>42234</c:v>
                </c:pt>
                <c:pt idx="437">
                  <c:v>42235</c:v>
                </c:pt>
                <c:pt idx="438">
                  <c:v>42236</c:v>
                </c:pt>
                <c:pt idx="439">
                  <c:v>42237</c:v>
                </c:pt>
                <c:pt idx="440">
                  <c:v>42240</c:v>
                </c:pt>
                <c:pt idx="441">
                  <c:v>42241</c:v>
                </c:pt>
                <c:pt idx="442">
                  <c:v>42242</c:v>
                </c:pt>
                <c:pt idx="443">
                  <c:v>42243</c:v>
                </c:pt>
                <c:pt idx="444">
                  <c:v>42244</c:v>
                </c:pt>
                <c:pt idx="445">
                  <c:v>42247</c:v>
                </c:pt>
                <c:pt idx="446">
                  <c:v>42248</c:v>
                </c:pt>
                <c:pt idx="447">
                  <c:v>42249</c:v>
                </c:pt>
                <c:pt idx="448">
                  <c:v>42250</c:v>
                </c:pt>
                <c:pt idx="449">
                  <c:v>42251</c:v>
                </c:pt>
                <c:pt idx="450">
                  <c:v>42255</c:v>
                </c:pt>
                <c:pt idx="451">
                  <c:v>42256</c:v>
                </c:pt>
                <c:pt idx="452">
                  <c:v>42257</c:v>
                </c:pt>
                <c:pt idx="453">
                  <c:v>42258</c:v>
                </c:pt>
                <c:pt idx="454">
                  <c:v>42261</c:v>
                </c:pt>
                <c:pt idx="455">
                  <c:v>42262</c:v>
                </c:pt>
                <c:pt idx="456">
                  <c:v>42263</c:v>
                </c:pt>
                <c:pt idx="457">
                  <c:v>42264</c:v>
                </c:pt>
                <c:pt idx="458">
                  <c:v>42265</c:v>
                </c:pt>
                <c:pt idx="459">
                  <c:v>42268</c:v>
                </c:pt>
                <c:pt idx="460">
                  <c:v>42269</c:v>
                </c:pt>
                <c:pt idx="461">
                  <c:v>42270</c:v>
                </c:pt>
                <c:pt idx="462">
                  <c:v>42271</c:v>
                </c:pt>
                <c:pt idx="463">
                  <c:v>42272</c:v>
                </c:pt>
                <c:pt idx="464">
                  <c:v>42275</c:v>
                </c:pt>
                <c:pt idx="465">
                  <c:v>42276</c:v>
                </c:pt>
                <c:pt idx="466">
                  <c:v>42277</c:v>
                </c:pt>
                <c:pt idx="467">
                  <c:v>42278</c:v>
                </c:pt>
                <c:pt idx="468">
                  <c:v>42279</c:v>
                </c:pt>
                <c:pt idx="469">
                  <c:v>42282</c:v>
                </c:pt>
                <c:pt idx="470">
                  <c:v>42283</c:v>
                </c:pt>
                <c:pt idx="471">
                  <c:v>42284</c:v>
                </c:pt>
                <c:pt idx="472">
                  <c:v>42285</c:v>
                </c:pt>
                <c:pt idx="473">
                  <c:v>42286</c:v>
                </c:pt>
                <c:pt idx="474">
                  <c:v>42289</c:v>
                </c:pt>
                <c:pt idx="475">
                  <c:v>42290</c:v>
                </c:pt>
                <c:pt idx="476">
                  <c:v>42291</c:v>
                </c:pt>
                <c:pt idx="477">
                  <c:v>42292</c:v>
                </c:pt>
                <c:pt idx="478">
                  <c:v>42293</c:v>
                </c:pt>
                <c:pt idx="479">
                  <c:v>42296</c:v>
                </c:pt>
                <c:pt idx="480">
                  <c:v>42297</c:v>
                </c:pt>
                <c:pt idx="481">
                  <c:v>42298</c:v>
                </c:pt>
                <c:pt idx="482">
                  <c:v>42299</c:v>
                </c:pt>
                <c:pt idx="483">
                  <c:v>42300</c:v>
                </c:pt>
                <c:pt idx="484">
                  <c:v>42303</c:v>
                </c:pt>
                <c:pt idx="485">
                  <c:v>42304</c:v>
                </c:pt>
                <c:pt idx="486">
                  <c:v>42305</c:v>
                </c:pt>
                <c:pt idx="487">
                  <c:v>42306</c:v>
                </c:pt>
                <c:pt idx="488">
                  <c:v>42307</c:v>
                </c:pt>
                <c:pt idx="489">
                  <c:v>42310</c:v>
                </c:pt>
                <c:pt idx="490">
                  <c:v>42311</c:v>
                </c:pt>
                <c:pt idx="491">
                  <c:v>42312</c:v>
                </c:pt>
                <c:pt idx="492">
                  <c:v>42313</c:v>
                </c:pt>
                <c:pt idx="493">
                  <c:v>42314</c:v>
                </c:pt>
                <c:pt idx="494">
                  <c:v>42317</c:v>
                </c:pt>
                <c:pt idx="495">
                  <c:v>42318</c:v>
                </c:pt>
                <c:pt idx="496">
                  <c:v>42319</c:v>
                </c:pt>
                <c:pt idx="497">
                  <c:v>42320</c:v>
                </c:pt>
                <c:pt idx="498">
                  <c:v>42321</c:v>
                </c:pt>
                <c:pt idx="499">
                  <c:v>42324</c:v>
                </c:pt>
                <c:pt idx="500">
                  <c:v>42325</c:v>
                </c:pt>
                <c:pt idx="501">
                  <c:v>42326</c:v>
                </c:pt>
                <c:pt idx="502">
                  <c:v>42327</c:v>
                </c:pt>
                <c:pt idx="503">
                  <c:v>42328</c:v>
                </c:pt>
                <c:pt idx="504">
                  <c:v>42331</c:v>
                </c:pt>
                <c:pt idx="505">
                  <c:v>42332</c:v>
                </c:pt>
                <c:pt idx="506">
                  <c:v>42333</c:v>
                </c:pt>
                <c:pt idx="507">
                  <c:v>42335</c:v>
                </c:pt>
                <c:pt idx="508">
                  <c:v>42338</c:v>
                </c:pt>
                <c:pt idx="509">
                  <c:v>42339</c:v>
                </c:pt>
                <c:pt idx="510">
                  <c:v>42340</c:v>
                </c:pt>
                <c:pt idx="511">
                  <c:v>42341</c:v>
                </c:pt>
                <c:pt idx="512">
                  <c:v>42342</c:v>
                </c:pt>
                <c:pt idx="513">
                  <c:v>42345</c:v>
                </c:pt>
                <c:pt idx="514">
                  <c:v>42346</c:v>
                </c:pt>
                <c:pt idx="515">
                  <c:v>42347</c:v>
                </c:pt>
                <c:pt idx="516">
                  <c:v>42348</c:v>
                </c:pt>
                <c:pt idx="517">
                  <c:v>42349</c:v>
                </c:pt>
                <c:pt idx="518">
                  <c:v>42352</c:v>
                </c:pt>
                <c:pt idx="519">
                  <c:v>42353</c:v>
                </c:pt>
                <c:pt idx="520">
                  <c:v>42354</c:v>
                </c:pt>
                <c:pt idx="521">
                  <c:v>42355</c:v>
                </c:pt>
                <c:pt idx="522">
                  <c:v>42356</c:v>
                </c:pt>
                <c:pt idx="523">
                  <c:v>42359</c:v>
                </c:pt>
                <c:pt idx="524">
                  <c:v>42360</c:v>
                </c:pt>
                <c:pt idx="525">
                  <c:v>42361</c:v>
                </c:pt>
                <c:pt idx="526">
                  <c:v>42362</c:v>
                </c:pt>
                <c:pt idx="527">
                  <c:v>42366</c:v>
                </c:pt>
                <c:pt idx="528">
                  <c:v>42367</c:v>
                </c:pt>
                <c:pt idx="529">
                  <c:v>42368</c:v>
                </c:pt>
                <c:pt idx="530">
                  <c:v>42369</c:v>
                </c:pt>
                <c:pt idx="531">
                  <c:v>42373</c:v>
                </c:pt>
                <c:pt idx="532">
                  <c:v>42374</c:v>
                </c:pt>
                <c:pt idx="533">
                  <c:v>42375</c:v>
                </c:pt>
                <c:pt idx="534">
                  <c:v>42376</c:v>
                </c:pt>
                <c:pt idx="535">
                  <c:v>42377</c:v>
                </c:pt>
                <c:pt idx="536">
                  <c:v>42380</c:v>
                </c:pt>
                <c:pt idx="537">
                  <c:v>42381</c:v>
                </c:pt>
                <c:pt idx="538">
                  <c:v>42382</c:v>
                </c:pt>
                <c:pt idx="539">
                  <c:v>42383</c:v>
                </c:pt>
                <c:pt idx="540">
                  <c:v>42384</c:v>
                </c:pt>
                <c:pt idx="541">
                  <c:v>42388</c:v>
                </c:pt>
                <c:pt idx="542">
                  <c:v>42389</c:v>
                </c:pt>
                <c:pt idx="543">
                  <c:v>42390</c:v>
                </c:pt>
                <c:pt idx="544">
                  <c:v>42391</c:v>
                </c:pt>
                <c:pt idx="545">
                  <c:v>42394</c:v>
                </c:pt>
                <c:pt idx="546">
                  <c:v>42395</c:v>
                </c:pt>
                <c:pt idx="547">
                  <c:v>42396</c:v>
                </c:pt>
                <c:pt idx="548">
                  <c:v>42397</c:v>
                </c:pt>
                <c:pt idx="549">
                  <c:v>42398</c:v>
                </c:pt>
                <c:pt idx="550">
                  <c:v>42401</c:v>
                </c:pt>
                <c:pt idx="551">
                  <c:v>42402</c:v>
                </c:pt>
                <c:pt idx="552">
                  <c:v>42403</c:v>
                </c:pt>
                <c:pt idx="553">
                  <c:v>42404</c:v>
                </c:pt>
                <c:pt idx="554">
                  <c:v>42405</c:v>
                </c:pt>
                <c:pt idx="555">
                  <c:v>42408</c:v>
                </c:pt>
                <c:pt idx="556">
                  <c:v>42409</c:v>
                </c:pt>
                <c:pt idx="557">
                  <c:v>42410</c:v>
                </c:pt>
                <c:pt idx="558">
                  <c:v>42411</c:v>
                </c:pt>
                <c:pt idx="559">
                  <c:v>42412</c:v>
                </c:pt>
                <c:pt idx="560">
                  <c:v>42416</c:v>
                </c:pt>
                <c:pt idx="561">
                  <c:v>42417</c:v>
                </c:pt>
                <c:pt idx="562">
                  <c:v>42418</c:v>
                </c:pt>
                <c:pt idx="563">
                  <c:v>42419</c:v>
                </c:pt>
                <c:pt idx="564">
                  <c:v>42422</c:v>
                </c:pt>
                <c:pt idx="565">
                  <c:v>42423</c:v>
                </c:pt>
                <c:pt idx="566">
                  <c:v>42424</c:v>
                </c:pt>
                <c:pt idx="567">
                  <c:v>42425</c:v>
                </c:pt>
                <c:pt idx="568">
                  <c:v>42426</c:v>
                </c:pt>
                <c:pt idx="569">
                  <c:v>42429</c:v>
                </c:pt>
                <c:pt idx="570">
                  <c:v>42430</c:v>
                </c:pt>
                <c:pt idx="571">
                  <c:v>42431</c:v>
                </c:pt>
                <c:pt idx="572">
                  <c:v>42432</c:v>
                </c:pt>
                <c:pt idx="573">
                  <c:v>42433</c:v>
                </c:pt>
                <c:pt idx="574">
                  <c:v>42436</c:v>
                </c:pt>
                <c:pt idx="575">
                  <c:v>42437</c:v>
                </c:pt>
                <c:pt idx="576">
                  <c:v>42438</c:v>
                </c:pt>
                <c:pt idx="577">
                  <c:v>42439</c:v>
                </c:pt>
                <c:pt idx="578">
                  <c:v>42440</c:v>
                </c:pt>
                <c:pt idx="579">
                  <c:v>42443</c:v>
                </c:pt>
                <c:pt idx="580">
                  <c:v>42444</c:v>
                </c:pt>
                <c:pt idx="581">
                  <c:v>42445</c:v>
                </c:pt>
                <c:pt idx="582">
                  <c:v>42446</c:v>
                </c:pt>
                <c:pt idx="583">
                  <c:v>42447</c:v>
                </c:pt>
                <c:pt idx="584">
                  <c:v>42450</c:v>
                </c:pt>
                <c:pt idx="585">
                  <c:v>42451</c:v>
                </c:pt>
                <c:pt idx="586">
                  <c:v>42452</c:v>
                </c:pt>
                <c:pt idx="587">
                  <c:v>42453</c:v>
                </c:pt>
                <c:pt idx="588">
                  <c:v>42457</c:v>
                </c:pt>
                <c:pt idx="589">
                  <c:v>42458</c:v>
                </c:pt>
                <c:pt idx="590">
                  <c:v>42459</c:v>
                </c:pt>
                <c:pt idx="591">
                  <c:v>42460</c:v>
                </c:pt>
                <c:pt idx="592">
                  <c:v>42461</c:v>
                </c:pt>
                <c:pt idx="593">
                  <c:v>42464</c:v>
                </c:pt>
                <c:pt idx="594">
                  <c:v>42465</c:v>
                </c:pt>
                <c:pt idx="595">
                  <c:v>42466</c:v>
                </c:pt>
                <c:pt idx="596">
                  <c:v>42467</c:v>
                </c:pt>
                <c:pt idx="597">
                  <c:v>42468</c:v>
                </c:pt>
                <c:pt idx="598">
                  <c:v>42471</c:v>
                </c:pt>
                <c:pt idx="599">
                  <c:v>42472</c:v>
                </c:pt>
                <c:pt idx="600">
                  <c:v>42473</c:v>
                </c:pt>
                <c:pt idx="601">
                  <c:v>42474</c:v>
                </c:pt>
                <c:pt idx="602">
                  <c:v>42475</c:v>
                </c:pt>
                <c:pt idx="603">
                  <c:v>42478</c:v>
                </c:pt>
                <c:pt idx="604">
                  <c:v>42479</c:v>
                </c:pt>
                <c:pt idx="605">
                  <c:v>42480</c:v>
                </c:pt>
                <c:pt idx="606">
                  <c:v>42481</c:v>
                </c:pt>
                <c:pt idx="607">
                  <c:v>42482</c:v>
                </c:pt>
                <c:pt idx="608">
                  <c:v>42485</c:v>
                </c:pt>
                <c:pt idx="609">
                  <c:v>42486</c:v>
                </c:pt>
                <c:pt idx="610">
                  <c:v>42487</c:v>
                </c:pt>
                <c:pt idx="611">
                  <c:v>42488</c:v>
                </c:pt>
                <c:pt idx="612">
                  <c:v>42489</c:v>
                </c:pt>
                <c:pt idx="613">
                  <c:v>42492</c:v>
                </c:pt>
                <c:pt idx="614">
                  <c:v>42493</c:v>
                </c:pt>
                <c:pt idx="615">
                  <c:v>42494</c:v>
                </c:pt>
                <c:pt idx="616">
                  <c:v>42495</c:v>
                </c:pt>
                <c:pt idx="617">
                  <c:v>42496</c:v>
                </c:pt>
                <c:pt idx="618">
                  <c:v>42499</c:v>
                </c:pt>
                <c:pt idx="619">
                  <c:v>42500</c:v>
                </c:pt>
                <c:pt idx="620">
                  <c:v>42501</c:v>
                </c:pt>
                <c:pt idx="621">
                  <c:v>42502</c:v>
                </c:pt>
                <c:pt idx="622">
                  <c:v>42503</c:v>
                </c:pt>
                <c:pt idx="623">
                  <c:v>42506</c:v>
                </c:pt>
                <c:pt idx="624">
                  <c:v>42507</c:v>
                </c:pt>
                <c:pt idx="625">
                  <c:v>42508</c:v>
                </c:pt>
                <c:pt idx="626">
                  <c:v>42509</c:v>
                </c:pt>
                <c:pt idx="627">
                  <c:v>42510</c:v>
                </c:pt>
                <c:pt idx="628">
                  <c:v>42513</c:v>
                </c:pt>
                <c:pt idx="629">
                  <c:v>42514</c:v>
                </c:pt>
                <c:pt idx="630">
                  <c:v>42515</c:v>
                </c:pt>
                <c:pt idx="631">
                  <c:v>42516</c:v>
                </c:pt>
                <c:pt idx="632">
                  <c:v>42517</c:v>
                </c:pt>
                <c:pt idx="633">
                  <c:v>42521</c:v>
                </c:pt>
                <c:pt idx="634">
                  <c:v>42522</c:v>
                </c:pt>
                <c:pt idx="635">
                  <c:v>42523</c:v>
                </c:pt>
                <c:pt idx="636">
                  <c:v>42524</c:v>
                </c:pt>
                <c:pt idx="637">
                  <c:v>42527</c:v>
                </c:pt>
                <c:pt idx="638">
                  <c:v>42528</c:v>
                </c:pt>
                <c:pt idx="639">
                  <c:v>42529</c:v>
                </c:pt>
                <c:pt idx="640">
                  <c:v>42530</c:v>
                </c:pt>
                <c:pt idx="641">
                  <c:v>42531</c:v>
                </c:pt>
                <c:pt idx="642">
                  <c:v>42534</c:v>
                </c:pt>
                <c:pt idx="643">
                  <c:v>42535</c:v>
                </c:pt>
                <c:pt idx="644">
                  <c:v>42536</c:v>
                </c:pt>
                <c:pt idx="645">
                  <c:v>42537</c:v>
                </c:pt>
                <c:pt idx="646">
                  <c:v>42538</c:v>
                </c:pt>
                <c:pt idx="647">
                  <c:v>42541</c:v>
                </c:pt>
                <c:pt idx="648">
                  <c:v>42542</c:v>
                </c:pt>
                <c:pt idx="649">
                  <c:v>42543</c:v>
                </c:pt>
                <c:pt idx="650">
                  <c:v>42544</c:v>
                </c:pt>
                <c:pt idx="651">
                  <c:v>42545</c:v>
                </c:pt>
                <c:pt idx="652">
                  <c:v>42548</c:v>
                </c:pt>
                <c:pt idx="653">
                  <c:v>42549</c:v>
                </c:pt>
                <c:pt idx="654">
                  <c:v>42550</c:v>
                </c:pt>
                <c:pt idx="655">
                  <c:v>42551</c:v>
                </c:pt>
                <c:pt idx="656">
                  <c:v>42552</c:v>
                </c:pt>
                <c:pt idx="657">
                  <c:v>42556</c:v>
                </c:pt>
                <c:pt idx="658">
                  <c:v>42557</c:v>
                </c:pt>
                <c:pt idx="659">
                  <c:v>42558</c:v>
                </c:pt>
                <c:pt idx="660">
                  <c:v>42559</c:v>
                </c:pt>
                <c:pt idx="661">
                  <c:v>42562</c:v>
                </c:pt>
                <c:pt idx="662">
                  <c:v>42563</c:v>
                </c:pt>
                <c:pt idx="663">
                  <c:v>42564</c:v>
                </c:pt>
                <c:pt idx="664">
                  <c:v>42565</c:v>
                </c:pt>
                <c:pt idx="665">
                  <c:v>42566</c:v>
                </c:pt>
                <c:pt idx="666">
                  <c:v>42569</c:v>
                </c:pt>
                <c:pt idx="667">
                  <c:v>42570</c:v>
                </c:pt>
                <c:pt idx="668">
                  <c:v>42571</c:v>
                </c:pt>
                <c:pt idx="669">
                  <c:v>42572</c:v>
                </c:pt>
                <c:pt idx="670">
                  <c:v>42573</c:v>
                </c:pt>
                <c:pt idx="671">
                  <c:v>42576</c:v>
                </c:pt>
                <c:pt idx="672">
                  <c:v>42577</c:v>
                </c:pt>
                <c:pt idx="673">
                  <c:v>42578</c:v>
                </c:pt>
                <c:pt idx="674">
                  <c:v>42579</c:v>
                </c:pt>
                <c:pt idx="675">
                  <c:v>42580</c:v>
                </c:pt>
                <c:pt idx="676">
                  <c:v>42583</c:v>
                </c:pt>
                <c:pt idx="677">
                  <c:v>42584</c:v>
                </c:pt>
                <c:pt idx="678">
                  <c:v>42585</c:v>
                </c:pt>
                <c:pt idx="679">
                  <c:v>42586</c:v>
                </c:pt>
                <c:pt idx="680">
                  <c:v>42587</c:v>
                </c:pt>
                <c:pt idx="681">
                  <c:v>42590</c:v>
                </c:pt>
                <c:pt idx="682">
                  <c:v>42591</c:v>
                </c:pt>
                <c:pt idx="683">
                  <c:v>42592</c:v>
                </c:pt>
                <c:pt idx="684">
                  <c:v>42593</c:v>
                </c:pt>
                <c:pt idx="685">
                  <c:v>42594</c:v>
                </c:pt>
                <c:pt idx="686">
                  <c:v>42597</c:v>
                </c:pt>
                <c:pt idx="687">
                  <c:v>42598</c:v>
                </c:pt>
                <c:pt idx="688">
                  <c:v>42599</c:v>
                </c:pt>
                <c:pt idx="689">
                  <c:v>42600</c:v>
                </c:pt>
                <c:pt idx="690">
                  <c:v>42601</c:v>
                </c:pt>
                <c:pt idx="691">
                  <c:v>42604</c:v>
                </c:pt>
                <c:pt idx="692">
                  <c:v>42605</c:v>
                </c:pt>
                <c:pt idx="693">
                  <c:v>42606</c:v>
                </c:pt>
                <c:pt idx="694">
                  <c:v>42607</c:v>
                </c:pt>
                <c:pt idx="695">
                  <c:v>42608</c:v>
                </c:pt>
                <c:pt idx="696">
                  <c:v>42611</c:v>
                </c:pt>
                <c:pt idx="697">
                  <c:v>42612</c:v>
                </c:pt>
                <c:pt idx="698">
                  <c:v>42613</c:v>
                </c:pt>
                <c:pt idx="699">
                  <c:v>42614</c:v>
                </c:pt>
                <c:pt idx="700">
                  <c:v>42615</c:v>
                </c:pt>
                <c:pt idx="701">
                  <c:v>42619</c:v>
                </c:pt>
                <c:pt idx="702">
                  <c:v>42620</c:v>
                </c:pt>
                <c:pt idx="703">
                  <c:v>42621</c:v>
                </c:pt>
                <c:pt idx="704">
                  <c:v>42622</c:v>
                </c:pt>
                <c:pt idx="705">
                  <c:v>42625</c:v>
                </c:pt>
                <c:pt idx="706">
                  <c:v>42626</c:v>
                </c:pt>
                <c:pt idx="707">
                  <c:v>42627</c:v>
                </c:pt>
                <c:pt idx="708">
                  <c:v>42628</c:v>
                </c:pt>
                <c:pt idx="709">
                  <c:v>42629</c:v>
                </c:pt>
                <c:pt idx="710">
                  <c:v>42632</c:v>
                </c:pt>
                <c:pt idx="711">
                  <c:v>42633</c:v>
                </c:pt>
                <c:pt idx="712">
                  <c:v>42634</c:v>
                </c:pt>
                <c:pt idx="713">
                  <c:v>42635</c:v>
                </c:pt>
                <c:pt idx="714">
                  <c:v>42636</c:v>
                </c:pt>
                <c:pt idx="715">
                  <c:v>42639</c:v>
                </c:pt>
                <c:pt idx="716">
                  <c:v>42640</c:v>
                </c:pt>
                <c:pt idx="717">
                  <c:v>42641</c:v>
                </c:pt>
                <c:pt idx="718">
                  <c:v>42642</c:v>
                </c:pt>
                <c:pt idx="719">
                  <c:v>42643</c:v>
                </c:pt>
                <c:pt idx="720">
                  <c:v>42646</c:v>
                </c:pt>
                <c:pt idx="721">
                  <c:v>42647</c:v>
                </c:pt>
                <c:pt idx="722">
                  <c:v>42648</c:v>
                </c:pt>
                <c:pt idx="723">
                  <c:v>42649</c:v>
                </c:pt>
                <c:pt idx="724">
                  <c:v>42650</c:v>
                </c:pt>
                <c:pt idx="725">
                  <c:v>42653</c:v>
                </c:pt>
                <c:pt idx="726">
                  <c:v>42654</c:v>
                </c:pt>
                <c:pt idx="727">
                  <c:v>42655</c:v>
                </c:pt>
                <c:pt idx="728">
                  <c:v>42656</c:v>
                </c:pt>
                <c:pt idx="729">
                  <c:v>42657</c:v>
                </c:pt>
                <c:pt idx="730">
                  <c:v>42660</c:v>
                </c:pt>
                <c:pt idx="731">
                  <c:v>42661</c:v>
                </c:pt>
                <c:pt idx="732">
                  <c:v>42662</c:v>
                </c:pt>
                <c:pt idx="733">
                  <c:v>42663</c:v>
                </c:pt>
                <c:pt idx="734">
                  <c:v>42664</c:v>
                </c:pt>
                <c:pt idx="735">
                  <c:v>42667</c:v>
                </c:pt>
                <c:pt idx="736">
                  <c:v>42668</c:v>
                </c:pt>
                <c:pt idx="737">
                  <c:v>42669</c:v>
                </c:pt>
                <c:pt idx="738">
                  <c:v>42670</c:v>
                </c:pt>
                <c:pt idx="739">
                  <c:v>42671</c:v>
                </c:pt>
                <c:pt idx="740">
                  <c:v>42674</c:v>
                </c:pt>
                <c:pt idx="741">
                  <c:v>42675</c:v>
                </c:pt>
                <c:pt idx="742">
                  <c:v>42676</c:v>
                </c:pt>
                <c:pt idx="743">
                  <c:v>42677</c:v>
                </c:pt>
                <c:pt idx="744">
                  <c:v>42678</c:v>
                </c:pt>
                <c:pt idx="745">
                  <c:v>42681</c:v>
                </c:pt>
                <c:pt idx="746">
                  <c:v>42682</c:v>
                </c:pt>
                <c:pt idx="747">
                  <c:v>42683</c:v>
                </c:pt>
                <c:pt idx="748">
                  <c:v>42684</c:v>
                </c:pt>
                <c:pt idx="749">
                  <c:v>42685</c:v>
                </c:pt>
                <c:pt idx="750">
                  <c:v>42688</c:v>
                </c:pt>
                <c:pt idx="751">
                  <c:v>42689</c:v>
                </c:pt>
                <c:pt idx="752">
                  <c:v>42690</c:v>
                </c:pt>
                <c:pt idx="753">
                  <c:v>42691</c:v>
                </c:pt>
                <c:pt idx="754">
                  <c:v>42692</c:v>
                </c:pt>
                <c:pt idx="755">
                  <c:v>42695</c:v>
                </c:pt>
                <c:pt idx="756">
                  <c:v>42696</c:v>
                </c:pt>
                <c:pt idx="757">
                  <c:v>42697</c:v>
                </c:pt>
                <c:pt idx="758">
                  <c:v>42699</c:v>
                </c:pt>
                <c:pt idx="759">
                  <c:v>42702</c:v>
                </c:pt>
                <c:pt idx="760">
                  <c:v>42703</c:v>
                </c:pt>
                <c:pt idx="761">
                  <c:v>42704</c:v>
                </c:pt>
                <c:pt idx="762">
                  <c:v>42705</c:v>
                </c:pt>
                <c:pt idx="763">
                  <c:v>42706</c:v>
                </c:pt>
                <c:pt idx="764">
                  <c:v>42709</c:v>
                </c:pt>
                <c:pt idx="765">
                  <c:v>42710</c:v>
                </c:pt>
                <c:pt idx="766">
                  <c:v>42711</c:v>
                </c:pt>
                <c:pt idx="767">
                  <c:v>42712</c:v>
                </c:pt>
                <c:pt idx="768">
                  <c:v>42713</c:v>
                </c:pt>
                <c:pt idx="769">
                  <c:v>42716</c:v>
                </c:pt>
                <c:pt idx="770">
                  <c:v>42717</c:v>
                </c:pt>
                <c:pt idx="771">
                  <c:v>42718</c:v>
                </c:pt>
                <c:pt idx="772">
                  <c:v>42719</c:v>
                </c:pt>
                <c:pt idx="773">
                  <c:v>42720</c:v>
                </c:pt>
                <c:pt idx="774">
                  <c:v>42723</c:v>
                </c:pt>
                <c:pt idx="775">
                  <c:v>42724</c:v>
                </c:pt>
                <c:pt idx="776">
                  <c:v>42725</c:v>
                </c:pt>
                <c:pt idx="777">
                  <c:v>42726</c:v>
                </c:pt>
                <c:pt idx="778">
                  <c:v>42727</c:v>
                </c:pt>
                <c:pt idx="779">
                  <c:v>42731</c:v>
                </c:pt>
                <c:pt idx="780">
                  <c:v>42732</c:v>
                </c:pt>
                <c:pt idx="781">
                  <c:v>42733</c:v>
                </c:pt>
                <c:pt idx="782">
                  <c:v>42734</c:v>
                </c:pt>
                <c:pt idx="783">
                  <c:v>42738</c:v>
                </c:pt>
                <c:pt idx="784">
                  <c:v>42739</c:v>
                </c:pt>
                <c:pt idx="785">
                  <c:v>42740</c:v>
                </c:pt>
                <c:pt idx="786">
                  <c:v>42741</c:v>
                </c:pt>
                <c:pt idx="787">
                  <c:v>42744</c:v>
                </c:pt>
                <c:pt idx="788">
                  <c:v>42745</c:v>
                </c:pt>
                <c:pt idx="789">
                  <c:v>42746</c:v>
                </c:pt>
                <c:pt idx="790">
                  <c:v>42747</c:v>
                </c:pt>
                <c:pt idx="791">
                  <c:v>42748</c:v>
                </c:pt>
                <c:pt idx="792">
                  <c:v>42752</c:v>
                </c:pt>
                <c:pt idx="793">
                  <c:v>42753</c:v>
                </c:pt>
                <c:pt idx="794">
                  <c:v>42754</c:v>
                </c:pt>
                <c:pt idx="795">
                  <c:v>42755</c:v>
                </c:pt>
                <c:pt idx="796">
                  <c:v>42758</c:v>
                </c:pt>
                <c:pt idx="797">
                  <c:v>42759</c:v>
                </c:pt>
                <c:pt idx="798">
                  <c:v>42760</c:v>
                </c:pt>
                <c:pt idx="799">
                  <c:v>42761</c:v>
                </c:pt>
                <c:pt idx="800">
                  <c:v>42762</c:v>
                </c:pt>
                <c:pt idx="801">
                  <c:v>42765</c:v>
                </c:pt>
                <c:pt idx="802">
                  <c:v>42766</c:v>
                </c:pt>
                <c:pt idx="803">
                  <c:v>42767</c:v>
                </c:pt>
                <c:pt idx="804">
                  <c:v>42768</c:v>
                </c:pt>
                <c:pt idx="805">
                  <c:v>42769</c:v>
                </c:pt>
                <c:pt idx="806">
                  <c:v>42772</c:v>
                </c:pt>
                <c:pt idx="807">
                  <c:v>42773</c:v>
                </c:pt>
                <c:pt idx="808">
                  <c:v>42774</c:v>
                </c:pt>
                <c:pt idx="809">
                  <c:v>42775</c:v>
                </c:pt>
                <c:pt idx="810">
                  <c:v>42776</c:v>
                </c:pt>
                <c:pt idx="811">
                  <c:v>42779</c:v>
                </c:pt>
                <c:pt idx="812">
                  <c:v>42780</c:v>
                </c:pt>
                <c:pt idx="813">
                  <c:v>42781</c:v>
                </c:pt>
                <c:pt idx="814">
                  <c:v>42782</c:v>
                </c:pt>
                <c:pt idx="815">
                  <c:v>42783</c:v>
                </c:pt>
                <c:pt idx="816">
                  <c:v>42787</c:v>
                </c:pt>
                <c:pt idx="817">
                  <c:v>42788</c:v>
                </c:pt>
                <c:pt idx="818">
                  <c:v>42789</c:v>
                </c:pt>
                <c:pt idx="819">
                  <c:v>42790</c:v>
                </c:pt>
                <c:pt idx="820">
                  <c:v>42793</c:v>
                </c:pt>
                <c:pt idx="821">
                  <c:v>42794</c:v>
                </c:pt>
                <c:pt idx="822">
                  <c:v>42795</c:v>
                </c:pt>
                <c:pt idx="823">
                  <c:v>42796</c:v>
                </c:pt>
                <c:pt idx="824">
                  <c:v>42797</c:v>
                </c:pt>
                <c:pt idx="825">
                  <c:v>42800</c:v>
                </c:pt>
                <c:pt idx="826">
                  <c:v>42801</c:v>
                </c:pt>
                <c:pt idx="827">
                  <c:v>42802</c:v>
                </c:pt>
                <c:pt idx="828">
                  <c:v>42803</c:v>
                </c:pt>
                <c:pt idx="829">
                  <c:v>42804</c:v>
                </c:pt>
                <c:pt idx="830">
                  <c:v>42807</c:v>
                </c:pt>
                <c:pt idx="831">
                  <c:v>42808</c:v>
                </c:pt>
                <c:pt idx="832">
                  <c:v>42809</c:v>
                </c:pt>
                <c:pt idx="833">
                  <c:v>42810</c:v>
                </c:pt>
                <c:pt idx="834">
                  <c:v>42811</c:v>
                </c:pt>
                <c:pt idx="835">
                  <c:v>42814</c:v>
                </c:pt>
                <c:pt idx="836">
                  <c:v>42815</c:v>
                </c:pt>
                <c:pt idx="837">
                  <c:v>42816</c:v>
                </c:pt>
                <c:pt idx="838">
                  <c:v>42817</c:v>
                </c:pt>
                <c:pt idx="839">
                  <c:v>42818</c:v>
                </c:pt>
                <c:pt idx="840">
                  <c:v>42821</c:v>
                </c:pt>
                <c:pt idx="841">
                  <c:v>42822</c:v>
                </c:pt>
                <c:pt idx="842">
                  <c:v>42823</c:v>
                </c:pt>
                <c:pt idx="843">
                  <c:v>42824</c:v>
                </c:pt>
                <c:pt idx="844">
                  <c:v>42825</c:v>
                </c:pt>
                <c:pt idx="845">
                  <c:v>42828</c:v>
                </c:pt>
                <c:pt idx="846">
                  <c:v>42829</c:v>
                </c:pt>
                <c:pt idx="847">
                  <c:v>42830</c:v>
                </c:pt>
                <c:pt idx="848">
                  <c:v>42831</c:v>
                </c:pt>
                <c:pt idx="849">
                  <c:v>42832</c:v>
                </c:pt>
                <c:pt idx="850">
                  <c:v>42835</c:v>
                </c:pt>
                <c:pt idx="851">
                  <c:v>42836</c:v>
                </c:pt>
                <c:pt idx="852">
                  <c:v>42837</c:v>
                </c:pt>
                <c:pt idx="853">
                  <c:v>42838</c:v>
                </c:pt>
                <c:pt idx="854">
                  <c:v>42842</c:v>
                </c:pt>
                <c:pt idx="855">
                  <c:v>42843</c:v>
                </c:pt>
                <c:pt idx="856">
                  <c:v>42844</c:v>
                </c:pt>
                <c:pt idx="857">
                  <c:v>42845</c:v>
                </c:pt>
                <c:pt idx="858">
                  <c:v>42846</c:v>
                </c:pt>
                <c:pt idx="859">
                  <c:v>42849</c:v>
                </c:pt>
                <c:pt idx="860">
                  <c:v>42850</c:v>
                </c:pt>
                <c:pt idx="861">
                  <c:v>42851</c:v>
                </c:pt>
                <c:pt idx="862">
                  <c:v>42852</c:v>
                </c:pt>
                <c:pt idx="863">
                  <c:v>42853</c:v>
                </c:pt>
                <c:pt idx="864">
                  <c:v>42856</c:v>
                </c:pt>
                <c:pt idx="865">
                  <c:v>42857</c:v>
                </c:pt>
                <c:pt idx="866">
                  <c:v>42858</c:v>
                </c:pt>
                <c:pt idx="867">
                  <c:v>42859</c:v>
                </c:pt>
                <c:pt idx="868">
                  <c:v>42860</c:v>
                </c:pt>
                <c:pt idx="869">
                  <c:v>42863</c:v>
                </c:pt>
                <c:pt idx="870">
                  <c:v>42864</c:v>
                </c:pt>
                <c:pt idx="871">
                  <c:v>42865</c:v>
                </c:pt>
                <c:pt idx="872">
                  <c:v>42866</c:v>
                </c:pt>
                <c:pt idx="873">
                  <c:v>42867</c:v>
                </c:pt>
                <c:pt idx="874">
                  <c:v>42870</c:v>
                </c:pt>
                <c:pt idx="875">
                  <c:v>42871</c:v>
                </c:pt>
                <c:pt idx="876">
                  <c:v>42872</c:v>
                </c:pt>
                <c:pt idx="877">
                  <c:v>42873</c:v>
                </c:pt>
                <c:pt idx="878">
                  <c:v>42874</c:v>
                </c:pt>
                <c:pt idx="879">
                  <c:v>42877</c:v>
                </c:pt>
                <c:pt idx="880">
                  <c:v>42878</c:v>
                </c:pt>
                <c:pt idx="881">
                  <c:v>42879</c:v>
                </c:pt>
                <c:pt idx="882">
                  <c:v>42880</c:v>
                </c:pt>
                <c:pt idx="883">
                  <c:v>42881</c:v>
                </c:pt>
                <c:pt idx="884">
                  <c:v>42885</c:v>
                </c:pt>
                <c:pt idx="885">
                  <c:v>42886</c:v>
                </c:pt>
                <c:pt idx="886">
                  <c:v>42887</c:v>
                </c:pt>
                <c:pt idx="887">
                  <c:v>42888</c:v>
                </c:pt>
                <c:pt idx="888">
                  <c:v>42891</c:v>
                </c:pt>
                <c:pt idx="889">
                  <c:v>42892</c:v>
                </c:pt>
                <c:pt idx="890">
                  <c:v>42893</c:v>
                </c:pt>
                <c:pt idx="891">
                  <c:v>42894</c:v>
                </c:pt>
                <c:pt idx="892">
                  <c:v>42895</c:v>
                </c:pt>
                <c:pt idx="893">
                  <c:v>42898</c:v>
                </c:pt>
                <c:pt idx="894">
                  <c:v>42899</c:v>
                </c:pt>
                <c:pt idx="895">
                  <c:v>42900</c:v>
                </c:pt>
                <c:pt idx="896">
                  <c:v>42901</c:v>
                </c:pt>
                <c:pt idx="897">
                  <c:v>42902</c:v>
                </c:pt>
                <c:pt idx="898">
                  <c:v>42905</c:v>
                </c:pt>
                <c:pt idx="899">
                  <c:v>42906</c:v>
                </c:pt>
                <c:pt idx="900">
                  <c:v>42907</c:v>
                </c:pt>
                <c:pt idx="901">
                  <c:v>42908</c:v>
                </c:pt>
                <c:pt idx="902">
                  <c:v>42909</c:v>
                </c:pt>
                <c:pt idx="903">
                  <c:v>42912</c:v>
                </c:pt>
                <c:pt idx="904">
                  <c:v>42913</c:v>
                </c:pt>
                <c:pt idx="905">
                  <c:v>42914</c:v>
                </c:pt>
                <c:pt idx="906">
                  <c:v>42915</c:v>
                </c:pt>
                <c:pt idx="907">
                  <c:v>42916</c:v>
                </c:pt>
                <c:pt idx="908">
                  <c:v>42919</c:v>
                </c:pt>
                <c:pt idx="909">
                  <c:v>42921</c:v>
                </c:pt>
                <c:pt idx="910">
                  <c:v>42922</c:v>
                </c:pt>
                <c:pt idx="911">
                  <c:v>42923</c:v>
                </c:pt>
                <c:pt idx="912">
                  <c:v>42926</c:v>
                </c:pt>
                <c:pt idx="913">
                  <c:v>42927</c:v>
                </c:pt>
                <c:pt idx="914">
                  <c:v>42928</c:v>
                </c:pt>
                <c:pt idx="915">
                  <c:v>42929</c:v>
                </c:pt>
                <c:pt idx="916">
                  <c:v>42930</c:v>
                </c:pt>
                <c:pt idx="917">
                  <c:v>42933</c:v>
                </c:pt>
                <c:pt idx="918">
                  <c:v>42934</c:v>
                </c:pt>
                <c:pt idx="919">
                  <c:v>42935</c:v>
                </c:pt>
                <c:pt idx="920">
                  <c:v>42936</c:v>
                </c:pt>
                <c:pt idx="921">
                  <c:v>42937</c:v>
                </c:pt>
                <c:pt idx="922">
                  <c:v>42940</c:v>
                </c:pt>
                <c:pt idx="923">
                  <c:v>42941</c:v>
                </c:pt>
                <c:pt idx="924">
                  <c:v>42942</c:v>
                </c:pt>
                <c:pt idx="925">
                  <c:v>42943</c:v>
                </c:pt>
                <c:pt idx="926">
                  <c:v>42944</c:v>
                </c:pt>
                <c:pt idx="927">
                  <c:v>42947</c:v>
                </c:pt>
                <c:pt idx="928">
                  <c:v>42948</c:v>
                </c:pt>
                <c:pt idx="929">
                  <c:v>42949</c:v>
                </c:pt>
                <c:pt idx="930">
                  <c:v>42950</c:v>
                </c:pt>
                <c:pt idx="931">
                  <c:v>42951</c:v>
                </c:pt>
                <c:pt idx="932">
                  <c:v>42954</c:v>
                </c:pt>
                <c:pt idx="933">
                  <c:v>42955</c:v>
                </c:pt>
                <c:pt idx="934">
                  <c:v>42956</c:v>
                </c:pt>
                <c:pt idx="935">
                  <c:v>42957</c:v>
                </c:pt>
                <c:pt idx="936">
                  <c:v>42958</c:v>
                </c:pt>
                <c:pt idx="937">
                  <c:v>42961</c:v>
                </c:pt>
                <c:pt idx="938">
                  <c:v>42962</c:v>
                </c:pt>
                <c:pt idx="939">
                  <c:v>42963</c:v>
                </c:pt>
                <c:pt idx="940">
                  <c:v>42964</c:v>
                </c:pt>
                <c:pt idx="941">
                  <c:v>42965</c:v>
                </c:pt>
                <c:pt idx="942">
                  <c:v>42968</c:v>
                </c:pt>
                <c:pt idx="943">
                  <c:v>42969</c:v>
                </c:pt>
                <c:pt idx="944">
                  <c:v>42970</c:v>
                </c:pt>
                <c:pt idx="945">
                  <c:v>42971</c:v>
                </c:pt>
                <c:pt idx="946">
                  <c:v>42972</c:v>
                </c:pt>
                <c:pt idx="947">
                  <c:v>42975</c:v>
                </c:pt>
                <c:pt idx="948">
                  <c:v>42976</c:v>
                </c:pt>
                <c:pt idx="949">
                  <c:v>42977</c:v>
                </c:pt>
                <c:pt idx="950">
                  <c:v>42978</c:v>
                </c:pt>
                <c:pt idx="951">
                  <c:v>42979</c:v>
                </c:pt>
                <c:pt idx="952">
                  <c:v>42983</c:v>
                </c:pt>
                <c:pt idx="953">
                  <c:v>42984</c:v>
                </c:pt>
                <c:pt idx="954">
                  <c:v>42985</c:v>
                </c:pt>
                <c:pt idx="955">
                  <c:v>42986</c:v>
                </c:pt>
                <c:pt idx="956">
                  <c:v>42989</c:v>
                </c:pt>
                <c:pt idx="957">
                  <c:v>42990</c:v>
                </c:pt>
                <c:pt idx="958">
                  <c:v>42991</c:v>
                </c:pt>
                <c:pt idx="959">
                  <c:v>42992</c:v>
                </c:pt>
                <c:pt idx="960">
                  <c:v>42993</c:v>
                </c:pt>
                <c:pt idx="961">
                  <c:v>42996</c:v>
                </c:pt>
                <c:pt idx="962">
                  <c:v>42997</c:v>
                </c:pt>
                <c:pt idx="963">
                  <c:v>42998</c:v>
                </c:pt>
                <c:pt idx="964">
                  <c:v>42999</c:v>
                </c:pt>
                <c:pt idx="965">
                  <c:v>43000</c:v>
                </c:pt>
                <c:pt idx="966">
                  <c:v>43003</c:v>
                </c:pt>
                <c:pt idx="967">
                  <c:v>43004</c:v>
                </c:pt>
                <c:pt idx="968">
                  <c:v>43005</c:v>
                </c:pt>
                <c:pt idx="969">
                  <c:v>43006</c:v>
                </c:pt>
                <c:pt idx="970">
                  <c:v>43007</c:v>
                </c:pt>
                <c:pt idx="971">
                  <c:v>43010</c:v>
                </c:pt>
                <c:pt idx="972">
                  <c:v>43011</c:v>
                </c:pt>
                <c:pt idx="973">
                  <c:v>43012</c:v>
                </c:pt>
                <c:pt idx="974">
                  <c:v>43013</c:v>
                </c:pt>
                <c:pt idx="975">
                  <c:v>43014</c:v>
                </c:pt>
                <c:pt idx="976">
                  <c:v>43017</c:v>
                </c:pt>
                <c:pt idx="977">
                  <c:v>43018</c:v>
                </c:pt>
                <c:pt idx="978">
                  <c:v>43019</c:v>
                </c:pt>
                <c:pt idx="979">
                  <c:v>43020</c:v>
                </c:pt>
                <c:pt idx="980">
                  <c:v>43021</c:v>
                </c:pt>
                <c:pt idx="981">
                  <c:v>43024</c:v>
                </c:pt>
                <c:pt idx="982">
                  <c:v>43025</c:v>
                </c:pt>
                <c:pt idx="983">
                  <c:v>43026</c:v>
                </c:pt>
                <c:pt idx="984">
                  <c:v>43027</c:v>
                </c:pt>
                <c:pt idx="985">
                  <c:v>43028</c:v>
                </c:pt>
                <c:pt idx="986">
                  <c:v>43031</c:v>
                </c:pt>
                <c:pt idx="987">
                  <c:v>43032</c:v>
                </c:pt>
                <c:pt idx="988">
                  <c:v>43033</c:v>
                </c:pt>
                <c:pt idx="989">
                  <c:v>43034</c:v>
                </c:pt>
                <c:pt idx="990">
                  <c:v>43035</c:v>
                </c:pt>
                <c:pt idx="991">
                  <c:v>43038</c:v>
                </c:pt>
                <c:pt idx="992">
                  <c:v>43039</c:v>
                </c:pt>
                <c:pt idx="993">
                  <c:v>43040</c:v>
                </c:pt>
                <c:pt idx="994">
                  <c:v>43041</c:v>
                </c:pt>
                <c:pt idx="995">
                  <c:v>43042</c:v>
                </c:pt>
                <c:pt idx="996">
                  <c:v>43045</c:v>
                </c:pt>
                <c:pt idx="997">
                  <c:v>43046</c:v>
                </c:pt>
                <c:pt idx="998">
                  <c:v>43047</c:v>
                </c:pt>
                <c:pt idx="999">
                  <c:v>43048</c:v>
                </c:pt>
                <c:pt idx="1000">
                  <c:v>43049</c:v>
                </c:pt>
                <c:pt idx="1001">
                  <c:v>43052</c:v>
                </c:pt>
                <c:pt idx="1002">
                  <c:v>43053</c:v>
                </c:pt>
                <c:pt idx="1003">
                  <c:v>43054</c:v>
                </c:pt>
                <c:pt idx="1004">
                  <c:v>43055</c:v>
                </c:pt>
                <c:pt idx="1005">
                  <c:v>43056</c:v>
                </c:pt>
                <c:pt idx="1006">
                  <c:v>43059</c:v>
                </c:pt>
                <c:pt idx="1007">
                  <c:v>43060</c:v>
                </c:pt>
                <c:pt idx="1008">
                  <c:v>43061</c:v>
                </c:pt>
                <c:pt idx="1009">
                  <c:v>43063</c:v>
                </c:pt>
                <c:pt idx="1010">
                  <c:v>43066</c:v>
                </c:pt>
                <c:pt idx="1011">
                  <c:v>43067</c:v>
                </c:pt>
                <c:pt idx="1012">
                  <c:v>43068</c:v>
                </c:pt>
                <c:pt idx="1013">
                  <c:v>43069</c:v>
                </c:pt>
                <c:pt idx="1014">
                  <c:v>43070</c:v>
                </c:pt>
                <c:pt idx="1015">
                  <c:v>43073</c:v>
                </c:pt>
                <c:pt idx="1016">
                  <c:v>43074</c:v>
                </c:pt>
                <c:pt idx="1017">
                  <c:v>43075</c:v>
                </c:pt>
                <c:pt idx="1018">
                  <c:v>43076</c:v>
                </c:pt>
                <c:pt idx="1019">
                  <c:v>43077</c:v>
                </c:pt>
                <c:pt idx="1020">
                  <c:v>43080</c:v>
                </c:pt>
                <c:pt idx="1021">
                  <c:v>43081</c:v>
                </c:pt>
                <c:pt idx="1022">
                  <c:v>43082</c:v>
                </c:pt>
                <c:pt idx="1023">
                  <c:v>43083</c:v>
                </c:pt>
                <c:pt idx="1024">
                  <c:v>43084</c:v>
                </c:pt>
                <c:pt idx="1025">
                  <c:v>43087</c:v>
                </c:pt>
                <c:pt idx="1026">
                  <c:v>43088</c:v>
                </c:pt>
                <c:pt idx="1027">
                  <c:v>43089</c:v>
                </c:pt>
                <c:pt idx="1028">
                  <c:v>43090</c:v>
                </c:pt>
                <c:pt idx="1029">
                  <c:v>43091</c:v>
                </c:pt>
                <c:pt idx="1030">
                  <c:v>43095</c:v>
                </c:pt>
                <c:pt idx="1031">
                  <c:v>43096</c:v>
                </c:pt>
                <c:pt idx="1032">
                  <c:v>43097</c:v>
                </c:pt>
                <c:pt idx="1033">
                  <c:v>43098</c:v>
                </c:pt>
                <c:pt idx="1034">
                  <c:v>43102</c:v>
                </c:pt>
                <c:pt idx="1035">
                  <c:v>43103</c:v>
                </c:pt>
                <c:pt idx="1036">
                  <c:v>43104</c:v>
                </c:pt>
                <c:pt idx="1037">
                  <c:v>43105</c:v>
                </c:pt>
                <c:pt idx="1038">
                  <c:v>43108</c:v>
                </c:pt>
                <c:pt idx="1039">
                  <c:v>43109</c:v>
                </c:pt>
                <c:pt idx="1040">
                  <c:v>43110</c:v>
                </c:pt>
                <c:pt idx="1041">
                  <c:v>43111</c:v>
                </c:pt>
                <c:pt idx="1042">
                  <c:v>43112</c:v>
                </c:pt>
                <c:pt idx="1043">
                  <c:v>43116</c:v>
                </c:pt>
                <c:pt idx="1044">
                  <c:v>43117</c:v>
                </c:pt>
                <c:pt idx="1045">
                  <c:v>43118</c:v>
                </c:pt>
                <c:pt idx="1046">
                  <c:v>43119</c:v>
                </c:pt>
                <c:pt idx="1047">
                  <c:v>43122</c:v>
                </c:pt>
                <c:pt idx="1048">
                  <c:v>43123</c:v>
                </c:pt>
                <c:pt idx="1049">
                  <c:v>43124</c:v>
                </c:pt>
                <c:pt idx="1050">
                  <c:v>43125</c:v>
                </c:pt>
                <c:pt idx="1051">
                  <c:v>43126</c:v>
                </c:pt>
                <c:pt idx="1052">
                  <c:v>43129</c:v>
                </c:pt>
                <c:pt idx="1053">
                  <c:v>43130</c:v>
                </c:pt>
                <c:pt idx="1054">
                  <c:v>43131</c:v>
                </c:pt>
                <c:pt idx="1055">
                  <c:v>43132</c:v>
                </c:pt>
                <c:pt idx="1056">
                  <c:v>43133</c:v>
                </c:pt>
                <c:pt idx="1057">
                  <c:v>43136</c:v>
                </c:pt>
                <c:pt idx="1058">
                  <c:v>43137</c:v>
                </c:pt>
                <c:pt idx="1059">
                  <c:v>43138</c:v>
                </c:pt>
                <c:pt idx="1060">
                  <c:v>43139</c:v>
                </c:pt>
                <c:pt idx="1061">
                  <c:v>43140</c:v>
                </c:pt>
                <c:pt idx="1062">
                  <c:v>43143</c:v>
                </c:pt>
                <c:pt idx="1063">
                  <c:v>43144</c:v>
                </c:pt>
                <c:pt idx="1064">
                  <c:v>43145</c:v>
                </c:pt>
                <c:pt idx="1065">
                  <c:v>43146</c:v>
                </c:pt>
                <c:pt idx="1066">
                  <c:v>43147</c:v>
                </c:pt>
                <c:pt idx="1067">
                  <c:v>43151</c:v>
                </c:pt>
                <c:pt idx="1068">
                  <c:v>43152</c:v>
                </c:pt>
                <c:pt idx="1069">
                  <c:v>43153</c:v>
                </c:pt>
                <c:pt idx="1070">
                  <c:v>43154</c:v>
                </c:pt>
                <c:pt idx="1071">
                  <c:v>43157</c:v>
                </c:pt>
                <c:pt idx="1072">
                  <c:v>43158</c:v>
                </c:pt>
                <c:pt idx="1073">
                  <c:v>43159</c:v>
                </c:pt>
                <c:pt idx="1074">
                  <c:v>43160</c:v>
                </c:pt>
                <c:pt idx="1075">
                  <c:v>43161</c:v>
                </c:pt>
                <c:pt idx="1076">
                  <c:v>43164</c:v>
                </c:pt>
                <c:pt idx="1077">
                  <c:v>43165</c:v>
                </c:pt>
                <c:pt idx="1078">
                  <c:v>43166</c:v>
                </c:pt>
                <c:pt idx="1079">
                  <c:v>43167</c:v>
                </c:pt>
                <c:pt idx="1080">
                  <c:v>43168</c:v>
                </c:pt>
                <c:pt idx="1081">
                  <c:v>43171</c:v>
                </c:pt>
                <c:pt idx="1082">
                  <c:v>43172</c:v>
                </c:pt>
                <c:pt idx="1083">
                  <c:v>43173</c:v>
                </c:pt>
                <c:pt idx="1084">
                  <c:v>43174</c:v>
                </c:pt>
                <c:pt idx="1085">
                  <c:v>43175</c:v>
                </c:pt>
                <c:pt idx="1086">
                  <c:v>43178</c:v>
                </c:pt>
                <c:pt idx="1087">
                  <c:v>43179</c:v>
                </c:pt>
                <c:pt idx="1088">
                  <c:v>43180</c:v>
                </c:pt>
                <c:pt idx="1089">
                  <c:v>43181</c:v>
                </c:pt>
                <c:pt idx="1090">
                  <c:v>43182</c:v>
                </c:pt>
                <c:pt idx="1091">
                  <c:v>43185</c:v>
                </c:pt>
                <c:pt idx="1092">
                  <c:v>43186</c:v>
                </c:pt>
                <c:pt idx="1093">
                  <c:v>43187</c:v>
                </c:pt>
                <c:pt idx="1094">
                  <c:v>43188</c:v>
                </c:pt>
                <c:pt idx="1095">
                  <c:v>43192</c:v>
                </c:pt>
                <c:pt idx="1096">
                  <c:v>43193</c:v>
                </c:pt>
                <c:pt idx="1097">
                  <c:v>43194</c:v>
                </c:pt>
                <c:pt idx="1098">
                  <c:v>43195</c:v>
                </c:pt>
                <c:pt idx="1099">
                  <c:v>43196</c:v>
                </c:pt>
                <c:pt idx="1100">
                  <c:v>43199</c:v>
                </c:pt>
                <c:pt idx="1101">
                  <c:v>43200</c:v>
                </c:pt>
                <c:pt idx="1102">
                  <c:v>43201</c:v>
                </c:pt>
                <c:pt idx="1103">
                  <c:v>43202</c:v>
                </c:pt>
                <c:pt idx="1104">
                  <c:v>43203</c:v>
                </c:pt>
                <c:pt idx="1105">
                  <c:v>43206</c:v>
                </c:pt>
                <c:pt idx="1106">
                  <c:v>43207</c:v>
                </c:pt>
                <c:pt idx="1107">
                  <c:v>43208</c:v>
                </c:pt>
                <c:pt idx="1108">
                  <c:v>43209</c:v>
                </c:pt>
                <c:pt idx="1109">
                  <c:v>43210</c:v>
                </c:pt>
                <c:pt idx="1110">
                  <c:v>43213</c:v>
                </c:pt>
                <c:pt idx="1111">
                  <c:v>43214</c:v>
                </c:pt>
                <c:pt idx="1112">
                  <c:v>43215</c:v>
                </c:pt>
                <c:pt idx="1113">
                  <c:v>43216</c:v>
                </c:pt>
                <c:pt idx="1114">
                  <c:v>43217</c:v>
                </c:pt>
                <c:pt idx="1115">
                  <c:v>43220</c:v>
                </c:pt>
                <c:pt idx="1116">
                  <c:v>43221</c:v>
                </c:pt>
                <c:pt idx="1117">
                  <c:v>43222</c:v>
                </c:pt>
                <c:pt idx="1118">
                  <c:v>43223</c:v>
                </c:pt>
                <c:pt idx="1119">
                  <c:v>43224</c:v>
                </c:pt>
                <c:pt idx="1120">
                  <c:v>43227</c:v>
                </c:pt>
                <c:pt idx="1121">
                  <c:v>43228</c:v>
                </c:pt>
                <c:pt idx="1122">
                  <c:v>43229</c:v>
                </c:pt>
                <c:pt idx="1123">
                  <c:v>43230</c:v>
                </c:pt>
                <c:pt idx="1124">
                  <c:v>43231</c:v>
                </c:pt>
                <c:pt idx="1125">
                  <c:v>43234</c:v>
                </c:pt>
                <c:pt idx="1126">
                  <c:v>43235</c:v>
                </c:pt>
                <c:pt idx="1127">
                  <c:v>43236</c:v>
                </c:pt>
                <c:pt idx="1128">
                  <c:v>43237</c:v>
                </c:pt>
                <c:pt idx="1129">
                  <c:v>43238</c:v>
                </c:pt>
                <c:pt idx="1130">
                  <c:v>43241</c:v>
                </c:pt>
                <c:pt idx="1131">
                  <c:v>43242</c:v>
                </c:pt>
                <c:pt idx="1132">
                  <c:v>43243</c:v>
                </c:pt>
                <c:pt idx="1133">
                  <c:v>43244</c:v>
                </c:pt>
                <c:pt idx="1134">
                  <c:v>43245</c:v>
                </c:pt>
                <c:pt idx="1135">
                  <c:v>43249</c:v>
                </c:pt>
                <c:pt idx="1136">
                  <c:v>43250</c:v>
                </c:pt>
                <c:pt idx="1137">
                  <c:v>43251</c:v>
                </c:pt>
                <c:pt idx="1138">
                  <c:v>43252</c:v>
                </c:pt>
                <c:pt idx="1139">
                  <c:v>43255</c:v>
                </c:pt>
                <c:pt idx="1140">
                  <c:v>43256</c:v>
                </c:pt>
                <c:pt idx="1141">
                  <c:v>43257</c:v>
                </c:pt>
                <c:pt idx="1142">
                  <c:v>43258</c:v>
                </c:pt>
                <c:pt idx="1143">
                  <c:v>43259</c:v>
                </c:pt>
                <c:pt idx="1144">
                  <c:v>43262</c:v>
                </c:pt>
                <c:pt idx="1145">
                  <c:v>43263</c:v>
                </c:pt>
                <c:pt idx="1146">
                  <c:v>43264</c:v>
                </c:pt>
                <c:pt idx="1147">
                  <c:v>43265</c:v>
                </c:pt>
                <c:pt idx="1148">
                  <c:v>43266</c:v>
                </c:pt>
                <c:pt idx="1149">
                  <c:v>43269</c:v>
                </c:pt>
                <c:pt idx="1150">
                  <c:v>43270</c:v>
                </c:pt>
                <c:pt idx="1151">
                  <c:v>43271</c:v>
                </c:pt>
                <c:pt idx="1152">
                  <c:v>43272</c:v>
                </c:pt>
                <c:pt idx="1153">
                  <c:v>43273</c:v>
                </c:pt>
                <c:pt idx="1154">
                  <c:v>43276</c:v>
                </c:pt>
                <c:pt idx="1155">
                  <c:v>43277</c:v>
                </c:pt>
                <c:pt idx="1156">
                  <c:v>43278</c:v>
                </c:pt>
                <c:pt idx="1157">
                  <c:v>43279</c:v>
                </c:pt>
                <c:pt idx="1158">
                  <c:v>43280</c:v>
                </c:pt>
                <c:pt idx="1159">
                  <c:v>43283</c:v>
                </c:pt>
                <c:pt idx="1160">
                  <c:v>43284</c:v>
                </c:pt>
                <c:pt idx="1161">
                  <c:v>43286</c:v>
                </c:pt>
                <c:pt idx="1162">
                  <c:v>43287</c:v>
                </c:pt>
                <c:pt idx="1163">
                  <c:v>43290</c:v>
                </c:pt>
                <c:pt idx="1164">
                  <c:v>43291</c:v>
                </c:pt>
                <c:pt idx="1165">
                  <c:v>43292</c:v>
                </c:pt>
                <c:pt idx="1166">
                  <c:v>43293</c:v>
                </c:pt>
                <c:pt idx="1167">
                  <c:v>43294</c:v>
                </c:pt>
                <c:pt idx="1168">
                  <c:v>43297</c:v>
                </c:pt>
                <c:pt idx="1169">
                  <c:v>43298</c:v>
                </c:pt>
                <c:pt idx="1170">
                  <c:v>43299</c:v>
                </c:pt>
                <c:pt idx="1171">
                  <c:v>43300</c:v>
                </c:pt>
                <c:pt idx="1172">
                  <c:v>43301</c:v>
                </c:pt>
                <c:pt idx="1173">
                  <c:v>43304</c:v>
                </c:pt>
                <c:pt idx="1174">
                  <c:v>43305</c:v>
                </c:pt>
                <c:pt idx="1175">
                  <c:v>43306</c:v>
                </c:pt>
                <c:pt idx="1176">
                  <c:v>43307</c:v>
                </c:pt>
                <c:pt idx="1177">
                  <c:v>43308</c:v>
                </c:pt>
                <c:pt idx="1178">
                  <c:v>43311</c:v>
                </c:pt>
                <c:pt idx="1179">
                  <c:v>43312</c:v>
                </c:pt>
                <c:pt idx="1180">
                  <c:v>43313</c:v>
                </c:pt>
                <c:pt idx="1181">
                  <c:v>43314</c:v>
                </c:pt>
                <c:pt idx="1182">
                  <c:v>43315</c:v>
                </c:pt>
                <c:pt idx="1183">
                  <c:v>43318</c:v>
                </c:pt>
                <c:pt idx="1184">
                  <c:v>43319</c:v>
                </c:pt>
                <c:pt idx="1185">
                  <c:v>43320</c:v>
                </c:pt>
                <c:pt idx="1186">
                  <c:v>43321</c:v>
                </c:pt>
                <c:pt idx="1187">
                  <c:v>43322</c:v>
                </c:pt>
                <c:pt idx="1188">
                  <c:v>43325</c:v>
                </c:pt>
                <c:pt idx="1189">
                  <c:v>43326</c:v>
                </c:pt>
                <c:pt idx="1190">
                  <c:v>43327</c:v>
                </c:pt>
                <c:pt idx="1191">
                  <c:v>43328</c:v>
                </c:pt>
                <c:pt idx="1192">
                  <c:v>43329</c:v>
                </c:pt>
                <c:pt idx="1193">
                  <c:v>43332</c:v>
                </c:pt>
                <c:pt idx="1194">
                  <c:v>43333</c:v>
                </c:pt>
                <c:pt idx="1195">
                  <c:v>43334</c:v>
                </c:pt>
                <c:pt idx="1196">
                  <c:v>43335</c:v>
                </c:pt>
                <c:pt idx="1197">
                  <c:v>43336</c:v>
                </c:pt>
                <c:pt idx="1198">
                  <c:v>43339</c:v>
                </c:pt>
                <c:pt idx="1199">
                  <c:v>43340</c:v>
                </c:pt>
                <c:pt idx="1200">
                  <c:v>43341</c:v>
                </c:pt>
                <c:pt idx="1201">
                  <c:v>43342</c:v>
                </c:pt>
                <c:pt idx="1202">
                  <c:v>43343</c:v>
                </c:pt>
                <c:pt idx="1203">
                  <c:v>43347</c:v>
                </c:pt>
                <c:pt idx="1204">
                  <c:v>43348</c:v>
                </c:pt>
                <c:pt idx="1205">
                  <c:v>43349</c:v>
                </c:pt>
                <c:pt idx="1206">
                  <c:v>43350</c:v>
                </c:pt>
                <c:pt idx="1207">
                  <c:v>43353</c:v>
                </c:pt>
                <c:pt idx="1208">
                  <c:v>43354</c:v>
                </c:pt>
                <c:pt idx="1209">
                  <c:v>43355</c:v>
                </c:pt>
                <c:pt idx="1210">
                  <c:v>43356</c:v>
                </c:pt>
                <c:pt idx="1211">
                  <c:v>43357</c:v>
                </c:pt>
                <c:pt idx="1212">
                  <c:v>43360</c:v>
                </c:pt>
                <c:pt idx="1213">
                  <c:v>43361</c:v>
                </c:pt>
                <c:pt idx="1214">
                  <c:v>43362</c:v>
                </c:pt>
                <c:pt idx="1215">
                  <c:v>43363</c:v>
                </c:pt>
                <c:pt idx="1216">
                  <c:v>43364</c:v>
                </c:pt>
                <c:pt idx="1217">
                  <c:v>43367</c:v>
                </c:pt>
                <c:pt idx="1218">
                  <c:v>43368</c:v>
                </c:pt>
                <c:pt idx="1219">
                  <c:v>43369</c:v>
                </c:pt>
                <c:pt idx="1220">
                  <c:v>43370</c:v>
                </c:pt>
                <c:pt idx="1221">
                  <c:v>43371</c:v>
                </c:pt>
                <c:pt idx="1222">
                  <c:v>43374</c:v>
                </c:pt>
                <c:pt idx="1223">
                  <c:v>43375</c:v>
                </c:pt>
                <c:pt idx="1224">
                  <c:v>43376</c:v>
                </c:pt>
                <c:pt idx="1225">
                  <c:v>43377</c:v>
                </c:pt>
                <c:pt idx="1226">
                  <c:v>43378</c:v>
                </c:pt>
                <c:pt idx="1227">
                  <c:v>43381</c:v>
                </c:pt>
                <c:pt idx="1228">
                  <c:v>43382</c:v>
                </c:pt>
                <c:pt idx="1229">
                  <c:v>43383</c:v>
                </c:pt>
                <c:pt idx="1230">
                  <c:v>43384</c:v>
                </c:pt>
                <c:pt idx="1231">
                  <c:v>43385</c:v>
                </c:pt>
                <c:pt idx="1232">
                  <c:v>43388</c:v>
                </c:pt>
                <c:pt idx="1233">
                  <c:v>43389</c:v>
                </c:pt>
                <c:pt idx="1234">
                  <c:v>43390</c:v>
                </c:pt>
                <c:pt idx="1235">
                  <c:v>43391</c:v>
                </c:pt>
                <c:pt idx="1236">
                  <c:v>43392</c:v>
                </c:pt>
                <c:pt idx="1237">
                  <c:v>43395</c:v>
                </c:pt>
                <c:pt idx="1238">
                  <c:v>43396</c:v>
                </c:pt>
                <c:pt idx="1239">
                  <c:v>43397</c:v>
                </c:pt>
                <c:pt idx="1240">
                  <c:v>43398</c:v>
                </c:pt>
                <c:pt idx="1241">
                  <c:v>43399</c:v>
                </c:pt>
                <c:pt idx="1242">
                  <c:v>43402</c:v>
                </c:pt>
                <c:pt idx="1243">
                  <c:v>43403</c:v>
                </c:pt>
                <c:pt idx="1244">
                  <c:v>43404</c:v>
                </c:pt>
                <c:pt idx="1245">
                  <c:v>43405</c:v>
                </c:pt>
                <c:pt idx="1246">
                  <c:v>43406</c:v>
                </c:pt>
                <c:pt idx="1247">
                  <c:v>43409</c:v>
                </c:pt>
                <c:pt idx="1248">
                  <c:v>43410</c:v>
                </c:pt>
                <c:pt idx="1249">
                  <c:v>43411</c:v>
                </c:pt>
                <c:pt idx="1250">
                  <c:v>43412</c:v>
                </c:pt>
                <c:pt idx="1251">
                  <c:v>43413</c:v>
                </c:pt>
                <c:pt idx="1252">
                  <c:v>43416</c:v>
                </c:pt>
                <c:pt idx="1253">
                  <c:v>43417</c:v>
                </c:pt>
                <c:pt idx="1254">
                  <c:v>43418</c:v>
                </c:pt>
                <c:pt idx="1255">
                  <c:v>43419</c:v>
                </c:pt>
                <c:pt idx="1256">
                  <c:v>43420</c:v>
                </c:pt>
                <c:pt idx="1257">
                  <c:v>43423</c:v>
                </c:pt>
                <c:pt idx="1258">
                  <c:v>43424</c:v>
                </c:pt>
              </c:numCache>
            </c:numRef>
          </c:cat>
          <c:val>
            <c:numRef>
              <c:f>'Historical Prices (PG, SP500)'!$O$3:$O$1261</c:f>
              <c:numCache>
                <c:formatCode>_(* #,##0.00_);_(* \(#,##0.00\);_(* "-"??_);_(@_)</c:formatCode>
                <c:ptCount val="1259"/>
                <c:pt idx="0">
                  <c:v>1795.849976</c:v>
                </c:pt>
                <c:pt idx="1">
                  <c:v>1804.76001</c:v>
                </c:pt>
                <c:pt idx="2">
                  <c:v>1802.4799800000001</c:v>
                </c:pt>
                <c:pt idx="3">
                  <c:v>1802.75</c:v>
                </c:pt>
                <c:pt idx="4">
                  <c:v>1807.2299800000001</c:v>
                </c:pt>
                <c:pt idx="5">
                  <c:v>1805.8100589999999</c:v>
                </c:pt>
                <c:pt idx="6">
                  <c:v>1800.900024</c:v>
                </c:pt>
                <c:pt idx="7">
                  <c:v>1795.150024</c:v>
                </c:pt>
                <c:pt idx="8">
                  <c:v>1792.8100589999999</c:v>
                </c:pt>
                <c:pt idx="9">
                  <c:v>1785.030029</c:v>
                </c:pt>
                <c:pt idx="10">
                  <c:v>1805.089966</c:v>
                </c:pt>
                <c:pt idx="11">
                  <c:v>1808.369995</c:v>
                </c:pt>
                <c:pt idx="12">
                  <c:v>1802.619995</c:v>
                </c:pt>
                <c:pt idx="13">
                  <c:v>1782.219971</c:v>
                </c:pt>
                <c:pt idx="14">
                  <c:v>1775.5</c:v>
                </c:pt>
                <c:pt idx="15">
                  <c:v>1775.3199460000001</c:v>
                </c:pt>
                <c:pt idx="16">
                  <c:v>1786.540039</c:v>
                </c:pt>
                <c:pt idx="17">
                  <c:v>1781</c:v>
                </c:pt>
                <c:pt idx="18">
                  <c:v>1810.650024</c:v>
                </c:pt>
                <c:pt idx="19">
                  <c:v>1809.599976</c:v>
                </c:pt>
                <c:pt idx="20">
                  <c:v>1818.3199460000001</c:v>
                </c:pt>
                <c:pt idx="21">
                  <c:v>1827.98999</c:v>
                </c:pt>
                <c:pt idx="22">
                  <c:v>1833.3199460000001</c:v>
                </c:pt>
                <c:pt idx="23">
                  <c:v>1842.0200199999999</c:v>
                </c:pt>
                <c:pt idx="24">
                  <c:v>1841.400024</c:v>
                </c:pt>
                <c:pt idx="25">
                  <c:v>1841.0699460000001</c:v>
                </c:pt>
                <c:pt idx="26">
                  <c:v>1848.3599850000001</c:v>
                </c:pt>
                <c:pt idx="27">
                  <c:v>1831.9799800000001</c:v>
                </c:pt>
                <c:pt idx="28">
                  <c:v>1831.369995</c:v>
                </c:pt>
                <c:pt idx="29">
                  <c:v>1826.7700199999999</c:v>
                </c:pt>
                <c:pt idx="30">
                  <c:v>1837.880005</c:v>
                </c:pt>
                <c:pt idx="31">
                  <c:v>1837.48999</c:v>
                </c:pt>
                <c:pt idx="32">
                  <c:v>1838.130005</c:v>
                </c:pt>
                <c:pt idx="33">
                  <c:v>1842.369995</c:v>
                </c:pt>
                <c:pt idx="34">
                  <c:v>1819.1999510000001</c:v>
                </c:pt>
                <c:pt idx="35">
                  <c:v>1838.880005</c:v>
                </c:pt>
                <c:pt idx="36">
                  <c:v>1848.380005</c:v>
                </c:pt>
                <c:pt idx="37">
                  <c:v>1845.8900149999999</c:v>
                </c:pt>
                <c:pt idx="38">
                  <c:v>1838.6999510000001</c:v>
                </c:pt>
                <c:pt idx="39">
                  <c:v>1843.8000489999999</c:v>
                </c:pt>
                <c:pt idx="40">
                  <c:v>1844.8599850000001</c:v>
                </c:pt>
                <c:pt idx="41">
                  <c:v>1828.459961</c:v>
                </c:pt>
                <c:pt idx="42">
                  <c:v>1790.290039</c:v>
                </c:pt>
                <c:pt idx="43">
                  <c:v>1781.5600589999999</c:v>
                </c:pt>
                <c:pt idx="44">
                  <c:v>1792.5</c:v>
                </c:pt>
                <c:pt idx="45">
                  <c:v>1774.1999510000001</c:v>
                </c:pt>
                <c:pt idx="46">
                  <c:v>1794.1899410000001</c:v>
                </c:pt>
                <c:pt idx="47">
                  <c:v>1782.589966</c:v>
                </c:pt>
                <c:pt idx="48">
                  <c:v>1741.8900149999999</c:v>
                </c:pt>
                <c:pt idx="49">
                  <c:v>1755.1999510000001</c:v>
                </c:pt>
                <c:pt idx="50">
                  <c:v>1751.6400149999999</c:v>
                </c:pt>
                <c:pt idx="51">
                  <c:v>1773.4300539999999</c:v>
                </c:pt>
                <c:pt idx="52">
                  <c:v>1797.0200199999999</c:v>
                </c:pt>
                <c:pt idx="53">
                  <c:v>1799.839966</c:v>
                </c:pt>
                <c:pt idx="54">
                  <c:v>1819.75</c:v>
                </c:pt>
                <c:pt idx="55">
                  <c:v>1819.26001</c:v>
                </c:pt>
                <c:pt idx="56">
                  <c:v>1829.829956</c:v>
                </c:pt>
                <c:pt idx="57">
                  <c:v>1838.630005</c:v>
                </c:pt>
                <c:pt idx="58">
                  <c:v>1840.76001</c:v>
                </c:pt>
                <c:pt idx="59">
                  <c:v>1828.75</c:v>
                </c:pt>
                <c:pt idx="60">
                  <c:v>1839.780029</c:v>
                </c:pt>
                <c:pt idx="61">
                  <c:v>1836.25</c:v>
                </c:pt>
                <c:pt idx="62">
                  <c:v>1847.6099850000001</c:v>
                </c:pt>
                <c:pt idx="63">
                  <c:v>1845.119995</c:v>
                </c:pt>
                <c:pt idx="64">
                  <c:v>1845.160034</c:v>
                </c:pt>
                <c:pt idx="65">
                  <c:v>1854.290039</c:v>
                </c:pt>
                <c:pt idx="66">
                  <c:v>1859.4499510000001</c:v>
                </c:pt>
                <c:pt idx="67">
                  <c:v>1845.7299800000001</c:v>
                </c:pt>
                <c:pt idx="68">
                  <c:v>1873.910034</c:v>
                </c:pt>
                <c:pt idx="69">
                  <c:v>1873.8100589999999</c:v>
                </c:pt>
                <c:pt idx="70">
                  <c:v>1877.030029</c:v>
                </c:pt>
                <c:pt idx="71">
                  <c:v>1878.040039</c:v>
                </c:pt>
                <c:pt idx="72">
                  <c:v>1877.170044</c:v>
                </c:pt>
                <c:pt idx="73">
                  <c:v>1867.630005</c:v>
                </c:pt>
                <c:pt idx="74">
                  <c:v>1868.1999510000001</c:v>
                </c:pt>
                <c:pt idx="75">
                  <c:v>1846.339966</c:v>
                </c:pt>
                <c:pt idx="76">
                  <c:v>1841.130005</c:v>
                </c:pt>
                <c:pt idx="77">
                  <c:v>1858.829956</c:v>
                </c:pt>
                <c:pt idx="78">
                  <c:v>1872.25</c:v>
                </c:pt>
                <c:pt idx="79">
                  <c:v>1860.7700199999999</c:v>
                </c:pt>
                <c:pt idx="80">
                  <c:v>1872.01001</c:v>
                </c:pt>
                <c:pt idx="81">
                  <c:v>1866.5200199999999</c:v>
                </c:pt>
                <c:pt idx="82">
                  <c:v>1857.4399410000001</c:v>
                </c:pt>
                <c:pt idx="83">
                  <c:v>1865.619995</c:v>
                </c:pt>
                <c:pt idx="84">
                  <c:v>1852.5600589999999</c:v>
                </c:pt>
                <c:pt idx="85">
                  <c:v>1849.040039</c:v>
                </c:pt>
                <c:pt idx="86">
                  <c:v>1857.619995</c:v>
                </c:pt>
                <c:pt idx="87">
                  <c:v>1872.339966</c:v>
                </c:pt>
                <c:pt idx="88">
                  <c:v>1885.5200199999999</c:v>
                </c:pt>
                <c:pt idx="89">
                  <c:v>1890.900024</c:v>
                </c:pt>
                <c:pt idx="90">
                  <c:v>1888.7700199999999</c:v>
                </c:pt>
                <c:pt idx="91">
                  <c:v>1865.089966</c:v>
                </c:pt>
                <c:pt idx="92">
                  <c:v>1845.040039</c:v>
                </c:pt>
                <c:pt idx="93">
                  <c:v>1851.959961</c:v>
                </c:pt>
                <c:pt idx="94">
                  <c:v>1872.1800539999999</c:v>
                </c:pt>
                <c:pt idx="95">
                  <c:v>1833.079956</c:v>
                </c:pt>
                <c:pt idx="96">
                  <c:v>1815.6899410000001</c:v>
                </c:pt>
                <c:pt idx="97">
                  <c:v>1830.6099850000001</c:v>
                </c:pt>
                <c:pt idx="98">
                  <c:v>1842.9799800000001</c:v>
                </c:pt>
                <c:pt idx="99">
                  <c:v>1862.3100589999999</c:v>
                </c:pt>
                <c:pt idx="100">
                  <c:v>1864.849976</c:v>
                </c:pt>
                <c:pt idx="101">
                  <c:v>1871.8900149999999</c:v>
                </c:pt>
                <c:pt idx="102">
                  <c:v>1879.5500489999999</c:v>
                </c:pt>
                <c:pt idx="103">
                  <c:v>1875.3900149999999</c:v>
                </c:pt>
                <c:pt idx="104">
                  <c:v>1878.6099850000001</c:v>
                </c:pt>
                <c:pt idx="105">
                  <c:v>1863.400024</c:v>
                </c:pt>
                <c:pt idx="106">
                  <c:v>1869.4300539999999</c:v>
                </c:pt>
                <c:pt idx="107">
                  <c:v>1878.329956</c:v>
                </c:pt>
                <c:pt idx="108">
                  <c:v>1883.9499510000001</c:v>
                </c:pt>
                <c:pt idx="109">
                  <c:v>1883.6800539999999</c:v>
                </c:pt>
                <c:pt idx="110">
                  <c:v>1881.1400149999999</c:v>
                </c:pt>
                <c:pt idx="111">
                  <c:v>1884.660034</c:v>
                </c:pt>
                <c:pt idx="112">
                  <c:v>1867.719971</c:v>
                </c:pt>
                <c:pt idx="113">
                  <c:v>1878.209961</c:v>
                </c:pt>
                <c:pt idx="114">
                  <c:v>1875.630005</c:v>
                </c:pt>
                <c:pt idx="115">
                  <c:v>1878.4799800000001</c:v>
                </c:pt>
                <c:pt idx="116">
                  <c:v>1896.650024</c:v>
                </c:pt>
                <c:pt idx="117">
                  <c:v>1897.4499510000001</c:v>
                </c:pt>
                <c:pt idx="118">
                  <c:v>1888.530029</c:v>
                </c:pt>
                <c:pt idx="119">
                  <c:v>1870.849976</c:v>
                </c:pt>
                <c:pt idx="120">
                  <c:v>1877.8599850000001</c:v>
                </c:pt>
                <c:pt idx="121">
                  <c:v>1885.079956</c:v>
                </c:pt>
                <c:pt idx="122">
                  <c:v>1872.829956</c:v>
                </c:pt>
                <c:pt idx="123">
                  <c:v>1888.030029</c:v>
                </c:pt>
                <c:pt idx="124">
                  <c:v>1892.48999</c:v>
                </c:pt>
                <c:pt idx="125">
                  <c:v>1900.530029</c:v>
                </c:pt>
                <c:pt idx="126">
                  <c:v>1911.910034</c:v>
                </c:pt>
                <c:pt idx="127">
                  <c:v>1909.780029</c:v>
                </c:pt>
                <c:pt idx="128">
                  <c:v>1920.030029</c:v>
                </c:pt>
                <c:pt idx="129">
                  <c:v>1923.5699460000001</c:v>
                </c:pt>
                <c:pt idx="130">
                  <c:v>1924.969971</c:v>
                </c:pt>
                <c:pt idx="131">
                  <c:v>1924.23999</c:v>
                </c:pt>
                <c:pt idx="132">
                  <c:v>1927.880005</c:v>
                </c:pt>
                <c:pt idx="133">
                  <c:v>1940.459961</c:v>
                </c:pt>
                <c:pt idx="134">
                  <c:v>1949.4399410000001</c:v>
                </c:pt>
                <c:pt idx="135">
                  <c:v>1951.2700199999999</c:v>
                </c:pt>
                <c:pt idx="136">
                  <c:v>1950.790039</c:v>
                </c:pt>
                <c:pt idx="137">
                  <c:v>1943.8900149999999</c:v>
                </c:pt>
                <c:pt idx="138">
                  <c:v>1930.1099850000001</c:v>
                </c:pt>
                <c:pt idx="139">
                  <c:v>1936.160034</c:v>
                </c:pt>
                <c:pt idx="140">
                  <c:v>1937.780029</c:v>
                </c:pt>
                <c:pt idx="141">
                  <c:v>1941.98999</c:v>
                </c:pt>
                <c:pt idx="142">
                  <c:v>1956.9799800000001</c:v>
                </c:pt>
                <c:pt idx="143">
                  <c:v>1959.4799800000001</c:v>
                </c:pt>
                <c:pt idx="144">
                  <c:v>1962.869995</c:v>
                </c:pt>
                <c:pt idx="145">
                  <c:v>1962.6099850000001</c:v>
                </c:pt>
                <c:pt idx="146">
                  <c:v>1949.9799800000001</c:v>
                </c:pt>
                <c:pt idx="147">
                  <c:v>1959.530029</c:v>
                </c:pt>
                <c:pt idx="148">
                  <c:v>1957.219971</c:v>
                </c:pt>
                <c:pt idx="149">
                  <c:v>1960.959961</c:v>
                </c:pt>
                <c:pt idx="150">
                  <c:v>1960.2299800000001</c:v>
                </c:pt>
                <c:pt idx="151">
                  <c:v>1973.3199460000001</c:v>
                </c:pt>
                <c:pt idx="152">
                  <c:v>1974.619995</c:v>
                </c:pt>
                <c:pt idx="153">
                  <c:v>1985.4399410000001</c:v>
                </c:pt>
                <c:pt idx="154">
                  <c:v>1977.650024</c:v>
                </c:pt>
                <c:pt idx="155">
                  <c:v>1963.709961</c:v>
                </c:pt>
                <c:pt idx="156">
                  <c:v>1972.829956</c:v>
                </c:pt>
                <c:pt idx="157">
                  <c:v>1964.6800539999999</c:v>
                </c:pt>
                <c:pt idx="158">
                  <c:v>1967.5699460000001</c:v>
                </c:pt>
                <c:pt idx="159">
                  <c:v>1977.099976</c:v>
                </c:pt>
                <c:pt idx="160">
                  <c:v>1973.280029</c:v>
                </c:pt>
                <c:pt idx="161">
                  <c:v>1981.5699460000001</c:v>
                </c:pt>
                <c:pt idx="162">
                  <c:v>1958.119995</c:v>
                </c:pt>
                <c:pt idx="163">
                  <c:v>1978.219971</c:v>
                </c:pt>
                <c:pt idx="164">
                  <c:v>1973.630005</c:v>
                </c:pt>
                <c:pt idx="165">
                  <c:v>1983.530029</c:v>
                </c:pt>
                <c:pt idx="166">
                  <c:v>1987.01001</c:v>
                </c:pt>
                <c:pt idx="167">
                  <c:v>1987.9799800000001</c:v>
                </c:pt>
                <c:pt idx="168">
                  <c:v>1978.339966</c:v>
                </c:pt>
                <c:pt idx="169">
                  <c:v>1978.910034</c:v>
                </c:pt>
                <c:pt idx="170">
                  <c:v>1969.9499510000001</c:v>
                </c:pt>
                <c:pt idx="171">
                  <c:v>1970.0699460000001</c:v>
                </c:pt>
                <c:pt idx="172">
                  <c:v>1930.670044</c:v>
                </c:pt>
                <c:pt idx="173">
                  <c:v>1925.150024</c:v>
                </c:pt>
                <c:pt idx="174">
                  <c:v>1938.98999</c:v>
                </c:pt>
                <c:pt idx="175">
                  <c:v>1920.209961</c:v>
                </c:pt>
                <c:pt idx="176">
                  <c:v>1920.23999</c:v>
                </c:pt>
                <c:pt idx="177">
                  <c:v>1909.5699460000001</c:v>
                </c:pt>
                <c:pt idx="178">
                  <c:v>1931.589966</c:v>
                </c:pt>
                <c:pt idx="179">
                  <c:v>1936.920044</c:v>
                </c:pt>
                <c:pt idx="180">
                  <c:v>1933.75</c:v>
                </c:pt>
                <c:pt idx="181">
                  <c:v>1946.719971</c:v>
                </c:pt>
                <c:pt idx="182">
                  <c:v>1955.1800539999999</c:v>
                </c:pt>
                <c:pt idx="183">
                  <c:v>1955.0600589999999</c:v>
                </c:pt>
                <c:pt idx="184">
                  <c:v>1971.73999</c:v>
                </c:pt>
                <c:pt idx="185">
                  <c:v>1981.599976</c:v>
                </c:pt>
                <c:pt idx="186">
                  <c:v>1986.51001</c:v>
                </c:pt>
                <c:pt idx="187">
                  <c:v>1992.369995</c:v>
                </c:pt>
                <c:pt idx="188">
                  <c:v>1988.400024</c:v>
                </c:pt>
                <c:pt idx="189">
                  <c:v>1997.920044</c:v>
                </c:pt>
                <c:pt idx="190">
                  <c:v>2000.0200199999999</c:v>
                </c:pt>
                <c:pt idx="191">
                  <c:v>2000.119995</c:v>
                </c:pt>
                <c:pt idx="192">
                  <c:v>1996.73999</c:v>
                </c:pt>
                <c:pt idx="193">
                  <c:v>2003.369995</c:v>
                </c:pt>
                <c:pt idx="194">
                  <c:v>2002.280029</c:v>
                </c:pt>
                <c:pt idx="195">
                  <c:v>2000.719971</c:v>
                </c:pt>
                <c:pt idx="196">
                  <c:v>1997.650024</c:v>
                </c:pt>
                <c:pt idx="197">
                  <c:v>2007.709961</c:v>
                </c:pt>
                <c:pt idx="198">
                  <c:v>2001.540039</c:v>
                </c:pt>
                <c:pt idx="199">
                  <c:v>1988.4399410000001</c:v>
                </c:pt>
                <c:pt idx="200">
                  <c:v>1995.6899410000001</c:v>
                </c:pt>
                <c:pt idx="201">
                  <c:v>1997.4499510000001</c:v>
                </c:pt>
                <c:pt idx="202">
                  <c:v>1985.540039</c:v>
                </c:pt>
                <c:pt idx="203">
                  <c:v>1984.130005</c:v>
                </c:pt>
                <c:pt idx="204">
                  <c:v>1998.9799800000001</c:v>
                </c:pt>
                <c:pt idx="205">
                  <c:v>2001.5699460000001</c:v>
                </c:pt>
                <c:pt idx="206">
                  <c:v>2011.3599850000001</c:v>
                </c:pt>
                <c:pt idx="207">
                  <c:v>2010.400024</c:v>
                </c:pt>
                <c:pt idx="208">
                  <c:v>1994.290039</c:v>
                </c:pt>
                <c:pt idx="209">
                  <c:v>1982.7700199999999</c:v>
                </c:pt>
                <c:pt idx="210">
                  <c:v>1998.3000489999999</c:v>
                </c:pt>
                <c:pt idx="211">
                  <c:v>1965.98999</c:v>
                </c:pt>
                <c:pt idx="212">
                  <c:v>1982.849976</c:v>
                </c:pt>
                <c:pt idx="213">
                  <c:v>1977.8000489999999</c:v>
                </c:pt>
                <c:pt idx="214">
                  <c:v>1972.290039</c:v>
                </c:pt>
                <c:pt idx="215">
                  <c:v>1946.160034</c:v>
                </c:pt>
                <c:pt idx="216">
                  <c:v>1946.170044</c:v>
                </c:pt>
                <c:pt idx="217">
                  <c:v>1967.900024</c:v>
                </c:pt>
                <c:pt idx="218">
                  <c:v>1964.8199460000001</c:v>
                </c:pt>
                <c:pt idx="219">
                  <c:v>1935.099976</c:v>
                </c:pt>
                <c:pt idx="220">
                  <c:v>1968.8900149999999</c:v>
                </c:pt>
                <c:pt idx="221">
                  <c:v>1928.209961</c:v>
                </c:pt>
                <c:pt idx="222">
                  <c:v>1906.130005</c:v>
                </c:pt>
                <c:pt idx="223">
                  <c:v>1874.73999</c:v>
                </c:pt>
                <c:pt idx="224">
                  <c:v>1877.6999510000001</c:v>
                </c:pt>
                <c:pt idx="225">
                  <c:v>1862.48999</c:v>
                </c:pt>
                <c:pt idx="226">
                  <c:v>1862.76001</c:v>
                </c:pt>
                <c:pt idx="227">
                  <c:v>1886.76001</c:v>
                </c:pt>
                <c:pt idx="228">
                  <c:v>1904.01001</c:v>
                </c:pt>
                <c:pt idx="229">
                  <c:v>1941.280029</c:v>
                </c:pt>
                <c:pt idx="230">
                  <c:v>1927.1099850000001</c:v>
                </c:pt>
                <c:pt idx="231">
                  <c:v>1950.8199460000001</c:v>
                </c:pt>
                <c:pt idx="232">
                  <c:v>1964.579956</c:v>
                </c:pt>
                <c:pt idx="233">
                  <c:v>1961.630005</c:v>
                </c:pt>
                <c:pt idx="234">
                  <c:v>1985.0500489999999</c:v>
                </c:pt>
                <c:pt idx="235">
                  <c:v>1982.3000489999999</c:v>
                </c:pt>
                <c:pt idx="236">
                  <c:v>1994.650024</c:v>
                </c:pt>
                <c:pt idx="237">
                  <c:v>2018.0500489999999</c:v>
                </c:pt>
                <c:pt idx="238">
                  <c:v>2017.8100589999999</c:v>
                </c:pt>
                <c:pt idx="239">
                  <c:v>2012.099976</c:v>
                </c:pt>
                <c:pt idx="240">
                  <c:v>2023.5699460000001</c:v>
                </c:pt>
                <c:pt idx="241">
                  <c:v>2031.209961</c:v>
                </c:pt>
                <c:pt idx="242">
                  <c:v>2031.920044</c:v>
                </c:pt>
                <c:pt idx="243">
                  <c:v>2038.26001</c:v>
                </c:pt>
                <c:pt idx="244">
                  <c:v>2039.6800539999999</c:v>
                </c:pt>
                <c:pt idx="245">
                  <c:v>2038.25</c:v>
                </c:pt>
                <c:pt idx="246">
                  <c:v>2039.329956</c:v>
                </c:pt>
                <c:pt idx="247">
                  <c:v>2039.8199460000001</c:v>
                </c:pt>
                <c:pt idx="248">
                  <c:v>2041.3199460000001</c:v>
                </c:pt>
                <c:pt idx="249">
                  <c:v>2051.8000489999999</c:v>
                </c:pt>
                <c:pt idx="250">
                  <c:v>2048.719971</c:v>
                </c:pt>
                <c:pt idx="251">
                  <c:v>2052.75</c:v>
                </c:pt>
                <c:pt idx="252">
                  <c:v>2063.5</c:v>
                </c:pt>
                <c:pt idx="253">
                  <c:v>2069.4099120000001</c:v>
                </c:pt>
                <c:pt idx="254">
                  <c:v>2067.030029</c:v>
                </c:pt>
                <c:pt idx="255">
                  <c:v>2072.830078</c:v>
                </c:pt>
                <c:pt idx="256">
                  <c:v>2067.5600589999999</c:v>
                </c:pt>
                <c:pt idx="257">
                  <c:v>2053.4399410000001</c:v>
                </c:pt>
                <c:pt idx="258">
                  <c:v>2066.5500489999999</c:v>
                </c:pt>
                <c:pt idx="259">
                  <c:v>2074.330078</c:v>
                </c:pt>
                <c:pt idx="260">
                  <c:v>2071.919922</c:v>
                </c:pt>
                <c:pt idx="261">
                  <c:v>2075.3701169999999</c:v>
                </c:pt>
                <c:pt idx="262">
                  <c:v>2060.3100589999999</c:v>
                </c:pt>
                <c:pt idx="263">
                  <c:v>2059.820068</c:v>
                </c:pt>
                <c:pt idx="264">
                  <c:v>2026.1400149999999</c:v>
                </c:pt>
                <c:pt idx="265">
                  <c:v>2035.329956</c:v>
                </c:pt>
                <c:pt idx="266">
                  <c:v>2002.329956</c:v>
                </c:pt>
                <c:pt idx="267">
                  <c:v>1989.630005</c:v>
                </c:pt>
                <c:pt idx="268">
                  <c:v>1972.73999</c:v>
                </c:pt>
                <c:pt idx="269">
                  <c:v>2012.8900149999999</c:v>
                </c:pt>
                <c:pt idx="270">
                  <c:v>2061.2299800000001</c:v>
                </c:pt>
                <c:pt idx="271">
                  <c:v>2070.6499020000001</c:v>
                </c:pt>
                <c:pt idx="272">
                  <c:v>2078.540039</c:v>
                </c:pt>
                <c:pt idx="273">
                  <c:v>2082.169922</c:v>
                </c:pt>
                <c:pt idx="274">
                  <c:v>2081.8798830000001</c:v>
                </c:pt>
                <c:pt idx="275">
                  <c:v>2088.7700199999999</c:v>
                </c:pt>
                <c:pt idx="276">
                  <c:v>2090.570068</c:v>
                </c:pt>
                <c:pt idx="277">
                  <c:v>2080.3500979999999</c:v>
                </c:pt>
                <c:pt idx="278">
                  <c:v>2058.8999020000001</c:v>
                </c:pt>
                <c:pt idx="279">
                  <c:v>2058.1999510000001</c:v>
                </c:pt>
                <c:pt idx="280">
                  <c:v>2020.579956</c:v>
                </c:pt>
                <c:pt idx="281">
                  <c:v>2002.6099850000001</c:v>
                </c:pt>
                <c:pt idx="282">
                  <c:v>2025.900024</c:v>
                </c:pt>
                <c:pt idx="283">
                  <c:v>2062.139893</c:v>
                </c:pt>
                <c:pt idx="284">
                  <c:v>2044.8100589999999</c:v>
                </c:pt>
                <c:pt idx="285">
                  <c:v>2028.26001</c:v>
                </c:pt>
                <c:pt idx="286">
                  <c:v>2023.030029</c:v>
                </c:pt>
                <c:pt idx="287">
                  <c:v>2011.2700199999999</c:v>
                </c:pt>
                <c:pt idx="288">
                  <c:v>1992.670044</c:v>
                </c:pt>
                <c:pt idx="289">
                  <c:v>2019.420044</c:v>
                </c:pt>
                <c:pt idx="290">
                  <c:v>2022.5500489999999</c:v>
                </c:pt>
                <c:pt idx="291">
                  <c:v>2032.119995</c:v>
                </c:pt>
                <c:pt idx="292">
                  <c:v>2063.1499020000001</c:v>
                </c:pt>
                <c:pt idx="293">
                  <c:v>2051.820068</c:v>
                </c:pt>
                <c:pt idx="294">
                  <c:v>2057.0900879999999</c:v>
                </c:pt>
                <c:pt idx="295">
                  <c:v>2029.5500489999999</c:v>
                </c:pt>
                <c:pt idx="296">
                  <c:v>2002.160034</c:v>
                </c:pt>
                <c:pt idx="297">
                  <c:v>2021.25</c:v>
                </c:pt>
                <c:pt idx="298">
                  <c:v>1994.98999</c:v>
                </c:pt>
                <c:pt idx="299">
                  <c:v>2020.849976</c:v>
                </c:pt>
                <c:pt idx="300">
                  <c:v>2050.030029</c:v>
                </c:pt>
                <c:pt idx="301">
                  <c:v>2041.51001</c:v>
                </c:pt>
                <c:pt idx="302">
                  <c:v>2062.5200199999999</c:v>
                </c:pt>
                <c:pt idx="303">
                  <c:v>2055.469971</c:v>
                </c:pt>
                <c:pt idx="304">
                  <c:v>2046.73999</c:v>
                </c:pt>
                <c:pt idx="305">
                  <c:v>2068.5900879999999</c:v>
                </c:pt>
                <c:pt idx="306">
                  <c:v>2068.530029</c:v>
                </c:pt>
                <c:pt idx="307">
                  <c:v>2088.4799800000001</c:v>
                </c:pt>
                <c:pt idx="308">
                  <c:v>2096.98999</c:v>
                </c:pt>
                <c:pt idx="309">
                  <c:v>2100.3400879999999</c:v>
                </c:pt>
                <c:pt idx="310">
                  <c:v>2099.679932</c:v>
                </c:pt>
                <c:pt idx="311">
                  <c:v>2097.4499510000001</c:v>
                </c:pt>
                <c:pt idx="312">
                  <c:v>2110.3000489999999</c:v>
                </c:pt>
                <c:pt idx="313">
                  <c:v>2109.6599120000001</c:v>
                </c:pt>
                <c:pt idx="314">
                  <c:v>2115.4799800000001</c:v>
                </c:pt>
                <c:pt idx="315">
                  <c:v>2113.860107</c:v>
                </c:pt>
                <c:pt idx="316">
                  <c:v>2110.73999</c:v>
                </c:pt>
                <c:pt idx="317">
                  <c:v>2104.5</c:v>
                </c:pt>
                <c:pt idx="318">
                  <c:v>2117.389893</c:v>
                </c:pt>
                <c:pt idx="319">
                  <c:v>2107.780029</c:v>
                </c:pt>
                <c:pt idx="320">
                  <c:v>2098.530029</c:v>
                </c:pt>
                <c:pt idx="321">
                  <c:v>2101.040039</c:v>
                </c:pt>
                <c:pt idx="322">
                  <c:v>2071.26001</c:v>
                </c:pt>
                <c:pt idx="323">
                  <c:v>2079.429932</c:v>
                </c:pt>
                <c:pt idx="324">
                  <c:v>2044.160034</c:v>
                </c:pt>
                <c:pt idx="325">
                  <c:v>2040.23999</c:v>
                </c:pt>
                <c:pt idx="326">
                  <c:v>2065.9499510000001</c:v>
                </c:pt>
                <c:pt idx="327">
                  <c:v>2053.3999020000001</c:v>
                </c:pt>
                <c:pt idx="328">
                  <c:v>2081.1899410000001</c:v>
                </c:pt>
                <c:pt idx="329">
                  <c:v>2074.280029</c:v>
                </c:pt>
                <c:pt idx="330">
                  <c:v>2099.5</c:v>
                </c:pt>
                <c:pt idx="331">
                  <c:v>2089.2700199999999</c:v>
                </c:pt>
                <c:pt idx="332">
                  <c:v>2108.1000979999999</c:v>
                </c:pt>
                <c:pt idx="333">
                  <c:v>2104.419922</c:v>
                </c:pt>
                <c:pt idx="334">
                  <c:v>2091.5</c:v>
                </c:pt>
                <c:pt idx="335">
                  <c:v>2061.0500489999999</c:v>
                </c:pt>
                <c:pt idx="336">
                  <c:v>2056.1499020000001</c:v>
                </c:pt>
                <c:pt idx="337">
                  <c:v>2061.0200199999999</c:v>
                </c:pt>
                <c:pt idx="338">
                  <c:v>2086.23999</c:v>
                </c:pt>
                <c:pt idx="339">
                  <c:v>2067.889893</c:v>
                </c:pt>
                <c:pt idx="340">
                  <c:v>2059.6899410000001</c:v>
                </c:pt>
                <c:pt idx="341">
                  <c:v>2066.959961</c:v>
                </c:pt>
                <c:pt idx="342">
                  <c:v>2080.6201169999999</c:v>
                </c:pt>
                <c:pt idx="343">
                  <c:v>2076.330078</c:v>
                </c:pt>
                <c:pt idx="344">
                  <c:v>2081.8999020000001</c:v>
                </c:pt>
                <c:pt idx="345">
                  <c:v>2091.179932</c:v>
                </c:pt>
                <c:pt idx="346">
                  <c:v>2102.0600589999999</c:v>
                </c:pt>
                <c:pt idx="347">
                  <c:v>2092.429932</c:v>
                </c:pt>
                <c:pt idx="348">
                  <c:v>2095.8400879999999</c:v>
                </c:pt>
                <c:pt idx="349">
                  <c:v>2106.6298830000001</c:v>
                </c:pt>
                <c:pt idx="350">
                  <c:v>2104.98999</c:v>
                </c:pt>
                <c:pt idx="351">
                  <c:v>2081.179932</c:v>
                </c:pt>
                <c:pt idx="352">
                  <c:v>2100.3999020000001</c:v>
                </c:pt>
                <c:pt idx="353">
                  <c:v>2097.290039</c:v>
                </c:pt>
                <c:pt idx="354">
                  <c:v>2107.959961</c:v>
                </c:pt>
                <c:pt idx="355">
                  <c:v>2112.929932</c:v>
                </c:pt>
                <c:pt idx="356">
                  <c:v>2117.6899410000001</c:v>
                </c:pt>
                <c:pt idx="357">
                  <c:v>2108.919922</c:v>
                </c:pt>
                <c:pt idx="358">
                  <c:v>2114.76001</c:v>
                </c:pt>
                <c:pt idx="359">
                  <c:v>2106.8500979999999</c:v>
                </c:pt>
                <c:pt idx="360">
                  <c:v>2085.51001</c:v>
                </c:pt>
                <c:pt idx="361">
                  <c:v>2108.290039</c:v>
                </c:pt>
                <c:pt idx="362">
                  <c:v>2114.48999</c:v>
                </c:pt>
                <c:pt idx="363">
                  <c:v>2089.459961</c:v>
                </c:pt>
                <c:pt idx="364">
                  <c:v>2080.1499020000001</c:v>
                </c:pt>
                <c:pt idx="365">
                  <c:v>2088</c:v>
                </c:pt>
                <c:pt idx="366">
                  <c:v>2116.1000979999999</c:v>
                </c:pt>
                <c:pt idx="367">
                  <c:v>2105.330078</c:v>
                </c:pt>
                <c:pt idx="368">
                  <c:v>2099.1201169999999</c:v>
                </c:pt>
                <c:pt idx="369">
                  <c:v>2098.4799800000001</c:v>
                </c:pt>
                <c:pt idx="370">
                  <c:v>2121.1000979999999</c:v>
                </c:pt>
                <c:pt idx="371">
                  <c:v>2122.7299800000001</c:v>
                </c:pt>
                <c:pt idx="372">
                  <c:v>2129.1999510000001</c:v>
                </c:pt>
                <c:pt idx="373">
                  <c:v>2127.830078</c:v>
                </c:pt>
                <c:pt idx="374">
                  <c:v>2125.8500979999999</c:v>
                </c:pt>
                <c:pt idx="375">
                  <c:v>2130.820068</c:v>
                </c:pt>
                <c:pt idx="376">
                  <c:v>2126.0600589999999</c:v>
                </c:pt>
                <c:pt idx="377">
                  <c:v>2104.1999510000001</c:v>
                </c:pt>
                <c:pt idx="378">
                  <c:v>2123.4799800000001</c:v>
                </c:pt>
                <c:pt idx="379">
                  <c:v>2120.790039</c:v>
                </c:pt>
                <c:pt idx="380">
                  <c:v>2107.389893</c:v>
                </c:pt>
                <c:pt idx="381">
                  <c:v>2111.7299800000001</c:v>
                </c:pt>
                <c:pt idx="382">
                  <c:v>2109.6000979999999</c:v>
                </c:pt>
                <c:pt idx="383">
                  <c:v>2114.070068</c:v>
                </c:pt>
                <c:pt idx="384">
                  <c:v>2095.8400879999999</c:v>
                </c:pt>
                <c:pt idx="385">
                  <c:v>2092.830078</c:v>
                </c:pt>
                <c:pt idx="386">
                  <c:v>2079.280029</c:v>
                </c:pt>
                <c:pt idx="387">
                  <c:v>2080.1499020000001</c:v>
                </c:pt>
                <c:pt idx="388">
                  <c:v>2105.1999510000001</c:v>
                </c:pt>
                <c:pt idx="389">
                  <c:v>2108.860107</c:v>
                </c:pt>
                <c:pt idx="390">
                  <c:v>2094.110107</c:v>
                </c:pt>
                <c:pt idx="391">
                  <c:v>2084.429932</c:v>
                </c:pt>
                <c:pt idx="392">
                  <c:v>2096.290039</c:v>
                </c:pt>
                <c:pt idx="393">
                  <c:v>2100.4399410000001</c:v>
                </c:pt>
                <c:pt idx="394">
                  <c:v>2121.23999</c:v>
                </c:pt>
                <c:pt idx="395">
                  <c:v>2109.98999</c:v>
                </c:pt>
                <c:pt idx="396">
                  <c:v>2122.8500979999999</c:v>
                </c:pt>
                <c:pt idx="397">
                  <c:v>2124.1999510000001</c:v>
                </c:pt>
                <c:pt idx="398">
                  <c:v>2108.580078</c:v>
                </c:pt>
                <c:pt idx="399">
                  <c:v>2102.3100589999999</c:v>
                </c:pt>
                <c:pt idx="400">
                  <c:v>2101.48999</c:v>
                </c:pt>
                <c:pt idx="401">
                  <c:v>2057.639893</c:v>
                </c:pt>
                <c:pt idx="402">
                  <c:v>2063.110107</c:v>
                </c:pt>
                <c:pt idx="403">
                  <c:v>2077.419922</c:v>
                </c:pt>
                <c:pt idx="404">
                  <c:v>2076.780029</c:v>
                </c:pt>
                <c:pt idx="405">
                  <c:v>2068.76001</c:v>
                </c:pt>
                <c:pt idx="406">
                  <c:v>2081.3400879999999</c:v>
                </c:pt>
                <c:pt idx="407">
                  <c:v>2046.6800539999999</c:v>
                </c:pt>
                <c:pt idx="408">
                  <c:v>2051.3100589999999</c:v>
                </c:pt>
                <c:pt idx="409">
                  <c:v>2076.6201169999999</c:v>
                </c:pt>
                <c:pt idx="410">
                  <c:v>2099.6000979999999</c:v>
                </c:pt>
                <c:pt idx="411">
                  <c:v>2108.9499510000001</c:v>
                </c:pt>
                <c:pt idx="412">
                  <c:v>2107.3999020000001</c:v>
                </c:pt>
                <c:pt idx="413">
                  <c:v>2124.290039</c:v>
                </c:pt>
                <c:pt idx="414">
                  <c:v>2126.639893</c:v>
                </c:pt>
                <c:pt idx="415">
                  <c:v>2128.280029</c:v>
                </c:pt>
                <c:pt idx="416">
                  <c:v>2119.209961</c:v>
                </c:pt>
                <c:pt idx="417">
                  <c:v>2114.1499020000001</c:v>
                </c:pt>
                <c:pt idx="418">
                  <c:v>2102.1499020000001</c:v>
                </c:pt>
                <c:pt idx="419">
                  <c:v>2079.6499020000001</c:v>
                </c:pt>
                <c:pt idx="420">
                  <c:v>2067.639893</c:v>
                </c:pt>
                <c:pt idx="421">
                  <c:v>2093.25</c:v>
                </c:pt>
                <c:pt idx="422">
                  <c:v>2108.570068</c:v>
                </c:pt>
                <c:pt idx="423">
                  <c:v>2108.6298830000001</c:v>
                </c:pt>
                <c:pt idx="424">
                  <c:v>2103.8400879999999</c:v>
                </c:pt>
                <c:pt idx="425">
                  <c:v>2098.040039</c:v>
                </c:pt>
                <c:pt idx="426">
                  <c:v>2093.320068</c:v>
                </c:pt>
                <c:pt idx="427">
                  <c:v>2099.8400879999999</c:v>
                </c:pt>
                <c:pt idx="428">
                  <c:v>2083.5600589999999</c:v>
                </c:pt>
                <c:pt idx="429">
                  <c:v>2077.570068</c:v>
                </c:pt>
                <c:pt idx="430">
                  <c:v>2104.179932</c:v>
                </c:pt>
                <c:pt idx="431">
                  <c:v>2084.070068</c:v>
                </c:pt>
                <c:pt idx="432">
                  <c:v>2086.0500489999999</c:v>
                </c:pt>
                <c:pt idx="433">
                  <c:v>2083.389893</c:v>
                </c:pt>
                <c:pt idx="434">
                  <c:v>2091.540039</c:v>
                </c:pt>
                <c:pt idx="435">
                  <c:v>2102.4399410000001</c:v>
                </c:pt>
                <c:pt idx="436">
                  <c:v>2096.919922</c:v>
                </c:pt>
                <c:pt idx="437">
                  <c:v>2079.610107</c:v>
                </c:pt>
                <c:pt idx="438">
                  <c:v>2035.7299800000001</c:v>
                </c:pt>
                <c:pt idx="439">
                  <c:v>1970.8900149999999</c:v>
                </c:pt>
                <c:pt idx="440">
                  <c:v>1893.209961</c:v>
                </c:pt>
                <c:pt idx="441">
                  <c:v>1867.6099850000001</c:v>
                </c:pt>
                <c:pt idx="442">
                  <c:v>1940.51001</c:v>
                </c:pt>
                <c:pt idx="443">
                  <c:v>1987.660034</c:v>
                </c:pt>
                <c:pt idx="444">
                  <c:v>1988.869995</c:v>
                </c:pt>
                <c:pt idx="445">
                  <c:v>1972.1800539999999</c:v>
                </c:pt>
                <c:pt idx="446">
                  <c:v>1913.849976</c:v>
                </c:pt>
                <c:pt idx="447">
                  <c:v>1948.8599850000001</c:v>
                </c:pt>
                <c:pt idx="448">
                  <c:v>1951.130005</c:v>
                </c:pt>
                <c:pt idx="449">
                  <c:v>1921.219971</c:v>
                </c:pt>
                <c:pt idx="450">
                  <c:v>1969.410034</c:v>
                </c:pt>
                <c:pt idx="451">
                  <c:v>1942.040039</c:v>
                </c:pt>
                <c:pt idx="452">
                  <c:v>1952.290039</c:v>
                </c:pt>
                <c:pt idx="453">
                  <c:v>1961.0500489999999</c:v>
                </c:pt>
                <c:pt idx="454">
                  <c:v>1953.030029</c:v>
                </c:pt>
                <c:pt idx="455">
                  <c:v>1978.089966</c:v>
                </c:pt>
                <c:pt idx="456">
                  <c:v>1995.3100589999999</c:v>
                </c:pt>
                <c:pt idx="457">
                  <c:v>1990.1999510000001</c:v>
                </c:pt>
                <c:pt idx="458">
                  <c:v>1958.030029</c:v>
                </c:pt>
                <c:pt idx="459">
                  <c:v>1966.969971</c:v>
                </c:pt>
                <c:pt idx="460">
                  <c:v>1942.73999</c:v>
                </c:pt>
                <c:pt idx="461">
                  <c:v>1938.76001</c:v>
                </c:pt>
                <c:pt idx="462">
                  <c:v>1932.23999</c:v>
                </c:pt>
                <c:pt idx="463">
                  <c:v>1931.339966</c:v>
                </c:pt>
                <c:pt idx="464">
                  <c:v>1881.7700199999999</c:v>
                </c:pt>
                <c:pt idx="465">
                  <c:v>1884.089966</c:v>
                </c:pt>
                <c:pt idx="466">
                  <c:v>1920.030029</c:v>
                </c:pt>
                <c:pt idx="467">
                  <c:v>1923.8199460000001</c:v>
                </c:pt>
                <c:pt idx="468">
                  <c:v>1951.3599850000001</c:v>
                </c:pt>
                <c:pt idx="469">
                  <c:v>1987.0500489999999</c:v>
                </c:pt>
                <c:pt idx="470">
                  <c:v>1979.920044</c:v>
                </c:pt>
                <c:pt idx="471">
                  <c:v>1995.829956</c:v>
                </c:pt>
                <c:pt idx="472">
                  <c:v>2013.4300539999999</c:v>
                </c:pt>
                <c:pt idx="473">
                  <c:v>2014.8900149999999</c:v>
                </c:pt>
                <c:pt idx="474">
                  <c:v>2017.459961</c:v>
                </c:pt>
                <c:pt idx="475">
                  <c:v>2003.6899410000001</c:v>
                </c:pt>
                <c:pt idx="476">
                  <c:v>1994.23999</c:v>
                </c:pt>
                <c:pt idx="477">
                  <c:v>2023.8599850000001</c:v>
                </c:pt>
                <c:pt idx="478">
                  <c:v>2033.1099850000001</c:v>
                </c:pt>
                <c:pt idx="479">
                  <c:v>2033.660034</c:v>
                </c:pt>
                <c:pt idx="480">
                  <c:v>2030.7700199999999</c:v>
                </c:pt>
                <c:pt idx="481">
                  <c:v>2018.9399410000001</c:v>
                </c:pt>
                <c:pt idx="482">
                  <c:v>2052.51001</c:v>
                </c:pt>
                <c:pt idx="483">
                  <c:v>2075.1499020000001</c:v>
                </c:pt>
                <c:pt idx="484">
                  <c:v>2071.179932</c:v>
                </c:pt>
                <c:pt idx="485">
                  <c:v>2065.889893</c:v>
                </c:pt>
                <c:pt idx="486">
                  <c:v>2090.3500979999999</c:v>
                </c:pt>
                <c:pt idx="487">
                  <c:v>2089.4099120000001</c:v>
                </c:pt>
                <c:pt idx="488">
                  <c:v>2079.360107</c:v>
                </c:pt>
                <c:pt idx="489">
                  <c:v>2104.0500489999999</c:v>
                </c:pt>
                <c:pt idx="490">
                  <c:v>2109.790039</c:v>
                </c:pt>
                <c:pt idx="491">
                  <c:v>2102.3100589999999</c:v>
                </c:pt>
                <c:pt idx="492">
                  <c:v>2099.929932</c:v>
                </c:pt>
                <c:pt idx="493">
                  <c:v>2099.1999510000001</c:v>
                </c:pt>
                <c:pt idx="494">
                  <c:v>2078.580078</c:v>
                </c:pt>
                <c:pt idx="495">
                  <c:v>2081.719971</c:v>
                </c:pt>
                <c:pt idx="496">
                  <c:v>2075</c:v>
                </c:pt>
                <c:pt idx="497">
                  <c:v>2045.969971</c:v>
                </c:pt>
                <c:pt idx="498">
                  <c:v>2023.040039</c:v>
                </c:pt>
                <c:pt idx="499">
                  <c:v>2053.1899410000001</c:v>
                </c:pt>
                <c:pt idx="500">
                  <c:v>2050.4399410000001</c:v>
                </c:pt>
                <c:pt idx="501">
                  <c:v>2083.580078</c:v>
                </c:pt>
                <c:pt idx="502">
                  <c:v>2081.23999</c:v>
                </c:pt>
                <c:pt idx="503">
                  <c:v>2089.169922</c:v>
                </c:pt>
                <c:pt idx="504">
                  <c:v>2086.5900879999999</c:v>
                </c:pt>
                <c:pt idx="505">
                  <c:v>2089.139893</c:v>
                </c:pt>
                <c:pt idx="506">
                  <c:v>2088.8701169999999</c:v>
                </c:pt>
                <c:pt idx="507">
                  <c:v>2090.110107</c:v>
                </c:pt>
                <c:pt idx="508">
                  <c:v>2080.4099120000001</c:v>
                </c:pt>
                <c:pt idx="509">
                  <c:v>2102.6298830000001</c:v>
                </c:pt>
                <c:pt idx="510">
                  <c:v>2079.51001</c:v>
                </c:pt>
                <c:pt idx="511">
                  <c:v>2049.6201169999999</c:v>
                </c:pt>
                <c:pt idx="512">
                  <c:v>2091.6899410000001</c:v>
                </c:pt>
                <c:pt idx="513">
                  <c:v>2077.070068</c:v>
                </c:pt>
                <c:pt idx="514">
                  <c:v>2063.5900879999999</c:v>
                </c:pt>
                <c:pt idx="515">
                  <c:v>2047.619995</c:v>
                </c:pt>
                <c:pt idx="516">
                  <c:v>2052.2299800000001</c:v>
                </c:pt>
                <c:pt idx="517">
                  <c:v>2012.369995</c:v>
                </c:pt>
                <c:pt idx="518">
                  <c:v>2021.9399410000001</c:v>
                </c:pt>
                <c:pt idx="519">
                  <c:v>2043.410034</c:v>
                </c:pt>
                <c:pt idx="520">
                  <c:v>2073.070068</c:v>
                </c:pt>
                <c:pt idx="521">
                  <c:v>2041.8900149999999</c:v>
                </c:pt>
                <c:pt idx="522">
                  <c:v>2005.5500489999999</c:v>
                </c:pt>
                <c:pt idx="523">
                  <c:v>2021.150024</c:v>
                </c:pt>
                <c:pt idx="524">
                  <c:v>2038.969971</c:v>
                </c:pt>
                <c:pt idx="525">
                  <c:v>2064.290039</c:v>
                </c:pt>
                <c:pt idx="526">
                  <c:v>2060.98999</c:v>
                </c:pt>
                <c:pt idx="527">
                  <c:v>2056.5</c:v>
                </c:pt>
                <c:pt idx="528">
                  <c:v>2078.360107</c:v>
                </c:pt>
                <c:pt idx="529">
                  <c:v>2063.360107</c:v>
                </c:pt>
                <c:pt idx="530">
                  <c:v>2043.9399410000001</c:v>
                </c:pt>
                <c:pt idx="531">
                  <c:v>2012.660034</c:v>
                </c:pt>
                <c:pt idx="532">
                  <c:v>2016.709961</c:v>
                </c:pt>
                <c:pt idx="533">
                  <c:v>1990.26001</c:v>
                </c:pt>
                <c:pt idx="534">
                  <c:v>1943.089966</c:v>
                </c:pt>
                <c:pt idx="535">
                  <c:v>1922.030029</c:v>
                </c:pt>
                <c:pt idx="536">
                  <c:v>1923.670044</c:v>
                </c:pt>
                <c:pt idx="537">
                  <c:v>1938.6800539999999</c:v>
                </c:pt>
                <c:pt idx="538">
                  <c:v>1890.280029</c:v>
                </c:pt>
                <c:pt idx="539">
                  <c:v>1921.839966</c:v>
                </c:pt>
                <c:pt idx="540">
                  <c:v>1880.329956</c:v>
                </c:pt>
                <c:pt idx="541">
                  <c:v>1881.329956</c:v>
                </c:pt>
                <c:pt idx="542">
                  <c:v>1859.329956</c:v>
                </c:pt>
                <c:pt idx="543">
                  <c:v>1868.98999</c:v>
                </c:pt>
                <c:pt idx="544">
                  <c:v>1906.900024</c:v>
                </c:pt>
                <c:pt idx="545">
                  <c:v>1877.079956</c:v>
                </c:pt>
                <c:pt idx="546">
                  <c:v>1903.630005</c:v>
                </c:pt>
                <c:pt idx="547">
                  <c:v>1882.9499510000001</c:v>
                </c:pt>
                <c:pt idx="548">
                  <c:v>1893.3599850000001</c:v>
                </c:pt>
                <c:pt idx="549">
                  <c:v>1940.23999</c:v>
                </c:pt>
                <c:pt idx="550">
                  <c:v>1939.380005</c:v>
                </c:pt>
                <c:pt idx="551">
                  <c:v>1903.030029</c:v>
                </c:pt>
                <c:pt idx="552">
                  <c:v>1912.530029</c:v>
                </c:pt>
                <c:pt idx="553">
                  <c:v>1915.4499510000001</c:v>
                </c:pt>
                <c:pt idx="554">
                  <c:v>1880.0500489999999</c:v>
                </c:pt>
                <c:pt idx="555">
                  <c:v>1853.4399410000001</c:v>
                </c:pt>
                <c:pt idx="556">
                  <c:v>1852.209961</c:v>
                </c:pt>
                <c:pt idx="557">
                  <c:v>1851.8599850000001</c:v>
                </c:pt>
                <c:pt idx="558">
                  <c:v>1829.079956</c:v>
                </c:pt>
                <c:pt idx="559">
                  <c:v>1864.780029</c:v>
                </c:pt>
                <c:pt idx="560">
                  <c:v>1895.579956</c:v>
                </c:pt>
                <c:pt idx="561">
                  <c:v>1926.8199460000001</c:v>
                </c:pt>
                <c:pt idx="562">
                  <c:v>1917.829956</c:v>
                </c:pt>
                <c:pt idx="563">
                  <c:v>1917.780029</c:v>
                </c:pt>
                <c:pt idx="564">
                  <c:v>1945.5</c:v>
                </c:pt>
                <c:pt idx="565">
                  <c:v>1921.2700199999999</c:v>
                </c:pt>
                <c:pt idx="566">
                  <c:v>1929.8000489999999</c:v>
                </c:pt>
                <c:pt idx="567">
                  <c:v>1951.6999510000001</c:v>
                </c:pt>
                <c:pt idx="568">
                  <c:v>1948.0500489999999</c:v>
                </c:pt>
                <c:pt idx="569">
                  <c:v>1932.2299800000001</c:v>
                </c:pt>
                <c:pt idx="570">
                  <c:v>1978.349976</c:v>
                </c:pt>
                <c:pt idx="571">
                  <c:v>1986.4499510000001</c:v>
                </c:pt>
                <c:pt idx="572">
                  <c:v>1993.400024</c:v>
                </c:pt>
                <c:pt idx="573">
                  <c:v>1999.98999</c:v>
                </c:pt>
                <c:pt idx="574">
                  <c:v>2001.76001</c:v>
                </c:pt>
                <c:pt idx="575">
                  <c:v>1979.26001</c:v>
                </c:pt>
                <c:pt idx="576">
                  <c:v>1989.26001</c:v>
                </c:pt>
                <c:pt idx="577">
                  <c:v>1989.5699460000001</c:v>
                </c:pt>
                <c:pt idx="578">
                  <c:v>2022.1899410000001</c:v>
                </c:pt>
                <c:pt idx="579">
                  <c:v>2019.6400149999999</c:v>
                </c:pt>
                <c:pt idx="580">
                  <c:v>2015.9300539999999</c:v>
                </c:pt>
                <c:pt idx="581">
                  <c:v>2027.219971</c:v>
                </c:pt>
                <c:pt idx="582">
                  <c:v>2040.589966</c:v>
                </c:pt>
                <c:pt idx="583">
                  <c:v>2049.580078</c:v>
                </c:pt>
                <c:pt idx="584">
                  <c:v>2051.6000979999999</c:v>
                </c:pt>
                <c:pt idx="585">
                  <c:v>2049.8000489999999</c:v>
                </c:pt>
                <c:pt idx="586">
                  <c:v>2036.709961</c:v>
                </c:pt>
                <c:pt idx="587">
                  <c:v>2035.9399410000001</c:v>
                </c:pt>
                <c:pt idx="588">
                  <c:v>2037.0500489999999</c:v>
                </c:pt>
                <c:pt idx="589">
                  <c:v>2055.01001</c:v>
                </c:pt>
                <c:pt idx="590">
                  <c:v>2063.9499510000001</c:v>
                </c:pt>
                <c:pt idx="591">
                  <c:v>2059.73999</c:v>
                </c:pt>
                <c:pt idx="592">
                  <c:v>2072.780029</c:v>
                </c:pt>
                <c:pt idx="593">
                  <c:v>2066.1298830000001</c:v>
                </c:pt>
                <c:pt idx="594">
                  <c:v>2045.170044</c:v>
                </c:pt>
                <c:pt idx="595">
                  <c:v>2066.6599120000001</c:v>
                </c:pt>
                <c:pt idx="596">
                  <c:v>2041.910034</c:v>
                </c:pt>
                <c:pt idx="597">
                  <c:v>2047.599976</c:v>
                </c:pt>
                <c:pt idx="598">
                  <c:v>2041.98999</c:v>
                </c:pt>
                <c:pt idx="599">
                  <c:v>2061.719971</c:v>
                </c:pt>
                <c:pt idx="600">
                  <c:v>2082.419922</c:v>
                </c:pt>
                <c:pt idx="601">
                  <c:v>2082.780029</c:v>
                </c:pt>
                <c:pt idx="602">
                  <c:v>2080.7299800000001</c:v>
                </c:pt>
                <c:pt idx="603">
                  <c:v>2094.3400879999999</c:v>
                </c:pt>
                <c:pt idx="604">
                  <c:v>2100.8000489999999</c:v>
                </c:pt>
                <c:pt idx="605">
                  <c:v>2102.3999020000001</c:v>
                </c:pt>
                <c:pt idx="606">
                  <c:v>2091.4799800000001</c:v>
                </c:pt>
                <c:pt idx="607">
                  <c:v>2091.580078</c:v>
                </c:pt>
                <c:pt idx="608">
                  <c:v>2087.790039</c:v>
                </c:pt>
                <c:pt idx="609">
                  <c:v>2091.6999510000001</c:v>
                </c:pt>
                <c:pt idx="610">
                  <c:v>2095.1499020000001</c:v>
                </c:pt>
                <c:pt idx="611">
                  <c:v>2075.8100589999999</c:v>
                </c:pt>
                <c:pt idx="612">
                  <c:v>2065.3000489999999</c:v>
                </c:pt>
                <c:pt idx="613">
                  <c:v>2081.429932</c:v>
                </c:pt>
                <c:pt idx="614">
                  <c:v>2063.3701169999999</c:v>
                </c:pt>
                <c:pt idx="615">
                  <c:v>2051.1201169999999</c:v>
                </c:pt>
                <c:pt idx="616">
                  <c:v>2050.6298830000001</c:v>
                </c:pt>
                <c:pt idx="617">
                  <c:v>2057.139893</c:v>
                </c:pt>
                <c:pt idx="618">
                  <c:v>2058.6899410000001</c:v>
                </c:pt>
                <c:pt idx="619">
                  <c:v>2084.389893</c:v>
                </c:pt>
                <c:pt idx="620">
                  <c:v>2064.459961</c:v>
                </c:pt>
                <c:pt idx="621">
                  <c:v>2064.110107</c:v>
                </c:pt>
                <c:pt idx="622">
                  <c:v>2046.6099850000001</c:v>
                </c:pt>
                <c:pt idx="623">
                  <c:v>2066.6599120000001</c:v>
                </c:pt>
                <c:pt idx="624">
                  <c:v>2047.209961</c:v>
                </c:pt>
                <c:pt idx="625">
                  <c:v>2047.630005</c:v>
                </c:pt>
                <c:pt idx="626">
                  <c:v>2040.040039</c:v>
                </c:pt>
                <c:pt idx="627">
                  <c:v>2052.320068</c:v>
                </c:pt>
                <c:pt idx="628">
                  <c:v>2048.040039</c:v>
                </c:pt>
                <c:pt idx="629">
                  <c:v>2076.0600589999999</c:v>
                </c:pt>
                <c:pt idx="630">
                  <c:v>2090.540039</c:v>
                </c:pt>
                <c:pt idx="631">
                  <c:v>2090.1000979999999</c:v>
                </c:pt>
                <c:pt idx="632">
                  <c:v>2099.0600589999999</c:v>
                </c:pt>
                <c:pt idx="633">
                  <c:v>2096.9499510000001</c:v>
                </c:pt>
                <c:pt idx="634">
                  <c:v>2099.330078</c:v>
                </c:pt>
                <c:pt idx="635">
                  <c:v>2105.26001</c:v>
                </c:pt>
                <c:pt idx="636">
                  <c:v>2099.1298830000001</c:v>
                </c:pt>
                <c:pt idx="637">
                  <c:v>2109.4099120000001</c:v>
                </c:pt>
                <c:pt idx="638">
                  <c:v>2112.1298830000001</c:v>
                </c:pt>
                <c:pt idx="639">
                  <c:v>2119.1201169999999</c:v>
                </c:pt>
                <c:pt idx="640">
                  <c:v>2115.4799800000001</c:v>
                </c:pt>
                <c:pt idx="641">
                  <c:v>2096.070068</c:v>
                </c:pt>
                <c:pt idx="642">
                  <c:v>2079.0600589999999</c:v>
                </c:pt>
                <c:pt idx="643">
                  <c:v>2075.320068</c:v>
                </c:pt>
                <c:pt idx="644">
                  <c:v>2071.5</c:v>
                </c:pt>
                <c:pt idx="645">
                  <c:v>2077.98999</c:v>
                </c:pt>
                <c:pt idx="646">
                  <c:v>2071.219971</c:v>
                </c:pt>
                <c:pt idx="647">
                  <c:v>2083.25</c:v>
                </c:pt>
                <c:pt idx="648">
                  <c:v>2088.8999020000001</c:v>
                </c:pt>
                <c:pt idx="649">
                  <c:v>2085.4499510000001</c:v>
                </c:pt>
                <c:pt idx="650">
                  <c:v>2113.320068</c:v>
                </c:pt>
                <c:pt idx="651">
                  <c:v>2037.410034</c:v>
                </c:pt>
                <c:pt idx="652">
                  <c:v>2000.540039</c:v>
                </c:pt>
                <c:pt idx="653">
                  <c:v>2036.089966</c:v>
                </c:pt>
                <c:pt idx="654">
                  <c:v>2070.7700199999999</c:v>
                </c:pt>
                <c:pt idx="655">
                  <c:v>2098.860107</c:v>
                </c:pt>
                <c:pt idx="656">
                  <c:v>2102.9499510000001</c:v>
                </c:pt>
                <c:pt idx="657">
                  <c:v>2088.5500489999999</c:v>
                </c:pt>
                <c:pt idx="658">
                  <c:v>2099.7299800000001</c:v>
                </c:pt>
                <c:pt idx="659">
                  <c:v>2097.8999020000001</c:v>
                </c:pt>
                <c:pt idx="660">
                  <c:v>2129.8999020000001</c:v>
                </c:pt>
                <c:pt idx="661">
                  <c:v>2137.1599120000001</c:v>
                </c:pt>
                <c:pt idx="662">
                  <c:v>2152.139893</c:v>
                </c:pt>
                <c:pt idx="663">
                  <c:v>2152.429932</c:v>
                </c:pt>
                <c:pt idx="664">
                  <c:v>2163.75</c:v>
                </c:pt>
                <c:pt idx="665">
                  <c:v>2161.73999</c:v>
                </c:pt>
                <c:pt idx="666">
                  <c:v>2166.889893</c:v>
                </c:pt>
                <c:pt idx="667">
                  <c:v>2163.780029</c:v>
                </c:pt>
                <c:pt idx="668">
                  <c:v>2173.0200199999999</c:v>
                </c:pt>
                <c:pt idx="669">
                  <c:v>2165.169922</c:v>
                </c:pt>
                <c:pt idx="670">
                  <c:v>2175.030029</c:v>
                </c:pt>
                <c:pt idx="671">
                  <c:v>2168.4799800000001</c:v>
                </c:pt>
                <c:pt idx="672">
                  <c:v>2169.179932</c:v>
                </c:pt>
                <c:pt idx="673">
                  <c:v>2166.580078</c:v>
                </c:pt>
                <c:pt idx="674">
                  <c:v>2170.0600589999999</c:v>
                </c:pt>
                <c:pt idx="675">
                  <c:v>2173.6000979999999</c:v>
                </c:pt>
                <c:pt idx="676">
                  <c:v>2170.8400879999999</c:v>
                </c:pt>
                <c:pt idx="677">
                  <c:v>2157.030029</c:v>
                </c:pt>
                <c:pt idx="678">
                  <c:v>2163.790039</c:v>
                </c:pt>
                <c:pt idx="679">
                  <c:v>2164.25</c:v>
                </c:pt>
                <c:pt idx="680">
                  <c:v>2182.8701169999999</c:v>
                </c:pt>
                <c:pt idx="681">
                  <c:v>2180.889893</c:v>
                </c:pt>
                <c:pt idx="682">
                  <c:v>2181.73999</c:v>
                </c:pt>
                <c:pt idx="683">
                  <c:v>2175.48999</c:v>
                </c:pt>
                <c:pt idx="684">
                  <c:v>2185.790039</c:v>
                </c:pt>
                <c:pt idx="685">
                  <c:v>2184.0500489999999</c:v>
                </c:pt>
                <c:pt idx="686">
                  <c:v>2190.1499020000001</c:v>
                </c:pt>
                <c:pt idx="687">
                  <c:v>2178.1499020000001</c:v>
                </c:pt>
                <c:pt idx="688">
                  <c:v>2182.219971</c:v>
                </c:pt>
                <c:pt idx="689">
                  <c:v>2187.0200199999999</c:v>
                </c:pt>
                <c:pt idx="690">
                  <c:v>2183.8701169999999</c:v>
                </c:pt>
                <c:pt idx="691">
                  <c:v>2182.639893</c:v>
                </c:pt>
                <c:pt idx="692">
                  <c:v>2186.8999020000001</c:v>
                </c:pt>
                <c:pt idx="693">
                  <c:v>2175.4399410000001</c:v>
                </c:pt>
                <c:pt idx="694">
                  <c:v>2172.469971</c:v>
                </c:pt>
                <c:pt idx="695">
                  <c:v>2169.040039</c:v>
                </c:pt>
                <c:pt idx="696">
                  <c:v>2180.3798830000001</c:v>
                </c:pt>
                <c:pt idx="697">
                  <c:v>2176.1201169999999</c:v>
                </c:pt>
                <c:pt idx="698">
                  <c:v>2170.9499510000001</c:v>
                </c:pt>
                <c:pt idx="699">
                  <c:v>2170.860107</c:v>
                </c:pt>
                <c:pt idx="700">
                  <c:v>2179.9799800000001</c:v>
                </c:pt>
                <c:pt idx="701">
                  <c:v>2186.4799800000001</c:v>
                </c:pt>
                <c:pt idx="702">
                  <c:v>2186.1599120000001</c:v>
                </c:pt>
                <c:pt idx="703">
                  <c:v>2181.3000489999999</c:v>
                </c:pt>
                <c:pt idx="704">
                  <c:v>2127.8100589999999</c:v>
                </c:pt>
                <c:pt idx="705">
                  <c:v>2159.040039</c:v>
                </c:pt>
                <c:pt idx="706">
                  <c:v>2127.0200199999999</c:v>
                </c:pt>
                <c:pt idx="707">
                  <c:v>2125.7700199999999</c:v>
                </c:pt>
                <c:pt idx="708">
                  <c:v>2147.26001</c:v>
                </c:pt>
                <c:pt idx="709">
                  <c:v>2139.1599120000001</c:v>
                </c:pt>
                <c:pt idx="710">
                  <c:v>2139.1201169999999</c:v>
                </c:pt>
                <c:pt idx="711">
                  <c:v>2139.76001</c:v>
                </c:pt>
                <c:pt idx="712">
                  <c:v>2163.1201169999999</c:v>
                </c:pt>
                <c:pt idx="713">
                  <c:v>2177.179932</c:v>
                </c:pt>
                <c:pt idx="714">
                  <c:v>2164.6899410000001</c:v>
                </c:pt>
                <c:pt idx="715">
                  <c:v>2146.1000979999999</c:v>
                </c:pt>
                <c:pt idx="716">
                  <c:v>2159.929932</c:v>
                </c:pt>
                <c:pt idx="717">
                  <c:v>2171.3701169999999</c:v>
                </c:pt>
                <c:pt idx="718">
                  <c:v>2151.1298830000001</c:v>
                </c:pt>
                <c:pt idx="719">
                  <c:v>2168.2700199999999</c:v>
                </c:pt>
                <c:pt idx="720">
                  <c:v>2161.1999510000001</c:v>
                </c:pt>
                <c:pt idx="721">
                  <c:v>2150.48999</c:v>
                </c:pt>
                <c:pt idx="722">
                  <c:v>2159.7299800000001</c:v>
                </c:pt>
                <c:pt idx="723">
                  <c:v>2160.7700199999999</c:v>
                </c:pt>
                <c:pt idx="724">
                  <c:v>2153.73999</c:v>
                </c:pt>
                <c:pt idx="725">
                  <c:v>2163.6599120000001</c:v>
                </c:pt>
                <c:pt idx="726">
                  <c:v>2136.7299800000001</c:v>
                </c:pt>
                <c:pt idx="727">
                  <c:v>2139.179932</c:v>
                </c:pt>
                <c:pt idx="728">
                  <c:v>2132.5500489999999</c:v>
                </c:pt>
                <c:pt idx="729">
                  <c:v>2132.9799800000001</c:v>
                </c:pt>
                <c:pt idx="730">
                  <c:v>2126.5</c:v>
                </c:pt>
                <c:pt idx="731">
                  <c:v>2139.6000979999999</c:v>
                </c:pt>
                <c:pt idx="732">
                  <c:v>2144.290039</c:v>
                </c:pt>
                <c:pt idx="733">
                  <c:v>2141.3400879999999</c:v>
                </c:pt>
                <c:pt idx="734">
                  <c:v>2141.1599120000001</c:v>
                </c:pt>
                <c:pt idx="735">
                  <c:v>2151.330078</c:v>
                </c:pt>
                <c:pt idx="736">
                  <c:v>2143.1599120000001</c:v>
                </c:pt>
                <c:pt idx="737">
                  <c:v>2139.429932</c:v>
                </c:pt>
                <c:pt idx="738">
                  <c:v>2133.040039</c:v>
                </c:pt>
                <c:pt idx="739">
                  <c:v>2126.4099120000001</c:v>
                </c:pt>
                <c:pt idx="740">
                  <c:v>2126.1499020000001</c:v>
                </c:pt>
                <c:pt idx="741">
                  <c:v>2111.719971</c:v>
                </c:pt>
                <c:pt idx="742">
                  <c:v>2097.9399410000001</c:v>
                </c:pt>
                <c:pt idx="743">
                  <c:v>2088.6599120000001</c:v>
                </c:pt>
                <c:pt idx="744">
                  <c:v>2085.179932</c:v>
                </c:pt>
                <c:pt idx="745">
                  <c:v>2131.5200199999999</c:v>
                </c:pt>
                <c:pt idx="746">
                  <c:v>2139.5600589999999</c:v>
                </c:pt>
                <c:pt idx="747">
                  <c:v>2163.26001</c:v>
                </c:pt>
                <c:pt idx="748">
                  <c:v>2167.4799800000001</c:v>
                </c:pt>
                <c:pt idx="749">
                  <c:v>2164.4499510000001</c:v>
                </c:pt>
                <c:pt idx="750">
                  <c:v>2164.1999510000001</c:v>
                </c:pt>
                <c:pt idx="751">
                  <c:v>2180.389893</c:v>
                </c:pt>
                <c:pt idx="752">
                  <c:v>2176.9399410000001</c:v>
                </c:pt>
                <c:pt idx="753">
                  <c:v>2187.1201169999999</c:v>
                </c:pt>
                <c:pt idx="754">
                  <c:v>2181.8999020000001</c:v>
                </c:pt>
                <c:pt idx="755">
                  <c:v>2198.179932</c:v>
                </c:pt>
                <c:pt idx="756">
                  <c:v>2202.9399410000001</c:v>
                </c:pt>
                <c:pt idx="757">
                  <c:v>2204.719971</c:v>
                </c:pt>
                <c:pt idx="758">
                  <c:v>2213.3500979999999</c:v>
                </c:pt>
                <c:pt idx="759">
                  <c:v>2201.719971</c:v>
                </c:pt>
                <c:pt idx="760">
                  <c:v>2204.6599120000001</c:v>
                </c:pt>
                <c:pt idx="761">
                  <c:v>2198.8100589999999</c:v>
                </c:pt>
                <c:pt idx="762">
                  <c:v>2191.080078</c:v>
                </c:pt>
                <c:pt idx="763">
                  <c:v>2191.9499510000001</c:v>
                </c:pt>
                <c:pt idx="764">
                  <c:v>2204.709961</c:v>
                </c:pt>
                <c:pt idx="765">
                  <c:v>2212.2299800000001</c:v>
                </c:pt>
                <c:pt idx="766">
                  <c:v>2241.3500979999999</c:v>
                </c:pt>
                <c:pt idx="767">
                  <c:v>2246.1899410000001</c:v>
                </c:pt>
                <c:pt idx="768">
                  <c:v>2259.530029</c:v>
                </c:pt>
                <c:pt idx="769">
                  <c:v>2256.959961</c:v>
                </c:pt>
                <c:pt idx="770">
                  <c:v>2271.719971</c:v>
                </c:pt>
                <c:pt idx="771">
                  <c:v>2253.280029</c:v>
                </c:pt>
                <c:pt idx="772">
                  <c:v>2262.030029</c:v>
                </c:pt>
                <c:pt idx="773">
                  <c:v>2258.070068</c:v>
                </c:pt>
                <c:pt idx="774">
                  <c:v>2262.530029</c:v>
                </c:pt>
                <c:pt idx="775">
                  <c:v>2270.76001</c:v>
                </c:pt>
                <c:pt idx="776">
                  <c:v>2265.179932</c:v>
                </c:pt>
                <c:pt idx="777">
                  <c:v>2260.959961</c:v>
                </c:pt>
                <c:pt idx="778">
                  <c:v>2263.790039</c:v>
                </c:pt>
                <c:pt idx="779">
                  <c:v>2268.8798830000001</c:v>
                </c:pt>
                <c:pt idx="780">
                  <c:v>2249.919922</c:v>
                </c:pt>
                <c:pt idx="781">
                  <c:v>2249.26001</c:v>
                </c:pt>
                <c:pt idx="782">
                  <c:v>2238.830078</c:v>
                </c:pt>
                <c:pt idx="783">
                  <c:v>2257.830078</c:v>
                </c:pt>
                <c:pt idx="784">
                  <c:v>2270.75</c:v>
                </c:pt>
                <c:pt idx="785">
                  <c:v>2269</c:v>
                </c:pt>
                <c:pt idx="786">
                  <c:v>2276.9799800000001</c:v>
                </c:pt>
                <c:pt idx="787">
                  <c:v>2268.8999020000001</c:v>
                </c:pt>
                <c:pt idx="788">
                  <c:v>2268.8999020000001</c:v>
                </c:pt>
                <c:pt idx="789">
                  <c:v>2275.320068</c:v>
                </c:pt>
                <c:pt idx="790">
                  <c:v>2270.4399410000001</c:v>
                </c:pt>
                <c:pt idx="791">
                  <c:v>2274.639893</c:v>
                </c:pt>
                <c:pt idx="792">
                  <c:v>2267.889893</c:v>
                </c:pt>
                <c:pt idx="793">
                  <c:v>2271.889893</c:v>
                </c:pt>
                <c:pt idx="794">
                  <c:v>2263.6899410000001</c:v>
                </c:pt>
                <c:pt idx="795">
                  <c:v>2271.3100589999999</c:v>
                </c:pt>
                <c:pt idx="796">
                  <c:v>2265.1999510000001</c:v>
                </c:pt>
                <c:pt idx="797">
                  <c:v>2280.070068</c:v>
                </c:pt>
                <c:pt idx="798">
                  <c:v>2298.3701169999999</c:v>
                </c:pt>
                <c:pt idx="799">
                  <c:v>2296.679932</c:v>
                </c:pt>
                <c:pt idx="800">
                  <c:v>2294.6899410000001</c:v>
                </c:pt>
                <c:pt idx="801">
                  <c:v>2280.8999020000001</c:v>
                </c:pt>
                <c:pt idx="802">
                  <c:v>2278.8701169999999</c:v>
                </c:pt>
                <c:pt idx="803">
                  <c:v>2279.5500489999999</c:v>
                </c:pt>
                <c:pt idx="804">
                  <c:v>2280.8500979999999</c:v>
                </c:pt>
                <c:pt idx="805">
                  <c:v>2297.419922</c:v>
                </c:pt>
                <c:pt idx="806">
                  <c:v>2292.5600589999999</c:v>
                </c:pt>
                <c:pt idx="807">
                  <c:v>2293.080078</c:v>
                </c:pt>
                <c:pt idx="808">
                  <c:v>2294.669922</c:v>
                </c:pt>
                <c:pt idx="809">
                  <c:v>2307.8701169999999</c:v>
                </c:pt>
                <c:pt idx="810">
                  <c:v>2316.1000979999999</c:v>
                </c:pt>
                <c:pt idx="811">
                  <c:v>2328.25</c:v>
                </c:pt>
                <c:pt idx="812">
                  <c:v>2337.580078</c:v>
                </c:pt>
                <c:pt idx="813">
                  <c:v>2349.25</c:v>
                </c:pt>
                <c:pt idx="814">
                  <c:v>2347.219971</c:v>
                </c:pt>
                <c:pt idx="815">
                  <c:v>2351.1599120000001</c:v>
                </c:pt>
                <c:pt idx="816">
                  <c:v>2365.3798830000001</c:v>
                </c:pt>
                <c:pt idx="817">
                  <c:v>2362.820068</c:v>
                </c:pt>
                <c:pt idx="818">
                  <c:v>2363.8100589999999</c:v>
                </c:pt>
                <c:pt idx="819">
                  <c:v>2367.3400879999999</c:v>
                </c:pt>
                <c:pt idx="820">
                  <c:v>2369.75</c:v>
                </c:pt>
                <c:pt idx="821">
                  <c:v>2363.639893</c:v>
                </c:pt>
                <c:pt idx="822">
                  <c:v>2395.959961</c:v>
                </c:pt>
                <c:pt idx="823">
                  <c:v>2381.919922</c:v>
                </c:pt>
                <c:pt idx="824">
                  <c:v>2383.1201169999999</c:v>
                </c:pt>
                <c:pt idx="825">
                  <c:v>2375.3100589999999</c:v>
                </c:pt>
                <c:pt idx="826">
                  <c:v>2368.389893</c:v>
                </c:pt>
                <c:pt idx="827">
                  <c:v>2362.9799800000001</c:v>
                </c:pt>
                <c:pt idx="828">
                  <c:v>2364.8701169999999</c:v>
                </c:pt>
                <c:pt idx="829">
                  <c:v>2372.6000979999999</c:v>
                </c:pt>
                <c:pt idx="830">
                  <c:v>2373.469971</c:v>
                </c:pt>
                <c:pt idx="831">
                  <c:v>2365.4499510000001</c:v>
                </c:pt>
                <c:pt idx="832">
                  <c:v>2385.26001</c:v>
                </c:pt>
                <c:pt idx="833">
                  <c:v>2381.3798830000001</c:v>
                </c:pt>
                <c:pt idx="834">
                  <c:v>2378.25</c:v>
                </c:pt>
                <c:pt idx="835">
                  <c:v>2373.469971</c:v>
                </c:pt>
                <c:pt idx="836">
                  <c:v>2344.0200199999999</c:v>
                </c:pt>
                <c:pt idx="837">
                  <c:v>2348.4499510000001</c:v>
                </c:pt>
                <c:pt idx="838">
                  <c:v>2345.959961</c:v>
                </c:pt>
                <c:pt idx="839">
                  <c:v>2343.9799800000001</c:v>
                </c:pt>
                <c:pt idx="840">
                  <c:v>2341.5900879999999</c:v>
                </c:pt>
                <c:pt idx="841">
                  <c:v>2358.570068</c:v>
                </c:pt>
                <c:pt idx="842">
                  <c:v>2361.1298830000001</c:v>
                </c:pt>
                <c:pt idx="843">
                  <c:v>2368.0600589999999</c:v>
                </c:pt>
                <c:pt idx="844">
                  <c:v>2362.719971</c:v>
                </c:pt>
                <c:pt idx="845">
                  <c:v>2358.8400879999999</c:v>
                </c:pt>
                <c:pt idx="846">
                  <c:v>2360.1599120000001</c:v>
                </c:pt>
                <c:pt idx="847">
                  <c:v>2352.9499510000001</c:v>
                </c:pt>
                <c:pt idx="848">
                  <c:v>2357.48999</c:v>
                </c:pt>
                <c:pt idx="849">
                  <c:v>2355.540039</c:v>
                </c:pt>
                <c:pt idx="850">
                  <c:v>2357.1599120000001</c:v>
                </c:pt>
                <c:pt idx="851">
                  <c:v>2353.780029</c:v>
                </c:pt>
                <c:pt idx="852">
                  <c:v>2344.929932</c:v>
                </c:pt>
                <c:pt idx="853">
                  <c:v>2328.9499510000001</c:v>
                </c:pt>
                <c:pt idx="854">
                  <c:v>2349.01001</c:v>
                </c:pt>
                <c:pt idx="855">
                  <c:v>2342.1899410000001</c:v>
                </c:pt>
                <c:pt idx="856">
                  <c:v>2338.169922</c:v>
                </c:pt>
                <c:pt idx="857">
                  <c:v>2355.8400879999999</c:v>
                </c:pt>
                <c:pt idx="858">
                  <c:v>2348.6899410000001</c:v>
                </c:pt>
                <c:pt idx="859">
                  <c:v>2374.1499020000001</c:v>
                </c:pt>
                <c:pt idx="860">
                  <c:v>2388.610107</c:v>
                </c:pt>
                <c:pt idx="861">
                  <c:v>2387.4499510000001</c:v>
                </c:pt>
                <c:pt idx="862">
                  <c:v>2388.7700199999999</c:v>
                </c:pt>
                <c:pt idx="863">
                  <c:v>2384.1999510000001</c:v>
                </c:pt>
                <c:pt idx="864">
                  <c:v>2388.330078</c:v>
                </c:pt>
                <c:pt idx="865">
                  <c:v>2391.169922</c:v>
                </c:pt>
                <c:pt idx="866">
                  <c:v>2388.1298830000001</c:v>
                </c:pt>
                <c:pt idx="867">
                  <c:v>2389.5200199999999</c:v>
                </c:pt>
                <c:pt idx="868">
                  <c:v>2399.290039</c:v>
                </c:pt>
                <c:pt idx="869">
                  <c:v>2399.3798830000001</c:v>
                </c:pt>
                <c:pt idx="870">
                  <c:v>2396.919922</c:v>
                </c:pt>
                <c:pt idx="871">
                  <c:v>2399.6298830000001</c:v>
                </c:pt>
                <c:pt idx="872">
                  <c:v>2394.4399410000001</c:v>
                </c:pt>
                <c:pt idx="873">
                  <c:v>2390.8999020000001</c:v>
                </c:pt>
                <c:pt idx="874">
                  <c:v>2402.320068</c:v>
                </c:pt>
                <c:pt idx="875">
                  <c:v>2400.669922</c:v>
                </c:pt>
                <c:pt idx="876">
                  <c:v>2357.030029</c:v>
                </c:pt>
                <c:pt idx="877">
                  <c:v>2365.719971</c:v>
                </c:pt>
                <c:pt idx="878">
                  <c:v>2381.7299800000001</c:v>
                </c:pt>
                <c:pt idx="879">
                  <c:v>2394.0200199999999</c:v>
                </c:pt>
                <c:pt idx="880">
                  <c:v>2398.419922</c:v>
                </c:pt>
                <c:pt idx="881">
                  <c:v>2404.389893</c:v>
                </c:pt>
                <c:pt idx="882">
                  <c:v>2415.070068</c:v>
                </c:pt>
                <c:pt idx="883">
                  <c:v>2415.820068</c:v>
                </c:pt>
                <c:pt idx="884">
                  <c:v>2412.9099120000001</c:v>
                </c:pt>
                <c:pt idx="885">
                  <c:v>2411.8000489999999</c:v>
                </c:pt>
                <c:pt idx="886">
                  <c:v>2430.0600589999999</c:v>
                </c:pt>
                <c:pt idx="887">
                  <c:v>2439.070068</c:v>
                </c:pt>
                <c:pt idx="888">
                  <c:v>2436.1000979999999</c:v>
                </c:pt>
                <c:pt idx="889">
                  <c:v>2429.330078</c:v>
                </c:pt>
                <c:pt idx="890">
                  <c:v>2433.139893</c:v>
                </c:pt>
                <c:pt idx="891">
                  <c:v>2433.790039</c:v>
                </c:pt>
                <c:pt idx="892">
                  <c:v>2431.7700199999999</c:v>
                </c:pt>
                <c:pt idx="893">
                  <c:v>2429.389893</c:v>
                </c:pt>
                <c:pt idx="894">
                  <c:v>2440.3500979999999</c:v>
                </c:pt>
                <c:pt idx="895">
                  <c:v>2437.919922</c:v>
                </c:pt>
                <c:pt idx="896">
                  <c:v>2432.459961</c:v>
                </c:pt>
                <c:pt idx="897">
                  <c:v>2433.1499020000001</c:v>
                </c:pt>
                <c:pt idx="898">
                  <c:v>2453.459961</c:v>
                </c:pt>
                <c:pt idx="899">
                  <c:v>2437.030029</c:v>
                </c:pt>
                <c:pt idx="900">
                  <c:v>2435.610107</c:v>
                </c:pt>
                <c:pt idx="901">
                  <c:v>2434.5</c:v>
                </c:pt>
                <c:pt idx="902">
                  <c:v>2438.3000489999999</c:v>
                </c:pt>
                <c:pt idx="903">
                  <c:v>2439.070068</c:v>
                </c:pt>
                <c:pt idx="904">
                  <c:v>2419.3798830000001</c:v>
                </c:pt>
                <c:pt idx="905">
                  <c:v>2440.6899410000001</c:v>
                </c:pt>
                <c:pt idx="906">
                  <c:v>2419.6999510000001</c:v>
                </c:pt>
                <c:pt idx="907">
                  <c:v>2423.4099120000001</c:v>
                </c:pt>
                <c:pt idx="908">
                  <c:v>2429.01001</c:v>
                </c:pt>
                <c:pt idx="909">
                  <c:v>2432.540039</c:v>
                </c:pt>
                <c:pt idx="910">
                  <c:v>2409.75</c:v>
                </c:pt>
                <c:pt idx="911">
                  <c:v>2425.179932</c:v>
                </c:pt>
                <c:pt idx="912">
                  <c:v>2427.429932</c:v>
                </c:pt>
                <c:pt idx="913">
                  <c:v>2425.530029</c:v>
                </c:pt>
                <c:pt idx="914">
                  <c:v>2443.25</c:v>
                </c:pt>
                <c:pt idx="915">
                  <c:v>2447.830078</c:v>
                </c:pt>
                <c:pt idx="916">
                  <c:v>2459.2700199999999</c:v>
                </c:pt>
                <c:pt idx="917">
                  <c:v>2459.139893</c:v>
                </c:pt>
                <c:pt idx="918">
                  <c:v>2460.610107</c:v>
                </c:pt>
                <c:pt idx="919">
                  <c:v>2473.830078</c:v>
                </c:pt>
                <c:pt idx="920">
                  <c:v>2473.4499510000001</c:v>
                </c:pt>
                <c:pt idx="921">
                  <c:v>2472.540039</c:v>
                </c:pt>
                <c:pt idx="922">
                  <c:v>2469.9099120000001</c:v>
                </c:pt>
                <c:pt idx="923">
                  <c:v>2477.1298830000001</c:v>
                </c:pt>
                <c:pt idx="924">
                  <c:v>2477.830078</c:v>
                </c:pt>
                <c:pt idx="925">
                  <c:v>2475.419922</c:v>
                </c:pt>
                <c:pt idx="926">
                  <c:v>2472.1000979999999</c:v>
                </c:pt>
                <c:pt idx="927">
                  <c:v>2470.3000489999999</c:v>
                </c:pt>
                <c:pt idx="928">
                  <c:v>2476.3500979999999</c:v>
                </c:pt>
                <c:pt idx="929">
                  <c:v>2477.570068</c:v>
                </c:pt>
                <c:pt idx="930">
                  <c:v>2472.1599120000001</c:v>
                </c:pt>
                <c:pt idx="931">
                  <c:v>2476.830078</c:v>
                </c:pt>
                <c:pt idx="932">
                  <c:v>2480.9099120000001</c:v>
                </c:pt>
                <c:pt idx="933">
                  <c:v>2474.919922</c:v>
                </c:pt>
                <c:pt idx="934">
                  <c:v>2474.0200199999999</c:v>
                </c:pt>
                <c:pt idx="935">
                  <c:v>2438.209961</c:v>
                </c:pt>
                <c:pt idx="936">
                  <c:v>2441.320068</c:v>
                </c:pt>
                <c:pt idx="937">
                  <c:v>2465.8400879999999</c:v>
                </c:pt>
                <c:pt idx="938">
                  <c:v>2464.610107</c:v>
                </c:pt>
                <c:pt idx="939">
                  <c:v>2468.110107</c:v>
                </c:pt>
                <c:pt idx="940">
                  <c:v>2430.01001</c:v>
                </c:pt>
                <c:pt idx="941">
                  <c:v>2425.5500489999999</c:v>
                </c:pt>
                <c:pt idx="942">
                  <c:v>2428.3701169999999</c:v>
                </c:pt>
                <c:pt idx="943">
                  <c:v>2452.51001</c:v>
                </c:pt>
                <c:pt idx="944">
                  <c:v>2444.040039</c:v>
                </c:pt>
                <c:pt idx="945">
                  <c:v>2438.969971</c:v>
                </c:pt>
                <c:pt idx="946">
                  <c:v>2443.0500489999999</c:v>
                </c:pt>
                <c:pt idx="947">
                  <c:v>2444.23999</c:v>
                </c:pt>
                <c:pt idx="948">
                  <c:v>2446.3000489999999</c:v>
                </c:pt>
                <c:pt idx="949">
                  <c:v>2457.5900879999999</c:v>
                </c:pt>
                <c:pt idx="950">
                  <c:v>2471.6499020000001</c:v>
                </c:pt>
                <c:pt idx="951">
                  <c:v>2476.5500489999999</c:v>
                </c:pt>
                <c:pt idx="952">
                  <c:v>2457.8500979999999</c:v>
                </c:pt>
                <c:pt idx="953">
                  <c:v>2465.540039</c:v>
                </c:pt>
                <c:pt idx="954">
                  <c:v>2465.1000979999999</c:v>
                </c:pt>
                <c:pt idx="955">
                  <c:v>2461.429932</c:v>
                </c:pt>
                <c:pt idx="956">
                  <c:v>2488.110107</c:v>
                </c:pt>
                <c:pt idx="957">
                  <c:v>2496.4799800000001</c:v>
                </c:pt>
                <c:pt idx="958">
                  <c:v>2498.3701169999999</c:v>
                </c:pt>
                <c:pt idx="959">
                  <c:v>2495.6201169999999</c:v>
                </c:pt>
                <c:pt idx="960">
                  <c:v>2500.2299800000001</c:v>
                </c:pt>
                <c:pt idx="961">
                  <c:v>2503.8701169999999</c:v>
                </c:pt>
                <c:pt idx="962">
                  <c:v>2506.6499020000001</c:v>
                </c:pt>
                <c:pt idx="963">
                  <c:v>2508.23999</c:v>
                </c:pt>
                <c:pt idx="964">
                  <c:v>2500.6000979999999</c:v>
                </c:pt>
                <c:pt idx="965">
                  <c:v>2502.219971</c:v>
                </c:pt>
                <c:pt idx="966">
                  <c:v>2496.6599120000001</c:v>
                </c:pt>
                <c:pt idx="967">
                  <c:v>2496.8400879999999</c:v>
                </c:pt>
                <c:pt idx="968">
                  <c:v>2507.040039</c:v>
                </c:pt>
                <c:pt idx="969">
                  <c:v>2510.0600589999999</c:v>
                </c:pt>
                <c:pt idx="970">
                  <c:v>2519.360107</c:v>
                </c:pt>
                <c:pt idx="971">
                  <c:v>2529.1201169999999</c:v>
                </c:pt>
                <c:pt idx="972">
                  <c:v>2534.580078</c:v>
                </c:pt>
                <c:pt idx="973">
                  <c:v>2537.73999</c:v>
                </c:pt>
                <c:pt idx="974">
                  <c:v>2552.070068</c:v>
                </c:pt>
                <c:pt idx="975">
                  <c:v>2549.330078</c:v>
                </c:pt>
                <c:pt idx="976">
                  <c:v>2544.7299800000001</c:v>
                </c:pt>
                <c:pt idx="977">
                  <c:v>2550.639893</c:v>
                </c:pt>
                <c:pt idx="978">
                  <c:v>2555.23999</c:v>
                </c:pt>
                <c:pt idx="979">
                  <c:v>2550.929932</c:v>
                </c:pt>
                <c:pt idx="980">
                  <c:v>2553.169922</c:v>
                </c:pt>
                <c:pt idx="981">
                  <c:v>2557.639893</c:v>
                </c:pt>
                <c:pt idx="982">
                  <c:v>2559.360107</c:v>
                </c:pt>
                <c:pt idx="983">
                  <c:v>2561.26001</c:v>
                </c:pt>
                <c:pt idx="984">
                  <c:v>2562.1000979999999</c:v>
                </c:pt>
                <c:pt idx="985">
                  <c:v>2575.209961</c:v>
                </c:pt>
                <c:pt idx="986">
                  <c:v>2564.9799800000001</c:v>
                </c:pt>
                <c:pt idx="987">
                  <c:v>2569.1298830000001</c:v>
                </c:pt>
                <c:pt idx="988">
                  <c:v>2557.1499020000001</c:v>
                </c:pt>
                <c:pt idx="989">
                  <c:v>2560.3999020000001</c:v>
                </c:pt>
                <c:pt idx="990">
                  <c:v>2581.070068</c:v>
                </c:pt>
                <c:pt idx="991">
                  <c:v>2572.830078</c:v>
                </c:pt>
                <c:pt idx="992">
                  <c:v>2575.26001</c:v>
                </c:pt>
                <c:pt idx="993">
                  <c:v>2579.360107</c:v>
                </c:pt>
                <c:pt idx="994">
                  <c:v>2579.8500979999999</c:v>
                </c:pt>
                <c:pt idx="995">
                  <c:v>2587.8400879999999</c:v>
                </c:pt>
                <c:pt idx="996">
                  <c:v>2591.1298830000001</c:v>
                </c:pt>
                <c:pt idx="997">
                  <c:v>2590.639893</c:v>
                </c:pt>
                <c:pt idx="998">
                  <c:v>2594.3798830000001</c:v>
                </c:pt>
                <c:pt idx="999">
                  <c:v>2584.6201169999999</c:v>
                </c:pt>
                <c:pt idx="1000">
                  <c:v>2582.3000489999999</c:v>
                </c:pt>
                <c:pt idx="1001">
                  <c:v>2584.8400879999999</c:v>
                </c:pt>
                <c:pt idx="1002">
                  <c:v>2578.8701169999999</c:v>
                </c:pt>
                <c:pt idx="1003">
                  <c:v>2564.6201169999999</c:v>
                </c:pt>
                <c:pt idx="1004">
                  <c:v>2585.639893</c:v>
                </c:pt>
                <c:pt idx="1005">
                  <c:v>2578.8500979999999</c:v>
                </c:pt>
                <c:pt idx="1006">
                  <c:v>2582.139893</c:v>
                </c:pt>
                <c:pt idx="1007">
                  <c:v>2599.030029</c:v>
                </c:pt>
                <c:pt idx="1008">
                  <c:v>2597.080078</c:v>
                </c:pt>
                <c:pt idx="1009">
                  <c:v>2602.419922</c:v>
                </c:pt>
                <c:pt idx="1010">
                  <c:v>2601.419922</c:v>
                </c:pt>
                <c:pt idx="1011">
                  <c:v>2627.040039</c:v>
                </c:pt>
                <c:pt idx="1012">
                  <c:v>2626.070068</c:v>
                </c:pt>
                <c:pt idx="1013">
                  <c:v>2647.580078</c:v>
                </c:pt>
                <c:pt idx="1014">
                  <c:v>2642.219971</c:v>
                </c:pt>
                <c:pt idx="1015">
                  <c:v>2639.4399410000001</c:v>
                </c:pt>
                <c:pt idx="1016">
                  <c:v>2629.570068</c:v>
                </c:pt>
                <c:pt idx="1017">
                  <c:v>2629.2700199999999</c:v>
                </c:pt>
                <c:pt idx="1018">
                  <c:v>2636.9799800000001</c:v>
                </c:pt>
                <c:pt idx="1019">
                  <c:v>2651.5</c:v>
                </c:pt>
                <c:pt idx="1020">
                  <c:v>2659.98999</c:v>
                </c:pt>
                <c:pt idx="1021">
                  <c:v>2664.110107</c:v>
                </c:pt>
                <c:pt idx="1022">
                  <c:v>2662.8500979999999</c:v>
                </c:pt>
                <c:pt idx="1023">
                  <c:v>2652.01001</c:v>
                </c:pt>
                <c:pt idx="1024">
                  <c:v>2675.8100589999999</c:v>
                </c:pt>
                <c:pt idx="1025">
                  <c:v>2690.1599120000001</c:v>
                </c:pt>
                <c:pt idx="1026">
                  <c:v>2681.469971</c:v>
                </c:pt>
                <c:pt idx="1027">
                  <c:v>2679.25</c:v>
                </c:pt>
                <c:pt idx="1028">
                  <c:v>2684.570068</c:v>
                </c:pt>
                <c:pt idx="1029">
                  <c:v>2683.3400879999999</c:v>
                </c:pt>
                <c:pt idx="1030">
                  <c:v>2680.5</c:v>
                </c:pt>
                <c:pt idx="1031">
                  <c:v>2682.6201169999999</c:v>
                </c:pt>
                <c:pt idx="1032">
                  <c:v>2687.540039</c:v>
                </c:pt>
                <c:pt idx="1033">
                  <c:v>2673.610107</c:v>
                </c:pt>
                <c:pt idx="1034">
                  <c:v>2695.8100589999999</c:v>
                </c:pt>
                <c:pt idx="1035">
                  <c:v>2713.0600589999999</c:v>
                </c:pt>
                <c:pt idx="1036">
                  <c:v>2723.98999</c:v>
                </c:pt>
                <c:pt idx="1037">
                  <c:v>2743.1499020000001</c:v>
                </c:pt>
                <c:pt idx="1038">
                  <c:v>2747.709961</c:v>
                </c:pt>
                <c:pt idx="1039">
                  <c:v>2751.290039</c:v>
                </c:pt>
                <c:pt idx="1040">
                  <c:v>2748.2299800000001</c:v>
                </c:pt>
                <c:pt idx="1041">
                  <c:v>2767.5600589999999</c:v>
                </c:pt>
                <c:pt idx="1042">
                  <c:v>2786.23999</c:v>
                </c:pt>
                <c:pt idx="1043">
                  <c:v>2776.419922</c:v>
                </c:pt>
                <c:pt idx="1044">
                  <c:v>2802.5600589999999</c:v>
                </c:pt>
                <c:pt idx="1045">
                  <c:v>2798.030029</c:v>
                </c:pt>
                <c:pt idx="1046">
                  <c:v>2810.3000489999999</c:v>
                </c:pt>
                <c:pt idx="1047">
                  <c:v>2832.969971</c:v>
                </c:pt>
                <c:pt idx="1048">
                  <c:v>2839.1298830000001</c:v>
                </c:pt>
                <c:pt idx="1049">
                  <c:v>2837.540039</c:v>
                </c:pt>
                <c:pt idx="1050">
                  <c:v>2839.25</c:v>
                </c:pt>
                <c:pt idx="1051">
                  <c:v>2872.8701169999999</c:v>
                </c:pt>
                <c:pt idx="1052">
                  <c:v>2853.530029</c:v>
                </c:pt>
                <c:pt idx="1053">
                  <c:v>2822.429932</c:v>
                </c:pt>
                <c:pt idx="1054">
                  <c:v>2823.8100589999999</c:v>
                </c:pt>
                <c:pt idx="1055">
                  <c:v>2821.9799800000001</c:v>
                </c:pt>
                <c:pt idx="1056">
                  <c:v>2762.1298830000001</c:v>
                </c:pt>
                <c:pt idx="1057">
                  <c:v>2648.9399410000001</c:v>
                </c:pt>
                <c:pt idx="1058">
                  <c:v>2695.139893</c:v>
                </c:pt>
                <c:pt idx="1059">
                  <c:v>2681.6599120000001</c:v>
                </c:pt>
                <c:pt idx="1060">
                  <c:v>2581</c:v>
                </c:pt>
                <c:pt idx="1061">
                  <c:v>2619.5500489999999</c:v>
                </c:pt>
                <c:pt idx="1062">
                  <c:v>2656</c:v>
                </c:pt>
                <c:pt idx="1063">
                  <c:v>2662.9399410000001</c:v>
                </c:pt>
                <c:pt idx="1064">
                  <c:v>2698.6298830000001</c:v>
                </c:pt>
                <c:pt idx="1065">
                  <c:v>2731.1999510000001</c:v>
                </c:pt>
                <c:pt idx="1066">
                  <c:v>2732.219971</c:v>
                </c:pt>
                <c:pt idx="1067">
                  <c:v>2716.26001</c:v>
                </c:pt>
                <c:pt idx="1068">
                  <c:v>2701.330078</c:v>
                </c:pt>
                <c:pt idx="1069">
                  <c:v>2703.959961</c:v>
                </c:pt>
                <c:pt idx="1070">
                  <c:v>2747.3000489999999</c:v>
                </c:pt>
                <c:pt idx="1071">
                  <c:v>2779.6000979999999</c:v>
                </c:pt>
                <c:pt idx="1072">
                  <c:v>2744.280029</c:v>
                </c:pt>
                <c:pt idx="1073">
                  <c:v>2713.830078</c:v>
                </c:pt>
                <c:pt idx="1074">
                  <c:v>2677.669922</c:v>
                </c:pt>
                <c:pt idx="1075">
                  <c:v>2691.25</c:v>
                </c:pt>
                <c:pt idx="1076">
                  <c:v>2720.9399410000001</c:v>
                </c:pt>
                <c:pt idx="1077">
                  <c:v>2728.1201169999999</c:v>
                </c:pt>
                <c:pt idx="1078">
                  <c:v>2726.8000489999999</c:v>
                </c:pt>
                <c:pt idx="1079">
                  <c:v>2738.969971</c:v>
                </c:pt>
                <c:pt idx="1080">
                  <c:v>2786.570068</c:v>
                </c:pt>
                <c:pt idx="1081">
                  <c:v>2783.0200199999999</c:v>
                </c:pt>
                <c:pt idx="1082">
                  <c:v>2765.3100589999999</c:v>
                </c:pt>
                <c:pt idx="1083">
                  <c:v>2749.4799800000001</c:v>
                </c:pt>
                <c:pt idx="1084">
                  <c:v>2747.330078</c:v>
                </c:pt>
                <c:pt idx="1085">
                  <c:v>2752.01001</c:v>
                </c:pt>
                <c:pt idx="1086">
                  <c:v>2712.919922</c:v>
                </c:pt>
                <c:pt idx="1087">
                  <c:v>2716.9399410000001</c:v>
                </c:pt>
                <c:pt idx="1088">
                  <c:v>2711.929932</c:v>
                </c:pt>
                <c:pt idx="1089">
                  <c:v>2643.6899410000001</c:v>
                </c:pt>
                <c:pt idx="1090">
                  <c:v>2588.26001</c:v>
                </c:pt>
                <c:pt idx="1091">
                  <c:v>2658.5500489999999</c:v>
                </c:pt>
                <c:pt idx="1092">
                  <c:v>2612.6201169999999</c:v>
                </c:pt>
                <c:pt idx="1093">
                  <c:v>2605</c:v>
                </c:pt>
                <c:pt idx="1094">
                  <c:v>2640.8701169999999</c:v>
                </c:pt>
                <c:pt idx="1095">
                  <c:v>2581.8798830000001</c:v>
                </c:pt>
                <c:pt idx="1096">
                  <c:v>2614.4499510000001</c:v>
                </c:pt>
                <c:pt idx="1097">
                  <c:v>2644.6899410000001</c:v>
                </c:pt>
                <c:pt idx="1098">
                  <c:v>2662.8400879999999</c:v>
                </c:pt>
                <c:pt idx="1099">
                  <c:v>2604.469971</c:v>
                </c:pt>
                <c:pt idx="1100">
                  <c:v>2613.1599120000001</c:v>
                </c:pt>
                <c:pt idx="1101">
                  <c:v>2656.8701169999999</c:v>
                </c:pt>
                <c:pt idx="1102">
                  <c:v>2642.1899410000001</c:v>
                </c:pt>
                <c:pt idx="1103">
                  <c:v>2663.98999</c:v>
                </c:pt>
                <c:pt idx="1104">
                  <c:v>2656.3000489999999</c:v>
                </c:pt>
                <c:pt idx="1105">
                  <c:v>2677.8400879999999</c:v>
                </c:pt>
                <c:pt idx="1106">
                  <c:v>2706.389893</c:v>
                </c:pt>
                <c:pt idx="1107">
                  <c:v>2708.639893</c:v>
                </c:pt>
                <c:pt idx="1108">
                  <c:v>2693.1298830000001</c:v>
                </c:pt>
                <c:pt idx="1109">
                  <c:v>2670.139893</c:v>
                </c:pt>
                <c:pt idx="1110">
                  <c:v>2670.290039</c:v>
                </c:pt>
                <c:pt idx="1111">
                  <c:v>2634.5600589999999</c:v>
                </c:pt>
                <c:pt idx="1112">
                  <c:v>2639.3999020000001</c:v>
                </c:pt>
                <c:pt idx="1113">
                  <c:v>2666.9399410000001</c:v>
                </c:pt>
                <c:pt idx="1114">
                  <c:v>2669.9099120000001</c:v>
                </c:pt>
                <c:pt idx="1115">
                  <c:v>2648.0500489999999</c:v>
                </c:pt>
                <c:pt idx="1116">
                  <c:v>2654.8000489999999</c:v>
                </c:pt>
                <c:pt idx="1117">
                  <c:v>2635.669922</c:v>
                </c:pt>
                <c:pt idx="1118">
                  <c:v>2629.7299800000001</c:v>
                </c:pt>
                <c:pt idx="1119">
                  <c:v>2663.419922</c:v>
                </c:pt>
                <c:pt idx="1120">
                  <c:v>2672.6298830000001</c:v>
                </c:pt>
                <c:pt idx="1121">
                  <c:v>2671.919922</c:v>
                </c:pt>
                <c:pt idx="1122">
                  <c:v>2697.790039</c:v>
                </c:pt>
                <c:pt idx="1123">
                  <c:v>2723.070068</c:v>
                </c:pt>
                <c:pt idx="1124">
                  <c:v>2727.719971</c:v>
                </c:pt>
                <c:pt idx="1125">
                  <c:v>2730.1298830000001</c:v>
                </c:pt>
                <c:pt idx="1126">
                  <c:v>2711.4499510000001</c:v>
                </c:pt>
                <c:pt idx="1127">
                  <c:v>2722.459961</c:v>
                </c:pt>
                <c:pt idx="1128">
                  <c:v>2720.1298830000001</c:v>
                </c:pt>
                <c:pt idx="1129">
                  <c:v>2712.969971</c:v>
                </c:pt>
                <c:pt idx="1130">
                  <c:v>2733.01001</c:v>
                </c:pt>
                <c:pt idx="1131">
                  <c:v>2724.4399410000001</c:v>
                </c:pt>
                <c:pt idx="1132">
                  <c:v>2733.290039</c:v>
                </c:pt>
                <c:pt idx="1133">
                  <c:v>2727.76001</c:v>
                </c:pt>
                <c:pt idx="1134">
                  <c:v>2721.330078</c:v>
                </c:pt>
                <c:pt idx="1135">
                  <c:v>2689.860107</c:v>
                </c:pt>
                <c:pt idx="1136">
                  <c:v>2724.01001</c:v>
                </c:pt>
                <c:pt idx="1137">
                  <c:v>2705.2700199999999</c:v>
                </c:pt>
                <c:pt idx="1138">
                  <c:v>2734.6201169999999</c:v>
                </c:pt>
                <c:pt idx="1139">
                  <c:v>2746.8701169999999</c:v>
                </c:pt>
                <c:pt idx="1140">
                  <c:v>2748.8000489999999</c:v>
                </c:pt>
                <c:pt idx="1141">
                  <c:v>2772.3500979999999</c:v>
                </c:pt>
                <c:pt idx="1142">
                  <c:v>2770.3701169999999</c:v>
                </c:pt>
                <c:pt idx="1143">
                  <c:v>2779.030029</c:v>
                </c:pt>
                <c:pt idx="1144">
                  <c:v>2782</c:v>
                </c:pt>
                <c:pt idx="1145">
                  <c:v>2786.8500979999999</c:v>
                </c:pt>
                <c:pt idx="1146">
                  <c:v>2775.6298830000001</c:v>
                </c:pt>
                <c:pt idx="1147">
                  <c:v>2782.48999</c:v>
                </c:pt>
                <c:pt idx="1148">
                  <c:v>2779.6599120000001</c:v>
                </c:pt>
                <c:pt idx="1149">
                  <c:v>2773.75</c:v>
                </c:pt>
                <c:pt idx="1150">
                  <c:v>2762.5900879999999</c:v>
                </c:pt>
                <c:pt idx="1151">
                  <c:v>2767.320068</c:v>
                </c:pt>
                <c:pt idx="1152">
                  <c:v>2749.76001</c:v>
                </c:pt>
                <c:pt idx="1153">
                  <c:v>2754.8798830000001</c:v>
                </c:pt>
                <c:pt idx="1154">
                  <c:v>2717.070068</c:v>
                </c:pt>
                <c:pt idx="1155">
                  <c:v>2723.0600589999999</c:v>
                </c:pt>
                <c:pt idx="1156">
                  <c:v>2699.6298830000001</c:v>
                </c:pt>
                <c:pt idx="1157">
                  <c:v>2716.3100589999999</c:v>
                </c:pt>
                <c:pt idx="1158">
                  <c:v>2718.3701169999999</c:v>
                </c:pt>
                <c:pt idx="1159">
                  <c:v>2726.709961</c:v>
                </c:pt>
                <c:pt idx="1160">
                  <c:v>2713.219971</c:v>
                </c:pt>
                <c:pt idx="1161">
                  <c:v>2736.610107</c:v>
                </c:pt>
                <c:pt idx="1162">
                  <c:v>2759.820068</c:v>
                </c:pt>
                <c:pt idx="1163">
                  <c:v>2784.169922</c:v>
                </c:pt>
                <c:pt idx="1164">
                  <c:v>2793.8400879999999</c:v>
                </c:pt>
                <c:pt idx="1165">
                  <c:v>2774.0200199999999</c:v>
                </c:pt>
                <c:pt idx="1166">
                  <c:v>2798.290039</c:v>
                </c:pt>
                <c:pt idx="1167">
                  <c:v>2801.3100589999999</c:v>
                </c:pt>
                <c:pt idx="1168">
                  <c:v>2798.429932</c:v>
                </c:pt>
                <c:pt idx="1169">
                  <c:v>2809.5500489999999</c:v>
                </c:pt>
                <c:pt idx="1170">
                  <c:v>2815.6201169999999</c:v>
                </c:pt>
                <c:pt idx="1171">
                  <c:v>2804.48999</c:v>
                </c:pt>
                <c:pt idx="1172">
                  <c:v>2801.830078</c:v>
                </c:pt>
                <c:pt idx="1173">
                  <c:v>2806.9799800000001</c:v>
                </c:pt>
                <c:pt idx="1174">
                  <c:v>2820.3999020000001</c:v>
                </c:pt>
                <c:pt idx="1175">
                  <c:v>2846.070068</c:v>
                </c:pt>
                <c:pt idx="1176">
                  <c:v>2837.4399410000001</c:v>
                </c:pt>
                <c:pt idx="1177">
                  <c:v>2818.820068</c:v>
                </c:pt>
                <c:pt idx="1178">
                  <c:v>2802.6000979999999</c:v>
                </c:pt>
                <c:pt idx="1179">
                  <c:v>2816.290039</c:v>
                </c:pt>
                <c:pt idx="1180">
                  <c:v>2813.360107</c:v>
                </c:pt>
                <c:pt idx="1181">
                  <c:v>2827.219971</c:v>
                </c:pt>
                <c:pt idx="1182">
                  <c:v>2840.3500979999999</c:v>
                </c:pt>
                <c:pt idx="1183">
                  <c:v>2850.3999020000001</c:v>
                </c:pt>
                <c:pt idx="1184">
                  <c:v>2858.4499510000001</c:v>
                </c:pt>
                <c:pt idx="1185">
                  <c:v>2857.6999510000001</c:v>
                </c:pt>
                <c:pt idx="1186">
                  <c:v>2853.580078</c:v>
                </c:pt>
                <c:pt idx="1187">
                  <c:v>2833.280029</c:v>
                </c:pt>
                <c:pt idx="1188">
                  <c:v>2821.929932</c:v>
                </c:pt>
                <c:pt idx="1189">
                  <c:v>2839.959961</c:v>
                </c:pt>
                <c:pt idx="1190">
                  <c:v>2818.3701169999999</c:v>
                </c:pt>
                <c:pt idx="1191">
                  <c:v>2840.6899410000001</c:v>
                </c:pt>
                <c:pt idx="1192">
                  <c:v>2850.1298830000001</c:v>
                </c:pt>
                <c:pt idx="1193">
                  <c:v>2857.0500489999999</c:v>
                </c:pt>
                <c:pt idx="1194">
                  <c:v>2862.959961</c:v>
                </c:pt>
                <c:pt idx="1195">
                  <c:v>2861.820068</c:v>
                </c:pt>
                <c:pt idx="1196">
                  <c:v>2856.9799800000001</c:v>
                </c:pt>
                <c:pt idx="1197">
                  <c:v>2874.6899410000001</c:v>
                </c:pt>
                <c:pt idx="1198">
                  <c:v>2896.73999</c:v>
                </c:pt>
                <c:pt idx="1199">
                  <c:v>2897.5200199999999</c:v>
                </c:pt>
                <c:pt idx="1200">
                  <c:v>2914.040039</c:v>
                </c:pt>
                <c:pt idx="1201">
                  <c:v>2901.1298830000001</c:v>
                </c:pt>
                <c:pt idx="1202">
                  <c:v>2901.5200199999999</c:v>
                </c:pt>
                <c:pt idx="1203">
                  <c:v>2896.719971</c:v>
                </c:pt>
                <c:pt idx="1204">
                  <c:v>2888.6000979999999</c:v>
                </c:pt>
                <c:pt idx="1205">
                  <c:v>2878.0500489999999</c:v>
                </c:pt>
                <c:pt idx="1206">
                  <c:v>2871.679932</c:v>
                </c:pt>
                <c:pt idx="1207">
                  <c:v>2877.1298830000001</c:v>
                </c:pt>
                <c:pt idx="1208">
                  <c:v>2887.889893</c:v>
                </c:pt>
                <c:pt idx="1209">
                  <c:v>2888.919922</c:v>
                </c:pt>
                <c:pt idx="1210">
                  <c:v>2904.179932</c:v>
                </c:pt>
                <c:pt idx="1211">
                  <c:v>2904.9799800000001</c:v>
                </c:pt>
                <c:pt idx="1212">
                  <c:v>2888.8000489999999</c:v>
                </c:pt>
                <c:pt idx="1213">
                  <c:v>2904.3100589999999</c:v>
                </c:pt>
                <c:pt idx="1214">
                  <c:v>2907.9499510000001</c:v>
                </c:pt>
                <c:pt idx="1215">
                  <c:v>2930.75</c:v>
                </c:pt>
                <c:pt idx="1216">
                  <c:v>2929.669922</c:v>
                </c:pt>
                <c:pt idx="1217">
                  <c:v>2919.3701169999999</c:v>
                </c:pt>
                <c:pt idx="1218">
                  <c:v>2915.5600589999999</c:v>
                </c:pt>
                <c:pt idx="1219">
                  <c:v>2905.969971</c:v>
                </c:pt>
                <c:pt idx="1220">
                  <c:v>2914</c:v>
                </c:pt>
                <c:pt idx="1221">
                  <c:v>2913.9799800000001</c:v>
                </c:pt>
                <c:pt idx="1222">
                  <c:v>2924.5900879999999</c:v>
                </c:pt>
                <c:pt idx="1223">
                  <c:v>2923.429932</c:v>
                </c:pt>
                <c:pt idx="1224">
                  <c:v>2925.51001</c:v>
                </c:pt>
                <c:pt idx="1225">
                  <c:v>2901.610107</c:v>
                </c:pt>
                <c:pt idx="1226">
                  <c:v>2885.570068</c:v>
                </c:pt>
                <c:pt idx="1227">
                  <c:v>2884.429932</c:v>
                </c:pt>
                <c:pt idx="1228">
                  <c:v>2880.3400879999999</c:v>
                </c:pt>
                <c:pt idx="1229">
                  <c:v>2785.679932</c:v>
                </c:pt>
                <c:pt idx="1230">
                  <c:v>2728.3701169999999</c:v>
                </c:pt>
                <c:pt idx="1231">
                  <c:v>2767.1298830000001</c:v>
                </c:pt>
                <c:pt idx="1232">
                  <c:v>2750.790039</c:v>
                </c:pt>
                <c:pt idx="1233">
                  <c:v>2809.919922</c:v>
                </c:pt>
                <c:pt idx="1234">
                  <c:v>2809.209961</c:v>
                </c:pt>
                <c:pt idx="1235">
                  <c:v>2768.780029</c:v>
                </c:pt>
                <c:pt idx="1236">
                  <c:v>2767.780029</c:v>
                </c:pt>
                <c:pt idx="1237">
                  <c:v>2755.8798830000001</c:v>
                </c:pt>
                <c:pt idx="1238">
                  <c:v>2740.6899410000001</c:v>
                </c:pt>
                <c:pt idx="1239">
                  <c:v>2656.1000979999999</c:v>
                </c:pt>
                <c:pt idx="1240">
                  <c:v>2705.570068</c:v>
                </c:pt>
                <c:pt idx="1241">
                  <c:v>2658.6899410000001</c:v>
                </c:pt>
                <c:pt idx="1242">
                  <c:v>2641.25</c:v>
                </c:pt>
                <c:pt idx="1243">
                  <c:v>2682.6298830000001</c:v>
                </c:pt>
                <c:pt idx="1244">
                  <c:v>2711.73999</c:v>
                </c:pt>
                <c:pt idx="1245">
                  <c:v>2740.3701169999999</c:v>
                </c:pt>
                <c:pt idx="1246">
                  <c:v>2723.0600589999999</c:v>
                </c:pt>
                <c:pt idx="1247">
                  <c:v>2738.3100589999999</c:v>
                </c:pt>
                <c:pt idx="1248">
                  <c:v>2755.4499510000001</c:v>
                </c:pt>
                <c:pt idx="1249">
                  <c:v>2813.889893</c:v>
                </c:pt>
                <c:pt idx="1250">
                  <c:v>2806.830078</c:v>
                </c:pt>
                <c:pt idx="1251">
                  <c:v>2781.01001</c:v>
                </c:pt>
                <c:pt idx="1252">
                  <c:v>2726.219971</c:v>
                </c:pt>
                <c:pt idx="1253">
                  <c:v>2722.179932</c:v>
                </c:pt>
                <c:pt idx="1254">
                  <c:v>2701.580078</c:v>
                </c:pt>
                <c:pt idx="1255">
                  <c:v>2730.1999510000001</c:v>
                </c:pt>
                <c:pt idx="1256">
                  <c:v>2736.2700199999999</c:v>
                </c:pt>
                <c:pt idx="1257">
                  <c:v>2690.7299800000001</c:v>
                </c:pt>
                <c:pt idx="1258">
                  <c:v>2641.889893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CC-3045-8279-4B600B995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6862047"/>
        <c:axId val="2015056399"/>
      </c:lineChart>
      <c:dateAx>
        <c:axId val="205686204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056399"/>
        <c:crosses val="autoZero"/>
        <c:auto val="1"/>
        <c:lblOffset val="100"/>
        <c:baseTimeUnit val="days"/>
      </c:dateAx>
      <c:valAx>
        <c:axId val="201505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862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Beta!$C$3</c:f>
              <c:strCache>
                <c:ptCount val="1"/>
                <c:pt idx="0">
                  <c:v>P&amp;G - Returns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Beta!$B$4:$B$1261</c:f>
              <c:numCache>
                <c:formatCode>m/d/yy</c:formatCode>
                <c:ptCount val="1258"/>
                <c:pt idx="0">
                  <c:v>41600</c:v>
                </c:pt>
                <c:pt idx="1">
                  <c:v>41603</c:v>
                </c:pt>
                <c:pt idx="2">
                  <c:v>41604</c:v>
                </c:pt>
                <c:pt idx="3">
                  <c:v>41605</c:v>
                </c:pt>
                <c:pt idx="4">
                  <c:v>41607</c:v>
                </c:pt>
                <c:pt idx="5">
                  <c:v>41610</c:v>
                </c:pt>
                <c:pt idx="6">
                  <c:v>41611</c:v>
                </c:pt>
                <c:pt idx="7">
                  <c:v>41612</c:v>
                </c:pt>
                <c:pt idx="8">
                  <c:v>41613</c:v>
                </c:pt>
                <c:pt idx="9">
                  <c:v>41614</c:v>
                </c:pt>
                <c:pt idx="10">
                  <c:v>41617</c:v>
                </c:pt>
                <c:pt idx="11">
                  <c:v>41618</c:v>
                </c:pt>
                <c:pt idx="12">
                  <c:v>41619</c:v>
                </c:pt>
                <c:pt idx="13">
                  <c:v>41620</c:v>
                </c:pt>
                <c:pt idx="14">
                  <c:v>41621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41631</c:v>
                </c:pt>
                <c:pt idx="21">
                  <c:v>41632</c:v>
                </c:pt>
                <c:pt idx="22">
                  <c:v>41634</c:v>
                </c:pt>
                <c:pt idx="23">
                  <c:v>41635</c:v>
                </c:pt>
                <c:pt idx="24">
                  <c:v>41638</c:v>
                </c:pt>
                <c:pt idx="25">
                  <c:v>41639</c:v>
                </c:pt>
                <c:pt idx="26">
                  <c:v>41641</c:v>
                </c:pt>
                <c:pt idx="27">
                  <c:v>41642</c:v>
                </c:pt>
                <c:pt idx="28">
                  <c:v>41645</c:v>
                </c:pt>
                <c:pt idx="29">
                  <c:v>41646</c:v>
                </c:pt>
                <c:pt idx="30">
                  <c:v>41647</c:v>
                </c:pt>
                <c:pt idx="31">
                  <c:v>41648</c:v>
                </c:pt>
                <c:pt idx="32">
                  <c:v>41649</c:v>
                </c:pt>
                <c:pt idx="33">
                  <c:v>41652</c:v>
                </c:pt>
                <c:pt idx="34">
                  <c:v>41653</c:v>
                </c:pt>
                <c:pt idx="35">
                  <c:v>41654</c:v>
                </c:pt>
                <c:pt idx="36">
                  <c:v>41655</c:v>
                </c:pt>
                <c:pt idx="37">
                  <c:v>41656</c:v>
                </c:pt>
                <c:pt idx="38">
                  <c:v>41660</c:v>
                </c:pt>
                <c:pt idx="39">
                  <c:v>41661</c:v>
                </c:pt>
                <c:pt idx="40">
                  <c:v>41662</c:v>
                </c:pt>
                <c:pt idx="41">
                  <c:v>41663</c:v>
                </c:pt>
                <c:pt idx="42">
                  <c:v>41666</c:v>
                </c:pt>
                <c:pt idx="43">
                  <c:v>41667</c:v>
                </c:pt>
                <c:pt idx="44">
                  <c:v>41668</c:v>
                </c:pt>
                <c:pt idx="45">
                  <c:v>41669</c:v>
                </c:pt>
                <c:pt idx="46">
                  <c:v>41670</c:v>
                </c:pt>
                <c:pt idx="47">
                  <c:v>41673</c:v>
                </c:pt>
                <c:pt idx="48">
                  <c:v>41674</c:v>
                </c:pt>
                <c:pt idx="49">
                  <c:v>41675</c:v>
                </c:pt>
                <c:pt idx="50">
                  <c:v>41676</c:v>
                </c:pt>
                <c:pt idx="51">
                  <c:v>41677</c:v>
                </c:pt>
                <c:pt idx="52">
                  <c:v>41680</c:v>
                </c:pt>
                <c:pt idx="53">
                  <c:v>41681</c:v>
                </c:pt>
                <c:pt idx="54">
                  <c:v>41682</c:v>
                </c:pt>
                <c:pt idx="55">
                  <c:v>41683</c:v>
                </c:pt>
                <c:pt idx="56">
                  <c:v>41684</c:v>
                </c:pt>
                <c:pt idx="57">
                  <c:v>41688</c:v>
                </c:pt>
                <c:pt idx="58">
                  <c:v>41689</c:v>
                </c:pt>
                <c:pt idx="59">
                  <c:v>41690</c:v>
                </c:pt>
                <c:pt idx="60">
                  <c:v>41691</c:v>
                </c:pt>
                <c:pt idx="61">
                  <c:v>41694</c:v>
                </c:pt>
                <c:pt idx="62">
                  <c:v>41695</c:v>
                </c:pt>
                <c:pt idx="63">
                  <c:v>41696</c:v>
                </c:pt>
                <c:pt idx="64">
                  <c:v>41697</c:v>
                </c:pt>
                <c:pt idx="65">
                  <c:v>41698</c:v>
                </c:pt>
                <c:pt idx="66">
                  <c:v>41701</c:v>
                </c:pt>
                <c:pt idx="67">
                  <c:v>41702</c:v>
                </c:pt>
                <c:pt idx="68">
                  <c:v>41703</c:v>
                </c:pt>
                <c:pt idx="69">
                  <c:v>41704</c:v>
                </c:pt>
                <c:pt idx="70">
                  <c:v>41705</c:v>
                </c:pt>
                <c:pt idx="71">
                  <c:v>41708</c:v>
                </c:pt>
                <c:pt idx="72">
                  <c:v>41709</c:v>
                </c:pt>
                <c:pt idx="73">
                  <c:v>41710</c:v>
                </c:pt>
                <c:pt idx="74">
                  <c:v>41711</c:v>
                </c:pt>
                <c:pt idx="75">
                  <c:v>41712</c:v>
                </c:pt>
                <c:pt idx="76">
                  <c:v>41715</c:v>
                </c:pt>
                <c:pt idx="77">
                  <c:v>41716</c:v>
                </c:pt>
                <c:pt idx="78">
                  <c:v>41717</c:v>
                </c:pt>
                <c:pt idx="79">
                  <c:v>41718</c:v>
                </c:pt>
                <c:pt idx="80">
                  <c:v>41719</c:v>
                </c:pt>
                <c:pt idx="81">
                  <c:v>41722</c:v>
                </c:pt>
                <c:pt idx="82">
                  <c:v>41723</c:v>
                </c:pt>
                <c:pt idx="83">
                  <c:v>41724</c:v>
                </c:pt>
                <c:pt idx="84">
                  <c:v>41725</c:v>
                </c:pt>
                <c:pt idx="85">
                  <c:v>41726</c:v>
                </c:pt>
                <c:pt idx="86">
                  <c:v>41729</c:v>
                </c:pt>
                <c:pt idx="87">
                  <c:v>41730</c:v>
                </c:pt>
                <c:pt idx="88">
                  <c:v>41731</c:v>
                </c:pt>
                <c:pt idx="89">
                  <c:v>41732</c:v>
                </c:pt>
                <c:pt idx="90">
                  <c:v>41733</c:v>
                </c:pt>
                <c:pt idx="91">
                  <c:v>41736</c:v>
                </c:pt>
                <c:pt idx="92">
                  <c:v>41737</c:v>
                </c:pt>
                <c:pt idx="93">
                  <c:v>41738</c:v>
                </c:pt>
                <c:pt idx="94">
                  <c:v>41739</c:v>
                </c:pt>
                <c:pt idx="95">
                  <c:v>41740</c:v>
                </c:pt>
                <c:pt idx="96">
                  <c:v>41743</c:v>
                </c:pt>
                <c:pt idx="97">
                  <c:v>41744</c:v>
                </c:pt>
                <c:pt idx="98">
                  <c:v>41745</c:v>
                </c:pt>
                <c:pt idx="99">
                  <c:v>41746</c:v>
                </c:pt>
                <c:pt idx="100">
                  <c:v>41750</c:v>
                </c:pt>
                <c:pt idx="101">
                  <c:v>41751</c:v>
                </c:pt>
                <c:pt idx="102">
                  <c:v>41752</c:v>
                </c:pt>
                <c:pt idx="103">
                  <c:v>41753</c:v>
                </c:pt>
                <c:pt idx="104">
                  <c:v>41754</c:v>
                </c:pt>
                <c:pt idx="105">
                  <c:v>41757</c:v>
                </c:pt>
                <c:pt idx="106">
                  <c:v>41758</c:v>
                </c:pt>
                <c:pt idx="107">
                  <c:v>41759</c:v>
                </c:pt>
                <c:pt idx="108">
                  <c:v>41760</c:v>
                </c:pt>
                <c:pt idx="109">
                  <c:v>41761</c:v>
                </c:pt>
                <c:pt idx="110">
                  <c:v>41764</c:v>
                </c:pt>
                <c:pt idx="111">
                  <c:v>41765</c:v>
                </c:pt>
                <c:pt idx="112">
                  <c:v>41766</c:v>
                </c:pt>
                <c:pt idx="113">
                  <c:v>41767</c:v>
                </c:pt>
                <c:pt idx="114">
                  <c:v>41768</c:v>
                </c:pt>
                <c:pt idx="115">
                  <c:v>41771</c:v>
                </c:pt>
                <c:pt idx="116">
                  <c:v>41772</c:v>
                </c:pt>
                <c:pt idx="117">
                  <c:v>41773</c:v>
                </c:pt>
                <c:pt idx="118">
                  <c:v>41774</c:v>
                </c:pt>
                <c:pt idx="119">
                  <c:v>41775</c:v>
                </c:pt>
                <c:pt idx="120">
                  <c:v>41778</c:v>
                </c:pt>
                <c:pt idx="121">
                  <c:v>41779</c:v>
                </c:pt>
                <c:pt idx="122">
                  <c:v>41780</c:v>
                </c:pt>
                <c:pt idx="123">
                  <c:v>41781</c:v>
                </c:pt>
                <c:pt idx="124">
                  <c:v>41782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41792</c:v>
                </c:pt>
                <c:pt idx="130">
                  <c:v>41793</c:v>
                </c:pt>
                <c:pt idx="131">
                  <c:v>41794</c:v>
                </c:pt>
                <c:pt idx="132">
                  <c:v>41795</c:v>
                </c:pt>
                <c:pt idx="133">
                  <c:v>41796</c:v>
                </c:pt>
                <c:pt idx="134">
                  <c:v>41799</c:v>
                </c:pt>
                <c:pt idx="135">
                  <c:v>41800</c:v>
                </c:pt>
                <c:pt idx="136">
                  <c:v>41801</c:v>
                </c:pt>
                <c:pt idx="137">
                  <c:v>41802</c:v>
                </c:pt>
                <c:pt idx="138">
                  <c:v>41803</c:v>
                </c:pt>
                <c:pt idx="139">
                  <c:v>41806</c:v>
                </c:pt>
                <c:pt idx="140">
                  <c:v>41807</c:v>
                </c:pt>
                <c:pt idx="141">
                  <c:v>41808</c:v>
                </c:pt>
                <c:pt idx="142">
                  <c:v>41809</c:v>
                </c:pt>
                <c:pt idx="143">
                  <c:v>41810</c:v>
                </c:pt>
                <c:pt idx="144">
                  <c:v>41813</c:v>
                </c:pt>
                <c:pt idx="145">
                  <c:v>41814</c:v>
                </c:pt>
                <c:pt idx="146">
                  <c:v>41815</c:v>
                </c:pt>
                <c:pt idx="147">
                  <c:v>41816</c:v>
                </c:pt>
                <c:pt idx="148">
                  <c:v>41817</c:v>
                </c:pt>
                <c:pt idx="149">
                  <c:v>41820</c:v>
                </c:pt>
                <c:pt idx="150">
                  <c:v>41821</c:v>
                </c:pt>
                <c:pt idx="151">
                  <c:v>41822</c:v>
                </c:pt>
                <c:pt idx="152">
                  <c:v>41823</c:v>
                </c:pt>
                <c:pt idx="153">
                  <c:v>41827</c:v>
                </c:pt>
                <c:pt idx="154">
                  <c:v>41828</c:v>
                </c:pt>
                <c:pt idx="155">
                  <c:v>41829</c:v>
                </c:pt>
                <c:pt idx="156">
                  <c:v>41830</c:v>
                </c:pt>
                <c:pt idx="157">
                  <c:v>41831</c:v>
                </c:pt>
                <c:pt idx="158">
                  <c:v>41834</c:v>
                </c:pt>
                <c:pt idx="159">
                  <c:v>41835</c:v>
                </c:pt>
                <c:pt idx="160">
                  <c:v>41836</c:v>
                </c:pt>
                <c:pt idx="161">
                  <c:v>41837</c:v>
                </c:pt>
                <c:pt idx="162">
                  <c:v>41838</c:v>
                </c:pt>
                <c:pt idx="163">
                  <c:v>41841</c:v>
                </c:pt>
                <c:pt idx="164">
                  <c:v>41842</c:v>
                </c:pt>
                <c:pt idx="165">
                  <c:v>41843</c:v>
                </c:pt>
                <c:pt idx="166">
                  <c:v>41844</c:v>
                </c:pt>
                <c:pt idx="167">
                  <c:v>41845</c:v>
                </c:pt>
                <c:pt idx="168">
                  <c:v>41848</c:v>
                </c:pt>
                <c:pt idx="169">
                  <c:v>41849</c:v>
                </c:pt>
                <c:pt idx="170">
                  <c:v>41850</c:v>
                </c:pt>
                <c:pt idx="171">
                  <c:v>41851</c:v>
                </c:pt>
                <c:pt idx="172">
                  <c:v>41852</c:v>
                </c:pt>
                <c:pt idx="173">
                  <c:v>41855</c:v>
                </c:pt>
                <c:pt idx="174">
                  <c:v>41856</c:v>
                </c:pt>
                <c:pt idx="175">
                  <c:v>41857</c:v>
                </c:pt>
                <c:pt idx="176">
                  <c:v>41858</c:v>
                </c:pt>
                <c:pt idx="177">
                  <c:v>41859</c:v>
                </c:pt>
                <c:pt idx="178">
                  <c:v>41862</c:v>
                </c:pt>
                <c:pt idx="179">
                  <c:v>41863</c:v>
                </c:pt>
                <c:pt idx="180">
                  <c:v>41864</c:v>
                </c:pt>
                <c:pt idx="181">
                  <c:v>41865</c:v>
                </c:pt>
                <c:pt idx="182">
                  <c:v>41866</c:v>
                </c:pt>
                <c:pt idx="183">
                  <c:v>41869</c:v>
                </c:pt>
                <c:pt idx="184">
                  <c:v>41870</c:v>
                </c:pt>
                <c:pt idx="185">
                  <c:v>41871</c:v>
                </c:pt>
                <c:pt idx="186">
                  <c:v>41872</c:v>
                </c:pt>
                <c:pt idx="187">
                  <c:v>41873</c:v>
                </c:pt>
                <c:pt idx="188">
                  <c:v>41876</c:v>
                </c:pt>
                <c:pt idx="189">
                  <c:v>41877</c:v>
                </c:pt>
                <c:pt idx="190">
                  <c:v>41878</c:v>
                </c:pt>
                <c:pt idx="191">
                  <c:v>41879</c:v>
                </c:pt>
                <c:pt idx="192">
                  <c:v>41880</c:v>
                </c:pt>
                <c:pt idx="193">
                  <c:v>41884</c:v>
                </c:pt>
                <c:pt idx="194">
                  <c:v>41885</c:v>
                </c:pt>
                <c:pt idx="195">
                  <c:v>41886</c:v>
                </c:pt>
                <c:pt idx="196">
                  <c:v>41887</c:v>
                </c:pt>
                <c:pt idx="197">
                  <c:v>41890</c:v>
                </c:pt>
                <c:pt idx="198">
                  <c:v>41891</c:v>
                </c:pt>
                <c:pt idx="199">
                  <c:v>41892</c:v>
                </c:pt>
                <c:pt idx="200">
                  <c:v>41893</c:v>
                </c:pt>
                <c:pt idx="201">
                  <c:v>41894</c:v>
                </c:pt>
                <c:pt idx="202">
                  <c:v>41897</c:v>
                </c:pt>
                <c:pt idx="203">
                  <c:v>41898</c:v>
                </c:pt>
                <c:pt idx="204">
                  <c:v>41899</c:v>
                </c:pt>
                <c:pt idx="205">
                  <c:v>41900</c:v>
                </c:pt>
                <c:pt idx="206">
                  <c:v>41901</c:v>
                </c:pt>
                <c:pt idx="207">
                  <c:v>41904</c:v>
                </c:pt>
                <c:pt idx="208">
                  <c:v>41905</c:v>
                </c:pt>
                <c:pt idx="209">
                  <c:v>41906</c:v>
                </c:pt>
                <c:pt idx="210">
                  <c:v>41907</c:v>
                </c:pt>
                <c:pt idx="211">
                  <c:v>41908</c:v>
                </c:pt>
                <c:pt idx="212">
                  <c:v>41911</c:v>
                </c:pt>
                <c:pt idx="213">
                  <c:v>41912</c:v>
                </c:pt>
                <c:pt idx="214">
                  <c:v>41913</c:v>
                </c:pt>
                <c:pt idx="215">
                  <c:v>41914</c:v>
                </c:pt>
                <c:pt idx="216">
                  <c:v>41915</c:v>
                </c:pt>
                <c:pt idx="217">
                  <c:v>41918</c:v>
                </c:pt>
                <c:pt idx="218">
                  <c:v>41919</c:v>
                </c:pt>
                <c:pt idx="219">
                  <c:v>41920</c:v>
                </c:pt>
                <c:pt idx="220">
                  <c:v>41921</c:v>
                </c:pt>
                <c:pt idx="221">
                  <c:v>41922</c:v>
                </c:pt>
                <c:pt idx="222">
                  <c:v>41925</c:v>
                </c:pt>
                <c:pt idx="223">
                  <c:v>41926</c:v>
                </c:pt>
                <c:pt idx="224">
                  <c:v>41927</c:v>
                </c:pt>
                <c:pt idx="225">
                  <c:v>41928</c:v>
                </c:pt>
                <c:pt idx="226">
                  <c:v>41929</c:v>
                </c:pt>
                <c:pt idx="227">
                  <c:v>41932</c:v>
                </c:pt>
                <c:pt idx="228">
                  <c:v>41933</c:v>
                </c:pt>
                <c:pt idx="229">
                  <c:v>41934</c:v>
                </c:pt>
                <c:pt idx="230">
                  <c:v>41935</c:v>
                </c:pt>
                <c:pt idx="231">
                  <c:v>41936</c:v>
                </c:pt>
                <c:pt idx="232">
                  <c:v>41939</c:v>
                </c:pt>
                <c:pt idx="233">
                  <c:v>41940</c:v>
                </c:pt>
                <c:pt idx="234">
                  <c:v>41941</c:v>
                </c:pt>
                <c:pt idx="235">
                  <c:v>41942</c:v>
                </c:pt>
                <c:pt idx="236">
                  <c:v>41943</c:v>
                </c:pt>
                <c:pt idx="237">
                  <c:v>41946</c:v>
                </c:pt>
                <c:pt idx="238">
                  <c:v>41947</c:v>
                </c:pt>
                <c:pt idx="239">
                  <c:v>41948</c:v>
                </c:pt>
                <c:pt idx="240">
                  <c:v>41949</c:v>
                </c:pt>
                <c:pt idx="241">
                  <c:v>41950</c:v>
                </c:pt>
                <c:pt idx="242">
                  <c:v>41953</c:v>
                </c:pt>
                <c:pt idx="243">
                  <c:v>41954</c:v>
                </c:pt>
                <c:pt idx="244">
                  <c:v>41955</c:v>
                </c:pt>
                <c:pt idx="245">
                  <c:v>41956</c:v>
                </c:pt>
                <c:pt idx="246">
                  <c:v>41957</c:v>
                </c:pt>
                <c:pt idx="247">
                  <c:v>41960</c:v>
                </c:pt>
                <c:pt idx="248">
                  <c:v>41961</c:v>
                </c:pt>
                <c:pt idx="249">
                  <c:v>41962</c:v>
                </c:pt>
                <c:pt idx="250">
                  <c:v>41963</c:v>
                </c:pt>
                <c:pt idx="251">
                  <c:v>41964</c:v>
                </c:pt>
                <c:pt idx="252">
                  <c:v>41967</c:v>
                </c:pt>
                <c:pt idx="253">
                  <c:v>41968</c:v>
                </c:pt>
                <c:pt idx="254">
                  <c:v>41969</c:v>
                </c:pt>
                <c:pt idx="255">
                  <c:v>41971</c:v>
                </c:pt>
                <c:pt idx="256">
                  <c:v>41974</c:v>
                </c:pt>
                <c:pt idx="257">
                  <c:v>41975</c:v>
                </c:pt>
                <c:pt idx="258">
                  <c:v>41976</c:v>
                </c:pt>
                <c:pt idx="259">
                  <c:v>41977</c:v>
                </c:pt>
                <c:pt idx="260">
                  <c:v>41978</c:v>
                </c:pt>
                <c:pt idx="261">
                  <c:v>41981</c:v>
                </c:pt>
                <c:pt idx="262">
                  <c:v>41982</c:v>
                </c:pt>
                <c:pt idx="263">
                  <c:v>41983</c:v>
                </c:pt>
                <c:pt idx="264">
                  <c:v>41984</c:v>
                </c:pt>
                <c:pt idx="265">
                  <c:v>41985</c:v>
                </c:pt>
                <c:pt idx="266">
                  <c:v>41988</c:v>
                </c:pt>
                <c:pt idx="267">
                  <c:v>41989</c:v>
                </c:pt>
                <c:pt idx="268">
                  <c:v>41990</c:v>
                </c:pt>
                <c:pt idx="269">
                  <c:v>41991</c:v>
                </c:pt>
                <c:pt idx="270">
                  <c:v>41992</c:v>
                </c:pt>
                <c:pt idx="271">
                  <c:v>41995</c:v>
                </c:pt>
                <c:pt idx="272">
                  <c:v>41996</c:v>
                </c:pt>
                <c:pt idx="273">
                  <c:v>41997</c:v>
                </c:pt>
                <c:pt idx="274">
                  <c:v>41999</c:v>
                </c:pt>
                <c:pt idx="275">
                  <c:v>42002</c:v>
                </c:pt>
                <c:pt idx="276">
                  <c:v>42003</c:v>
                </c:pt>
                <c:pt idx="277">
                  <c:v>42004</c:v>
                </c:pt>
                <c:pt idx="278">
                  <c:v>42006</c:v>
                </c:pt>
                <c:pt idx="279">
                  <c:v>42009</c:v>
                </c:pt>
                <c:pt idx="280">
                  <c:v>42010</c:v>
                </c:pt>
                <c:pt idx="281">
                  <c:v>42011</c:v>
                </c:pt>
                <c:pt idx="282">
                  <c:v>42012</c:v>
                </c:pt>
                <c:pt idx="283">
                  <c:v>42013</c:v>
                </c:pt>
                <c:pt idx="284">
                  <c:v>42016</c:v>
                </c:pt>
                <c:pt idx="285">
                  <c:v>42017</c:v>
                </c:pt>
                <c:pt idx="286">
                  <c:v>42018</c:v>
                </c:pt>
                <c:pt idx="287">
                  <c:v>42019</c:v>
                </c:pt>
                <c:pt idx="288">
                  <c:v>42020</c:v>
                </c:pt>
                <c:pt idx="289">
                  <c:v>42024</c:v>
                </c:pt>
                <c:pt idx="290">
                  <c:v>42025</c:v>
                </c:pt>
                <c:pt idx="291">
                  <c:v>42026</c:v>
                </c:pt>
                <c:pt idx="292">
                  <c:v>42027</c:v>
                </c:pt>
                <c:pt idx="293">
                  <c:v>42030</c:v>
                </c:pt>
                <c:pt idx="294">
                  <c:v>42031</c:v>
                </c:pt>
                <c:pt idx="295">
                  <c:v>42032</c:v>
                </c:pt>
                <c:pt idx="296">
                  <c:v>42033</c:v>
                </c:pt>
                <c:pt idx="297">
                  <c:v>42034</c:v>
                </c:pt>
                <c:pt idx="298">
                  <c:v>42037</c:v>
                </c:pt>
                <c:pt idx="299">
                  <c:v>42038</c:v>
                </c:pt>
                <c:pt idx="300">
                  <c:v>42039</c:v>
                </c:pt>
                <c:pt idx="301">
                  <c:v>42040</c:v>
                </c:pt>
                <c:pt idx="302">
                  <c:v>42041</c:v>
                </c:pt>
                <c:pt idx="303">
                  <c:v>42044</c:v>
                </c:pt>
                <c:pt idx="304">
                  <c:v>42045</c:v>
                </c:pt>
                <c:pt idx="305">
                  <c:v>42046</c:v>
                </c:pt>
                <c:pt idx="306">
                  <c:v>42047</c:v>
                </c:pt>
                <c:pt idx="307">
                  <c:v>42048</c:v>
                </c:pt>
                <c:pt idx="308">
                  <c:v>42052</c:v>
                </c:pt>
                <c:pt idx="309">
                  <c:v>42053</c:v>
                </c:pt>
                <c:pt idx="310">
                  <c:v>42054</c:v>
                </c:pt>
                <c:pt idx="311">
                  <c:v>42055</c:v>
                </c:pt>
                <c:pt idx="312">
                  <c:v>42058</c:v>
                </c:pt>
                <c:pt idx="313">
                  <c:v>42059</c:v>
                </c:pt>
                <c:pt idx="314">
                  <c:v>42060</c:v>
                </c:pt>
                <c:pt idx="315">
                  <c:v>42061</c:v>
                </c:pt>
                <c:pt idx="316">
                  <c:v>42062</c:v>
                </c:pt>
                <c:pt idx="317">
                  <c:v>42065</c:v>
                </c:pt>
                <c:pt idx="318">
                  <c:v>42066</c:v>
                </c:pt>
                <c:pt idx="319">
                  <c:v>42067</c:v>
                </c:pt>
                <c:pt idx="320">
                  <c:v>42068</c:v>
                </c:pt>
                <c:pt idx="321">
                  <c:v>42069</c:v>
                </c:pt>
                <c:pt idx="322">
                  <c:v>42072</c:v>
                </c:pt>
                <c:pt idx="323">
                  <c:v>42073</c:v>
                </c:pt>
                <c:pt idx="324">
                  <c:v>42074</c:v>
                </c:pt>
                <c:pt idx="325">
                  <c:v>42075</c:v>
                </c:pt>
                <c:pt idx="326">
                  <c:v>42076</c:v>
                </c:pt>
                <c:pt idx="327">
                  <c:v>42079</c:v>
                </c:pt>
                <c:pt idx="328">
                  <c:v>42080</c:v>
                </c:pt>
                <c:pt idx="329">
                  <c:v>42081</c:v>
                </c:pt>
                <c:pt idx="330">
                  <c:v>42082</c:v>
                </c:pt>
                <c:pt idx="331">
                  <c:v>42083</c:v>
                </c:pt>
                <c:pt idx="332">
                  <c:v>42086</c:v>
                </c:pt>
                <c:pt idx="333">
                  <c:v>42087</c:v>
                </c:pt>
                <c:pt idx="334">
                  <c:v>42088</c:v>
                </c:pt>
                <c:pt idx="335">
                  <c:v>42089</c:v>
                </c:pt>
                <c:pt idx="336">
                  <c:v>42090</c:v>
                </c:pt>
                <c:pt idx="337">
                  <c:v>42093</c:v>
                </c:pt>
                <c:pt idx="338">
                  <c:v>42094</c:v>
                </c:pt>
                <c:pt idx="339">
                  <c:v>42095</c:v>
                </c:pt>
                <c:pt idx="340">
                  <c:v>42096</c:v>
                </c:pt>
                <c:pt idx="341">
                  <c:v>42100</c:v>
                </c:pt>
                <c:pt idx="342">
                  <c:v>42101</c:v>
                </c:pt>
                <c:pt idx="343">
                  <c:v>42102</c:v>
                </c:pt>
                <c:pt idx="344">
                  <c:v>42103</c:v>
                </c:pt>
                <c:pt idx="345">
                  <c:v>42104</c:v>
                </c:pt>
                <c:pt idx="346">
                  <c:v>42107</c:v>
                </c:pt>
                <c:pt idx="347">
                  <c:v>42108</c:v>
                </c:pt>
                <c:pt idx="348">
                  <c:v>42109</c:v>
                </c:pt>
                <c:pt idx="349">
                  <c:v>42110</c:v>
                </c:pt>
                <c:pt idx="350">
                  <c:v>42111</c:v>
                </c:pt>
                <c:pt idx="351">
                  <c:v>42114</c:v>
                </c:pt>
                <c:pt idx="352">
                  <c:v>42115</c:v>
                </c:pt>
                <c:pt idx="353">
                  <c:v>42116</c:v>
                </c:pt>
                <c:pt idx="354">
                  <c:v>42117</c:v>
                </c:pt>
                <c:pt idx="355">
                  <c:v>42118</c:v>
                </c:pt>
                <c:pt idx="356">
                  <c:v>42121</c:v>
                </c:pt>
                <c:pt idx="357">
                  <c:v>42122</c:v>
                </c:pt>
                <c:pt idx="358">
                  <c:v>42123</c:v>
                </c:pt>
                <c:pt idx="359">
                  <c:v>42124</c:v>
                </c:pt>
                <c:pt idx="360">
                  <c:v>42125</c:v>
                </c:pt>
                <c:pt idx="361">
                  <c:v>42128</c:v>
                </c:pt>
                <c:pt idx="362">
                  <c:v>42129</c:v>
                </c:pt>
                <c:pt idx="363">
                  <c:v>42130</c:v>
                </c:pt>
                <c:pt idx="364">
                  <c:v>42131</c:v>
                </c:pt>
                <c:pt idx="365">
                  <c:v>42132</c:v>
                </c:pt>
                <c:pt idx="366">
                  <c:v>42135</c:v>
                </c:pt>
                <c:pt idx="367">
                  <c:v>42136</c:v>
                </c:pt>
                <c:pt idx="368">
                  <c:v>42137</c:v>
                </c:pt>
                <c:pt idx="369">
                  <c:v>42138</c:v>
                </c:pt>
                <c:pt idx="370">
                  <c:v>42139</c:v>
                </c:pt>
                <c:pt idx="371">
                  <c:v>42142</c:v>
                </c:pt>
                <c:pt idx="372">
                  <c:v>42143</c:v>
                </c:pt>
                <c:pt idx="373">
                  <c:v>42144</c:v>
                </c:pt>
                <c:pt idx="374">
                  <c:v>42145</c:v>
                </c:pt>
                <c:pt idx="375">
                  <c:v>42146</c:v>
                </c:pt>
                <c:pt idx="376">
                  <c:v>42150</c:v>
                </c:pt>
                <c:pt idx="377">
                  <c:v>42151</c:v>
                </c:pt>
                <c:pt idx="378">
                  <c:v>42152</c:v>
                </c:pt>
                <c:pt idx="379">
                  <c:v>42153</c:v>
                </c:pt>
                <c:pt idx="380">
                  <c:v>42156</c:v>
                </c:pt>
                <c:pt idx="381">
                  <c:v>42157</c:v>
                </c:pt>
                <c:pt idx="382">
                  <c:v>42158</c:v>
                </c:pt>
                <c:pt idx="383">
                  <c:v>42159</c:v>
                </c:pt>
                <c:pt idx="384">
                  <c:v>42160</c:v>
                </c:pt>
                <c:pt idx="385">
                  <c:v>42163</c:v>
                </c:pt>
                <c:pt idx="386">
                  <c:v>42164</c:v>
                </c:pt>
                <c:pt idx="387">
                  <c:v>42165</c:v>
                </c:pt>
                <c:pt idx="388">
                  <c:v>42166</c:v>
                </c:pt>
                <c:pt idx="389">
                  <c:v>42167</c:v>
                </c:pt>
                <c:pt idx="390">
                  <c:v>42170</c:v>
                </c:pt>
                <c:pt idx="391">
                  <c:v>42171</c:v>
                </c:pt>
                <c:pt idx="392">
                  <c:v>42172</c:v>
                </c:pt>
                <c:pt idx="393">
                  <c:v>42173</c:v>
                </c:pt>
                <c:pt idx="394">
                  <c:v>42174</c:v>
                </c:pt>
                <c:pt idx="395">
                  <c:v>42177</c:v>
                </c:pt>
                <c:pt idx="396">
                  <c:v>42178</c:v>
                </c:pt>
                <c:pt idx="397">
                  <c:v>42179</c:v>
                </c:pt>
                <c:pt idx="398">
                  <c:v>42180</c:v>
                </c:pt>
                <c:pt idx="399">
                  <c:v>42181</c:v>
                </c:pt>
                <c:pt idx="400">
                  <c:v>42184</c:v>
                </c:pt>
                <c:pt idx="401">
                  <c:v>42185</c:v>
                </c:pt>
                <c:pt idx="402">
                  <c:v>42186</c:v>
                </c:pt>
                <c:pt idx="403">
                  <c:v>42187</c:v>
                </c:pt>
                <c:pt idx="404">
                  <c:v>42191</c:v>
                </c:pt>
                <c:pt idx="405">
                  <c:v>42192</c:v>
                </c:pt>
                <c:pt idx="406">
                  <c:v>42193</c:v>
                </c:pt>
                <c:pt idx="407">
                  <c:v>42194</c:v>
                </c:pt>
                <c:pt idx="408">
                  <c:v>42195</c:v>
                </c:pt>
                <c:pt idx="409">
                  <c:v>42198</c:v>
                </c:pt>
                <c:pt idx="410">
                  <c:v>42199</c:v>
                </c:pt>
                <c:pt idx="411">
                  <c:v>42200</c:v>
                </c:pt>
                <c:pt idx="412">
                  <c:v>42201</c:v>
                </c:pt>
                <c:pt idx="413">
                  <c:v>42202</c:v>
                </c:pt>
                <c:pt idx="414">
                  <c:v>42205</c:v>
                </c:pt>
                <c:pt idx="415">
                  <c:v>42206</c:v>
                </c:pt>
                <c:pt idx="416">
                  <c:v>42207</c:v>
                </c:pt>
                <c:pt idx="417">
                  <c:v>42208</c:v>
                </c:pt>
                <c:pt idx="418">
                  <c:v>42209</c:v>
                </c:pt>
                <c:pt idx="419">
                  <c:v>42212</c:v>
                </c:pt>
                <c:pt idx="420">
                  <c:v>42213</c:v>
                </c:pt>
                <c:pt idx="421">
                  <c:v>42214</c:v>
                </c:pt>
                <c:pt idx="422">
                  <c:v>42215</c:v>
                </c:pt>
                <c:pt idx="423">
                  <c:v>42216</c:v>
                </c:pt>
                <c:pt idx="424">
                  <c:v>42219</c:v>
                </c:pt>
                <c:pt idx="425">
                  <c:v>42220</c:v>
                </c:pt>
                <c:pt idx="426">
                  <c:v>42221</c:v>
                </c:pt>
                <c:pt idx="427">
                  <c:v>42222</c:v>
                </c:pt>
                <c:pt idx="428">
                  <c:v>42223</c:v>
                </c:pt>
                <c:pt idx="429">
                  <c:v>42226</c:v>
                </c:pt>
                <c:pt idx="430">
                  <c:v>42227</c:v>
                </c:pt>
                <c:pt idx="431">
                  <c:v>42228</c:v>
                </c:pt>
                <c:pt idx="432">
                  <c:v>42229</c:v>
                </c:pt>
                <c:pt idx="433">
                  <c:v>42230</c:v>
                </c:pt>
                <c:pt idx="434">
                  <c:v>42233</c:v>
                </c:pt>
                <c:pt idx="435">
                  <c:v>42234</c:v>
                </c:pt>
                <c:pt idx="436">
                  <c:v>42235</c:v>
                </c:pt>
                <c:pt idx="437">
                  <c:v>42236</c:v>
                </c:pt>
                <c:pt idx="438">
                  <c:v>42237</c:v>
                </c:pt>
                <c:pt idx="439">
                  <c:v>42240</c:v>
                </c:pt>
                <c:pt idx="440">
                  <c:v>42241</c:v>
                </c:pt>
                <c:pt idx="441">
                  <c:v>42242</c:v>
                </c:pt>
                <c:pt idx="442">
                  <c:v>42243</c:v>
                </c:pt>
                <c:pt idx="443">
                  <c:v>42244</c:v>
                </c:pt>
                <c:pt idx="444">
                  <c:v>42247</c:v>
                </c:pt>
                <c:pt idx="445">
                  <c:v>42248</c:v>
                </c:pt>
                <c:pt idx="446">
                  <c:v>42249</c:v>
                </c:pt>
                <c:pt idx="447">
                  <c:v>42250</c:v>
                </c:pt>
                <c:pt idx="448">
                  <c:v>42251</c:v>
                </c:pt>
                <c:pt idx="449">
                  <c:v>42255</c:v>
                </c:pt>
                <c:pt idx="450">
                  <c:v>42256</c:v>
                </c:pt>
                <c:pt idx="451">
                  <c:v>42257</c:v>
                </c:pt>
                <c:pt idx="452">
                  <c:v>42258</c:v>
                </c:pt>
                <c:pt idx="453">
                  <c:v>42261</c:v>
                </c:pt>
                <c:pt idx="454">
                  <c:v>42262</c:v>
                </c:pt>
                <c:pt idx="455">
                  <c:v>42263</c:v>
                </c:pt>
                <c:pt idx="456">
                  <c:v>42264</c:v>
                </c:pt>
                <c:pt idx="457">
                  <c:v>42265</c:v>
                </c:pt>
                <c:pt idx="458">
                  <c:v>42268</c:v>
                </c:pt>
                <c:pt idx="459">
                  <c:v>42269</c:v>
                </c:pt>
                <c:pt idx="460">
                  <c:v>42270</c:v>
                </c:pt>
                <c:pt idx="461">
                  <c:v>42271</c:v>
                </c:pt>
                <c:pt idx="462">
                  <c:v>42272</c:v>
                </c:pt>
                <c:pt idx="463">
                  <c:v>42275</c:v>
                </c:pt>
                <c:pt idx="464">
                  <c:v>42276</c:v>
                </c:pt>
                <c:pt idx="465">
                  <c:v>42277</c:v>
                </c:pt>
                <c:pt idx="466">
                  <c:v>42278</c:v>
                </c:pt>
                <c:pt idx="467">
                  <c:v>42279</c:v>
                </c:pt>
                <c:pt idx="468">
                  <c:v>42282</c:v>
                </c:pt>
                <c:pt idx="469">
                  <c:v>42283</c:v>
                </c:pt>
                <c:pt idx="470">
                  <c:v>42284</c:v>
                </c:pt>
                <c:pt idx="471">
                  <c:v>42285</c:v>
                </c:pt>
                <c:pt idx="472">
                  <c:v>42286</c:v>
                </c:pt>
                <c:pt idx="473">
                  <c:v>42289</c:v>
                </c:pt>
                <c:pt idx="474">
                  <c:v>42290</c:v>
                </c:pt>
                <c:pt idx="475">
                  <c:v>42291</c:v>
                </c:pt>
                <c:pt idx="476">
                  <c:v>42292</c:v>
                </c:pt>
                <c:pt idx="477">
                  <c:v>42293</c:v>
                </c:pt>
                <c:pt idx="478">
                  <c:v>42296</c:v>
                </c:pt>
                <c:pt idx="479">
                  <c:v>42297</c:v>
                </c:pt>
                <c:pt idx="480">
                  <c:v>42298</c:v>
                </c:pt>
                <c:pt idx="481">
                  <c:v>42299</c:v>
                </c:pt>
                <c:pt idx="482">
                  <c:v>42300</c:v>
                </c:pt>
                <c:pt idx="483">
                  <c:v>42303</c:v>
                </c:pt>
                <c:pt idx="484">
                  <c:v>42304</c:v>
                </c:pt>
                <c:pt idx="485">
                  <c:v>42305</c:v>
                </c:pt>
                <c:pt idx="486">
                  <c:v>42306</c:v>
                </c:pt>
                <c:pt idx="487">
                  <c:v>42307</c:v>
                </c:pt>
                <c:pt idx="488">
                  <c:v>42310</c:v>
                </c:pt>
                <c:pt idx="489">
                  <c:v>42311</c:v>
                </c:pt>
                <c:pt idx="490">
                  <c:v>42312</c:v>
                </c:pt>
                <c:pt idx="491">
                  <c:v>42313</c:v>
                </c:pt>
                <c:pt idx="492">
                  <c:v>42314</c:v>
                </c:pt>
                <c:pt idx="493">
                  <c:v>42317</c:v>
                </c:pt>
                <c:pt idx="494">
                  <c:v>42318</c:v>
                </c:pt>
                <c:pt idx="495">
                  <c:v>42319</c:v>
                </c:pt>
                <c:pt idx="496">
                  <c:v>42320</c:v>
                </c:pt>
                <c:pt idx="497">
                  <c:v>42321</c:v>
                </c:pt>
                <c:pt idx="498">
                  <c:v>42324</c:v>
                </c:pt>
                <c:pt idx="499">
                  <c:v>42325</c:v>
                </c:pt>
                <c:pt idx="500">
                  <c:v>42326</c:v>
                </c:pt>
                <c:pt idx="501">
                  <c:v>42327</c:v>
                </c:pt>
                <c:pt idx="502">
                  <c:v>42328</c:v>
                </c:pt>
                <c:pt idx="503">
                  <c:v>42331</c:v>
                </c:pt>
                <c:pt idx="504">
                  <c:v>42332</c:v>
                </c:pt>
                <c:pt idx="505">
                  <c:v>42333</c:v>
                </c:pt>
                <c:pt idx="506">
                  <c:v>42335</c:v>
                </c:pt>
                <c:pt idx="507">
                  <c:v>42338</c:v>
                </c:pt>
                <c:pt idx="508">
                  <c:v>42339</c:v>
                </c:pt>
                <c:pt idx="509">
                  <c:v>42340</c:v>
                </c:pt>
                <c:pt idx="510">
                  <c:v>42341</c:v>
                </c:pt>
                <c:pt idx="511">
                  <c:v>42342</c:v>
                </c:pt>
                <c:pt idx="512">
                  <c:v>42345</c:v>
                </c:pt>
                <c:pt idx="513">
                  <c:v>42346</c:v>
                </c:pt>
                <c:pt idx="514">
                  <c:v>42347</c:v>
                </c:pt>
                <c:pt idx="515">
                  <c:v>42348</c:v>
                </c:pt>
                <c:pt idx="516">
                  <c:v>42349</c:v>
                </c:pt>
                <c:pt idx="517">
                  <c:v>42352</c:v>
                </c:pt>
                <c:pt idx="518">
                  <c:v>42353</c:v>
                </c:pt>
                <c:pt idx="519">
                  <c:v>42354</c:v>
                </c:pt>
                <c:pt idx="520">
                  <c:v>42355</c:v>
                </c:pt>
                <c:pt idx="521">
                  <c:v>42356</c:v>
                </c:pt>
                <c:pt idx="522">
                  <c:v>42359</c:v>
                </c:pt>
                <c:pt idx="523">
                  <c:v>42360</c:v>
                </c:pt>
                <c:pt idx="524">
                  <c:v>42361</c:v>
                </c:pt>
                <c:pt idx="525">
                  <c:v>42362</c:v>
                </c:pt>
                <c:pt idx="526">
                  <c:v>42366</c:v>
                </c:pt>
                <c:pt idx="527">
                  <c:v>42367</c:v>
                </c:pt>
                <c:pt idx="528">
                  <c:v>42368</c:v>
                </c:pt>
                <c:pt idx="529">
                  <c:v>42369</c:v>
                </c:pt>
                <c:pt idx="530">
                  <c:v>42373</c:v>
                </c:pt>
                <c:pt idx="531">
                  <c:v>42374</c:v>
                </c:pt>
                <c:pt idx="532">
                  <c:v>42375</c:v>
                </c:pt>
                <c:pt idx="533">
                  <c:v>42376</c:v>
                </c:pt>
                <c:pt idx="534">
                  <c:v>42377</c:v>
                </c:pt>
                <c:pt idx="535">
                  <c:v>42380</c:v>
                </c:pt>
                <c:pt idx="536">
                  <c:v>42381</c:v>
                </c:pt>
                <c:pt idx="537">
                  <c:v>42382</c:v>
                </c:pt>
                <c:pt idx="538">
                  <c:v>42383</c:v>
                </c:pt>
                <c:pt idx="539">
                  <c:v>42384</c:v>
                </c:pt>
                <c:pt idx="540">
                  <c:v>42388</c:v>
                </c:pt>
                <c:pt idx="541">
                  <c:v>42389</c:v>
                </c:pt>
                <c:pt idx="542">
                  <c:v>42390</c:v>
                </c:pt>
                <c:pt idx="543">
                  <c:v>42391</c:v>
                </c:pt>
                <c:pt idx="544">
                  <c:v>42394</c:v>
                </c:pt>
                <c:pt idx="545">
                  <c:v>42395</c:v>
                </c:pt>
                <c:pt idx="546">
                  <c:v>42396</c:v>
                </c:pt>
                <c:pt idx="547">
                  <c:v>42397</c:v>
                </c:pt>
                <c:pt idx="548">
                  <c:v>42398</c:v>
                </c:pt>
                <c:pt idx="549">
                  <c:v>42401</c:v>
                </c:pt>
                <c:pt idx="550">
                  <c:v>42402</c:v>
                </c:pt>
                <c:pt idx="551">
                  <c:v>42403</c:v>
                </c:pt>
                <c:pt idx="552">
                  <c:v>42404</c:v>
                </c:pt>
                <c:pt idx="553">
                  <c:v>42405</c:v>
                </c:pt>
                <c:pt idx="554">
                  <c:v>42408</c:v>
                </c:pt>
                <c:pt idx="555">
                  <c:v>42409</c:v>
                </c:pt>
                <c:pt idx="556">
                  <c:v>42410</c:v>
                </c:pt>
                <c:pt idx="557">
                  <c:v>42411</c:v>
                </c:pt>
                <c:pt idx="558">
                  <c:v>42412</c:v>
                </c:pt>
                <c:pt idx="559">
                  <c:v>42416</c:v>
                </c:pt>
                <c:pt idx="560">
                  <c:v>42417</c:v>
                </c:pt>
                <c:pt idx="561">
                  <c:v>42418</c:v>
                </c:pt>
                <c:pt idx="562">
                  <c:v>42419</c:v>
                </c:pt>
                <c:pt idx="563">
                  <c:v>42422</c:v>
                </c:pt>
                <c:pt idx="564">
                  <c:v>42423</c:v>
                </c:pt>
                <c:pt idx="565">
                  <c:v>42424</c:v>
                </c:pt>
                <c:pt idx="566">
                  <c:v>42425</c:v>
                </c:pt>
                <c:pt idx="567">
                  <c:v>42426</c:v>
                </c:pt>
                <c:pt idx="568">
                  <c:v>42429</c:v>
                </c:pt>
                <c:pt idx="569">
                  <c:v>42430</c:v>
                </c:pt>
                <c:pt idx="570">
                  <c:v>42431</c:v>
                </c:pt>
                <c:pt idx="571">
                  <c:v>42432</c:v>
                </c:pt>
                <c:pt idx="572">
                  <c:v>42433</c:v>
                </c:pt>
                <c:pt idx="573">
                  <c:v>42436</c:v>
                </c:pt>
                <c:pt idx="574">
                  <c:v>42437</c:v>
                </c:pt>
                <c:pt idx="575">
                  <c:v>42438</c:v>
                </c:pt>
                <c:pt idx="576">
                  <c:v>42439</c:v>
                </c:pt>
                <c:pt idx="577">
                  <c:v>42440</c:v>
                </c:pt>
                <c:pt idx="578">
                  <c:v>42443</c:v>
                </c:pt>
                <c:pt idx="579">
                  <c:v>42444</c:v>
                </c:pt>
                <c:pt idx="580">
                  <c:v>42445</c:v>
                </c:pt>
                <c:pt idx="581">
                  <c:v>42446</c:v>
                </c:pt>
                <c:pt idx="582">
                  <c:v>42447</c:v>
                </c:pt>
                <c:pt idx="583">
                  <c:v>42450</c:v>
                </c:pt>
                <c:pt idx="584">
                  <c:v>42451</c:v>
                </c:pt>
                <c:pt idx="585">
                  <c:v>42452</c:v>
                </c:pt>
                <c:pt idx="586">
                  <c:v>42453</c:v>
                </c:pt>
                <c:pt idx="587">
                  <c:v>42457</c:v>
                </c:pt>
                <c:pt idx="588">
                  <c:v>42458</c:v>
                </c:pt>
                <c:pt idx="589">
                  <c:v>42459</c:v>
                </c:pt>
                <c:pt idx="590">
                  <c:v>42460</c:v>
                </c:pt>
                <c:pt idx="591">
                  <c:v>42461</c:v>
                </c:pt>
                <c:pt idx="592">
                  <c:v>42464</c:v>
                </c:pt>
                <c:pt idx="593">
                  <c:v>42465</c:v>
                </c:pt>
                <c:pt idx="594">
                  <c:v>42466</c:v>
                </c:pt>
                <c:pt idx="595">
                  <c:v>42467</c:v>
                </c:pt>
                <c:pt idx="596">
                  <c:v>42468</c:v>
                </c:pt>
                <c:pt idx="597">
                  <c:v>42471</c:v>
                </c:pt>
                <c:pt idx="598">
                  <c:v>42472</c:v>
                </c:pt>
                <c:pt idx="599">
                  <c:v>42473</c:v>
                </c:pt>
                <c:pt idx="600">
                  <c:v>42474</c:v>
                </c:pt>
                <c:pt idx="601">
                  <c:v>42475</c:v>
                </c:pt>
                <c:pt idx="602">
                  <c:v>42478</c:v>
                </c:pt>
                <c:pt idx="603">
                  <c:v>42479</c:v>
                </c:pt>
                <c:pt idx="604">
                  <c:v>42480</c:v>
                </c:pt>
                <c:pt idx="605">
                  <c:v>42481</c:v>
                </c:pt>
                <c:pt idx="606">
                  <c:v>42482</c:v>
                </c:pt>
                <c:pt idx="607">
                  <c:v>42485</c:v>
                </c:pt>
                <c:pt idx="608">
                  <c:v>42486</c:v>
                </c:pt>
                <c:pt idx="609">
                  <c:v>42487</c:v>
                </c:pt>
                <c:pt idx="610">
                  <c:v>42488</c:v>
                </c:pt>
                <c:pt idx="611">
                  <c:v>42489</c:v>
                </c:pt>
                <c:pt idx="612">
                  <c:v>42492</c:v>
                </c:pt>
                <c:pt idx="613">
                  <c:v>42493</c:v>
                </c:pt>
                <c:pt idx="614">
                  <c:v>42494</c:v>
                </c:pt>
                <c:pt idx="615">
                  <c:v>42495</c:v>
                </c:pt>
                <c:pt idx="616">
                  <c:v>42496</c:v>
                </c:pt>
                <c:pt idx="617">
                  <c:v>42499</c:v>
                </c:pt>
                <c:pt idx="618">
                  <c:v>42500</c:v>
                </c:pt>
                <c:pt idx="619">
                  <c:v>42501</c:v>
                </c:pt>
                <c:pt idx="620">
                  <c:v>42502</c:v>
                </c:pt>
                <c:pt idx="621">
                  <c:v>42503</c:v>
                </c:pt>
                <c:pt idx="622">
                  <c:v>42506</c:v>
                </c:pt>
                <c:pt idx="623">
                  <c:v>42507</c:v>
                </c:pt>
                <c:pt idx="624">
                  <c:v>42508</c:v>
                </c:pt>
                <c:pt idx="625">
                  <c:v>42509</c:v>
                </c:pt>
                <c:pt idx="626">
                  <c:v>42510</c:v>
                </c:pt>
                <c:pt idx="627">
                  <c:v>42513</c:v>
                </c:pt>
                <c:pt idx="628">
                  <c:v>42514</c:v>
                </c:pt>
                <c:pt idx="629">
                  <c:v>42515</c:v>
                </c:pt>
                <c:pt idx="630">
                  <c:v>42516</c:v>
                </c:pt>
                <c:pt idx="631">
                  <c:v>42517</c:v>
                </c:pt>
                <c:pt idx="632">
                  <c:v>42521</c:v>
                </c:pt>
                <c:pt idx="633">
                  <c:v>42522</c:v>
                </c:pt>
                <c:pt idx="634">
                  <c:v>42523</c:v>
                </c:pt>
                <c:pt idx="635">
                  <c:v>42524</c:v>
                </c:pt>
                <c:pt idx="636">
                  <c:v>42527</c:v>
                </c:pt>
                <c:pt idx="637">
                  <c:v>42528</c:v>
                </c:pt>
                <c:pt idx="638">
                  <c:v>42529</c:v>
                </c:pt>
                <c:pt idx="639">
                  <c:v>42530</c:v>
                </c:pt>
                <c:pt idx="640">
                  <c:v>42531</c:v>
                </c:pt>
                <c:pt idx="641">
                  <c:v>42534</c:v>
                </c:pt>
                <c:pt idx="642">
                  <c:v>42535</c:v>
                </c:pt>
                <c:pt idx="643">
                  <c:v>42536</c:v>
                </c:pt>
                <c:pt idx="644">
                  <c:v>42537</c:v>
                </c:pt>
                <c:pt idx="645">
                  <c:v>42538</c:v>
                </c:pt>
                <c:pt idx="646">
                  <c:v>42541</c:v>
                </c:pt>
                <c:pt idx="647">
                  <c:v>42542</c:v>
                </c:pt>
                <c:pt idx="648">
                  <c:v>42543</c:v>
                </c:pt>
                <c:pt idx="649">
                  <c:v>42544</c:v>
                </c:pt>
                <c:pt idx="650">
                  <c:v>42545</c:v>
                </c:pt>
                <c:pt idx="651">
                  <c:v>42548</c:v>
                </c:pt>
                <c:pt idx="652">
                  <c:v>42549</c:v>
                </c:pt>
                <c:pt idx="653">
                  <c:v>42550</c:v>
                </c:pt>
                <c:pt idx="654">
                  <c:v>42551</c:v>
                </c:pt>
                <c:pt idx="655">
                  <c:v>42552</c:v>
                </c:pt>
                <c:pt idx="656">
                  <c:v>42556</c:v>
                </c:pt>
                <c:pt idx="657">
                  <c:v>42557</c:v>
                </c:pt>
                <c:pt idx="658">
                  <c:v>42558</c:v>
                </c:pt>
                <c:pt idx="659">
                  <c:v>42559</c:v>
                </c:pt>
                <c:pt idx="660">
                  <c:v>42562</c:v>
                </c:pt>
                <c:pt idx="661">
                  <c:v>42563</c:v>
                </c:pt>
                <c:pt idx="662">
                  <c:v>42564</c:v>
                </c:pt>
                <c:pt idx="663">
                  <c:v>42565</c:v>
                </c:pt>
                <c:pt idx="664">
                  <c:v>42566</c:v>
                </c:pt>
                <c:pt idx="665">
                  <c:v>42569</c:v>
                </c:pt>
                <c:pt idx="666">
                  <c:v>42570</c:v>
                </c:pt>
                <c:pt idx="667">
                  <c:v>42571</c:v>
                </c:pt>
                <c:pt idx="668">
                  <c:v>42572</c:v>
                </c:pt>
                <c:pt idx="669">
                  <c:v>42573</c:v>
                </c:pt>
                <c:pt idx="670">
                  <c:v>42576</c:v>
                </c:pt>
                <c:pt idx="671">
                  <c:v>42577</c:v>
                </c:pt>
                <c:pt idx="672">
                  <c:v>42578</c:v>
                </c:pt>
                <c:pt idx="673">
                  <c:v>42579</c:v>
                </c:pt>
                <c:pt idx="674">
                  <c:v>42580</c:v>
                </c:pt>
                <c:pt idx="675">
                  <c:v>42583</c:v>
                </c:pt>
                <c:pt idx="676">
                  <c:v>42584</c:v>
                </c:pt>
                <c:pt idx="677">
                  <c:v>42585</c:v>
                </c:pt>
                <c:pt idx="678">
                  <c:v>42586</c:v>
                </c:pt>
                <c:pt idx="679">
                  <c:v>42587</c:v>
                </c:pt>
                <c:pt idx="680">
                  <c:v>42590</c:v>
                </c:pt>
                <c:pt idx="681">
                  <c:v>42591</c:v>
                </c:pt>
                <c:pt idx="682">
                  <c:v>42592</c:v>
                </c:pt>
                <c:pt idx="683">
                  <c:v>42593</c:v>
                </c:pt>
                <c:pt idx="684">
                  <c:v>42594</c:v>
                </c:pt>
                <c:pt idx="685">
                  <c:v>42597</c:v>
                </c:pt>
                <c:pt idx="686">
                  <c:v>42598</c:v>
                </c:pt>
                <c:pt idx="687">
                  <c:v>42599</c:v>
                </c:pt>
                <c:pt idx="688">
                  <c:v>42600</c:v>
                </c:pt>
                <c:pt idx="689">
                  <c:v>42601</c:v>
                </c:pt>
                <c:pt idx="690">
                  <c:v>42604</c:v>
                </c:pt>
                <c:pt idx="691">
                  <c:v>42605</c:v>
                </c:pt>
                <c:pt idx="692">
                  <c:v>42606</c:v>
                </c:pt>
                <c:pt idx="693">
                  <c:v>42607</c:v>
                </c:pt>
                <c:pt idx="694">
                  <c:v>42608</c:v>
                </c:pt>
                <c:pt idx="695">
                  <c:v>42611</c:v>
                </c:pt>
                <c:pt idx="696">
                  <c:v>42612</c:v>
                </c:pt>
                <c:pt idx="697">
                  <c:v>42613</c:v>
                </c:pt>
                <c:pt idx="698">
                  <c:v>42614</c:v>
                </c:pt>
                <c:pt idx="699">
                  <c:v>42615</c:v>
                </c:pt>
                <c:pt idx="700">
                  <c:v>42619</c:v>
                </c:pt>
                <c:pt idx="701">
                  <c:v>42620</c:v>
                </c:pt>
                <c:pt idx="702">
                  <c:v>42621</c:v>
                </c:pt>
                <c:pt idx="703">
                  <c:v>42622</c:v>
                </c:pt>
                <c:pt idx="704">
                  <c:v>42625</c:v>
                </c:pt>
                <c:pt idx="705">
                  <c:v>42626</c:v>
                </c:pt>
                <c:pt idx="706">
                  <c:v>42627</c:v>
                </c:pt>
                <c:pt idx="707">
                  <c:v>42628</c:v>
                </c:pt>
                <c:pt idx="708">
                  <c:v>42629</c:v>
                </c:pt>
                <c:pt idx="709">
                  <c:v>42632</c:v>
                </c:pt>
                <c:pt idx="710">
                  <c:v>42633</c:v>
                </c:pt>
                <c:pt idx="711">
                  <c:v>42634</c:v>
                </c:pt>
                <c:pt idx="712">
                  <c:v>42635</c:v>
                </c:pt>
                <c:pt idx="713">
                  <c:v>42636</c:v>
                </c:pt>
                <c:pt idx="714">
                  <c:v>42639</c:v>
                </c:pt>
                <c:pt idx="715">
                  <c:v>42640</c:v>
                </c:pt>
                <c:pt idx="716">
                  <c:v>42641</c:v>
                </c:pt>
                <c:pt idx="717">
                  <c:v>42642</c:v>
                </c:pt>
                <c:pt idx="718">
                  <c:v>42643</c:v>
                </c:pt>
                <c:pt idx="719">
                  <c:v>42646</c:v>
                </c:pt>
                <c:pt idx="720">
                  <c:v>42647</c:v>
                </c:pt>
                <c:pt idx="721">
                  <c:v>42648</c:v>
                </c:pt>
                <c:pt idx="722">
                  <c:v>42649</c:v>
                </c:pt>
                <c:pt idx="723">
                  <c:v>42650</c:v>
                </c:pt>
                <c:pt idx="724">
                  <c:v>42653</c:v>
                </c:pt>
                <c:pt idx="725">
                  <c:v>42654</c:v>
                </c:pt>
                <c:pt idx="726">
                  <c:v>42655</c:v>
                </c:pt>
                <c:pt idx="727">
                  <c:v>42656</c:v>
                </c:pt>
                <c:pt idx="728">
                  <c:v>42657</c:v>
                </c:pt>
                <c:pt idx="729">
                  <c:v>42660</c:v>
                </c:pt>
                <c:pt idx="730">
                  <c:v>42661</c:v>
                </c:pt>
                <c:pt idx="731">
                  <c:v>42662</c:v>
                </c:pt>
                <c:pt idx="732">
                  <c:v>42663</c:v>
                </c:pt>
                <c:pt idx="733">
                  <c:v>42664</c:v>
                </c:pt>
                <c:pt idx="734">
                  <c:v>42667</c:v>
                </c:pt>
                <c:pt idx="735">
                  <c:v>42668</c:v>
                </c:pt>
                <c:pt idx="736">
                  <c:v>42669</c:v>
                </c:pt>
                <c:pt idx="737">
                  <c:v>42670</c:v>
                </c:pt>
                <c:pt idx="738">
                  <c:v>42671</c:v>
                </c:pt>
                <c:pt idx="739">
                  <c:v>42674</c:v>
                </c:pt>
                <c:pt idx="740">
                  <c:v>42675</c:v>
                </c:pt>
                <c:pt idx="741">
                  <c:v>42676</c:v>
                </c:pt>
                <c:pt idx="742">
                  <c:v>42677</c:v>
                </c:pt>
                <c:pt idx="743">
                  <c:v>42678</c:v>
                </c:pt>
                <c:pt idx="744">
                  <c:v>42681</c:v>
                </c:pt>
                <c:pt idx="745">
                  <c:v>42682</c:v>
                </c:pt>
                <c:pt idx="746">
                  <c:v>42683</c:v>
                </c:pt>
                <c:pt idx="747">
                  <c:v>42684</c:v>
                </c:pt>
                <c:pt idx="748">
                  <c:v>42685</c:v>
                </c:pt>
                <c:pt idx="749">
                  <c:v>42688</c:v>
                </c:pt>
                <c:pt idx="750">
                  <c:v>42689</c:v>
                </c:pt>
                <c:pt idx="751">
                  <c:v>42690</c:v>
                </c:pt>
                <c:pt idx="752">
                  <c:v>42691</c:v>
                </c:pt>
                <c:pt idx="753">
                  <c:v>42692</c:v>
                </c:pt>
                <c:pt idx="754">
                  <c:v>42695</c:v>
                </c:pt>
                <c:pt idx="755">
                  <c:v>42696</c:v>
                </c:pt>
                <c:pt idx="756">
                  <c:v>42697</c:v>
                </c:pt>
                <c:pt idx="757">
                  <c:v>42699</c:v>
                </c:pt>
                <c:pt idx="758">
                  <c:v>42702</c:v>
                </c:pt>
                <c:pt idx="759">
                  <c:v>42703</c:v>
                </c:pt>
                <c:pt idx="760">
                  <c:v>42704</c:v>
                </c:pt>
                <c:pt idx="761">
                  <c:v>42705</c:v>
                </c:pt>
                <c:pt idx="762">
                  <c:v>42706</c:v>
                </c:pt>
                <c:pt idx="763">
                  <c:v>42709</c:v>
                </c:pt>
                <c:pt idx="764">
                  <c:v>42710</c:v>
                </c:pt>
                <c:pt idx="765">
                  <c:v>42711</c:v>
                </c:pt>
                <c:pt idx="766">
                  <c:v>42712</c:v>
                </c:pt>
                <c:pt idx="767">
                  <c:v>42713</c:v>
                </c:pt>
                <c:pt idx="768">
                  <c:v>42716</c:v>
                </c:pt>
                <c:pt idx="769">
                  <c:v>42717</c:v>
                </c:pt>
                <c:pt idx="770">
                  <c:v>42718</c:v>
                </c:pt>
                <c:pt idx="771">
                  <c:v>42719</c:v>
                </c:pt>
                <c:pt idx="772">
                  <c:v>42720</c:v>
                </c:pt>
                <c:pt idx="773">
                  <c:v>42723</c:v>
                </c:pt>
                <c:pt idx="774">
                  <c:v>42724</c:v>
                </c:pt>
                <c:pt idx="775">
                  <c:v>42725</c:v>
                </c:pt>
                <c:pt idx="776">
                  <c:v>42726</c:v>
                </c:pt>
                <c:pt idx="777">
                  <c:v>42727</c:v>
                </c:pt>
                <c:pt idx="778">
                  <c:v>42731</c:v>
                </c:pt>
                <c:pt idx="779">
                  <c:v>42732</c:v>
                </c:pt>
                <c:pt idx="780">
                  <c:v>42733</c:v>
                </c:pt>
                <c:pt idx="781">
                  <c:v>42734</c:v>
                </c:pt>
                <c:pt idx="782">
                  <c:v>42738</c:v>
                </c:pt>
                <c:pt idx="783">
                  <c:v>42739</c:v>
                </c:pt>
                <c:pt idx="784">
                  <c:v>42740</c:v>
                </c:pt>
                <c:pt idx="785">
                  <c:v>42741</c:v>
                </c:pt>
                <c:pt idx="786">
                  <c:v>42744</c:v>
                </c:pt>
                <c:pt idx="787">
                  <c:v>42745</c:v>
                </c:pt>
                <c:pt idx="788">
                  <c:v>42746</c:v>
                </c:pt>
                <c:pt idx="789">
                  <c:v>42747</c:v>
                </c:pt>
                <c:pt idx="790">
                  <c:v>42748</c:v>
                </c:pt>
                <c:pt idx="791">
                  <c:v>42752</c:v>
                </c:pt>
                <c:pt idx="792">
                  <c:v>42753</c:v>
                </c:pt>
                <c:pt idx="793">
                  <c:v>42754</c:v>
                </c:pt>
                <c:pt idx="794">
                  <c:v>42755</c:v>
                </c:pt>
                <c:pt idx="795">
                  <c:v>42758</c:v>
                </c:pt>
                <c:pt idx="796">
                  <c:v>42759</c:v>
                </c:pt>
                <c:pt idx="797">
                  <c:v>42760</c:v>
                </c:pt>
                <c:pt idx="798">
                  <c:v>42761</c:v>
                </c:pt>
                <c:pt idx="799">
                  <c:v>42762</c:v>
                </c:pt>
                <c:pt idx="800">
                  <c:v>42765</c:v>
                </c:pt>
                <c:pt idx="801">
                  <c:v>42766</c:v>
                </c:pt>
                <c:pt idx="802">
                  <c:v>42767</c:v>
                </c:pt>
                <c:pt idx="803">
                  <c:v>42768</c:v>
                </c:pt>
                <c:pt idx="804">
                  <c:v>42769</c:v>
                </c:pt>
                <c:pt idx="805">
                  <c:v>42772</c:v>
                </c:pt>
                <c:pt idx="806">
                  <c:v>42773</c:v>
                </c:pt>
                <c:pt idx="807">
                  <c:v>42774</c:v>
                </c:pt>
                <c:pt idx="808">
                  <c:v>42775</c:v>
                </c:pt>
                <c:pt idx="809">
                  <c:v>42776</c:v>
                </c:pt>
                <c:pt idx="810">
                  <c:v>42779</c:v>
                </c:pt>
                <c:pt idx="811">
                  <c:v>42780</c:v>
                </c:pt>
                <c:pt idx="812">
                  <c:v>42781</c:v>
                </c:pt>
                <c:pt idx="813">
                  <c:v>42782</c:v>
                </c:pt>
                <c:pt idx="814">
                  <c:v>42783</c:v>
                </c:pt>
                <c:pt idx="815">
                  <c:v>42787</c:v>
                </c:pt>
                <c:pt idx="816">
                  <c:v>42788</c:v>
                </c:pt>
                <c:pt idx="817">
                  <c:v>42789</c:v>
                </c:pt>
                <c:pt idx="818">
                  <c:v>42790</c:v>
                </c:pt>
                <c:pt idx="819">
                  <c:v>42793</c:v>
                </c:pt>
                <c:pt idx="820">
                  <c:v>42794</c:v>
                </c:pt>
                <c:pt idx="821">
                  <c:v>42795</c:v>
                </c:pt>
                <c:pt idx="822">
                  <c:v>42796</c:v>
                </c:pt>
                <c:pt idx="823">
                  <c:v>42797</c:v>
                </c:pt>
                <c:pt idx="824">
                  <c:v>42800</c:v>
                </c:pt>
                <c:pt idx="825">
                  <c:v>42801</c:v>
                </c:pt>
                <c:pt idx="826">
                  <c:v>42802</c:v>
                </c:pt>
                <c:pt idx="827">
                  <c:v>42803</c:v>
                </c:pt>
                <c:pt idx="828">
                  <c:v>42804</c:v>
                </c:pt>
                <c:pt idx="829">
                  <c:v>42807</c:v>
                </c:pt>
                <c:pt idx="830">
                  <c:v>42808</c:v>
                </c:pt>
                <c:pt idx="831">
                  <c:v>42809</c:v>
                </c:pt>
                <c:pt idx="832">
                  <c:v>42810</c:v>
                </c:pt>
                <c:pt idx="833">
                  <c:v>42811</c:v>
                </c:pt>
                <c:pt idx="834">
                  <c:v>42814</c:v>
                </c:pt>
                <c:pt idx="835">
                  <c:v>42815</c:v>
                </c:pt>
                <c:pt idx="836">
                  <c:v>42816</c:v>
                </c:pt>
                <c:pt idx="837">
                  <c:v>42817</c:v>
                </c:pt>
                <c:pt idx="838">
                  <c:v>42818</c:v>
                </c:pt>
                <c:pt idx="839">
                  <c:v>42821</c:v>
                </c:pt>
                <c:pt idx="840">
                  <c:v>42822</c:v>
                </c:pt>
                <c:pt idx="841">
                  <c:v>42823</c:v>
                </c:pt>
                <c:pt idx="842">
                  <c:v>42824</c:v>
                </c:pt>
                <c:pt idx="843">
                  <c:v>42825</c:v>
                </c:pt>
                <c:pt idx="844">
                  <c:v>42828</c:v>
                </c:pt>
                <c:pt idx="845">
                  <c:v>42829</c:v>
                </c:pt>
                <c:pt idx="846">
                  <c:v>42830</c:v>
                </c:pt>
                <c:pt idx="847">
                  <c:v>42831</c:v>
                </c:pt>
                <c:pt idx="848">
                  <c:v>42832</c:v>
                </c:pt>
                <c:pt idx="849">
                  <c:v>42835</c:v>
                </c:pt>
                <c:pt idx="850">
                  <c:v>42836</c:v>
                </c:pt>
                <c:pt idx="851">
                  <c:v>42837</c:v>
                </c:pt>
                <c:pt idx="852">
                  <c:v>42838</c:v>
                </c:pt>
                <c:pt idx="853">
                  <c:v>42842</c:v>
                </c:pt>
                <c:pt idx="854">
                  <c:v>42843</c:v>
                </c:pt>
                <c:pt idx="855">
                  <c:v>42844</c:v>
                </c:pt>
                <c:pt idx="856">
                  <c:v>42845</c:v>
                </c:pt>
                <c:pt idx="857">
                  <c:v>42846</c:v>
                </c:pt>
                <c:pt idx="858">
                  <c:v>42849</c:v>
                </c:pt>
                <c:pt idx="859">
                  <c:v>42850</c:v>
                </c:pt>
                <c:pt idx="860">
                  <c:v>42851</c:v>
                </c:pt>
                <c:pt idx="861">
                  <c:v>42852</c:v>
                </c:pt>
                <c:pt idx="862">
                  <c:v>42853</c:v>
                </c:pt>
                <c:pt idx="863">
                  <c:v>42856</c:v>
                </c:pt>
                <c:pt idx="864">
                  <c:v>42857</c:v>
                </c:pt>
                <c:pt idx="865">
                  <c:v>42858</c:v>
                </c:pt>
                <c:pt idx="866">
                  <c:v>42859</c:v>
                </c:pt>
                <c:pt idx="867">
                  <c:v>42860</c:v>
                </c:pt>
                <c:pt idx="868">
                  <c:v>42863</c:v>
                </c:pt>
                <c:pt idx="869">
                  <c:v>42864</c:v>
                </c:pt>
                <c:pt idx="870">
                  <c:v>42865</c:v>
                </c:pt>
                <c:pt idx="871">
                  <c:v>42866</c:v>
                </c:pt>
                <c:pt idx="872">
                  <c:v>42867</c:v>
                </c:pt>
                <c:pt idx="873">
                  <c:v>42870</c:v>
                </c:pt>
                <c:pt idx="874">
                  <c:v>42871</c:v>
                </c:pt>
                <c:pt idx="875">
                  <c:v>42872</c:v>
                </c:pt>
                <c:pt idx="876">
                  <c:v>42873</c:v>
                </c:pt>
                <c:pt idx="877">
                  <c:v>42874</c:v>
                </c:pt>
                <c:pt idx="878">
                  <c:v>42877</c:v>
                </c:pt>
                <c:pt idx="879">
                  <c:v>42878</c:v>
                </c:pt>
                <c:pt idx="880">
                  <c:v>42879</c:v>
                </c:pt>
                <c:pt idx="881">
                  <c:v>42880</c:v>
                </c:pt>
                <c:pt idx="882">
                  <c:v>42881</c:v>
                </c:pt>
                <c:pt idx="883">
                  <c:v>42885</c:v>
                </c:pt>
                <c:pt idx="884">
                  <c:v>42886</c:v>
                </c:pt>
                <c:pt idx="885">
                  <c:v>42887</c:v>
                </c:pt>
                <c:pt idx="886">
                  <c:v>42888</c:v>
                </c:pt>
                <c:pt idx="887">
                  <c:v>42891</c:v>
                </c:pt>
                <c:pt idx="888">
                  <c:v>42892</c:v>
                </c:pt>
                <c:pt idx="889">
                  <c:v>42893</c:v>
                </c:pt>
                <c:pt idx="890">
                  <c:v>42894</c:v>
                </c:pt>
                <c:pt idx="891">
                  <c:v>42895</c:v>
                </c:pt>
                <c:pt idx="892">
                  <c:v>42898</c:v>
                </c:pt>
                <c:pt idx="893">
                  <c:v>42899</c:v>
                </c:pt>
                <c:pt idx="894">
                  <c:v>42900</c:v>
                </c:pt>
                <c:pt idx="895">
                  <c:v>42901</c:v>
                </c:pt>
                <c:pt idx="896">
                  <c:v>42902</c:v>
                </c:pt>
                <c:pt idx="897">
                  <c:v>42905</c:v>
                </c:pt>
                <c:pt idx="898">
                  <c:v>42906</c:v>
                </c:pt>
                <c:pt idx="899">
                  <c:v>42907</c:v>
                </c:pt>
                <c:pt idx="900">
                  <c:v>42908</c:v>
                </c:pt>
                <c:pt idx="901">
                  <c:v>42909</c:v>
                </c:pt>
                <c:pt idx="902">
                  <c:v>42912</c:v>
                </c:pt>
                <c:pt idx="903">
                  <c:v>42913</c:v>
                </c:pt>
                <c:pt idx="904">
                  <c:v>42914</c:v>
                </c:pt>
                <c:pt idx="905">
                  <c:v>42915</c:v>
                </c:pt>
                <c:pt idx="906">
                  <c:v>42916</c:v>
                </c:pt>
                <c:pt idx="907">
                  <c:v>42919</c:v>
                </c:pt>
                <c:pt idx="908">
                  <c:v>42921</c:v>
                </c:pt>
                <c:pt idx="909">
                  <c:v>42922</c:v>
                </c:pt>
                <c:pt idx="910">
                  <c:v>42923</c:v>
                </c:pt>
                <c:pt idx="911">
                  <c:v>42926</c:v>
                </c:pt>
                <c:pt idx="912">
                  <c:v>42927</c:v>
                </c:pt>
                <c:pt idx="913">
                  <c:v>42928</c:v>
                </c:pt>
                <c:pt idx="914">
                  <c:v>42929</c:v>
                </c:pt>
                <c:pt idx="915">
                  <c:v>42930</c:v>
                </c:pt>
                <c:pt idx="916">
                  <c:v>42933</c:v>
                </c:pt>
                <c:pt idx="917">
                  <c:v>42934</c:v>
                </c:pt>
                <c:pt idx="918">
                  <c:v>42935</c:v>
                </c:pt>
                <c:pt idx="919">
                  <c:v>42936</c:v>
                </c:pt>
                <c:pt idx="920">
                  <c:v>42937</c:v>
                </c:pt>
                <c:pt idx="921">
                  <c:v>42940</c:v>
                </c:pt>
                <c:pt idx="922">
                  <c:v>42941</c:v>
                </c:pt>
                <c:pt idx="923">
                  <c:v>42942</c:v>
                </c:pt>
                <c:pt idx="924">
                  <c:v>42943</c:v>
                </c:pt>
                <c:pt idx="925">
                  <c:v>42944</c:v>
                </c:pt>
                <c:pt idx="926">
                  <c:v>42947</c:v>
                </c:pt>
                <c:pt idx="927">
                  <c:v>42948</c:v>
                </c:pt>
                <c:pt idx="928">
                  <c:v>42949</c:v>
                </c:pt>
                <c:pt idx="929">
                  <c:v>42950</c:v>
                </c:pt>
                <c:pt idx="930">
                  <c:v>42951</c:v>
                </c:pt>
                <c:pt idx="931">
                  <c:v>42954</c:v>
                </c:pt>
                <c:pt idx="932">
                  <c:v>42955</c:v>
                </c:pt>
                <c:pt idx="933">
                  <c:v>42956</c:v>
                </c:pt>
                <c:pt idx="934">
                  <c:v>42957</c:v>
                </c:pt>
                <c:pt idx="935">
                  <c:v>42958</c:v>
                </c:pt>
                <c:pt idx="936">
                  <c:v>42961</c:v>
                </c:pt>
                <c:pt idx="937">
                  <c:v>42962</c:v>
                </c:pt>
                <c:pt idx="938">
                  <c:v>42963</c:v>
                </c:pt>
                <c:pt idx="939">
                  <c:v>42964</c:v>
                </c:pt>
                <c:pt idx="940">
                  <c:v>42965</c:v>
                </c:pt>
                <c:pt idx="941">
                  <c:v>42968</c:v>
                </c:pt>
                <c:pt idx="942">
                  <c:v>42969</c:v>
                </c:pt>
                <c:pt idx="943">
                  <c:v>42970</c:v>
                </c:pt>
                <c:pt idx="944">
                  <c:v>42971</c:v>
                </c:pt>
                <c:pt idx="945">
                  <c:v>42972</c:v>
                </c:pt>
                <c:pt idx="946">
                  <c:v>42975</c:v>
                </c:pt>
                <c:pt idx="947">
                  <c:v>42976</c:v>
                </c:pt>
                <c:pt idx="948">
                  <c:v>42977</c:v>
                </c:pt>
                <c:pt idx="949">
                  <c:v>42978</c:v>
                </c:pt>
                <c:pt idx="950">
                  <c:v>42979</c:v>
                </c:pt>
                <c:pt idx="951">
                  <c:v>42983</c:v>
                </c:pt>
                <c:pt idx="952">
                  <c:v>42984</c:v>
                </c:pt>
                <c:pt idx="953">
                  <c:v>42985</c:v>
                </c:pt>
                <c:pt idx="954">
                  <c:v>42986</c:v>
                </c:pt>
                <c:pt idx="955">
                  <c:v>42989</c:v>
                </c:pt>
                <c:pt idx="956">
                  <c:v>42990</c:v>
                </c:pt>
                <c:pt idx="957">
                  <c:v>42991</c:v>
                </c:pt>
                <c:pt idx="958">
                  <c:v>42992</c:v>
                </c:pt>
                <c:pt idx="959">
                  <c:v>42993</c:v>
                </c:pt>
                <c:pt idx="960">
                  <c:v>42996</c:v>
                </c:pt>
                <c:pt idx="961">
                  <c:v>42997</c:v>
                </c:pt>
                <c:pt idx="962">
                  <c:v>42998</c:v>
                </c:pt>
                <c:pt idx="963">
                  <c:v>42999</c:v>
                </c:pt>
                <c:pt idx="964">
                  <c:v>43000</c:v>
                </c:pt>
                <c:pt idx="965">
                  <c:v>43003</c:v>
                </c:pt>
                <c:pt idx="966">
                  <c:v>43004</c:v>
                </c:pt>
                <c:pt idx="967">
                  <c:v>43005</c:v>
                </c:pt>
                <c:pt idx="968">
                  <c:v>43006</c:v>
                </c:pt>
                <c:pt idx="969">
                  <c:v>43007</c:v>
                </c:pt>
                <c:pt idx="970">
                  <c:v>43010</c:v>
                </c:pt>
                <c:pt idx="971">
                  <c:v>43011</c:v>
                </c:pt>
                <c:pt idx="972">
                  <c:v>43012</c:v>
                </c:pt>
                <c:pt idx="973">
                  <c:v>43013</c:v>
                </c:pt>
                <c:pt idx="974">
                  <c:v>43014</c:v>
                </c:pt>
                <c:pt idx="975">
                  <c:v>43017</c:v>
                </c:pt>
                <c:pt idx="976">
                  <c:v>43018</c:v>
                </c:pt>
                <c:pt idx="977">
                  <c:v>43019</c:v>
                </c:pt>
                <c:pt idx="978">
                  <c:v>43020</c:v>
                </c:pt>
                <c:pt idx="979">
                  <c:v>43021</c:v>
                </c:pt>
                <c:pt idx="980">
                  <c:v>43024</c:v>
                </c:pt>
                <c:pt idx="981">
                  <c:v>43025</c:v>
                </c:pt>
                <c:pt idx="982">
                  <c:v>43026</c:v>
                </c:pt>
                <c:pt idx="983">
                  <c:v>43027</c:v>
                </c:pt>
                <c:pt idx="984">
                  <c:v>43028</c:v>
                </c:pt>
                <c:pt idx="985">
                  <c:v>43031</c:v>
                </c:pt>
                <c:pt idx="986">
                  <c:v>43032</c:v>
                </c:pt>
                <c:pt idx="987">
                  <c:v>43033</c:v>
                </c:pt>
                <c:pt idx="988">
                  <c:v>43034</c:v>
                </c:pt>
                <c:pt idx="989">
                  <c:v>43035</c:v>
                </c:pt>
                <c:pt idx="990">
                  <c:v>43038</c:v>
                </c:pt>
                <c:pt idx="991">
                  <c:v>43039</c:v>
                </c:pt>
                <c:pt idx="992">
                  <c:v>43040</c:v>
                </c:pt>
                <c:pt idx="993">
                  <c:v>43041</c:v>
                </c:pt>
                <c:pt idx="994">
                  <c:v>43042</c:v>
                </c:pt>
                <c:pt idx="995">
                  <c:v>43045</c:v>
                </c:pt>
                <c:pt idx="996">
                  <c:v>43046</c:v>
                </c:pt>
                <c:pt idx="997">
                  <c:v>43047</c:v>
                </c:pt>
                <c:pt idx="998">
                  <c:v>43048</c:v>
                </c:pt>
                <c:pt idx="999">
                  <c:v>43049</c:v>
                </c:pt>
                <c:pt idx="1000">
                  <c:v>43052</c:v>
                </c:pt>
                <c:pt idx="1001">
                  <c:v>43053</c:v>
                </c:pt>
                <c:pt idx="1002">
                  <c:v>43054</c:v>
                </c:pt>
                <c:pt idx="1003">
                  <c:v>43055</c:v>
                </c:pt>
                <c:pt idx="1004">
                  <c:v>43056</c:v>
                </c:pt>
                <c:pt idx="1005">
                  <c:v>43059</c:v>
                </c:pt>
                <c:pt idx="1006">
                  <c:v>43060</c:v>
                </c:pt>
                <c:pt idx="1007">
                  <c:v>43061</c:v>
                </c:pt>
                <c:pt idx="1008">
                  <c:v>43063</c:v>
                </c:pt>
                <c:pt idx="1009">
                  <c:v>43066</c:v>
                </c:pt>
                <c:pt idx="1010">
                  <c:v>43067</c:v>
                </c:pt>
                <c:pt idx="1011">
                  <c:v>43068</c:v>
                </c:pt>
                <c:pt idx="1012">
                  <c:v>43069</c:v>
                </c:pt>
                <c:pt idx="1013">
                  <c:v>43070</c:v>
                </c:pt>
                <c:pt idx="1014">
                  <c:v>43073</c:v>
                </c:pt>
                <c:pt idx="1015">
                  <c:v>43074</c:v>
                </c:pt>
                <c:pt idx="1016">
                  <c:v>43075</c:v>
                </c:pt>
                <c:pt idx="1017">
                  <c:v>43076</c:v>
                </c:pt>
                <c:pt idx="1018">
                  <c:v>43077</c:v>
                </c:pt>
                <c:pt idx="1019">
                  <c:v>43080</c:v>
                </c:pt>
                <c:pt idx="1020">
                  <c:v>43081</c:v>
                </c:pt>
                <c:pt idx="1021">
                  <c:v>43082</c:v>
                </c:pt>
                <c:pt idx="1022">
                  <c:v>43083</c:v>
                </c:pt>
                <c:pt idx="1023">
                  <c:v>43084</c:v>
                </c:pt>
                <c:pt idx="1024">
                  <c:v>43087</c:v>
                </c:pt>
                <c:pt idx="1025">
                  <c:v>43088</c:v>
                </c:pt>
                <c:pt idx="1026">
                  <c:v>43089</c:v>
                </c:pt>
                <c:pt idx="1027">
                  <c:v>43090</c:v>
                </c:pt>
                <c:pt idx="1028">
                  <c:v>43091</c:v>
                </c:pt>
                <c:pt idx="1029">
                  <c:v>43095</c:v>
                </c:pt>
                <c:pt idx="1030">
                  <c:v>43096</c:v>
                </c:pt>
                <c:pt idx="1031">
                  <c:v>43097</c:v>
                </c:pt>
                <c:pt idx="1032">
                  <c:v>43098</c:v>
                </c:pt>
                <c:pt idx="1033">
                  <c:v>43102</c:v>
                </c:pt>
                <c:pt idx="1034">
                  <c:v>43103</c:v>
                </c:pt>
                <c:pt idx="1035">
                  <c:v>43104</c:v>
                </c:pt>
                <c:pt idx="1036">
                  <c:v>43105</c:v>
                </c:pt>
                <c:pt idx="1037">
                  <c:v>43108</c:v>
                </c:pt>
                <c:pt idx="1038">
                  <c:v>43109</c:v>
                </c:pt>
                <c:pt idx="1039">
                  <c:v>43110</c:v>
                </c:pt>
                <c:pt idx="1040">
                  <c:v>43111</c:v>
                </c:pt>
                <c:pt idx="1041">
                  <c:v>43112</c:v>
                </c:pt>
                <c:pt idx="1042">
                  <c:v>43116</c:v>
                </c:pt>
                <c:pt idx="1043">
                  <c:v>43117</c:v>
                </c:pt>
                <c:pt idx="1044">
                  <c:v>43118</c:v>
                </c:pt>
                <c:pt idx="1045">
                  <c:v>43119</c:v>
                </c:pt>
                <c:pt idx="1046">
                  <c:v>43122</c:v>
                </c:pt>
                <c:pt idx="1047">
                  <c:v>43123</c:v>
                </c:pt>
                <c:pt idx="1048">
                  <c:v>43124</c:v>
                </c:pt>
                <c:pt idx="1049">
                  <c:v>43125</c:v>
                </c:pt>
                <c:pt idx="1050">
                  <c:v>43126</c:v>
                </c:pt>
                <c:pt idx="1051">
                  <c:v>43129</c:v>
                </c:pt>
                <c:pt idx="1052">
                  <c:v>43130</c:v>
                </c:pt>
                <c:pt idx="1053">
                  <c:v>43131</c:v>
                </c:pt>
                <c:pt idx="1054">
                  <c:v>43132</c:v>
                </c:pt>
                <c:pt idx="1055">
                  <c:v>43133</c:v>
                </c:pt>
                <c:pt idx="1056">
                  <c:v>43136</c:v>
                </c:pt>
                <c:pt idx="1057">
                  <c:v>43137</c:v>
                </c:pt>
                <c:pt idx="1058">
                  <c:v>43138</c:v>
                </c:pt>
                <c:pt idx="1059">
                  <c:v>43139</c:v>
                </c:pt>
                <c:pt idx="1060">
                  <c:v>43140</c:v>
                </c:pt>
                <c:pt idx="1061">
                  <c:v>43143</c:v>
                </c:pt>
                <c:pt idx="1062">
                  <c:v>43144</c:v>
                </c:pt>
                <c:pt idx="1063">
                  <c:v>43145</c:v>
                </c:pt>
                <c:pt idx="1064">
                  <c:v>43146</c:v>
                </c:pt>
                <c:pt idx="1065">
                  <c:v>43147</c:v>
                </c:pt>
                <c:pt idx="1066">
                  <c:v>43151</c:v>
                </c:pt>
                <c:pt idx="1067">
                  <c:v>43152</c:v>
                </c:pt>
                <c:pt idx="1068">
                  <c:v>43153</c:v>
                </c:pt>
                <c:pt idx="1069">
                  <c:v>43154</c:v>
                </c:pt>
                <c:pt idx="1070">
                  <c:v>43157</c:v>
                </c:pt>
                <c:pt idx="1071">
                  <c:v>43158</c:v>
                </c:pt>
                <c:pt idx="1072">
                  <c:v>43159</c:v>
                </c:pt>
                <c:pt idx="1073">
                  <c:v>43160</c:v>
                </c:pt>
                <c:pt idx="1074">
                  <c:v>43161</c:v>
                </c:pt>
                <c:pt idx="1075">
                  <c:v>43164</c:v>
                </c:pt>
                <c:pt idx="1076">
                  <c:v>43165</c:v>
                </c:pt>
                <c:pt idx="1077">
                  <c:v>43166</c:v>
                </c:pt>
                <c:pt idx="1078">
                  <c:v>43167</c:v>
                </c:pt>
                <c:pt idx="1079">
                  <c:v>43168</c:v>
                </c:pt>
                <c:pt idx="1080">
                  <c:v>43171</c:v>
                </c:pt>
                <c:pt idx="1081">
                  <c:v>43172</c:v>
                </c:pt>
                <c:pt idx="1082">
                  <c:v>43173</c:v>
                </c:pt>
                <c:pt idx="1083">
                  <c:v>43174</c:v>
                </c:pt>
                <c:pt idx="1084">
                  <c:v>43175</c:v>
                </c:pt>
                <c:pt idx="1085">
                  <c:v>43178</c:v>
                </c:pt>
                <c:pt idx="1086">
                  <c:v>43179</c:v>
                </c:pt>
                <c:pt idx="1087">
                  <c:v>43180</c:v>
                </c:pt>
                <c:pt idx="1088">
                  <c:v>43181</c:v>
                </c:pt>
                <c:pt idx="1089">
                  <c:v>43182</c:v>
                </c:pt>
                <c:pt idx="1090">
                  <c:v>43185</c:v>
                </c:pt>
                <c:pt idx="1091">
                  <c:v>43186</c:v>
                </c:pt>
                <c:pt idx="1092">
                  <c:v>43187</c:v>
                </c:pt>
                <c:pt idx="1093">
                  <c:v>43188</c:v>
                </c:pt>
                <c:pt idx="1094">
                  <c:v>43192</c:v>
                </c:pt>
                <c:pt idx="1095">
                  <c:v>43193</c:v>
                </c:pt>
                <c:pt idx="1096">
                  <c:v>43194</c:v>
                </c:pt>
                <c:pt idx="1097">
                  <c:v>43195</c:v>
                </c:pt>
                <c:pt idx="1098">
                  <c:v>43196</c:v>
                </c:pt>
                <c:pt idx="1099">
                  <c:v>43199</c:v>
                </c:pt>
                <c:pt idx="1100">
                  <c:v>43200</c:v>
                </c:pt>
                <c:pt idx="1101">
                  <c:v>43201</c:v>
                </c:pt>
                <c:pt idx="1102">
                  <c:v>43202</c:v>
                </c:pt>
                <c:pt idx="1103">
                  <c:v>43203</c:v>
                </c:pt>
                <c:pt idx="1104">
                  <c:v>43206</c:v>
                </c:pt>
                <c:pt idx="1105">
                  <c:v>43207</c:v>
                </c:pt>
                <c:pt idx="1106">
                  <c:v>43208</c:v>
                </c:pt>
                <c:pt idx="1107">
                  <c:v>43209</c:v>
                </c:pt>
                <c:pt idx="1108">
                  <c:v>43210</c:v>
                </c:pt>
                <c:pt idx="1109">
                  <c:v>43213</c:v>
                </c:pt>
                <c:pt idx="1110">
                  <c:v>43214</c:v>
                </c:pt>
                <c:pt idx="1111">
                  <c:v>43215</c:v>
                </c:pt>
                <c:pt idx="1112">
                  <c:v>43216</c:v>
                </c:pt>
                <c:pt idx="1113">
                  <c:v>43217</c:v>
                </c:pt>
                <c:pt idx="1114">
                  <c:v>43220</c:v>
                </c:pt>
                <c:pt idx="1115">
                  <c:v>43221</c:v>
                </c:pt>
                <c:pt idx="1116">
                  <c:v>43222</c:v>
                </c:pt>
                <c:pt idx="1117">
                  <c:v>43223</c:v>
                </c:pt>
                <c:pt idx="1118">
                  <c:v>43224</c:v>
                </c:pt>
                <c:pt idx="1119">
                  <c:v>43227</c:v>
                </c:pt>
                <c:pt idx="1120">
                  <c:v>43228</c:v>
                </c:pt>
                <c:pt idx="1121">
                  <c:v>43229</c:v>
                </c:pt>
                <c:pt idx="1122">
                  <c:v>43230</c:v>
                </c:pt>
                <c:pt idx="1123">
                  <c:v>43231</c:v>
                </c:pt>
                <c:pt idx="1124">
                  <c:v>43234</c:v>
                </c:pt>
                <c:pt idx="1125">
                  <c:v>43235</c:v>
                </c:pt>
                <c:pt idx="1126">
                  <c:v>43236</c:v>
                </c:pt>
                <c:pt idx="1127">
                  <c:v>43237</c:v>
                </c:pt>
                <c:pt idx="1128">
                  <c:v>43238</c:v>
                </c:pt>
                <c:pt idx="1129">
                  <c:v>43241</c:v>
                </c:pt>
                <c:pt idx="1130">
                  <c:v>43242</c:v>
                </c:pt>
                <c:pt idx="1131">
                  <c:v>43243</c:v>
                </c:pt>
                <c:pt idx="1132">
                  <c:v>43244</c:v>
                </c:pt>
                <c:pt idx="1133">
                  <c:v>43245</c:v>
                </c:pt>
                <c:pt idx="1134">
                  <c:v>43249</c:v>
                </c:pt>
                <c:pt idx="1135">
                  <c:v>43250</c:v>
                </c:pt>
                <c:pt idx="1136">
                  <c:v>43251</c:v>
                </c:pt>
                <c:pt idx="1137">
                  <c:v>43252</c:v>
                </c:pt>
                <c:pt idx="1138">
                  <c:v>43255</c:v>
                </c:pt>
                <c:pt idx="1139">
                  <c:v>43256</c:v>
                </c:pt>
                <c:pt idx="1140">
                  <c:v>43257</c:v>
                </c:pt>
                <c:pt idx="1141">
                  <c:v>43258</c:v>
                </c:pt>
                <c:pt idx="1142">
                  <c:v>43259</c:v>
                </c:pt>
                <c:pt idx="1143">
                  <c:v>43262</c:v>
                </c:pt>
                <c:pt idx="1144">
                  <c:v>43263</c:v>
                </c:pt>
                <c:pt idx="1145">
                  <c:v>43264</c:v>
                </c:pt>
                <c:pt idx="1146">
                  <c:v>43265</c:v>
                </c:pt>
                <c:pt idx="1147">
                  <c:v>43266</c:v>
                </c:pt>
                <c:pt idx="1148">
                  <c:v>43269</c:v>
                </c:pt>
                <c:pt idx="1149">
                  <c:v>43270</c:v>
                </c:pt>
                <c:pt idx="1150">
                  <c:v>43271</c:v>
                </c:pt>
                <c:pt idx="1151">
                  <c:v>43272</c:v>
                </c:pt>
                <c:pt idx="1152">
                  <c:v>43273</c:v>
                </c:pt>
                <c:pt idx="1153">
                  <c:v>43276</c:v>
                </c:pt>
                <c:pt idx="1154">
                  <c:v>43277</c:v>
                </c:pt>
                <c:pt idx="1155">
                  <c:v>43278</c:v>
                </c:pt>
                <c:pt idx="1156">
                  <c:v>43279</c:v>
                </c:pt>
                <c:pt idx="1157">
                  <c:v>43280</c:v>
                </c:pt>
                <c:pt idx="1158">
                  <c:v>43283</c:v>
                </c:pt>
                <c:pt idx="1159">
                  <c:v>43284</c:v>
                </c:pt>
                <c:pt idx="1160">
                  <c:v>43286</c:v>
                </c:pt>
                <c:pt idx="1161">
                  <c:v>43287</c:v>
                </c:pt>
                <c:pt idx="1162">
                  <c:v>43290</c:v>
                </c:pt>
                <c:pt idx="1163">
                  <c:v>43291</c:v>
                </c:pt>
                <c:pt idx="1164">
                  <c:v>43292</c:v>
                </c:pt>
                <c:pt idx="1165">
                  <c:v>43293</c:v>
                </c:pt>
                <c:pt idx="1166">
                  <c:v>43294</c:v>
                </c:pt>
                <c:pt idx="1167">
                  <c:v>43297</c:v>
                </c:pt>
                <c:pt idx="1168">
                  <c:v>43298</c:v>
                </c:pt>
                <c:pt idx="1169">
                  <c:v>43299</c:v>
                </c:pt>
                <c:pt idx="1170">
                  <c:v>43300</c:v>
                </c:pt>
                <c:pt idx="1171">
                  <c:v>43301</c:v>
                </c:pt>
                <c:pt idx="1172">
                  <c:v>43304</c:v>
                </c:pt>
                <c:pt idx="1173">
                  <c:v>43305</c:v>
                </c:pt>
                <c:pt idx="1174">
                  <c:v>43306</c:v>
                </c:pt>
                <c:pt idx="1175">
                  <c:v>43307</c:v>
                </c:pt>
                <c:pt idx="1176">
                  <c:v>43308</c:v>
                </c:pt>
                <c:pt idx="1177">
                  <c:v>43311</c:v>
                </c:pt>
                <c:pt idx="1178">
                  <c:v>43312</c:v>
                </c:pt>
                <c:pt idx="1179">
                  <c:v>43313</c:v>
                </c:pt>
                <c:pt idx="1180">
                  <c:v>43314</c:v>
                </c:pt>
                <c:pt idx="1181">
                  <c:v>43315</c:v>
                </c:pt>
                <c:pt idx="1182">
                  <c:v>43318</c:v>
                </c:pt>
                <c:pt idx="1183">
                  <c:v>43319</c:v>
                </c:pt>
                <c:pt idx="1184">
                  <c:v>43320</c:v>
                </c:pt>
                <c:pt idx="1185">
                  <c:v>43321</c:v>
                </c:pt>
                <c:pt idx="1186">
                  <c:v>43322</c:v>
                </c:pt>
                <c:pt idx="1187">
                  <c:v>43325</c:v>
                </c:pt>
                <c:pt idx="1188">
                  <c:v>43326</c:v>
                </c:pt>
                <c:pt idx="1189">
                  <c:v>43327</c:v>
                </c:pt>
                <c:pt idx="1190">
                  <c:v>43328</c:v>
                </c:pt>
                <c:pt idx="1191">
                  <c:v>43329</c:v>
                </c:pt>
                <c:pt idx="1192">
                  <c:v>43332</c:v>
                </c:pt>
                <c:pt idx="1193">
                  <c:v>43333</c:v>
                </c:pt>
                <c:pt idx="1194">
                  <c:v>43334</c:v>
                </c:pt>
                <c:pt idx="1195">
                  <c:v>43335</c:v>
                </c:pt>
                <c:pt idx="1196">
                  <c:v>43336</c:v>
                </c:pt>
                <c:pt idx="1197">
                  <c:v>43339</c:v>
                </c:pt>
                <c:pt idx="1198">
                  <c:v>43340</c:v>
                </c:pt>
                <c:pt idx="1199">
                  <c:v>43341</c:v>
                </c:pt>
                <c:pt idx="1200">
                  <c:v>43342</c:v>
                </c:pt>
                <c:pt idx="1201">
                  <c:v>43343</c:v>
                </c:pt>
                <c:pt idx="1202">
                  <c:v>43347</c:v>
                </c:pt>
                <c:pt idx="1203">
                  <c:v>43348</c:v>
                </c:pt>
                <c:pt idx="1204">
                  <c:v>43349</c:v>
                </c:pt>
                <c:pt idx="1205">
                  <c:v>43350</c:v>
                </c:pt>
                <c:pt idx="1206">
                  <c:v>43353</c:v>
                </c:pt>
                <c:pt idx="1207">
                  <c:v>43354</c:v>
                </c:pt>
                <c:pt idx="1208">
                  <c:v>43355</c:v>
                </c:pt>
                <c:pt idx="1209">
                  <c:v>43356</c:v>
                </c:pt>
                <c:pt idx="1210">
                  <c:v>43357</c:v>
                </c:pt>
                <c:pt idx="1211">
                  <c:v>43360</c:v>
                </c:pt>
                <c:pt idx="1212">
                  <c:v>43361</c:v>
                </c:pt>
                <c:pt idx="1213">
                  <c:v>43362</c:v>
                </c:pt>
                <c:pt idx="1214">
                  <c:v>43363</c:v>
                </c:pt>
                <c:pt idx="1215">
                  <c:v>43364</c:v>
                </c:pt>
                <c:pt idx="1216">
                  <c:v>43367</c:v>
                </c:pt>
                <c:pt idx="1217">
                  <c:v>43368</c:v>
                </c:pt>
                <c:pt idx="1218">
                  <c:v>43369</c:v>
                </c:pt>
                <c:pt idx="1219">
                  <c:v>43370</c:v>
                </c:pt>
                <c:pt idx="1220">
                  <c:v>43371</c:v>
                </c:pt>
                <c:pt idx="1221">
                  <c:v>43374</c:v>
                </c:pt>
                <c:pt idx="1222">
                  <c:v>43375</c:v>
                </c:pt>
                <c:pt idx="1223">
                  <c:v>43376</c:v>
                </c:pt>
                <c:pt idx="1224">
                  <c:v>43377</c:v>
                </c:pt>
                <c:pt idx="1225">
                  <c:v>43378</c:v>
                </c:pt>
                <c:pt idx="1226">
                  <c:v>43381</c:v>
                </c:pt>
                <c:pt idx="1227">
                  <c:v>43382</c:v>
                </c:pt>
                <c:pt idx="1228">
                  <c:v>43383</c:v>
                </c:pt>
                <c:pt idx="1229">
                  <c:v>43384</c:v>
                </c:pt>
                <c:pt idx="1230">
                  <c:v>43385</c:v>
                </c:pt>
                <c:pt idx="1231">
                  <c:v>43388</c:v>
                </c:pt>
                <c:pt idx="1232">
                  <c:v>43389</c:v>
                </c:pt>
                <c:pt idx="1233">
                  <c:v>43390</c:v>
                </c:pt>
                <c:pt idx="1234">
                  <c:v>43391</c:v>
                </c:pt>
                <c:pt idx="1235">
                  <c:v>43392</c:v>
                </c:pt>
                <c:pt idx="1236">
                  <c:v>43395</c:v>
                </c:pt>
                <c:pt idx="1237">
                  <c:v>43396</c:v>
                </c:pt>
                <c:pt idx="1238">
                  <c:v>43397</c:v>
                </c:pt>
                <c:pt idx="1239">
                  <c:v>43398</c:v>
                </c:pt>
                <c:pt idx="1240">
                  <c:v>43399</c:v>
                </c:pt>
                <c:pt idx="1241">
                  <c:v>43402</c:v>
                </c:pt>
                <c:pt idx="1242">
                  <c:v>43403</c:v>
                </c:pt>
                <c:pt idx="1243">
                  <c:v>43404</c:v>
                </c:pt>
                <c:pt idx="1244">
                  <c:v>43405</c:v>
                </c:pt>
                <c:pt idx="1245">
                  <c:v>43406</c:v>
                </c:pt>
                <c:pt idx="1246">
                  <c:v>43409</c:v>
                </c:pt>
                <c:pt idx="1247">
                  <c:v>43410</c:v>
                </c:pt>
                <c:pt idx="1248">
                  <c:v>43411</c:v>
                </c:pt>
                <c:pt idx="1249">
                  <c:v>43412</c:v>
                </c:pt>
                <c:pt idx="1250">
                  <c:v>43413</c:v>
                </c:pt>
                <c:pt idx="1251">
                  <c:v>43416</c:v>
                </c:pt>
                <c:pt idx="1252">
                  <c:v>43417</c:v>
                </c:pt>
                <c:pt idx="1253">
                  <c:v>43418</c:v>
                </c:pt>
                <c:pt idx="1254">
                  <c:v>43419</c:v>
                </c:pt>
                <c:pt idx="1255">
                  <c:v>43420</c:v>
                </c:pt>
                <c:pt idx="1256">
                  <c:v>43423</c:v>
                </c:pt>
                <c:pt idx="1257">
                  <c:v>43424</c:v>
                </c:pt>
              </c:numCache>
            </c:numRef>
          </c:cat>
          <c:val>
            <c:numRef>
              <c:f>Beta!$C$4:$C$1261</c:f>
              <c:numCache>
                <c:formatCode>General</c:formatCode>
                <c:ptCount val="1258"/>
                <c:pt idx="0">
                  <c:v>3.3014887699809527E-3</c:v>
                </c:pt>
                <c:pt idx="1">
                  <c:v>5.4004239879291895E-3</c:v>
                </c:pt>
                <c:pt idx="2">
                  <c:v>-9.0562804957338983E-3</c:v>
                </c:pt>
                <c:pt idx="3">
                  <c:v>-4.262379224467404E-3</c:v>
                </c:pt>
                <c:pt idx="4">
                  <c:v>-7.121424633311879E-4</c:v>
                </c:pt>
                <c:pt idx="5">
                  <c:v>-1.0503856609299896E-2</c:v>
                </c:pt>
                <c:pt idx="6">
                  <c:v>5.8623845094271506E-3</c:v>
                </c:pt>
                <c:pt idx="7">
                  <c:v>-5.742377305971348E-3</c:v>
                </c:pt>
                <c:pt idx="8">
                  <c:v>-7.9498852808051936E-3</c:v>
                </c:pt>
                <c:pt idx="9">
                  <c:v>2.1889457332501153E-2</c:v>
                </c:pt>
                <c:pt idx="10">
                  <c:v>3.0714968759584468E-3</c:v>
                </c:pt>
                <c:pt idx="11">
                  <c:v>-1.3418202787278347E-2</c:v>
                </c:pt>
                <c:pt idx="12">
                  <c:v>4.4133786934731842E-3</c:v>
                </c:pt>
                <c:pt idx="13">
                  <c:v>-2.0683685900422754E-2</c:v>
                </c:pt>
                <c:pt idx="14">
                  <c:v>8.501852391553928E-4</c:v>
                </c:pt>
                <c:pt idx="15">
                  <c:v>-8.2897095376052235E-3</c:v>
                </c:pt>
                <c:pt idx="16">
                  <c:v>-9.5941445791846609E-3</c:v>
                </c:pt>
                <c:pt idx="17">
                  <c:v>1.8005177333934329E-2</c:v>
                </c:pt>
                <c:pt idx="18">
                  <c:v>-5.8436373122801892E-3</c:v>
                </c:pt>
                <c:pt idx="19">
                  <c:v>-7.3294251153331559E-4</c:v>
                </c:pt>
                <c:pt idx="20">
                  <c:v>-6.4970871449892787E-3</c:v>
                </c:pt>
                <c:pt idx="21">
                  <c:v>0</c:v>
                </c:pt>
                <c:pt idx="22">
                  <c:v>5.5191652947082113E-3</c:v>
                </c:pt>
                <c:pt idx="23">
                  <c:v>3.0530645183559613E-3</c:v>
                </c:pt>
                <c:pt idx="24">
                  <c:v>-1.2196817133623453E-4</c:v>
                </c:pt>
                <c:pt idx="25">
                  <c:v>-7.2210825443548773E-3</c:v>
                </c:pt>
                <c:pt idx="26">
                  <c:v>-1.0744196880399381E-2</c:v>
                </c:pt>
                <c:pt idx="27">
                  <c:v>-1.1181316913496516E-3</c:v>
                </c:pt>
                <c:pt idx="28">
                  <c:v>2.3589557741157917E-3</c:v>
                </c:pt>
                <c:pt idx="29">
                  <c:v>9.6261265885785197E-3</c:v>
                </c:pt>
                <c:pt idx="30">
                  <c:v>-1.4598799782387937E-2</c:v>
                </c:pt>
                <c:pt idx="31">
                  <c:v>2.2407578712368907E-3</c:v>
                </c:pt>
                <c:pt idx="32">
                  <c:v>-1.4932182870765281E-3</c:v>
                </c:pt>
                <c:pt idx="33">
                  <c:v>-3.618006453708072E-3</c:v>
                </c:pt>
                <c:pt idx="34">
                  <c:v>1.0691312345397143E-2</c:v>
                </c:pt>
                <c:pt idx="35">
                  <c:v>-9.8975633491807337E-4</c:v>
                </c:pt>
                <c:pt idx="36">
                  <c:v>-2.850984285296804E-3</c:v>
                </c:pt>
                <c:pt idx="37">
                  <c:v>-8.4767525928106414E-3</c:v>
                </c:pt>
                <c:pt idx="38">
                  <c:v>3.7486362230816674E-3</c:v>
                </c:pt>
                <c:pt idx="39">
                  <c:v>-1.1919054372765938E-2</c:v>
                </c:pt>
                <c:pt idx="40">
                  <c:v>-1.2574052677405696E-2</c:v>
                </c:pt>
                <c:pt idx="41">
                  <c:v>1.1942741513795327E-2</c:v>
                </c:pt>
                <c:pt idx="42">
                  <c:v>-9.0073427948792473E-3</c:v>
                </c:pt>
                <c:pt idx="43">
                  <c:v>8.1229027908264976E-3</c:v>
                </c:pt>
                <c:pt idx="44">
                  <c:v>-1.8756556253081216E-2</c:v>
                </c:pt>
                <c:pt idx="45">
                  <c:v>-9.9670230328823169E-3</c:v>
                </c:pt>
                <c:pt idx="46">
                  <c:v>-3.2575439611984419E-3</c:v>
                </c:pt>
                <c:pt idx="47">
                  <c:v>-1.2080057613486597E-2</c:v>
                </c:pt>
                <c:pt idx="48">
                  <c:v>5.1386768058207175E-3</c:v>
                </c:pt>
                <c:pt idx="49">
                  <c:v>4.7200955146321959E-3</c:v>
                </c:pt>
                <c:pt idx="50">
                  <c:v>5.8690093856639917E-3</c:v>
                </c:pt>
                <c:pt idx="51">
                  <c:v>5.3173849431080644E-3</c:v>
                </c:pt>
                <c:pt idx="52">
                  <c:v>9.2700678505777418E-3</c:v>
                </c:pt>
                <c:pt idx="53">
                  <c:v>1.0327076235764919E-2</c:v>
                </c:pt>
                <c:pt idx="54">
                  <c:v>-1.7271561582774455E-2</c:v>
                </c:pt>
                <c:pt idx="55">
                  <c:v>3.9925997786798553E-3</c:v>
                </c:pt>
                <c:pt idx="56">
                  <c:v>2.0356923697250014E-2</c:v>
                </c:pt>
                <c:pt idx="57">
                  <c:v>-1.8174243295052472E-2</c:v>
                </c:pt>
                <c:pt idx="58">
                  <c:v>2.1779266824275331E-3</c:v>
                </c:pt>
                <c:pt idx="59">
                  <c:v>-2.819443162453326E-3</c:v>
                </c:pt>
                <c:pt idx="60">
                  <c:v>6.4151648002589714E-4</c:v>
                </c:pt>
                <c:pt idx="61">
                  <c:v>-1.4117951210792247E-3</c:v>
                </c:pt>
                <c:pt idx="62">
                  <c:v>3.3337893850603228E-3</c:v>
                </c:pt>
                <c:pt idx="63">
                  <c:v>-3.3337893850602053E-3</c:v>
                </c:pt>
                <c:pt idx="64">
                  <c:v>4.2294326892659941E-3</c:v>
                </c:pt>
                <c:pt idx="65">
                  <c:v>5.9930301402883312E-3</c:v>
                </c:pt>
                <c:pt idx="66">
                  <c:v>-1.5114940596965344E-2</c:v>
                </c:pt>
                <c:pt idx="67">
                  <c:v>1.2441563679659179E-2</c:v>
                </c:pt>
                <c:pt idx="68">
                  <c:v>-8.0629733817156567E-3</c:v>
                </c:pt>
                <c:pt idx="69">
                  <c:v>3.0792685747441147E-3</c:v>
                </c:pt>
                <c:pt idx="70">
                  <c:v>4.0910183652630759E-3</c:v>
                </c:pt>
                <c:pt idx="71">
                  <c:v>1.9119501563816359E-3</c:v>
                </c:pt>
                <c:pt idx="72">
                  <c:v>5.3339980501207552E-3</c:v>
                </c:pt>
                <c:pt idx="73">
                  <c:v>3.6664938876550695E-3</c:v>
                </c:pt>
                <c:pt idx="74">
                  <c:v>-6.3114311253694832E-4</c:v>
                </c:pt>
                <c:pt idx="75">
                  <c:v>-2.6553596352325241E-3</c:v>
                </c:pt>
                <c:pt idx="76">
                  <c:v>1.0829888060204552E-2</c:v>
                </c:pt>
                <c:pt idx="77">
                  <c:v>-8.7712558809272564E-4</c:v>
                </c:pt>
                <c:pt idx="78">
                  <c:v>-1.2488311465731426E-2</c:v>
                </c:pt>
                <c:pt idx="79">
                  <c:v>-5.8561466269278868E-3</c:v>
                </c:pt>
                <c:pt idx="80">
                  <c:v>-5.633856239057859E-3</c:v>
                </c:pt>
                <c:pt idx="81">
                  <c:v>1.8069024488626143E-2</c:v>
                </c:pt>
                <c:pt idx="82">
                  <c:v>6.4106183565777334E-3</c:v>
                </c:pt>
                <c:pt idx="83">
                  <c:v>-3.8917631681144966E-3</c:v>
                </c:pt>
                <c:pt idx="84">
                  <c:v>1.885039805626544E-3</c:v>
                </c:pt>
                <c:pt idx="85">
                  <c:v>1.3800892628953385E-3</c:v>
                </c:pt>
                <c:pt idx="86">
                  <c:v>1.0476473969878256E-2</c:v>
                </c:pt>
                <c:pt idx="87">
                  <c:v>-3.2310455559508905E-3</c:v>
                </c:pt>
                <c:pt idx="88">
                  <c:v>-2.6173007919184001E-3</c:v>
                </c:pt>
                <c:pt idx="89">
                  <c:v>-3.7444924529300607E-4</c:v>
                </c:pt>
                <c:pt idx="90">
                  <c:v>-4.1283727906100886E-3</c:v>
                </c:pt>
                <c:pt idx="91">
                  <c:v>8.9854719429208422E-3</c:v>
                </c:pt>
                <c:pt idx="92">
                  <c:v>1.0627880822085455E-2</c:v>
                </c:pt>
                <c:pt idx="93">
                  <c:v>1.7194797093189873E-3</c:v>
                </c:pt>
                <c:pt idx="94">
                  <c:v>-4.9206891606820282E-3</c:v>
                </c:pt>
                <c:pt idx="95">
                  <c:v>-4.0777814191860088E-3</c:v>
                </c:pt>
                <c:pt idx="96">
                  <c:v>6.1887728657226114E-4</c:v>
                </c:pt>
                <c:pt idx="97">
                  <c:v>3.7114755902010489E-4</c:v>
                </c:pt>
                <c:pt idx="98">
                  <c:v>9.9700008563048705E-3</c:v>
                </c:pt>
                <c:pt idx="99">
                  <c:v>1.3463070059647659E-3</c:v>
                </c:pt>
                <c:pt idx="100">
                  <c:v>-2.4492297328039207E-3</c:v>
                </c:pt>
                <c:pt idx="101">
                  <c:v>-3.8080999745827016E-3</c:v>
                </c:pt>
                <c:pt idx="102">
                  <c:v>-1.1014268819111335E-2</c:v>
                </c:pt>
                <c:pt idx="103">
                  <c:v>9.7827662155822205E-3</c:v>
                </c:pt>
                <c:pt idx="104">
                  <c:v>3.1988461135803994E-3</c:v>
                </c:pt>
                <c:pt idx="105">
                  <c:v>1.8619314212153983E-2</c:v>
                </c:pt>
                <c:pt idx="106">
                  <c:v>-6.0466986497262993E-3</c:v>
                </c:pt>
                <c:pt idx="107">
                  <c:v>1.3334264254215469E-3</c:v>
                </c:pt>
                <c:pt idx="108">
                  <c:v>-2.5472389450524836E-3</c:v>
                </c:pt>
                <c:pt idx="109">
                  <c:v>-5.1138308855600929E-3</c:v>
                </c:pt>
                <c:pt idx="110">
                  <c:v>-2.6891717308847427E-3</c:v>
                </c:pt>
                <c:pt idx="111">
                  <c:v>-7.0011957169673266E-3</c:v>
                </c:pt>
                <c:pt idx="112">
                  <c:v>1.1763388203883722E-2</c:v>
                </c:pt>
                <c:pt idx="113">
                  <c:v>8.5245667262675358E-4</c:v>
                </c:pt>
                <c:pt idx="114">
                  <c:v>2.7954438843100756E-3</c:v>
                </c:pt>
                <c:pt idx="115">
                  <c:v>-8.0428899558379011E-3</c:v>
                </c:pt>
                <c:pt idx="116">
                  <c:v>-1.4693524997137209E-3</c:v>
                </c:pt>
                <c:pt idx="117">
                  <c:v>-5.4061196011128106E-3</c:v>
                </c:pt>
                <c:pt idx="118">
                  <c:v>-7.9159227437179316E-3</c:v>
                </c:pt>
                <c:pt idx="119">
                  <c:v>-2.4865983067015899E-3</c:v>
                </c:pt>
                <c:pt idx="120">
                  <c:v>-4.9919234450916316E-3</c:v>
                </c:pt>
                <c:pt idx="121">
                  <c:v>3.7462955201328003E-3</c:v>
                </c:pt>
                <c:pt idx="122">
                  <c:v>3.235381099774599E-3</c:v>
                </c:pt>
                <c:pt idx="123">
                  <c:v>1.9859011118945752E-3</c:v>
                </c:pt>
                <c:pt idx="124">
                  <c:v>-1.6132658559637313E-3</c:v>
                </c:pt>
                <c:pt idx="125">
                  <c:v>-5.4794035317761837E-3</c:v>
                </c:pt>
                <c:pt idx="126">
                  <c:v>2.496691235344246E-4</c:v>
                </c:pt>
                <c:pt idx="127">
                  <c:v>3.7383719550179912E-3</c:v>
                </c:pt>
                <c:pt idx="128">
                  <c:v>4.8390068088445147E-3</c:v>
                </c:pt>
                <c:pt idx="129">
                  <c:v>-5.3366554786512047E-3</c:v>
                </c:pt>
                <c:pt idx="130">
                  <c:v>-5.3653007528077726E-3</c:v>
                </c:pt>
                <c:pt idx="131">
                  <c:v>-8.7613748093926338E-4</c:v>
                </c:pt>
                <c:pt idx="132">
                  <c:v>3.125588552872855E-3</c:v>
                </c:pt>
                <c:pt idx="133">
                  <c:v>-9.9915082622088888E-4</c:v>
                </c:pt>
                <c:pt idx="134">
                  <c:v>7.4940050813592646E-4</c:v>
                </c:pt>
                <c:pt idx="135">
                  <c:v>7.4895161699794425E-4</c:v>
                </c:pt>
                <c:pt idx="136">
                  <c:v>-1.1235754256113113E-3</c:v>
                </c:pt>
                <c:pt idx="137">
                  <c:v>-3.7541778543549089E-3</c:v>
                </c:pt>
                <c:pt idx="138">
                  <c:v>-1.5056840893169694E-3</c:v>
                </c:pt>
                <c:pt idx="139">
                  <c:v>6.2766586741711135E-4</c:v>
                </c:pt>
                <c:pt idx="140">
                  <c:v>-1.381302376183559E-3</c:v>
                </c:pt>
                <c:pt idx="141">
                  <c:v>2.6353657223635038E-3</c:v>
                </c:pt>
                <c:pt idx="142">
                  <c:v>5.6239228753671485E-3</c:v>
                </c:pt>
                <c:pt idx="143">
                  <c:v>-3.870867090527742E-3</c:v>
                </c:pt>
                <c:pt idx="144">
                  <c:v>-5.1427270159679498E-3</c:v>
                </c:pt>
                <c:pt idx="145">
                  <c:v>-6.4340725740667567E-3</c:v>
                </c:pt>
                <c:pt idx="146">
                  <c:v>3.9158516037020906E-3</c:v>
                </c:pt>
                <c:pt idx="147">
                  <c:v>-8.8641454996521984E-3</c:v>
                </c:pt>
                <c:pt idx="148">
                  <c:v>5.074788866228838E-3</c:v>
                </c:pt>
                <c:pt idx="149">
                  <c:v>-5.4565330371503145E-3</c:v>
                </c:pt>
                <c:pt idx="150">
                  <c:v>8.741463427189216E-3</c:v>
                </c:pt>
                <c:pt idx="151">
                  <c:v>3.525551439299804E-3</c:v>
                </c:pt>
                <c:pt idx="152">
                  <c:v>5.2652120805383373E-3</c:v>
                </c:pt>
                <c:pt idx="153">
                  <c:v>2.6222028316539121E-3</c:v>
                </c:pt>
                <c:pt idx="154">
                  <c:v>4.6033798243872662E-3</c:v>
                </c:pt>
                <c:pt idx="155">
                  <c:v>1.368448929729783E-2</c:v>
                </c:pt>
                <c:pt idx="156">
                  <c:v>-7.3489714683600861E-4</c:v>
                </c:pt>
                <c:pt idx="157">
                  <c:v>-5.5292514915767088E-3</c:v>
                </c:pt>
                <c:pt idx="158">
                  <c:v>1.9694245171707706E-3</c:v>
                </c:pt>
                <c:pt idx="159">
                  <c:v>-7.3807358821002507E-4</c:v>
                </c:pt>
                <c:pt idx="160">
                  <c:v>-3.945751014555055E-3</c:v>
                </c:pt>
                <c:pt idx="161">
                  <c:v>-6.6939630968384893E-3</c:v>
                </c:pt>
                <c:pt idx="162">
                  <c:v>1.8639458063882163E-3</c:v>
                </c:pt>
                <c:pt idx="163">
                  <c:v>-3.3576353951958364E-3</c:v>
                </c:pt>
                <c:pt idx="164">
                  <c:v>-2.2446823662105198E-3</c:v>
                </c:pt>
                <c:pt idx="165">
                  <c:v>-1.3742272479193782E-3</c:v>
                </c:pt>
                <c:pt idx="166">
                  <c:v>3.3697879001788268E-3</c:v>
                </c:pt>
                <c:pt idx="167">
                  <c:v>-8.759960910272967E-3</c:v>
                </c:pt>
                <c:pt idx="168">
                  <c:v>-3.7778158518130016E-3</c:v>
                </c:pt>
                <c:pt idx="169">
                  <c:v>-7.725958062294782E-3</c:v>
                </c:pt>
                <c:pt idx="170">
                  <c:v>-6.2495960218041909E-3</c:v>
                </c:pt>
                <c:pt idx="171">
                  <c:v>-1.0805404571468656E-2</c:v>
                </c:pt>
                <c:pt idx="172">
                  <c:v>2.9689407125782736E-2</c:v>
                </c:pt>
                <c:pt idx="173">
                  <c:v>-5.4132566490674031E-3</c:v>
                </c:pt>
                <c:pt idx="174">
                  <c:v>2.3955504617625702E-3</c:v>
                </c:pt>
                <c:pt idx="175">
                  <c:v>2.093524434994927E-2</c:v>
                </c:pt>
                <c:pt idx="176">
                  <c:v>-1.178450689872223E-2</c:v>
                </c:pt>
                <c:pt idx="177">
                  <c:v>1.0056550333894722E-2</c:v>
                </c:pt>
                <c:pt idx="178">
                  <c:v>6.5259851137256424E-3</c:v>
                </c:pt>
                <c:pt idx="179">
                  <c:v>-7.3670966661227991E-4</c:v>
                </c:pt>
                <c:pt idx="180">
                  <c:v>7.3670966661220261E-4</c:v>
                </c:pt>
                <c:pt idx="181">
                  <c:v>5.7516404046948338E-3</c:v>
                </c:pt>
                <c:pt idx="182">
                  <c:v>-2.0765658735826848E-3</c:v>
                </c:pt>
                <c:pt idx="183">
                  <c:v>8.0380775737582798E-3</c:v>
                </c:pt>
                <c:pt idx="184">
                  <c:v>3.0279196384706457E-3</c:v>
                </c:pt>
                <c:pt idx="185">
                  <c:v>1.4501029731391626E-3</c:v>
                </c:pt>
                <c:pt idx="186">
                  <c:v>5.6596094050927149E-3</c:v>
                </c:pt>
                <c:pt idx="187">
                  <c:v>1.3199738080198534E-3</c:v>
                </c:pt>
                <c:pt idx="188">
                  <c:v>1.7971849322944672E-3</c:v>
                </c:pt>
                <c:pt idx="189">
                  <c:v>-1.9171345665439346E-3</c:v>
                </c:pt>
                <c:pt idx="190">
                  <c:v>-8.3987049270331808E-4</c:v>
                </c:pt>
                <c:pt idx="191">
                  <c:v>-3.366589749996022E-3</c:v>
                </c:pt>
                <c:pt idx="192">
                  <c:v>9.6306736708160607E-4</c:v>
                </c:pt>
                <c:pt idx="193">
                  <c:v>-1.565392539170237E-3</c:v>
                </c:pt>
                <c:pt idx="194">
                  <c:v>-9.6456479130977108E-4</c:v>
                </c:pt>
                <c:pt idx="195">
                  <c:v>9.6038553864336192E-3</c:v>
                </c:pt>
                <c:pt idx="196">
                  <c:v>8.3597070023910369E-4</c:v>
                </c:pt>
                <c:pt idx="197">
                  <c:v>-5.3862959606030426E-3</c:v>
                </c:pt>
                <c:pt idx="198">
                  <c:v>-3.9685218817039564E-3</c:v>
                </c:pt>
                <c:pt idx="199">
                  <c:v>7.8017680933636828E-3</c:v>
                </c:pt>
                <c:pt idx="200">
                  <c:v>-1.7950223534866994E-3</c:v>
                </c:pt>
                <c:pt idx="201">
                  <c:v>-2.7585744629764031E-3</c:v>
                </c:pt>
                <c:pt idx="202">
                  <c:v>7.2997509779952141E-3</c:v>
                </c:pt>
                <c:pt idx="203">
                  <c:v>2.5007335896019525E-3</c:v>
                </c:pt>
                <c:pt idx="204">
                  <c:v>9.5104616235065006E-4</c:v>
                </c:pt>
                <c:pt idx="205">
                  <c:v>3.5637658744716008E-4</c:v>
                </c:pt>
                <c:pt idx="206">
                  <c:v>3.3202804725647435E-3</c:v>
                </c:pt>
                <c:pt idx="207">
                  <c:v>4.0169832135557798E-3</c:v>
                </c:pt>
                <c:pt idx="208">
                  <c:v>-4.3721901259067839E-3</c:v>
                </c:pt>
                <c:pt idx="209">
                  <c:v>9.4295371016763999E-3</c:v>
                </c:pt>
                <c:pt idx="210">
                  <c:v>-1.0733086464350996E-2</c:v>
                </c:pt>
                <c:pt idx="211">
                  <c:v>2.9601583876920417E-3</c:v>
                </c:pt>
                <c:pt idx="212">
                  <c:v>-1.6566090250174452E-3</c:v>
                </c:pt>
                <c:pt idx="213">
                  <c:v>-8.3245099580285878E-3</c:v>
                </c:pt>
                <c:pt idx="214">
                  <c:v>-7.1908149109616258E-3</c:v>
                </c:pt>
                <c:pt idx="215">
                  <c:v>-1.0830496144657409E-3</c:v>
                </c:pt>
                <c:pt idx="216">
                  <c:v>8.8708083776726943E-3</c:v>
                </c:pt>
                <c:pt idx="217">
                  <c:v>-2.6290765464487527E-3</c:v>
                </c:pt>
                <c:pt idx="218">
                  <c:v>-4.9180929234856298E-3</c:v>
                </c:pt>
                <c:pt idx="219">
                  <c:v>1.2190852252565528E-2</c:v>
                </c:pt>
                <c:pt idx="220">
                  <c:v>-6.19634951579872E-3</c:v>
                </c:pt>
                <c:pt idx="221">
                  <c:v>1.2236540722420591E-2</c:v>
                </c:pt>
                <c:pt idx="222">
                  <c:v>-1.5708986142358151E-2</c:v>
                </c:pt>
                <c:pt idx="223">
                  <c:v>2.156722541356557E-3</c:v>
                </c:pt>
                <c:pt idx="224">
                  <c:v>-7.2073104779573861E-3</c:v>
                </c:pt>
                <c:pt idx="225">
                  <c:v>-8.596203082298989E-3</c:v>
                </c:pt>
                <c:pt idx="226">
                  <c:v>1.2446526832557959E-2</c:v>
                </c:pt>
                <c:pt idx="227">
                  <c:v>1.0869059122078199E-2</c:v>
                </c:pt>
                <c:pt idx="228">
                  <c:v>5.0951114129187671E-3</c:v>
                </c:pt>
                <c:pt idx="229">
                  <c:v>-4.5012868113080435E-3</c:v>
                </c:pt>
                <c:pt idx="230">
                  <c:v>-1.1943292141336761E-2</c:v>
                </c:pt>
                <c:pt idx="231">
                  <c:v>2.2923991192987735E-2</c:v>
                </c:pt>
                <c:pt idx="232">
                  <c:v>9.2338099291574775E-3</c:v>
                </c:pt>
                <c:pt idx="233">
                  <c:v>6.0318476121997127E-3</c:v>
                </c:pt>
                <c:pt idx="234">
                  <c:v>8.0920181504564009E-4</c:v>
                </c:pt>
                <c:pt idx="235">
                  <c:v>4.6115022129278151E-3</c:v>
                </c:pt>
                <c:pt idx="236">
                  <c:v>3.7884782341284025E-3</c:v>
                </c:pt>
                <c:pt idx="237">
                  <c:v>1.2596623913448681E-3</c:v>
                </c:pt>
                <c:pt idx="238">
                  <c:v>1.4316822526895293E-2</c:v>
                </c:pt>
                <c:pt idx="239">
                  <c:v>4.0531580147546622E-3</c:v>
                </c:pt>
                <c:pt idx="240">
                  <c:v>-1.1242047150932836E-3</c:v>
                </c:pt>
                <c:pt idx="241">
                  <c:v>2.5837794668780688E-3</c:v>
                </c:pt>
                <c:pt idx="242">
                  <c:v>3.583831932513451E-3</c:v>
                </c:pt>
                <c:pt idx="243">
                  <c:v>2.456466243514332E-3</c:v>
                </c:pt>
                <c:pt idx="244">
                  <c:v>-2.1210725109790467E-3</c:v>
                </c:pt>
                <c:pt idx="245">
                  <c:v>-9.8833351113018757E-3</c:v>
                </c:pt>
                <c:pt idx="246">
                  <c:v>-5.5457898095837444E-3</c:v>
                </c:pt>
                <c:pt idx="247">
                  <c:v>-3.0691130042090013E-3</c:v>
                </c:pt>
                <c:pt idx="248">
                  <c:v>1.2515048493976705E-3</c:v>
                </c:pt>
                <c:pt idx="249">
                  <c:v>8.8296475844052754E-3</c:v>
                </c:pt>
                <c:pt idx="250">
                  <c:v>-2.9345618591208912E-3</c:v>
                </c:pt>
                <c:pt idx="251">
                  <c:v>1.4683122391105699E-3</c:v>
                </c:pt>
                <c:pt idx="252">
                  <c:v>-5.5457898095837444E-3</c:v>
                </c:pt>
                <c:pt idx="253">
                  <c:v>7.8006385538197612E-3</c:v>
                </c:pt>
                <c:pt idx="254">
                  <c:v>9.0042779609097426E-4</c:v>
                </c:pt>
                <c:pt idx="255">
                  <c:v>1.7288959174390193E-2</c:v>
                </c:pt>
                <c:pt idx="256">
                  <c:v>-3.8778841585222052E-3</c:v>
                </c:pt>
                <c:pt idx="257">
                  <c:v>1.0930254985860423E-2</c:v>
                </c:pt>
                <c:pt idx="258">
                  <c:v>-1.181877124946207E-2</c:v>
                </c:pt>
                <c:pt idx="259">
                  <c:v>6.4237898777317164E-3</c:v>
                </c:pt>
                <c:pt idx="260">
                  <c:v>-2.2104894180480991E-3</c:v>
                </c:pt>
                <c:pt idx="261">
                  <c:v>4.1957111578311782E-3</c:v>
                </c:pt>
                <c:pt idx="262">
                  <c:v>-5.5108834507024086E-4</c:v>
                </c:pt>
                <c:pt idx="263">
                  <c:v>-7.8579232724447171E-3</c:v>
                </c:pt>
                <c:pt idx="264">
                  <c:v>4.5452546619024975E-3</c:v>
                </c:pt>
                <c:pt idx="265">
                  <c:v>-9.5577629846098477E-3</c:v>
                </c:pt>
                <c:pt idx="266">
                  <c:v>-3.9161560538816861E-3</c:v>
                </c:pt>
                <c:pt idx="267">
                  <c:v>1.792159997958476E-3</c:v>
                </c:pt>
                <c:pt idx="268">
                  <c:v>1.4884158093380902E-2</c:v>
                </c:pt>
                <c:pt idx="269">
                  <c:v>1.4231253004024912E-2</c:v>
                </c:pt>
                <c:pt idx="270">
                  <c:v>5.4336322102924389E-4</c:v>
                </c:pt>
                <c:pt idx="271">
                  <c:v>5.9571797837917962E-3</c:v>
                </c:pt>
                <c:pt idx="272">
                  <c:v>7.4238116382708639E-3</c:v>
                </c:pt>
                <c:pt idx="273">
                  <c:v>-1.6092048744267464E-3</c:v>
                </c:pt>
                <c:pt idx="274">
                  <c:v>3.4297997548099145E-3</c:v>
                </c:pt>
                <c:pt idx="275">
                  <c:v>-8.8125235423035259E-3</c:v>
                </c:pt>
                <c:pt idx="276">
                  <c:v>-2.5940027375519368E-3</c:v>
                </c:pt>
                <c:pt idx="277">
                  <c:v>-1.4279015448556262E-2</c:v>
                </c:pt>
                <c:pt idx="278">
                  <c:v>-7.1613153202259141E-3</c:v>
                </c:pt>
                <c:pt idx="279">
                  <c:v>-4.7658720351307672E-3</c:v>
                </c:pt>
                <c:pt idx="280">
                  <c:v>-4.5654998292910852E-3</c:v>
                </c:pt>
                <c:pt idx="281">
                  <c:v>5.2318481361954437E-3</c:v>
                </c:pt>
                <c:pt idx="282">
                  <c:v>1.1370636516364082E-2</c:v>
                </c:pt>
                <c:pt idx="283">
                  <c:v>-9.3741850990252656E-3</c:v>
                </c:pt>
                <c:pt idx="284">
                  <c:v>-3.6632333096024107E-3</c:v>
                </c:pt>
                <c:pt idx="285">
                  <c:v>4.2171297421427318E-3</c:v>
                </c:pt>
                <c:pt idx="286">
                  <c:v>-3.4389628243652924E-3</c:v>
                </c:pt>
                <c:pt idx="287">
                  <c:v>-1.4456160507294751E-3</c:v>
                </c:pt>
                <c:pt idx="288">
                  <c:v>1.5350077692165129E-2</c:v>
                </c:pt>
                <c:pt idx="289">
                  <c:v>-6.5772858479753624E-4</c:v>
                </c:pt>
                <c:pt idx="290">
                  <c:v>-5.0571676311281111E-3</c:v>
                </c:pt>
                <c:pt idx="291">
                  <c:v>9.7615249558626813E-3</c:v>
                </c:pt>
                <c:pt idx="292">
                  <c:v>-1.6951434608671281E-2</c:v>
                </c:pt>
                <c:pt idx="293">
                  <c:v>-5.5660834883007829E-3</c:v>
                </c:pt>
                <c:pt idx="294">
                  <c:v>-3.5103325911206164E-2</c:v>
                </c:pt>
                <c:pt idx="295">
                  <c:v>-1.5614346597700227E-2</c:v>
                </c:pt>
                <c:pt idx="296">
                  <c:v>6.0882520338977428E-3</c:v>
                </c:pt>
                <c:pt idx="297">
                  <c:v>-1.6239436757362943E-2</c:v>
                </c:pt>
                <c:pt idx="298">
                  <c:v>9.7988149645002014E-3</c:v>
                </c:pt>
                <c:pt idx="299">
                  <c:v>9.703636087149253E-3</c:v>
                </c:pt>
                <c:pt idx="300">
                  <c:v>-1.8632356835995749E-3</c:v>
                </c:pt>
                <c:pt idx="301">
                  <c:v>1.0551387943175436E-2</c:v>
                </c:pt>
                <c:pt idx="302">
                  <c:v>-1.2651738749146765E-2</c:v>
                </c:pt>
                <c:pt idx="303">
                  <c:v>-6.5627563200338314E-3</c:v>
                </c:pt>
                <c:pt idx="304">
                  <c:v>3.9896320933027725E-3</c:v>
                </c:pt>
                <c:pt idx="305">
                  <c:v>2.9234658361538633E-3</c:v>
                </c:pt>
                <c:pt idx="306">
                  <c:v>4.5436089647091192E-3</c:v>
                </c:pt>
                <c:pt idx="307">
                  <c:v>-1.5122087363080836E-3</c:v>
                </c:pt>
                <c:pt idx="308">
                  <c:v>-4.7844656295035265E-3</c:v>
                </c:pt>
                <c:pt idx="309">
                  <c:v>8.9666277618215117E-3</c:v>
                </c:pt>
                <c:pt idx="310">
                  <c:v>-1.2247228301261674E-2</c:v>
                </c:pt>
                <c:pt idx="311">
                  <c:v>-3.9980767743882928E-3</c:v>
                </c:pt>
                <c:pt idx="312">
                  <c:v>6.1082768787771467E-3</c:v>
                </c:pt>
                <c:pt idx="313">
                  <c:v>1.2873897341728899E-3</c:v>
                </c:pt>
                <c:pt idx="314">
                  <c:v>-4.67957428216515E-4</c:v>
                </c:pt>
                <c:pt idx="315">
                  <c:v>-3.3991828439555224E-3</c:v>
                </c:pt>
                <c:pt idx="316">
                  <c:v>-4.6977101479822754E-4</c:v>
                </c:pt>
                <c:pt idx="317">
                  <c:v>3.2837721352340769E-3</c:v>
                </c:pt>
                <c:pt idx="318">
                  <c:v>-2.9313497952920915E-3</c:v>
                </c:pt>
                <c:pt idx="319">
                  <c:v>-9.5571017144383593E-3</c:v>
                </c:pt>
                <c:pt idx="320">
                  <c:v>3.3139929523435382E-3</c:v>
                </c:pt>
                <c:pt idx="321">
                  <c:v>-2.3552920759007025E-2</c:v>
                </c:pt>
                <c:pt idx="322">
                  <c:v>5.1884520617340368E-3</c:v>
                </c:pt>
                <c:pt idx="323">
                  <c:v>-1.8830599881291495E-2</c:v>
                </c:pt>
                <c:pt idx="324">
                  <c:v>-1.8413066025985705E-3</c:v>
                </c:pt>
                <c:pt idx="325">
                  <c:v>8.5637545807383305E-3</c:v>
                </c:pt>
                <c:pt idx="326">
                  <c:v>-3.1722086529626238E-3</c:v>
                </c:pt>
                <c:pt idx="327">
                  <c:v>2.0920963773263558E-2</c:v>
                </c:pt>
                <c:pt idx="328">
                  <c:v>-8.5331930209080389E-3</c:v>
                </c:pt>
                <c:pt idx="329">
                  <c:v>1.0804450972616229E-2</c:v>
                </c:pt>
                <c:pt idx="330">
                  <c:v>-4.4277342323768547E-3</c:v>
                </c:pt>
                <c:pt idx="331">
                  <c:v>1.6179285124008937E-2</c:v>
                </c:pt>
                <c:pt idx="332">
                  <c:v>1.4151299614856376E-3</c:v>
                </c:pt>
                <c:pt idx="333">
                  <c:v>-1.1138911302473303E-2</c:v>
                </c:pt>
                <c:pt idx="334">
                  <c:v>-1.0902833695393681E-2</c:v>
                </c:pt>
                <c:pt idx="335">
                  <c:v>-1.0414237731440823E-2</c:v>
                </c:pt>
                <c:pt idx="336">
                  <c:v>1.9457138571822461E-3</c:v>
                </c:pt>
                <c:pt idx="337">
                  <c:v>4.9688401629257003E-3</c:v>
                </c:pt>
                <c:pt idx="338">
                  <c:v>-9.4741263222654845E-3</c:v>
                </c:pt>
                <c:pt idx="339">
                  <c:v>4.6267949989658328E-3</c:v>
                </c:pt>
                <c:pt idx="340">
                  <c:v>1.3353567993422497E-3</c:v>
                </c:pt>
                <c:pt idx="341">
                  <c:v>7.3729831348315613E-3</c:v>
                </c:pt>
                <c:pt idx="342">
                  <c:v>-7.858373269864348E-3</c:v>
                </c:pt>
                <c:pt idx="343">
                  <c:v>4.6015824621841199E-3</c:v>
                </c:pt>
                <c:pt idx="344">
                  <c:v>1.4487748869659478E-3</c:v>
                </c:pt>
                <c:pt idx="345">
                  <c:v>5.534169662348272E-3</c:v>
                </c:pt>
                <c:pt idx="346">
                  <c:v>9.5937171238140624E-4</c:v>
                </c:pt>
                <c:pt idx="347">
                  <c:v>2.0355392532273582E-3</c:v>
                </c:pt>
                <c:pt idx="348">
                  <c:v>-1.0770870528453134E-3</c:v>
                </c:pt>
                <c:pt idx="349">
                  <c:v>-1.1977725755565655E-4</c:v>
                </c:pt>
                <c:pt idx="350">
                  <c:v>-1.168478036902295E-2</c:v>
                </c:pt>
                <c:pt idx="351">
                  <c:v>4.1112995744427084E-3</c:v>
                </c:pt>
                <c:pt idx="352">
                  <c:v>2.5308720188640713E-3</c:v>
                </c:pt>
                <c:pt idx="353">
                  <c:v>1.2028645522476376E-4</c:v>
                </c:pt>
                <c:pt idx="354">
                  <c:v>-2.6092666472588517E-2</c:v>
                </c:pt>
                <c:pt idx="355">
                  <c:v>6.1751160870893455E-4</c:v>
                </c:pt>
                <c:pt idx="356">
                  <c:v>-4.9505299737522251E-3</c:v>
                </c:pt>
                <c:pt idx="357">
                  <c:v>-2.2357480989942499E-3</c:v>
                </c:pt>
                <c:pt idx="358">
                  <c:v>-7.113026985634192E-3</c:v>
                </c:pt>
                <c:pt idx="359">
                  <c:v>-4.267024546597587E-3</c:v>
                </c:pt>
                <c:pt idx="360">
                  <c:v>9.7622675839833164E-3</c:v>
                </c:pt>
                <c:pt idx="361">
                  <c:v>7.4697464097599078E-4</c:v>
                </c:pt>
                <c:pt idx="362">
                  <c:v>-3.490815207877447E-3</c:v>
                </c:pt>
                <c:pt idx="363">
                  <c:v>4.1129489759998616E-3</c:v>
                </c:pt>
                <c:pt idx="364">
                  <c:v>-2.4907235945579825E-3</c:v>
                </c:pt>
                <c:pt idx="365">
                  <c:v>9.4317157213924113E-3</c:v>
                </c:pt>
                <c:pt idx="366">
                  <c:v>-8.5592784177549903E-3</c:v>
                </c:pt>
                <c:pt idx="367">
                  <c:v>-3.9945130131113097E-3</c:v>
                </c:pt>
                <c:pt idx="368">
                  <c:v>-3.1318536014960144E-3</c:v>
                </c:pt>
                <c:pt idx="369">
                  <c:v>1.0856823634090282E-2</c:v>
                </c:pt>
                <c:pt idx="370">
                  <c:v>5.9399134067687999E-3</c:v>
                </c:pt>
                <c:pt idx="371">
                  <c:v>-3.8321945419482945E-3</c:v>
                </c:pt>
                <c:pt idx="372">
                  <c:v>1.1141178351159772E-3</c:v>
                </c:pt>
                <c:pt idx="373">
                  <c:v>-4.3394648612707079E-3</c:v>
                </c:pt>
                <c:pt idx="374">
                  <c:v>-8.7014732265722899E-4</c:v>
                </c:pt>
                <c:pt idx="375">
                  <c:v>-5.7371945486026851E-3</c:v>
                </c:pt>
                <c:pt idx="376">
                  <c:v>-1.0182978435067352E-2</c:v>
                </c:pt>
                <c:pt idx="377">
                  <c:v>3.1539798195342156E-3</c:v>
                </c:pt>
                <c:pt idx="378">
                  <c:v>-7.5601061592263548E-4</c:v>
                </c:pt>
                <c:pt idx="379">
                  <c:v>-1.1920037081152876E-2</c:v>
                </c:pt>
                <c:pt idx="380">
                  <c:v>5.8509326005290706E-3</c:v>
                </c:pt>
                <c:pt idx="381">
                  <c:v>-3.9392261622014854E-3</c:v>
                </c:pt>
                <c:pt idx="382">
                  <c:v>2.5457670573236069E-4</c:v>
                </c:pt>
                <c:pt idx="383">
                  <c:v>-5.2325561286656348E-3</c:v>
                </c:pt>
                <c:pt idx="384">
                  <c:v>-9.2557800606636667E-3</c:v>
                </c:pt>
                <c:pt idx="385">
                  <c:v>3.6096339541616539E-3</c:v>
                </c:pt>
                <c:pt idx="386">
                  <c:v>1.5197316847576732E-2</c:v>
                </c:pt>
                <c:pt idx="387">
                  <c:v>8.0787991514646006E-3</c:v>
                </c:pt>
                <c:pt idx="388">
                  <c:v>-1.6356970732270967E-3</c:v>
                </c:pt>
                <c:pt idx="389">
                  <c:v>-6.8233898314328098E-3</c:v>
                </c:pt>
                <c:pt idx="390">
                  <c:v>-9.5548210362401825E-3</c:v>
                </c:pt>
                <c:pt idx="391">
                  <c:v>1.2466705078222605E-2</c:v>
                </c:pt>
                <c:pt idx="392">
                  <c:v>1.2313310492831889E-2</c:v>
                </c:pt>
                <c:pt idx="393">
                  <c:v>9.1982996683378469E-3</c:v>
                </c:pt>
                <c:pt idx="394">
                  <c:v>-3.4704918108287158E-3</c:v>
                </c:pt>
                <c:pt idx="395">
                  <c:v>-1.1181316913496516E-3</c:v>
                </c:pt>
                <c:pt idx="396">
                  <c:v>-8.2376402950606314E-3</c:v>
                </c:pt>
                <c:pt idx="397">
                  <c:v>-3.5153707856279068E-3</c:v>
                </c:pt>
                <c:pt idx="398">
                  <c:v>-1.510421926483319E-3</c:v>
                </c:pt>
                <c:pt idx="399">
                  <c:v>-6.3003847072574688E-4</c:v>
                </c:pt>
                <c:pt idx="400">
                  <c:v>-1.2939366447996465E-2</c:v>
                </c:pt>
                <c:pt idx="401">
                  <c:v>-1.0219980580654315E-3</c:v>
                </c:pt>
                <c:pt idx="402">
                  <c:v>1.873950772430804E-2</c:v>
                </c:pt>
                <c:pt idx="403">
                  <c:v>2.6307437494302358E-3</c:v>
                </c:pt>
                <c:pt idx="404">
                  <c:v>1.5002252813725186E-3</c:v>
                </c:pt>
                <c:pt idx="405">
                  <c:v>2.0647305267027561E-2</c:v>
                </c:pt>
                <c:pt idx="406">
                  <c:v>-8.9731166198362567E-3</c:v>
                </c:pt>
                <c:pt idx="407">
                  <c:v>-4.0828265303953434E-3</c:v>
                </c:pt>
                <c:pt idx="408">
                  <c:v>3.5888040276337136E-3</c:v>
                </c:pt>
                <c:pt idx="409">
                  <c:v>1.178948929786571E-2</c:v>
                </c:pt>
                <c:pt idx="410">
                  <c:v>1.5858130317602415E-3</c:v>
                </c:pt>
                <c:pt idx="411">
                  <c:v>1.3399234356301212E-3</c:v>
                </c:pt>
                <c:pt idx="412">
                  <c:v>1.8242753060424767E-3</c:v>
                </c:pt>
                <c:pt idx="413">
                  <c:v>-7.2936674723979398E-4</c:v>
                </c:pt>
                <c:pt idx="414">
                  <c:v>-6.0811289351954444E-4</c:v>
                </c:pt>
                <c:pt idx="415">
                  <c:v>-6.8368597821994699E-3</c:v>
                </c:pt>
                <c:pt idx="416">
                  <c:v>-9.8485962230285898E-3</c:v>
                </c:pt>
                <c:pt idx="417">
                  <c:v>-1.6096703878598505E-3</c:v>
                </c:pt>
                <c:pt idx="418">
                  <c:v>-5.0934454497374437E-3</c:v>
                </c:pt>
                <c:pt idx="419">
                  <c:v>-3.9935158029560953E-3</c:v>
                </c:pt>
                <c:pt idx="420">
                  <c:v>3.245970309572725E-3</c:v>
                </c:pt>
                <c:pt idx="421">
                  <c:v>4.849247742568669E-3</c:v>
                </c:pt>
                <c:pt idx="422">
                  <c:v>-4.088923453982745E-2</c:v>
                </c:pt>
                <c:pt idx="423">
                  <c:v>-8.9558911010208919E-3</c:v>
                </c:pt>
                <c:pt idx="424">
                  <c:v>-3.918946909295765E-3</c:v>
                </c:pt>
                <c:pt idx="425">
                  <c:v>-6.4342416278297234E-3</c:v>
                </c:pt>
                <c:pt idx="426">
                  <c:v>-1.8460843728805886E-3</c:v>
                </c:pt>
                <c:pt idx="427">
                  <c:v>-3.9600028225236582E-4</c:v>
                </c:pt>
                <c:pt idx="428">
                  <c:v>-3.4386358215455696E-3</c:v>
                </c:pt>
                <c:pt idx="429">
                  <c:v>1.1853082274095083E-2</c:v>
                </c:pt>
                <c:pt idx="430">
                  <c:v>-2.0969339544416898E-3</c:v>
                </c:pt>
                <c:pt idx="431">
                  <c:v>2.2278758969195363E-3</c:v>
                </c:pt>
                <c:pt idx="432">
                  <c:v>-8.0173920681888521E-3</c:v>
                </c:pt>
                <c:pt idx="433">
                  <c:v>-2.1135542595303409E-3</c:v>
                </c:pt>
                <c:pt idx="434">
                  <c:v>-1.1909230492461388E-3</c:v>
                </c:pt>
                <c:pt idx="435">
                  <c:v>-5.3100086353024215E-3</c:v>
                </c:pt>
                <c:pt idx="436">
                  <c:v>-1.3534464558218121E-2</c:v>
                </c:pt>
                <c:pt idx="437">
                  <c:v>-2.8372509753942323E-3</c:v>
                </c:pt>
                <c:pt idx="438">
                  <c:v>-2.8406822602014183E-2</c:v>
                </c:pt>
                <c:pt idx="439">
                  <c:v>-3.830794828458451E-2</c:v>
                </c:pt>
                <c:pt idx="440">
                  <c:v>-1.0468269711831461E-2</c:v>
                </c:pt>
                <c:pt idx="441">
                  <c:v>3.560531142858684E-2</c:v>
                </c:pt>
                <c:pt idx="442">
                  <c:v>8.1472705141819087E-3</c:v>
                </c:pt>
                <c:pt idx="443">
                  <c:v>-3.7844883099463862E-3</c:v>
                </c:pt>
                <c:pt idx="444">
                  <c:v>-7.6121175488509402E-3</c:v>
                </c:pt>
                <c:pt idx="445">
                  <c:v>-2.5364919355022136E-2</c:v>
                </c:pt>
                <c:pt idx="446">
                  <c:v>1.31210302859302E-2</c:v>
                </c:pt>
                <c:pt idx="447">
                  <c:v>1.717504382656745E-3</c:v>
                </c:pt>
                <c:pt idx="448">
                  <c:v>-1.687253211444922E-2</c:v>
                </c:pt>
                <c:pt idx="449">
                  <c:v>1.7587320207605957E-2</c:v>
                </c:pt>
                <c:pt idx="450">
                  <c:v>-2.1667754167035345E-2</c:v>
                </c:pt>
                <c:pt idx="451">
                  <c:v>-2.3392261615825436E-3</c:v>
                </c:pt>
                <c:pt idx="452">
                  <c:v>1.4626008379250972E-3</c:v>
                </c:pt>
                <c:pt idx="453">
                  <c:v>-5.2755106313162638E-3</c:v>
                </c:pt>
                <c:pt idx="454">
                  <c:v>2.0217386316884314E-2</c:v>
                </c:pt>
                <c:pt idx="455">
                  <c:v>9.3157395060659912E-3</c:v>
                </c:pt>
                <c:pt idx="456">
                  <c:v>1.9951553431832368E-3</c:v>
                </c:pt>
                <c:pt idx="457">
                  <c:v>-4.2801606218878093E-3</c:v>
                </c:pt>
                <c:pt idx="458">
                  <c:v>1.0100377207930585E-2</c:v>
                </c:pt>
                <c:pt idx="459">
                  <c:v>-6.5322582026820864E-3</c:v>
                </c:pt>
                <c:pt idx="460">
                  <c:v>9.9679606696214621E-4</c:v>
                </c:pt>
                <c:pt idx="461">
                  <c:v>1.5534826981827244E-2</c:v>
                </c:pt>
                <c:pt idx="462">
                  <c:v>1.8191114821664162E-2</c:v>
                </c:pt>
                <c:pt idx="463">
                  <c:v>-1.2462097465086282E-2</c:v>
                </c:pt>
                <c:pt idx="464">
                  <c:v>7.0809322471572849E-3</c:v>
                </c:pt>
                <c:pt idx="465">
                  <c:v>-4.7149858205191479E-3</c:v>
                </c:pt>
                <c:pt idx="466">
                  <c:v>1.3892556933121431E-4</c:v>
                </c:pt>
                <c:pt idx="467">
                  <c:v>6.5110850830604203E-3</c:v>
                </c:pt>
                <c:pt idx="468">
                  <c:v>1.09861446287463E-2</c:v>
                </c:pt>
                <c:pt idx="469">
                  <c:v>2.4553415188652314E-3</c:v>
                </c:pt>
                <c:pt idx="470">
                  <c:v>4.3501834980364858E-3</c:v>
                </c:pt>
                <c:pt idx="471">
                  <c:v>9.1818223543039534E-3</c:v>
                </c:pt>
                <c:pt idx="472">
                  <c:v>1.0747045273141829E-3</c:v>
                </c:pt>
                <c:pt idx="473">
                  <c:v>-2.0160076038424832E-3</c:v>
                </c:pt>
                <c:pt idx="474">
                  <c:v>-2.9641761875148455E-3</c:v>
                </c:pt>
                <c:pt idx="475">
                  <c:v>1.3484090500461275E-3</c:v>
                </c:pt>
                <c:pt idx="476">
                  <c:v>8.0816278127507466E-4</c:v>
                </c:pt>
                <c:pt idx="477">
                  <c:v>8.4468559373989428E-3</c:v>
                </c:pt>
                <c:pt idx="478">
                  <c:v>3.4653105396177304E-3</c:v>
                </c:pt>
                <c:pt idx="479">
                  <c:v>-9.7601413932414515E-3</c:v>
                </c:pt>
                <c:pt idx="480">
                  <c:v>-1.1349993788524587E-2</c:v>
                </c:pt>
                <c:pt idx="481">
                  <c:v>1.6976991562235245E-2</c:v>
                </c:pt>
                <c:pt idx="482">
                  <c:v>2.8708859237389299E-2</c:v>
                </c:pt>
                <c:pt idx="483">
                  <c:v>5.9539265831572664E-3</c:v>
                </c:pt>
                <c:pt idx="484">
                  <c:v>-2.5842759090126434E-3</c:v>
                </c:pt>
                <c:pt idx="485">
                  <c:v>-1.0143116672930023E-2</c:v>
                </c:pt>
                <c:pt idx="486">
                  <c:v>6.6436120517063893E-3</c:v>
                </c:pt>
                <c:pt idx="487">
                  <c:v>-8.3442469157685648E-3</c:v>
                </c:pt>
                <c:pt idx="488">
                  <c:v>2.8762081168129763E-3</c:v>
                </c:pt>
                <c:pt idx="489">
                  <c:v>5.8575500649953108E-3</c:v>
                </c:pt>
                <c:pt idx="490">
                  <c:v>1.2971254232876952E-4</c:v>
                </c:pt>
                <c:pt idx="491">
                  <c:v>-8.7325287816592875E-3</c:v>
                </c:pt>
                <c:pt idx="492">
                  <c:v>-1.0792405429921218E-2</c:v>
                </c:pt>
                <c:pt idx="493">
                  <c:v>-2.2520774935194223E-3</c:v>
                </c:pt>
                <c:pt idx="494">
                  <c:v>4.8950948106656501E-3</c:v>
                </c:pt>
                <c:pt idx="495">
                  <c:v>2.5044764294868275E-3</c:v>
                </c:pt>
                <c:pt idx="496">
                  <c:v>-1.7262345716612899E-2</c:v>
                </c:pt>
                <c:pt idx="497">
                  <c:v>-9.4201340645465818E-3</c:v>
                </c:pt>
                <c:pt idx="498">
                  <c:v>1.7955781648382636E-2</c:v>
                </c:pt>
                <c:pt idx="499">
                  <c:v>-3.0591630615737398E-3</c:v>
                </c:pt>
                <c:pt idx="500">
                  <c:v>1.0995699167134188E-2</c:v>
                </c:pt>
                <c:pt idx="501">
                  <c:v>4.2071978135850858E-3</c:v>
                </c:pt>
                <c:pt idx="502">
                  <c:v>-5.2617984774413398E-3</c:v>
                </c:pt>
                <c:pt idx="503">
                  <c:v>1.9764285900321019E-3</c:v>
                </c:pt>
                <c:pt idx="504">
                  <c:v>6.2983544555156009E-3</c:v>
                </c:pt>
                <c:pt idx="505">
                  <c:v>-7.2201823816912727E-3</c:v>
                </c:pt>
                <c:pt idx="506">
                  <c:v>-2.6385899387616242E-3</c:v>
                </c:pt>
                <c:pt idx="507">
                  <c:v>-1.1425672854750246E-2</c:v>
                </c:pt>
                <c:pt idx="508">
                  <c:v>1.4591133181704531E-2</c:v>
                </c:pt>
                <c:pt idx="509">
                  <c:v>-1.9772101219469925E-3</c:v>
                </c:pt>
                <c:pt idx="510">
                  <c:v>-6.5997495076835187E-4</c:v>
                </c:pt>
                <c:pt idx="511">
                  <c:v>2.7220590600806172E-2</c:v>
                </c:pt>
                <c:pt idx="512">
                  <c:v>6.914252676398106E-3</c:v>
                </c:pt>
                <c:pt idx="513">
                  <c:v>-7.9426882853830278E-3</c:v>
                </c:pt>
                <c:pt idx="514">
                  <c:v>-6.4333229578119884E-4</c:v>
                </c:pt>
                <c:pt idx="515">
                  <c:v>1.157682310243046E-3</c:v>
                </c:pt>
                <c:pt idx="516">
                  <c:v>-1.2858520297977951E-4</c:v>
                </c:pt>
                <c:pt idx="517">
                  <c:v>6.5355778220205409E-3</c:v>
                </c:pt>
                <c:pt idx="518">
                  <c:v>1.7598719583496614E-2</c:v>
                </c:pt>
                <c:pt idx="519">
                  <c:v>1.6307052290148696E-2</c:v>
                </c:pt>
                <c:pt idx="520">
                  <c:v>-8.6805729150477764E-3</c:v>
                </c:pt>
                <c:pt idx="521">
                  <c:v>-2.7271025040334015E-2</c:v>
                </c:pt>
                <c:pt idx="522">
                  <c:v>1.0440635091807206E-2</c:v>
                </c:pt>
                <c:pt idx="523">
                  <c:v>8.1993650217918983E-3</c:v>
                </c:pt>
                <c:pt idx="524">
                  <c:v>4.0120415905640656E-3</c:v>
                </c:pt>
                <c:pt idx="525">
                  <c:v>-1.6279134621843799E-3</c:v>
                </c:pt>
                <c:pt idx="526">
                  <c:v>1.6279134621845059E-3</c:v>
                </c:pt>
                <c:pt idx="527">
                  <c:v>5.4904430754627448E-3</c:v>
                </c:pt>
                <c:pt idx="528">
                  <c:v>-3.615300306193212E-3</c:v>
                </c:pt>
                <c:pt idx="529">
                  <c:v>-8.2768968059343511E-3</c:v>
                </c:pt>
                <c:pt idx="530">
                  <c:v>-1.3183115933881549E-2</c:v>
                </c:pt>
                <c:pt idx="531">
                  <c:v>3.1849188072165264E-3</c:v>
                </c:pt>
                <c:pt idx="532">
                  <c:v>-9.7138031260680033E-3</c:v>
                </c:pt>
                <c:pt idx="533">
                  <c:v>-8.7719989164021118E-3</c:v>
                </c:pt>
                <c:pt idx="534">
                  <c:v>-1.5801817431251943E-2</c:v>
                </c:pt>
                <c:pt idx="535">
                  <c:v>9.1719328067596129E-3</c:v>
                </c:pt>
                <c:pt idx="536">
                  <c:v>-2.0889941008465241E-3</c:v>
                </c:pt>
                <c:pt idx="537">
                  <c:v>-8.6637979574243611E-3</c:v>
                </c:pt>
                <c:pt idx="538">
                  <c:v>3.9474261784135716E-3</c:v>
                </c:pt>
                <c:pt idx="539">
                  <c:v>-1.5483654286688618E-2</c:v>
                </c:pt>
                <c:pt idx="540">
                  <c:v>2.3071353969274653E-2</c:v>
                </c:pt>
                <c:pt idx="541">
                  <c:v>-1.1798786200079908E-2</c:v>
                </c:pt>
                <c:pt idx="542">
                  <c:v>1.1668424521964165E-2</c:v>
                </c:pt>
                <c:pt idx="543">
                  <c:v>8.3074204620224024E-3</c:v>
                </c:pt>
                <c:pt idx="544">
                  <c:v>-6.6144201117347735E-3</c:v>
                </c:pt>
                <c:pt idx="545">
                  <c:v>2.5184423028186506E-2</c:v>
                </c:pt>
                <c:pt idx="546">
                  <c:v>-1.2683205316886653E-4</c:v>
                </c:pt>
                <c:pt idx="547">
                  <c:v>1.2861064685688995E-2</c:v>
                </c:pt>
                <c:pt idx="548">
                  <c:v>2.3157520215990688E-2</c:v>
                </c:pt>
                <c:pt idx="549">
                  <c:v>-7.0020430114576867E-3</c:v>
                </c:pt>
                <c:pt idx="550">
                  <c:v>-1.1156704017494842E-2</c:v>
                </c:pt>
                <c:pt idx="551">
                  <c:v>1.0910063652828433E-2</c:v>
                </c:pt>
                <c:pt idx="552">
                  <c:v>-4.9443983592732405E-3</c:v>
                </c:pt>
                <c:pt idx="553">
                  <c:v>6.1766721206375158E-3</c:v>
                </c:pt>
                <c:pt idx="554">
                  <c:v>1.733660805761978E-2</c:v>
                </c:pt>
                <c:pt idx="555">
                  <c:v>2.4199443126705962E-4</c:v>
                </c:pt>
                <c:pt idx="556">
                  <c:v>-1.2419445977349388E-2</c:v>
                </c:pt>
                <c:pt idx="557">
                  <c:v>-2.129848892983828E-2</c:v>
                </c:pt>
                <c:pt idx="558">
                  <c:v>1.35497877629736E-2</c:v>
                </c:pt>
                <c:pt idx="559">
                  <c:v>5.9092010305157126E-3</c:v>
                </c:pt>
                <c:pt idx="560">
                  <c:v>1.1957146022911865E-2</c:v>
                </c:pt>
                <c:pt idx="561">
                  <c:v>-5.7166609494367785E-3</c:v>
                </c:pt>
                <c:pt idx="562">
                  <c:v>-2.3203526971658566E-3</c:v>
                </c:pt>
                <c:pt idx="563">
                  <c:v>4.1483222513275658E-3</c:v>
                </c:pt>
                <c:pt idx="564">
                  <c:v>-3.9038601459265095E-3</c:v>
                </c:pt>
                <c:pt idx="565">
                  <c:v>-3.0605398942877122E-3</c:v>
                </c:pt>
                <c:pt idx="566">
                  <c:v>9.5180465782654204E-3</c:v>
                </c:pt>
                <c:pt idx="567">
                  <c:v>-1.5174031302240557E-2</c:v>
                </c:pt>
                <c:pt idx="568">
                  <c:v>-1.00378438090107E-2</c:v>
                </c:pt>
                <c:pt idx="569">
                  <c:v>1.163958134358588E-2</c:v>
                </c:pt>
                <c:pt idx="570">
                  <c:v>1.6119532712717859E-2</c:v>
                </c:pt>
                <c:pt idx="571">
                  <c:v>3.5067815337825304E-3</c:v>
                </c:pt>
                <c:pt idx="572">
                  <c:v>7.8158520094141429E-3</c:v>
                </c:pt>
                <c:pt idx="573">
                  <c:v>-4.682162456930589E-3</c:v>
                </c:pt>
                <c:pt idx="574">
                  <c:v>-4.8146367038542009E-4</c:v>
                </c:pt>
                <c:pt idx="575">
                  <c:v>-1.2046622563582361E-3</c:v>
                </c:pt>
                <c:pt idx="576">
                  <c:v>-8.230499236135223E-3</c:v>
                </c:pt>
                <c:pt idx="577">
                  <c:v>-6.462242853771831E-3</c:v>
                </c:pt>
                <c:pt idx="578">
                  <c:v>-7.1201136439238335E-3</c:v>
                </c:pt>
                <c:pt idx="579">
                  <c:v>1.7232894890864552E-3</c:v>
                </c:pt>
                <c:pt idx="580">
                  <c:v>3.6886568025502279E-4</c:v>
                </c:pt>
                <c:pt idx="581">
                  <c:v>1.7186162954391963E-2</c:v>
                </c:pt>
                <c:pt idx="582">
                  <c:v>4.8222154346804951E-3</c:v>
                </c:pt>
                <c:pt idx="583">
                  <c:v>2.0423867009182525E-3</c:v>
                </c:pt>
                <c:pt idx="584">
                  <c:v>-6.9854795316114564E-3</c:v>
                </c:pt>
                <c:pt idx="585">
                  <c:v>9.664412562612446E-4</c:v>
                </c:pt>
                <c:pt idx="586">
                  <c:v>8.4483742183237369E-4</c:v>
                </c:pt>
                <c:pt idx="587">
                  <c:v>-3.2625972598149828E-3</c:v>
                </c:pt>
                <c:pt idx="588">
                  <c:v>2.1762793436591473E-3</c:v>
                </c:pt>
                <c:pt idx="589">
                  <c:v>-1.450362809529876E-3</c:v>
                </c:pt>
                <c:pt idx="590">
                  <c:v>-4.4851521273995745E-3</c:v>
                </c:pt>
                <c:pt idx="591">
                  <c:v>1.4713254109900212E-2</c:v>
                </c:pt>
                <c:pt idx="592">
                  <c:v>-3.8383159015161717E-3</c:v>
                </c:pt>
                <c:pt idx="593">
                  <c:v>-6.0100980469294065E-4</c:v>
                </c:pt>
                <c:pt idx="594">
                  <c:v>7.7857971574546271E-3</c:v>
                </c:pt>
                <c:pt idx="595">
                  <c:v>-6.8243307487904368E-3</c:v>
                </c:pt>
                <c:pt idx="596">
                  <c:v>-4.8066572905333644E-4</c:v>
                </c:pt>
                <c:pt idx="597">
                  <c:v>-5.6649823048383367E-3</c:v>
                </c:pt>
                <c:pt idx="598">
                  <c:v>1.2080092913815742E-3</c:v>
                </c:pt>
                <c:pt idx="599">
                  <c:v>-4.4770236043513165E-3</c:v>
                </c:pt>
                <c:pt idx="600">
                  <c:v>-5.472099716072475E-3</c:v>
                </c:pt>
                <c:pt idx="601">
                  <c:v>3.5299286994389381E-3</c:v>
                </c:pt>
                <c:pt idx="602">
                  <c:v>6.4191946209848725E-3</c:v>
                </c:pt>
                <c:pt idx="603">
                  <c:v>5.4180735430152454E-3</c:v>
                </c:pt>
                <c:pt idx="604">
                  <c:v>-2.0992046444759192E-2</c:v>
                </c:pt>
                <c:pt idx="605">
                  <c:v>-9.2393631985074609E-3</c:v>
                </c:pt>
                <c:pt idx="606">
                  <c:v>1.8546404079679665E-3</c:v>
                </c:pt>
                <c:pt idx="607">
                  <c:v>5.666521656168321E-3</c:v>
                </c:pt>
                <c:pt idx="608">
                  <c:v>-2.311237222397226E-2</c:v>
                </c:pt>
                <c:pt idx="609">
                  <c:v>4.2648834808133602E-3</c:v>
                </c:pt>
                <c:pt idx="610">
                  <c:v>-1.6285252479310462E-3</c:v>
                </c:pt>
                <c:pt idx="611">
                  <c:v>4.5033975126428033E-3</c:v>
                </c:pt>
                <c:pt idx="612">
                  <c:v>1.0553179806824967E-2</c:v>
                </c:pt>
                <c:pt idx="613">
                  <c:v>1.6042084121783615E-3</c:v>
                </c:pt>
                <c:pt idx="614">
                  <c:v>6.1463009998025441E-3</c:v>
                </c:pt>
                <c:pt idx="615">
                  <c:v>-3.6831840061238227E-3</c:v>
                </c:pt>
                <c:pt idx="616">
                  <c:v>1.015726777051059E-2</c:v>
                </c:pt>
                <c:pt idx="617">
                  <c:v>-1.2169254200715137E-4</c:v>
                </c:pt>
                <c:pt idx="618">
                  <c:v>4.3742473985211262E-3</c:v>
                </c:pt>
                <c:pt idx="619">
                  <c:v>-4.0090072521718669E-3</c:v>
                </c:pt>
                <c:pt idx="620">
                  <c:v>3.1599684841040667E-3</c:v>
                </c:pt>
                <c:pt idx="621">
                  <c:v>-1.4422163318060193E-2</c:v>
                </c:pt>
                <c:pt idx="622">
                  <c:v>4.9121307170398587E-3</c:v>
                </c:pt>
                <c:pt idx="623">
                  <c:v>-1.2450009811440562E-2</c:v>
                </c:pt>
                <c:pt idx="624">
                  <c:v>-9.5969452865710091E-3</c:v>
                </c:pt>
                <c:pt idx="625">
                  <c:v>4.2489941456447652E-3</c:v>
                </c:pt>
                <c:pt idx="626">
                  <c:v>-2.1222778212417769E-3</c:v>
                </c:pt>
                <c:pt idx="627">
                  <c:v>2.246911527523412E-3</c:v>
                </c:pt>
                <c:pt idx="628">
                  <c:v>9.5552505822917855E-3</c:v>
                </c:pt>
                <c:pt idx="629">
                  <c:v>6.2789001291796397E-3</c:v>
                </c:pt>
                <c:pt idx="630">
                  <c:v>-3.1960936070656015E-3</c:v>
                </c:pt>
                <c:pt idx="631">
                  <c:v>2.5822209086499661E-3</c:v>
                </c:pt>
                <c:pt idx="632">
                  <c:v>-4.8008831990267332E-3</c:v>
                </c:pt>
                <c:pt idx="633">
                  <c:v>9.2121266933030115E-3</c:v>
                </c:pt>
                <c:pt idx="634">
                  <c:v>1.9542696088340954E-3</c:v>
                </c:pt>
                <c:pt idx="635">
                  <c:v>6.3253343887350096E-3</c:v>
                </c:pt>
                <c:pt idx="636">
                  <c:v>3.6310376814020886E-3</c:v>
                </c:pt>
                <c:pt idx="637">
                  <c:v>-5.4515491264933444E-3</c:v>
                </c:pt>
                <c:pt idx="638">
                  <c:v>4.0007569396658367E-3</c:v>
                </c:pt>
                <c:pt idx="639">
                  <c:v>6.2718333680034594E-3</c:v>
                </c:pt>
                <c:pt idx="640">
                  <c:v>3.6062993600630096E-4</c:v>
                </c:pt>
                <c:pt idx="641">
                  <c:v>-7.6008933401328352E-3</c:v>
                </c:pt>
                <c:pt idx="642">
                  <c:v>9.4021667722647469E-3</c:v>
                </c:pt>
                <c:pt idx="643">
                  <c:v>-4.8106047315142194E-3</c:v>
                </c:pt>
                <c:pt idx="644">
                  <c:v>5.5302737393124789E-3</c:v>
                </c:pt>
                <c:pt idx="645">
                  <c:v>-3.3626427544585845E-3</c:v>
                </c:pt>
                <c:pt idx="646">
                  <c:v>-1.0831799949735294E-3</c:v>
                </c:pt>
                <c:pt idx="647">
                  <c:v>4.4458227494321894E-3</c:v>
                </c:pt>
                <c:pt idx="648">
                  <c:v>1.9163498039447939E-3</c:v>
                </c:pt>
                <c:pt idx="649">
                  <c:v>7.6290631534818168E-3</c:v>
                </c:pt>
                <c:pt idx="650">
                  <c:v>-2.3428680051395322E-2</c:v>
                </c:pt>
                <c:pt idx="651">
                  <c:v>-1.2600313120401451E-2</c:v>
                </c:pt>
                <c:pt idx="652">
                  <c:v>1.5028641156632204E-2</c:v>
                </c:pt>
                <c:pt idx="653">
                  <c:v>1.7431528400437837E-2</c:v>
                </c:pt>
                <c:pt idx="654">
                  <c:v>9.0164804809687391E-3</c:v>
                </c:pt>
                <c:pt idx="655">
                  <c:v>1.2983300961878544E-3</c:v>
                </c:pt>
                <c:pt idx="656">
                  <c:v>7.7547444908679106E-3</c:v>
                </c:pt>
                <c:pt idx="657">
                  <c:v>-4.8102749829782342E-3</c:v>
                </c:pt>
                <c:pt idx="658">
                  <c:v>-2.3548462409381018E-3</c:v>
                </c:pt>
                <c:pt idx="659">
                  <c:v>1.1019982628856827E-2</c:v>
                </c:pt>
                <c:pt idx="660">
                  <c:v>-2.3317397901553052E-4</c:v>
                </c:pt>
                <c:pt idx="661">
                  <c:v>0</c:v>
                </c:pt>
                <c:pt idx="662">
                  <c:v>1.631310089285161E-3</c:v>
                </c:pt>
                <c:pt idx="663">
                  <c:v>-2.328365144097384E-4</c:v>
                </c:pt>
                <c:pt idx="664">
                  <c:v>1.6290321955732502E-3</c:v>
                </c:pt>
                <c:pt idx="665">
                  <c:v>-9.3058049136627739E-4</c:v>
                </c:pt>
                <c:pt idx="666">
                  <c:v>2.7890547166097446E-3</c:v>
                </c:pt>
                <c:pt idx="667">
                  <c:v>-9.9131724385916713E-3</c:v>
                </c:pt>
                <c:pt idx="668">
                  <c:v>-7.0345880842681986E-4</c:v>
                </c:pt>
                <c:pt idx="669">
                  <c:v>5.3807474765421885E-3</c:v>
                </c:pt>
                <c:pt idx="670">
                  <c:v>9.3285918768596645E-4</c:v>
                </c:pt>
                <c:pt idx="671">
                  <c:v>-6.1963838873552194E-3</c:v>
                </c:pt>
                <c:pt idx="672">
                  <c:v>-9.5446199057226105E-3</c:v>
                </c:pt>
                <c:pt idx="673">
                  <c:v>4.135399125610408E-3</c:v>
                </c:pt>
                <c:pt idx="674">
                  <c:v>9.1549703676020652E-3</c:v>
                </c:pt>
                <c:pt idx="675">
                  <c:v>9.5350489851597463E-3</c:v>
                </c:pt>
                <c:pt idx="676">
                  <c:v>4.0422528665256304E-3</c:v>
                </c:pt>
                <c:pt idx="677">
                  <c:v>-9.1472991924538907E-3</c:v>
                </c:pt>
                <c:pt idx="678">
                  <c:v>9.3014770268203288E-4</c:v>
                </c:pt>
                <c:pt idx="679">
                  <c:v>-3.142690089994073E-3</c:v>
                </c:pt>
                <c:pt idx="680">
                  <c:v>-2.3314678761821944E-4</c:v>
                </c:pt>
                <c:pt idx="681">
                  <c:v>2.6782665208992936E-3</c:v>
                </c:pt>
                <c:pt idx="682">
                  <c:v>3.7144558949933851E-3</c:v>
                </c:pt>
                <c:pt idx="683">
                  <c:v>4.8544362271909546E-3</c:v>
                </c:pt>
                <c:pt idx="684">
                  <c:v>3.5679153101321769E-3</c:v>
                </c:pt>
                <c:pt idx="685">
                  <c:v>-2.2985177890293064E-4</c:v>
                </c:pt>
                <c:pt idx="686">
                  <c:v>-5.0690777038428746E-3</c:v>
                </c:pt>
                <c:pt idx="687">
                  <c:v>4.3793661995566472E-3</c:v>
                </c:pt>
                <c:pt idx="688">
                  <c:v>5.5046354276961397E-3</c:v>
                </c:pt>
                <c:pt idx="689">
                  <c:v>-1.4878858252775564E-3</c:v>
                </c:pt>
                <c:pt idx="690">
                  <c:v>-5.2825112569283555E-3</c:v>
                </c:pt>
                <c:pt idx="691">
                  <c:v>6.3128358858806598E-3</c:v>
                </c:pt>
                <c:pt idx="692">
                  <c:v>-1.0303246289523128E-3</c:v>
                </c:pt>
                <c:pt idx="693">
                  <c:v>6.7348465284272213E-3</c:v>
                </c:pt>
                <c:pt idx="694">
                  <c:v>-3.6471432347436605E-3</c:v>
                </c:pt>
                <c:pt idx="695">
                  <c:v>8.1874573754826818E-3</c:v>
                </c:pt>
                <c:pt idx="696">
                  <c:v>-8.6442983989001836E-3</c:v>
                </c:pt>
                <c:pt idx="697">
                  <c:v>-2.6308622702662034E-3</c:v>
                </c:pt>
                <c:pt idx="698">
                  <c:v>1.1388347917386235E-2</c:v>
                </c:pt>
                <c:pt idx="699">
                  <c:v>-1.2463998340792133E-3</c:v>
                </c:pt>
                <c:pt idx="700">
                  <c:v>4.9762827182455553E-3</c:v>
                </c:pt>
                <c:pt idx="701">
                  <c:v>-7.8147746441085478E-3</c:v>
                </c:pt>
                <c:pt idx="702">
                  <c:v>-1.9347642053053607E-3</c:v>
                </c:pt>
                <c:pt idx="703">
                  <c:v>-1.7699588898379148E-2</c:v>
                </c:pt>
                <c:pt idx="704">
                  <c:v>2.303961184381393E-2</c:v>
                </c:pt>
                <c:pt idx="705">
                  <c:v>-1.369099513625636E-2</c:v>
                </c:pt>
                <c:pt idx="706">
                  <c:v>-4.5962311335332937E-4</c:v>
                </c:pt>
                <c:pt idx="707">
                  <c:v>1.1995300052023575E-2</c:v>
                </c:pt>
                <c:pt idx="708">
                  <c:v>-1.1350860205519752E-4</c:v>
                </c:pt>
                <c:pt idx="709">
                  <c:v>3.627710464320066E-3</c:v>
                </c:pt>
                <c:pt idx="710">
                  <c:v>2.3735415954269424E-3</c:v>
                </c:pt>
                <c:pt idx="711">
                  <c:v>-8.8445862638765905E-3</c:v>
                </c:pt>
                <c:pt idx="712">
                  <c:v>1.3462446584699913E-2</c:v>
                </c:pt>
                <c:pt idx="713">
                  <c:v>-1.3918142637935008E-2</c:v>
                </c:pt>
                <c:pt idx="714">
                  <c:v>1.0249531106271772E-3</c:v>
                </c:pt>
                <c:pt idx="715">
                  <c:v>5.7885980022270812E-3</c:v>
                </c:pt>
                <c:pt idx="716">
                  <c:v>1.2372196957267274E-2</c:v>
                </c:pt>
                <c:pt idx="717">
                  <c:v>-1.3844511590468947E-2</c:v>
                </c:pt>
                <c:pt idx="718">
                  <c:v>1.708095213233541E-2</c:v>
                </c:pt>
                <c:pt idx="719">
                  <c:v>-1.22191529353077E-2</c:v>
                </c:pt>
                <c:pt idx="720">
                  <c:v>-3.5026983046137117E-3</c:v>
                </c:pt>
                <c:pt idx="721">
                  <c:v>5.6433559623451264E-3</c:v>
                </c:pt>
                <c:pt idx="722">
                  <c:v>4.155708817555814E-3</c:v>
                </c:pt>
                <c:pt idx="723">
                  <c:v>8.7044294218972459E-3</c:v>
                </c:pt>
                <c:pt idx="724">
                  <c:v>-1.0499392893479814E-2</c:v>
                </c:pt>
                <c:pt idx="725">
                  <c:v>-5.8558388384600682E-3</c:v>
                </c:pt>
                <c:pt idx="726">
                  <c:v>3.3876122316642786E-4</c:v>
                </c:pt>
                <c:pt idx="727">
                  <c:v>-3.7328475417026303E-3</c:v>
                </c:pt>
                <c:pt idx="728">
                  <c:v>2.1509263078549079E-3</c:v>
                </c:pt>
                <c:pt idx="729">
                  <c:v>-6.8081278873554189E-3</c:v>
                </c:pt>
                <c:pt idx="730">
                  <c:v>-4.3359835409951903E-3</c:v>
                </c:pt>
                <c:pt idx="731">
                  <c:v>-2.208305267009331E-2</c:v>
                </c:pt>
                <c:pt idx="732">
                  <c:v>-7.1567266972817553E-3</c:v>
                </c:pt>
                <c:pt idx="733">
                  <c:v>-7.0896904890157776E-3</c:v>
                </c:pt>
                <c:pt idx="734">
                  <c:v>-2.7311541052130735E-3</c:v>
                </c:pt>
                <c:pt idx="735">
                  <c:v>3.3556699902202336E-2</c:v>
                </c:pt>
                <c:pt idx="736">
                  <c:v>4.9320624448933176E-3</c:v>
                </c:pt>
                <c:pt idx="737">
                  <c:v>-9.4264404309275067E-3</c:v>
                </c:pt>
                <c:pt idx="738">
                  <c:v>2.998433834510083E-3</c:v>
                </c:pt>
                <c:pt idx="739">
                  <c:v>-4.6064271985135098E-4</c:v>
                </c:pt>
                <c:pt idx="740">
                  <c:v>5.758134303880891E-4</c:v>
                </c:pt>
                <c:pt idx="741">
                  <c:v>-1.2673543090971464E-3</c:v>
                </c:pt>
                <c:pt idx="742">
                  <c:v>-1.6153228761059358E-3</c:v>
                </c:pt>
                <c:pt idx="743">
                  <c:v>-1.7707778634377683E-2</c:v>
                </c:pt>
                <c:pt idx="744">
                  <c:v>1.7245778153487323E-2</c:v>
                </c:pt>
                <c:pt idx="745">
                  <c:v>1.0343742558165558E-2</c:v>
                </c:pt>
                <c:pt idx="746">
                  <c:v>-1.7648523225844349E-2</c:v>
                </c:pt>
                <c:pt idx="747">
                  <c:v>-3.5174459457861879E-2</c:v>
                </c:pt>
                <c:pt idx="748">
                  <c:v>7.4457290816688773E-3</c:v>
                </c:pt>
                <c:pt idx="749">
                  <c:v>-6.9636731523407061E-3</c:v>
                </c:pt>
                <c:pt idx="750">
                  <c:v>7.4421540084048735E-3</c:v>
                </c:pt>
                <c:pt idx="751">
                  <c:v>-5.1555894678555576E-3</c:v>
                </c:pt>
                <c:pt idx="752">
                  <c:v>-1.4435464861671616E-3</c:v>
                </c:pt>
                <c:pt idx="753">
                  <c:v>-1.2964378586726945E-2</c:v>
                </c:pt>
                <c:pt idx="754">
                  <c:v>7.7745654464522179E-3</c:v>
                </c:pt>
                <c:pt idx="755">
                  <c:v>1.451064332900398E-3</c:v>
                </c:pt>
                <c:pt idx="756">
                  <c:v>-9.6714223003834475E-4</c:v>
                </c:pt>
                <c:pt idx="757">
                  <c:v>9.3897283680512127E-3</c:v>
                </c:pt>
                <c:pt idx="758">
                  <c:v>-4.6838373306387088E-3</c:v>
                </c:pt>
                <c:pt idx="759">
                  <c:v>-2.1692103117267577E-3</c:v>
                </c:pt>
                <c:pt idx="760">
                  <c:v>-5.2011003875914617E-3</c:v>
                </c:pt>
                <c:pt idx="761">
                  <c:v>-7.3028318714265759E-3</c:v>
                </c:pt>
                <c:pt idx="762">
                  <c:v>6.5749779070350539E-3</c:v>
                </c:pt>
                <c:pt idx="763">
                  <c:v>7.1346333237968977E-3</c:v>
                </c:pt>
                <c:pt idx="764">
                  <c:v>-9.6436413785602466E-4</c:v>
                </c:pt>
                <c:pt idx="765">
                  <c:v>1.5201632969213374E-2</c:v>
                </c:pt>
                <c:pt idx="766">
                  <c:v>-8.1107314856148569E-3</c:v>
                </c:pt>
                <c:pt idx="767">
                  <c:v>1.0365291878387676E-2</c:v>
                </c:pt>
                <c:pt idx="768">
                  <c:v>8.9675409205469177E-3</c:v>
                </c:pt>
                <c:pt idx="769">
                  <c:v>5.871998393231991E-4</c:v>
                </c:pt>
                <c:pt idx="770">
                  <c:v>-9.5547407598701537E-3</c:v>
                </c:pt>
                <c:pt idx="771">
                  <c:v>3.6675225314671761E-3</c:v>
                </c:pt>
                <c:pt idx="772">
                  <c:v>0</c:v>
                </c:pt>
                <c:pt idx="773">
                  <c:v>3.5420037181332345E-4</c:v>
                </c:pt>
                <c:pt idx="774">
                  <c:v>-1.6540528443469889E-3</c:v>
                </c:pt>
                <c:pt idx="775">
                  <c:v>-3.4350167233537514E-3</c:v>
                </c:pt>
                <c:pt idx="776">
                  <c:v>2.2518765071507549E-3</c:v>
                </c:pt>
                <c:pt idx="777">
                  <c:v>5.7840921454559895E-3</c:v>
                </c:pt>
                <c:pt idx="778">
                  <c:v>-4.246302751868429E-3</c:v>
                </c:pt>
                <c:pt idx="779">
                  <c:v>-6.2844578243099834E-3</c:v>
                </c:pt>
                <c:pt idx="780">
                  <c:v>3.3250001340424909E-3</c:v>
                </c:pt>
                <c:pt idx="781">
                  <c:v>-3.2060349256828997E-3</c:v>
                </c:pt>
                <c:pt idx="782">
                  <c:v>1.4261352632616471E-3</c:v>
                </c:pt>
                <c:pt idx="783">
                  <c:v>3.5566487443015353E-3</c:v>
                </c:pt>
                <c:pt idx="784">
                  <c:v>6.6053319495445652E-3</c:v>
                </c:pt>
                <c:pt idx="785">
                  <c:v>-3.5274267552656775E-4</c:v>
                </c:pt>
                <c:pt idx="786">
                  <c:v>-7.4366983385523409E-3</c:v>
                </c:pt>
                <c:pt idx="787">
                  <c:v>-1.0840585047649433E-2</c:v>
                </c:pt>
                <c:pt idx="788">
                  <c:v>3.1093304542316766E-3</c:v>
                </c:pt>
                <c:pt idx="789">
                  <c:v>1.0740021576313053E-3</c:v>
                </c:pt>
                <c:pt idx="790">
                  <c:v>2.0256903206378953E-3</c:v>
                </c:pt>
                <c:pt idx="791">
                  <c:v>1.4182922920707537E-2</c:v>
                </c:pt>
                <c:pt idx="792">
                  <c:v>-3.2913983122347013E-3</c:v>
                </c:pt>
                <c:pt idx="793">
                  <c:v>-2.7118215530362822E-3</c:v>
                </c:pt>
                <c:pt idx="794">
                  <c:v>3.1951600920411473E-2</c:v>
                </c:pt>
                <c:pt idx="795">
                  <c:v>-5.6189358458792584E-3</c:v>
                </c:pt>
                <c:pt idx="796">
                  <c:v>1.0296418615963188E-2</c:v>
                </c:pt>
                <c:pt idx="797">
                  <c:v>-7.9990939603476995E-3</c:v>
                </c:pt>
                <c:pt idx="798">
                  <c:v>-6.445763495328446E-3</c:v>
                </c:pt>
                <c:pt idx="799">
                  <c:v>1.3847567490003997E-3</c:v>
                </c:pt>
                <c:pt idx="800">
                  <c:v>3.4586960426731875E-4</c:v>
                </c:pt>
                <c:pt idx="801">
                  <c:v>9.7505562843266912E-3</c:v>
                </c:pt>
                <c:pt idx="802">
                  <c:v>-3.0869057840166134E-3</c:v>
                </c:pt>
                <c:pt idx="803">
                  <c:v>4.9117694291215732E-3</c:v>
                </c:pt>
                <c:pt idx="804">
                  <c:v>-3.9961004026502047E-3</c:v>
                </c:pt>
                <c:pt idx="805">
                  <c:v>-1.1443280896529702E-4</c:v>
                </c:pt>
                <c:pt idx="806">
                  <c:v>6.9551615656258461E-3</c:v>
                </c:pt>
                <c:pt idx="807">
                  <c:v>3.6293562889940004E-3</c:v>
                </c:pt>
                <c:pt idx="808">
                  <c:v>3.8417674369680284E-3</c:v>
                </c:pt>
                <c:pt idx="809">
                  <c:v>-7.9257322042776794E-3</c:v>
                </c:pt>
                <c:pt idx="810">
                  <c:v>3.8574702011241082E-3</c:v>
                </c:pt>
                <c:pt idx="811">
                  <c:v>-5.1086789038415877E-3</c:v>
                </c:pt>
                <c:pt idx="812">
                  <c:v>3.643270213316626E-2</c:v>
                </c:pt>
                <c:pt idx="813">
                  <c:v>-3.6281936644486749E-3</c:v>
                </c:pt>
                <c:pt idx="814">
                  <c:v>3.2988264460089489E-3</c:v>
                </c:pt>
                <c:pt idx="815">
                  <c:v>6.3471653121920267E-3</c:v>
                </c:pt>
                <c:pt idx="816">
                  <c:v>-2.5121087974745507E-3</c:v>
                </c:pt>
                <c:pt idx="817">
                  <c:v>-3.3960157707905061E-3</c:v>
                </c:pt>
                <c:pt idx="818">
                  <c:v>-8.781864654849829E-4</c:v>
                </c:pt>
                <c:pt idx="819">
                  <c:v>-1.7588659941770736E-3</c:v>
                </c:pt>
                <c:pt idx="820">
                  <c:v>1.978468451358711E-3</c:v>
                </c:pt>
                <c:pt idx="821">
                  <c:v>6.4576811407874102E-3</c:v>
                </c:pt>
                <c:pt idx="822">
                  <c:v>-8.2160725871885561E-3</c:v>
                </c:pt>
                <c:pt idx="823">
                  <c:v>-4.5201994274454912E-3</c:v>
                </c:pt>
                <c:pt idx="824">
                  <c:v>-1.4374635951591866E-3</c:v>
                </c:pt>
                <c:pt idx="825">
                  <c:v>-8.8566371590982748E-4</c:v>
                </c:pt>
                <c:pt idx="826">
                  <c:v>-1.6627172261631914E-3</c:v>
                </c:pt>
                <c:pt idx="827">
                  <c:v>2.2162797806338321E-3</c:v>
                </c:pt>
                <c:pt idx="828">
                  <c:v>8.0481556304450343E-3</c:v>
                </c:pt>
                <c:pt idx="829">
                  <c:v>2.631847145115245E-3</c:v>
                </c:pt>
                <c:pt idx="830">
                  <c:v>-3.4007822079923809E-3</c:v>
                </c:pt>
                <c:pt idx="831">
                  <c:v>4.3859938250921937E-3</c:v>
                </c:pt>
                <c:pt idx="832">
                  <c:v>4.3754101687877865E-4</c:v>
                </c:pt>
                <c:pt idx="833">
                  <c:v>-4.8235348419709626E-3</c:v>
                </c:pt>
                <c:pt idx="834">
                  <c:v>2.4146757292123986E-3</c:v>
                </c:pt>
                <c:pt idx="835">
                  <c:v>-3.2891836825908532E-4</c:v>
                </c:pt>
                <c:pt idx="836">
                  <c:v>-2.1956754896416577E-3</c:v>
                </c:pt>
                <c:pt idx="837">
                  <c:v>-2.4207869001937748E-3</c:v>
                </c:pt>
                <c:pt idx="838">
                  <c:v>-2.2057691011109419E-3</c:v>
                </c:pt>
                <c:pt idx="839">
                  <c:v>-8.8370712570513702E-4</c:v>
                </c:pt>
                <c:pt idx="840">
                  <c:v>2.9793566866281383E-3</c:v>
                </c:pt>
                <c:pt idx="841">
                  <c:v>-1.7644909739017486E-3</c:v>
                </c:pt>
                <c:pt idx="842">
                  <c:v>-4.4247971647243542E-3</c:v>
                </c:pt>
                <c:pt idx="843">
                  <c:v>-3.8878028389071574E-3</c:v>
                </c:pt>
                <c:pt idx="844">
                  <c:v>-1.8938122063421039E-3</c:v>
                </c:pt>
                <c:pt idx="845">
                  <c:v>2.5614357217093368E-3</c:v>
                </c:pt>
                <c:pt idx="846">
                  <c:v>6.6707805822933345E-4</c:v>
                </c:pt>
                <c:pt idx="847">
                  <c:v>-6.3555879930104831E-3</c:v>
                </c:pt>
                <c:pt idx="848">
                  <c:v>-1.9033650177938729E-3</c:v>
                </c:pt>
                <c:pt idx="849">
                  <c:v>2.909525312861835E-3</c:v>
                </c:pt>
                <c:pt idx="850">
                  <c:v>3.4581438698250743E-3</c:v>
                </c:pt>
                <c:pt idx="851">
                  <c:v>5.6631654010396238E-3</c:v>
                </c:pt>
                <c:pt idx="852">
                  <c:v>-3.1052371037885952E-3</c:v>
                </c:pt>
                <c:pt idx="853">
                  <c:v>3.9906937341719932E-3</c:v>
                </c:pt>
                <c:pt idx="854">
                  <c:v>4.5256878997458711E-3</c:v>
                </c:pt>
                <c:pt idx="855">
                  <c:v>-1.3304020987438703E-2</c:v>
                </c:pt>
                <c:pt idx="856">
                  <c:v>-3.0178975568134212E-3</c:v>
                </c:pt>
                <c:pt idx="857">
                  <c:v>-7.9798004788961523E-3</c:v>
                </c:pt>
                <c:pt idx="858">
                  <c:v>1.043956238381152E-2</c:v>
                </c:pt>
                <c:pt idx="859">
                  <c:v>5.0125083227072131E-3</c:v>
                </c:pt>
                <c:pt idx="860">
                  <c:v>-2.5431797386817914E-2</c:v>
                </c:pt>
                <c:pt idx="861">
                  <c:v>-5.6998234456531608E-4</c:v>
                </c:pt>
                <c:pt idx="862">
                  <c:v>-4.1138212716031958E-3</c:v>
                </c:pt>
                <c:pt idx="863">
                  <c:v>-2.7520485521297816E-3</c:v>
                </c:pt>
                <c:pt idx="864">
                  <c:v>-1.0039839857923444E-2</c:v>
                </c:pt>
                <c:pt idx="865">
                  <c:v>2.4326568473213234E-3</c:v>
                </c:pt>
                <c:pt idx="866">
                  <c:v>2.3133966261191393E-4</c:v>
                </c:pt>
                <c:pt idx="867">
                  <c:v>5.7823651067467885E-4</c:v>
                </c:pt>
                <c:pt idx="868">
                  <c:v>5.7790234642916935E-4</c:v>
                </c:pt>
                <c:pt idx="869">
                  <c:v>-1.7346173261049323E-3</c:v>
                </c:pt>
                <c:pt idx="870">
                  <c:v>1.0410782362019241E-3</c:v>
                </c:pt>
                <c:pt idx="871">
                  <c:v>-3.7067111526182923E-3</c:v>
                </c:pt>
                <c:pt idx="872">
                  <c:v>2.3211882211431276E-4</c:v>
                </c:pt>
                <c:pt idx="873">
                  <c:v>1.623000550492856E-3</c:v>
                </c:pt>
                <c:pt idx="874">
                  <c:v>-1.0431014447565042E-3</c:v>
                </c:pt>
                <c:pt idx="875">
                  <c:v>2.3193043582226848E-4</c:v>
                </c:pt>
                <c:pt idx="876">
                  <c:v>-4.5314547844897057E-3</c:v>
                </c:pt>
                <c:pt idx="877">
                  <c:v>4.2995243486674654E-3</c:v>
                </c:pt>
                <c:pt idx="878">
                  <c:v>-3.4791534734103632E-4</c:v>
                </c:pt>
                <c:pt idx="879">
                  <c:v>-1.5090489745764085E-3</c:v>
                </c:pt>
                <c:pt idx="880">
                  <c:v>4.8672942901588538E-3</c:v>
                </c:pt>
                <c:pt idx="881">
                  <c:v>4.1532246816212781E-3</c:v>
                </c:pt>
                <c:pt idx="882">
                  <c:v>4.479922463081638E-3</c:v>
                </c:pt>
                <c:pt idx="883">
                  <c:v>1.7177444622481139E-3</c:v>
                </c:pt>
                <c:pt idx="884">
                  <c:v>7.8636681688132523E-3</c:v>
                </c:pt>
                <c:pt idx="885">
                  <c:v>4.5398935734875092E-4</c:v>
                </c:pt>
                <c:pt idx="886">
                  <c:v>5.2059762011701172E-3</c:v>
                </c:pt>
                <c:pt idx="887">
                  <c:v>1.6917841408955177E-3</c:v>
                </c:pt>
                <c:pt idx="888">
                  <c:v>6.7596036889516666E-4</c:v>
                </c:pt>
                <c:pt idx="889">
                  <c:v>-3.3796249688129075E-4</c:v>
                </c:pt>
                <c:pt idx="890">
                  <c:v>-1.0417929417998958E-2</c:v>
                </c:pt>
                <c:pt idx="891">
                  <c:v>3.5225989096267928E-3</c:v>
                </c:pt>
                <c:pt idx="892">
                  <c:v>9.0696150313475594E-4</c:v>
                </c:pt>
                <c:pt idx="893">
                  <c:v>-2.0419746639689278E-3</c:v>
                </c:pt>
                <c:pt idx="894">
                  <c:v>4.3060009876270209E-3</c:v>
                </c:pt>
                <c:pt idx="895">
                  <c:v>1.0572531337302049E-2</c:v>
                </c:pt>
                <c:pt idx="896">
                  <c:v>3.1278733995258041E-3</c:v>
                </c:pt>
                <c:pt idx="897">
                  <c:v>2.2281314301609212E-3</c:v>
                </c:pt>
                <c:pt idx="898">
                  <c:v>-2.5628628721020112E-3</c:v>
                </c:pt>
                <c:pt idx="899">
                  <c:v>-2.5693473475008714E-3</c:v>
                </c:pt>
                <c:pt idx="900">
                  <c:v>-4.1473241974220119E-3</c:v>
                </c:pt>
                <c:pt idx="901">
                  <c:v>4.3709680860626451E-3</c:v>
                </c:pt>
                <c:pt idx="902">
                  <c:v>-6.7118248783885784E-4</c:v>
                </c:pt>
                <c:pt idx="903">
                  <c:v>-8.4284366070156488E-3</c:v>
                </c:pt>
                <c:pt idx="904">
                  <c:v>-2.7121498665339688E-3</c:v>
                </c:pt>
                <c:pt idx="905">
                  <c:v>-1.57394329497842E-2</c:v>
                </c:pt>
                <c:pt idx="906">
                  <c:v>1.8376483866675696E-3</c:v>
                </c:pt>
                <c:pt idx="907">
                  <c:v>6.7470780284789545E-3</c:v>
                </c:pt>
                <c:pt idx="908">
                  <c:v>-7.9813015577398147E-4</c:v>
                </c:pt>
                <c:pt idx="909">
                  <c:v>-3.4277341409417587E-3</c:v>
                </c:pt>
                <c:pt idx="910">
                  <c:v>3.1996255385381023E-3</c:v>
                </c:pt>
                <c:pt idx="911">
                  <c:v>-6.409613410120603E-3</c:v>
                </c:pt>
                <c:pt idx="912">
                  <c:v>-3.6811155439127356E-3</c:v>
                </c:pt>
                <c:pt idx="913">
                  <c:v>2.1873260821777432E-3</c:v>
                </c:pt>
                <c:pt idx="914">
                  <c:v>-2.9943821289944586E-3</c:v>
                </c:pt>
                <c:pt idx="915">
                  <c:v>4.6030117119248738E-3</c:v>
                </c:pt>
                <c:pt idx="916">
                  <c:v>5.1532321016495887E-3</c:v>
                </c:pt>
                <c:pt idx="917">
                  <c:v>1.2373118719391204E-2</c:v>
                </c:pt>
                <c:pt idx="918">
                  <c:v>-3.2770355889183578E-3</c:v>
                </c:pt>
                <c:pt idx="919">
                  <c:v>2.8256589092046812E-3</c:v>
                </c:pt>
                <c:pt idx="920">
                  <c:v>1.1289430694725328E-4</c:v>
                </c:pt>
                <c:pt idx="921">
                  <c:v>-4.8645494148272239E-3</c:v>
                </c:pt>
                <c:pt idx="922">
                  <c:v>1.0827976370309789E-2</c:v>
                </c:pt>
                <c:pt idx="923">
                  <c:v>1.7933651769761409E-3</c:v>
                </c:pt>
                <c:pt idx="924">
                  <c:v>1.5335304162250558E-2</c:v>
                </c:pt>
                <c:pt idx="925">
                  <c:v>-5.1965510560266041E-3</c:v>
                </c:pt>
                <c:pt idx="926">
                  <c:v>6.7392510865032498E-3</c:v>
                </c:pt>
                <c:pt idx="927">
                  <c:v>3.0782566422105774E-3</c:v>
                </c:pt>
                <c:pt idx="928">
                  <c:v>-6.5880094981206675E-4</c:v>
                </c:pt>
                <c:pt idx="929">
                  <c:v>-1.9791100250032309E-3</c:v>
                </c:pt>
                <c:pt idx="930">
                  <c:v>-2.0933517372483733E-3</c:v>
                </c:pt>
                <c:pt idx="931">
                  <c:v>8.4565217588690473E-3</c:v>
                </c:pt>
                <c:pt idx="932">
                  <c:v>1.5298877089575909E-3</c:v>
                </c:pt>
                <c:pt idx="933">
                  <c:v>3.7056827146711795E-3</c:v>
                </c:pt>
                <c:pt idx="934">
                  <c:v>-1.9601444141651389E-3</c:v>
                </c:pt>
                <c:pt idx="935">
                  <c:v>-4.3697034038563867E-3</c:v>
                </c:pt>
                <c:pt idx="936">
                  <c:v>3.3882321434351372E-3</c:v>
                </c:pt>
                <c:pt idx="937">
                  <c:v>5.9831019167234387E-3</c:v>
                </c:pt>
                <c:pt idx="938">
                  <c:v>2.5997090172486951E-3</c:v>
                </c:pt>
                <c:pt idx="939">
                  <c:v>-4.0106497420809737E-3</c:v>
                </c:pt>
                <c:pt idx="940">
                  <c:v>4.3351211041109611E-3</c:v>
                </c:pt>
                <c:pt idx="941">
                  <c:v>4.2087149568097622E-3</c:v>
                </c:pt>
                <c:pt idx="942">
                  <c:v>-7.5410721856367829E-4</c:v>
                </c:pt>
                <c:pt idx="943">
                  <c:v>-3.7790791002758899E-3</c:v>
                </c:pt>
                <c:pt idx="944">
                  <c:v>-1.8407779646476578E-3</c:v>
                </c:pt>
                <c:pt idx="945">
                  <c:v>2.5977393253237887E-3</c:v>
                </c:pt>
                <c:pt idx="946">
                  <c:v>-4.3248999864604361E-4</c:v>
                </c:pt>
                <c:pt idx="947">
                  <c:v>-1.623475644075904E-3</c:v>
                </c:pt>
                <c:pt idx="948">
                  <c:v>-4.8862358215764319E-3</c:v>
                </c:pt>
                <c:pt idx="949">
                  <c:v>4.3444621389749118E-3</c:v>
                </c:pt>
                <c:pt idx="950">
                  <c:v>2.8138763764454697E-3</c:v>
                </c:pt>
                <c:pt idx="951">
                  <c:v>2.0513043630226544E-3</c:v>
                </c:pt>
                <c:pt idx="952">
                  <c:v>0</c:v>
                </c:pt>
                <c:pt idx="953">
                  <c:v>2.6926614072686761E-3</c:v>
                </c:pt>
                <c:pt idx="954">
                  <c:v>-1.3993329025662601E-3</c:v>
                </c:pt>
                <c:pt idx="955">
                  <c:v>1.2310834031992214E-2</c:v>
                </c:pt>
                <c:pt idx="956">
                  <c:v>-5.1199685179083108E-3</c:v>
                </c:pt>
                <c:pt idx="957">
                  <c:v>4.276809530687255E-4</c:v>
                </c:pt>
                <c:pt idx="958">
                  <c:v>0</c:v>
                </c:pt>
                <c:pt idx="959">
                  <c:v>-2.9976042144222712E-3</c:v>
                </c:pt>
                <c:pt idx="960">
                  <c:v>-1.2873620557451613E-3</c:v>
                </c:pt>
                <c:pt idx="961">
                  <c:v>1.08905197654422E-2</c:v>
                </c:pt>
                <c:pt idx="962">
                  <c:v>2.4394560541099492E-3</c:v>
                </c:pt>
                <c:pt idx="963">
                  <c:v>-1.8820091307683629E-2</c:v>
                </c:pt>
                <c:pt idx="964">
                  <c:v>-4.3271487519757597E-3</c:v>
                </c:pt>
                <c:pt idx="965">
                  <c:v>5.1903555384196047E-3</c:v>
                </c:pt>
                <c:pt idx="966">
                  <c:v>-7.5523549867090225E-4</c:v>
                </c:pt>
                <c:pt idx="967">
                  <c:v>-1.939902759653369E-2</c:v>
                </c:pt>
                <c:pt idx="968">
                  <c:v>2.2002640691742419E-4</c:v>
                </c:pt>
                <c:pt idx="969">
                  <c:v>9.8976198776909918E-4</c:v>
                </c:pt>
                <c:pt idx="970">
                  <c:v>8.6456790243619897E-3</c:v>
                </c:pt>
                <c:pt idx="971">
                  <c:v>3.8066933782022559E-3</c:v>
                </c:pt>
                <c:pt idx="972">
                  <c:v>3.251276283080673E-3</c:v>
                </c:pt>
                <c:pt idx="973">
                  <c:v>-4.2287838170390179E-3</c:v>
                </c:pt>
                <c:pt idx="974">
                  <c:v>3.2545374612245122E-3</c:v>
                </c:pt>
                <c:pt idx="975">
                  <c:v>-2.277029927266199E-3</c:v>
                </c:pt>
                <c:pt idx="976">
                  <c:v>-5.4424863161639386E-3</c:v>
                </c:pt>
                <c:pt idx="977">
                  <c:v>-1.7479139063703388E-3</c:v>
                </c:pt>
                <c:pt idx="978">
                  <c:v>7.5159985234083838E-3</c:v>
                </c:pt>
                <c:pt idx="979">
                  <c:v>9.611813138898426E-3</c:v>
                </c:pt>
                <c:pt idx="980">
                  <c:v>1.0742078592310726E-3</c:v>
                </c:pt>
                <c:pt idx="981">
                  <c:v>-3.6570546979648186E-3</c:v>
                </c:pt>
                <c:pt idx="982">
                  <c:v>-3.2339279260133275E-4</c:v>
                </c:pt>
                <c:pt idx="983">
                  <c:v>-1.2801227585134212E-2</c:v>
                </c:pt>
                <c:pt idx="984">
                  <c:v>-3.714835592859906E-2</c:v>
                </c:pt>
                <c:pt idx="985">
                  <c:v>-1.0823198603588992E-2</c:v>
                </c:pt>
                <c:pt idx="986">
                  <c:v>-3.6722555496379516E-3</c:v>
                </c:pt>
                <c:pt idx="987">
                  <c:v>-1.3806030407243542E-3</c:v>
                </c:pt>
                <c:pt idx="988">
                  <c:v>7.3411547441138668E-3</c:v>
                </c:pt>
                <c:pt idx="989">
                  <c:v>-5.2709987669657234E-3</c:v>
                </c:pt>
                <c:pt idx="990">
                  <c:v>-8.8859162826612544E-3</c:v>
                </c:pt>
                <c:pt idx="991">
                  <c:v>8.1106548491975499E-4</c:v>
                </c:pt>
                <c:pt idx="992">
                  <c:v>6.3499955434487571E-3</c:v>
                </c:pt>
                <c:pt idx="993">
                  <c:v>-4.3829020313130721E-3</c:v>
                </c:pt>
                <c:pt idx="994">
                  <c:v>8.0882780285993796E-4</c:v>
                </c:pt>
                <c:pt idx="995">
                  <c:v>-6.1403075928579331E-3</c:v>
                </c:pt>
                <c:pt idx="996">
                  <c:v>1.0749684139179863E-2</c:v>
                </c:pt>
                <c:pt idx="997">
                  <c:v>6.874442549336628E-3</c:v>
                </c:pt>
                <c:pt idx="998">
                  <c:v>2.2809886584553773E-3</c:v>
                </c:pt>
                <c:pt idx="999">
                  <c:v>4.3197179086827955E-3</c:v>
                </c:pt>
                <c:pt idx="1000">
                  <c:v>9.482978955485756E-3</c:v>
                </c:pt>
                <c:pt idx="1001">
                  <c:v>-1.4617082245832482E-3</c:v>
                </c:pt>
                <c:pt idx="1002">
                  <c:v>-7.2275862715037564E-3</c:v>
                </c:pt>
                <c:pt idx="1003">
                  <c:v>1.1494345423695708E-2</c:v>
                </c:pt>
                <c:pt idx="1004">
                  <c:v>-9.2301420721046367E-3</c:v>
                </c:pt>
                <c:pt idx="1005">
                  <c:v>-1.8110135421347366E-3</c:v>
                </c:pt>
                <c:pt idx="1006">
                  <c:v>5.0850892680180627E-3</c:v>
                </c:pt>
                <c:pt idx="1007">
                  <c:v>-4.4055309141227544E-3</c:v>
                </c:pt>
                <c:pt idx="1008">
                  <c:v>1.3575632889217836E-3</c:v>
                </c:pt>
                <c:pt idx="1009">
                  <c:v>5.749432572938775E-3</c:v>
                </c:pt>
                <c:pt idx="1010">
                  <c:v>4.9338852895678843E-3</c:v>
                </c:pt>
                <c:pt idx="1011">
                  <c:v>-2.2379461008373703E-4</c:v>
                </c:pt>
                <c:pt idx="1012">
                  <c:v>6.8016208804162611E-3</c:v>
                </c:pt>
                <c:pt idx="1013">
                  <c:v>4.1031718454809449E-3</c:v>
                </c:pt>
                <c:pt idx="1014">
                  <c:v>1.155322275796875E-2</c:v>
                </c:pt>
                <c:pt idx="1015">
                  <c:v>-1.0942508267272575E-4</c:v>
                </c:pt>
                <c:pt idx="1016">
                  <c:v>-1.6425078793412787E-3</c:v>
                </c:pt>
                <c:pt idx="1017">
                  <c:v>-1.2682850045867222E-2</c:v>
                </c:pt>
                <c:pt idx="1018">
                  <c:v>2.9922446939875894E-3</c:v>
                </c:pt>
                <c:pt idx="1019">
                  <c:v>-1.5503878559472066E-3</c:v>
                </c:pt>
                <c:pt idx="1020">
                  <c:v>-4.2204082845273376E-3</c:v>
                </c:pt>
                <c:pt idx="1021">
                  <c:v>1.1398330992030564E-2</c:v>
                </c:pt>
                <c:pt idx="1022">
                  <c:v>1.3195845545726725E-3</c:v>
                </c:pt>
                <c:pt idx="1023">
                  <c:v>9.7326921133665725E-3</c:v>
                </c:pt>
                <c:pt idx="1024">
                  <c:v>-1.088534606038003E-4</c:v>
                </c:pt>
                <c:pt idx="1025">
                  <c:v>-2.1790922031831904E-3</c:v>
                </c:pt>
                <c:pt idx="1026">
                  <c:v>-1.6374764951211638E-3</c:v>
                </c:pt>
                <c:pt idx="1027">
                  <c:v>1.5283736849873524E-3</c:v>
                </c:pt>
                <c:pt idx="1028">
                  <c:v>5.0054404018614919E-3</c:v>
                </c:pt>
                <c:pt idx="1029">
                  <c:v>3.7918468053562038E-3</c:v>
                </c:pt>
                <c:pt idx="1030">
                  <c:v>-4.1175158177788182E-3</c:v>
                </c:pt>
                <c:pt idx="1031">
                  <c:v>-3.2576424597987111E-4</c:v>
                </c:pt>
                <c:pt idx="1032">
                  <c:v>-2.0658121301417465E-3</c:v>
                </c:pt>
                <c:pt idx="1033">
                  <c:v>-1.3477385905873654E-2</c:v>
                </c:pt>
                <c:pt idx="1034">
                  <c:v>-1.2142062110844542E-3</c:v>
                </c:pt>
                <c:pt idx="1035">
                  <c:v>7.043821732640774E-3</c:v>
                </c:pt>
                <c:pt idx="1036">
                  <c:v>6.5780071068126313E-4</c:v>
                </c:pt>
                <c:pt idx="1037">
                  <c:v>5.2470933964743815E-3</c:v>
                </c:pt>
                <c:pt idx="1038">
                  <c:v>-7.3316297699055075E-3</c:v>
                </c:pt>
                <c:pt idx="1039">
                  <c:v>-6.3905240315076496E-3</c:v>
                </c:pt>
                <c:pt idx="1040">
                  <c:v>-3.5433432564652119E-3</c:v>
                </c:pt>
                <c:pt idx="1041">
                  <c:v>-6.0080397789759911E-3</c:v>
                </c:pt>
                <c:pt idx="1042">
                  <c:v>6.7842110086697464E-3</c:v>
                </c:pt>
                <c:pt idx="1043">
                  <c:v>1.0803721121281626E-2</c:v>
                </c:pt>
                <c:pt idx="1044">
                  <c:v>-1.1247191192610119E-2</c:v>
                </c:pt>
                <c:pt idx="1045">
                  <c:v>9.8207685867889444E-3</c:v>
                </c:pt>
                <c:pt idx="1046">
                  <c:v>8.9637570504894678E-3</c:v>
                </c:pt>
                <c:pt idx="1047">
                  <c:v>-3.13941552056076E-2</c:v>
                </c:pt>
                <c:pt idx="1048">
                  <c:v>-8.3447145913902541E-3</c:v>
                </c:pt>
                <c:pt idx="1049">
                  <c:v>3.3963205555900106E-4</c:v>
                </c:pt>
                <c:pt idx="1050">
                  <c:v>-6.9290105526578216E-3</c:v>
                </c:pt>
                <c:pt idx="1051">
                  <c:v>-9.966311716665139E-3</c:v>
                </c:pt>
                <c:pt idx="1052">
                  <c:v>1.0355676782487534E-3</c:v>
                </c:pt>
                <c:pt idx="1053">
                  <c:v>-7.0402624988421814E-3</c:v>
                </c:pt>
                <c:pt idx="1054">
                  <c:v>-5.6913797518245643E-3</c:v>
                </c:pt>
                <c:pt idx="1055">
                  <c:v>-1.8812994814565876E-2</c:v>
                </c:pt>
                <c:pt idx="1056">
                  <c:v>-3.8598972705390651E-2</c:v>
                </c:pt>
                <c:pt idx="1057">
                  <c:v>1.615305606424771E-2</c:v>
                </c:pt>
                <c:pt idx="1058">
                  <c:v>-6.5765798238135538E-3</c:v>
                </c:pt>
                <c:pt idx="1059">
                  <c:v>-1.9993199959888547E-2</c:v>
                </c:pt>
                <c:pt idx="1060">
                  <c:v>-3.7467634923531519E-3</c:v>
                </c:pt>
                <c:pt idx="1061">
                  <c:v>1.7488867454582353E-2</c:v>
                </c:pt>
                <c:pt idx="1062">
                  <c:v>2.088043476961841E-3</c:v>
                </c:pt>
                <c:pt idx="1063">
                  <c:v>-1.011230716080592E-2</c:v>
                </c:pt>
                <c:pt idx="1064">
                  <c:v>2.12161242270788E-2</c:v>
                </c:pt>
                <c:pt idx="1065">
                  <c:v>2.3028190007672697E-3</c:v>
                </c:pt>
                <c:pt idx="1066">
                  <c:v>-1.5371805011076769E-2</c:v>
                </c:pt>
                <c:pt idx="1067">
                  <c:v>-1.3615732574324808E-2</c:v>
                </c:pt>
                <c:pt idx="1068">
                  <c:v>7.4497243265083894E-3</c:v>
                </c:pt>
                <c:pt idx="1069">
                  <c:v>2.5944421409094987E-3</c:v>
                </c:pt>
                <c:pt idx="1070">
                  <c:v>7.1305195161964052E-3</c:v>
                </c:pt>
                <c:pt idx="1071">
                  <c:v>-1.3442836872570788E-2</c:v>
                </c:pt>
                <c:pt idx="1072">
                  <c:v>-2.5400636638065407E-2</c:v>
                </c:pt>
                <c:pt idx="1073">
                  <c:v>2.2897861024825219E-3</c:v>
                </c:pt>
                <c:pt idx="1074">
                  <c:v>1.0113904356370298E-2</c:v>
                </c:pt>
                <c:pt idx="1075">
                  <c:v>9.8880709911575368E-3</c:v>
                </c:pt>
                <c:pt idx="1076">
                  <c:v>-3.3685267129828209E-3</c:v>
                </c:pt>
                <c:pt idx="1077">
                  <c:v>-1.0805394673526293E-2</c:v>
                </c:pt>
                <c:pt idx="1078">
                  <c:v>1.0180405583552918E-2</c:v>
                </c:pt>
                <c:pt idx="1079">
                  <c:v>3.9935158029561681E-3</c:v>
                </c:pt>
                <c:pt idx="1080">
                  <c:v>-5.3699784944553084E-3</c:v>
                </c:pt>
                <c:pt idx="1081">
                  <c:v>-1.7546062684910091E-3</c:v>
                </c:pt>
                <c:pt idx="1082">
                  <c:v>-9.0726554214760093E-3</c:v>
                </c:pt>
                <c:pt idx="1083">
                  <c:v>-4.1859895485222148E-3</c:v>
                </c:pt>
                <c:pt idx="1084">
                  <c:v>3.8061832540267145E-3</c:v>
                </c:pt>
                <c:pt idx="1085">
                  <c:v>-3.9332283170967729E-3</c:v>
                </c:pt>
                <c:pt idx="1086">
                  <c:v>-4.4595346321057551E-3</c:v>
                </c:pt>
                <c:pt idx="1087">
                  <c:v>-1.6350502753183404E-2</c:v>
                </c:pt>
                <c:pt idx="1088">
                  <c:v>-8.2111504614971187E-3</c:v>
                </c:pt>
                <c:pt idx="1089">
                  <c:v>-6.5651492859877762E-3</c:v>
                </c:pt>
                <c:pt idx="1090">
                  <c:v>6.5651492859876764E-3</c:v>
                </c:pt>
                <c:pt idx="1091">
                  <c:v>1.7899271065162582E-2</c:v>
                </c:pt>
                <c:pt idx="1092">
                  <c:v>1.3407530475045445E-2</c:v>
                </c:pt>
                <c:pt idx="1093">
                  <c:v>5.56544585935978E-3</c:v>
                </c:pt>
                <c:pt idx="1094">
                  <c:v>-2.3999070972736451E-2</c:v>
                </c:pt>
                <c:pt idx="1095">
                  <c:v>1.3602121600584079E-2</c:v>
                </c:pt>
                <c:pt idx="1096">
                  <c:v>7.4916735700860304E-3</c:v>
                </c:pt>
                <c:pt idx="1097">
                  <c:v>-3.1675666712457111E-3</c:v>
                </c:pt>
                <c:pt idx="1098">
                  <c:v>-4.7065277103236058E-3</c:v>
                </c:pt>
                <c:pt idx="1099">
                  <c:v>-3.4484483129765555E-3</c:v>
                </c:pt>
                <c:pt idx="1100">
                  <c:v>2.6831804331279474E-3</c:v>
                </c:pt>
                <c:pt idx="1101">
                  <c:v>-1.2768898568421188E-3</c:v>
                </c:pt>
                <c:pt idx="1102">
                  <c:v>-6.1514484140789485E-3</c:v>
                </c:pt>
                <c:pt idx="1103">
                  <c:v>7.4283382709211159E-3</c:v>
                </c:pt>
                <c:pt idx="1104">
                  <c:v>3.057691181966294E-3</c:v>
                </c:pt>
                <c:pt idx="1105">
                  <c:v>-2.2924233021176959E-3</c:v>
                </c:pt>
                <c:pt idx="1106">
                  <c:v>-2.9368980364819393E-3</c:v>
                </c:pt>
                <c:pt idx="1107">
                  <c:v>-4.2448424666171894E-2</c:v>
                </c:pt>
                <c:pt idx="1108">
                  <c:v>-1.5462412265088831E-2</c:v>
                </c:pt>
                <c:pt idx="1109">
                  <c:v>-1.089933110844145E-2</c:v>
                </c:pt>
                <c:pt idx="1110">
                  <c:v>-6.8728792877620643E-3</c:v>
                </c:pt>
                <c:pt idx="1111">
                  <c:v>-2.762391202134922E-3</c:v>
                </c:pt>
                <c:pt idx="1112">
                  <c:v>6.2047353931077402E-3</c:v>
                </c:pt>
                <c:pt idx="1113">
                  <c:v>8.2437488626310057E-4</c:v>
                </c:pt>
                <c:pt idx="1114">
                  <c:v>-6.4761097083575192E-3</c:v>
                </c:pt>
                <c:pt idx="1115">
                  <c:v>-5.2667760437844231E-3</c:v>
                </c:pt>
                <c:pt idx="1116">
                  <c:v>-1.4275917647408513E-2</c:v>
                </c:pt>
                <c:pt idx="1117">
                  <c:v>5.9030247468923255E-3</c:v>
                </c:pt>
                <c:pt idx="1118">
                  <c:v>1.4883075922028161E-2</c:v>
                </c:pt>
                <c:pt idx="1119">
                  <c:v>-6.2322338781071263E-3</c:v>
                </c:pt>
                <c:pt idx="1120">
                  <c:v>-7.5303797653636026E-3</c:v>
                </c:pt>
                <c:pt idx="1121">
                  <c:v>1.2933925767912462E-2</c:v>
                </c:pt>
                <c:pt idx="1122">
                  <c:v>1.0720264475536454E-2</c:v>
                </c:pt>
                <c:pt idx="1123">
                  <c:v>3.0030188073356034E-3</c:v>
                </c:pt>
                <c:pt idx="1124">
                  <c:v>-1.2274668949619743E-3</c:v>
                </c:pt>
                <c:pt idx="1125">
                  <c:v>-4.5134728748503911E-3</c:v>
                </c:pt>
                <c:pt idx="1126">
                  <c:v>7.9192387635035472E-3</c:v>
                </c:pt>
                <c:pt idx="1127">
                  <c:v>5.8309203898622439E-3</c:v>
                </c:pt>
                <c:pt idx="1128">
                  <c:v>-6.9195312223281173E-3</c:v>
                </c:pt>
                <c:pt idx="1129">
                  <c:v>8.2706867045613773E-3</c:v>
                </c:pt>
                <c:pt idx="1130">
                  <c:v>-4.0514553336550133E-4</c:v>
                </c:pt>
                <c:pt idx="1131">
                  <c:v>2.0241691144751062E-3</c:v>
                </c:pt>
                <c:pt idx="1132">
                  <c:v>-5.5424678321725042E-3</c:v>
                </c:pt>
                <c:pt idx="1133">
                  <c:v>7.2934010258270086E-3</c:v>
                </c:pt>
                <c:pt idx="1134">
                  <c:v>-3.5049240281255873E-3</c:v>
                </c:pt>
                <c:pt idx="1135">
                  <c:v>1.1279775681384253E-2</c:v>
                </c:pt>
                <c:pt idx="1136">
                  <c:v>-2.3234883346026403E-2</c:v>
                </c:pt>
                <c:pt idx="1137">
                  <c:v>3.8193882134420331E-3</c:v>
                </c:pt>
                <c:pt idx="1138">
                  <c:v>9.8897102856711286E-3</c:v>
                </c:pt>
                <c:pt idx="1139">
                  <c:v>-2.8349529426745543E-3</c:v>
                </c:pt>
                <c:pt idx="1140">
                  <c:v>5.1240268875950602E-3</c:v>
                </c:pt>
                <c:pt idx="1141">
                  <c:v>1.8786829270612128E-2</c:v>
                </c:pt>
                <c:pt idx="1142">
                  <c:v>1.856988083249508E-2</c:v>
                </c:pt>
                <c:pt idx="1143">
                  <c:v>4.5245892231618118E-3</c:v>
                </c:pt>
                <c:pt idx="1144">
                  <c:v>-3.7475136656407882E-3</c:v>
                </c:pt>
                <c:pt idx="1145">
                  <c:v>-1.001891153383648E-2</c:v>
                </c:pt>
                <c:pt idx="1146">
                  <c:v>-6.2967937707166192E-3</c:v>
                </c:pt>
                <c:pt idx="1147">
                  <c:v>1.8126584140217589E-2</c:v>
                </c:pt>
                <c:pt idx="1148">
                  <c:v>-2.0102505298509276E-2</c:v>
                </c:pt>
                <c:pt idx="1149">
                  <c:v>6.4402668082470952E-3</c:v>
                </c:pt>
                <c:pt idx="1150">
                  <c:v>-6.3083925856864866E-3</c:v>
                </c:pt>
                <c:pt idx="1151">
                  <c:v>7.7484661096741672E-3</c:v>
                </c:pt>
                <c:pt idx="1152">
                  <c:v>1.2868156862248315E-2</c:v>
                </c:pt>
                <c:pt idx="1153">
                  <c:v>4.638598675173188E-3</c:v>
                </c:pt>
                <c:pt idx="1154">
                  <c:v>2.6959256157862246E-3</c:v>
                </c:pt>
                <c:pt idx="1155">
                  <c:v>-3.9822519839236032E-3</c:v>
                </c:pt>
                <c:pt idx="1156">
                  <c:v>4.6231106926716602E-3</c:v>
                </c:pt>
                <c:pt idx="1157">
                  <c:v>1.2805073281175461E-4</c:v>
                </c:pt>
                <c:pt idx="1158">
                  <c:v>8.9633147995805441E-4</c:v>
                </c:pt>
                <c:pt idx="1159">
                  <c:v>-2.9480890604664687E-3</c:v>
                </c:pt>
                <c:pt idx="1160">
                  <c:v>1.6676562300876416E-2</c:v>
                </c:pt>
                <c:pt idx="1161">
                  <c:v>1.2616580262072572E-3</c:v>
                </c:pt>
                <c:pt idx="1162">
                  <c:v>-1.8451843851852029E-2</c:v>
                </c:pt>
                <c:pt idx="1163">
                  <c:v>2.4861744594712725E-2</c:v>
                </c:pt>
                <c:pt idx="1164">
                  <c:v>-8.3029283556530064E-3</c:v>
                </c:pt>
                <c:pt idx="1165">
                  <c:v>-3.4167068338142753E-3</c:v>
                </c:pt>
                <c:pt idx="1166">
                  <c:v>5.3097344466065243E-3</c:v>
                </c:pt>
                <c:pt idx="1167">
                  <c:v>2.7700975174453578E-3</c:v>
                </c:pt>
                <c:pt idx="1168">
                  <c:v>6.2672554884681949E-3</c:v>
                </c:pt>
                <c:pt idx="1169">
                  <c:v>-3.8810439951429999E-3</c:v>
                </c:pt>
                <c:pt idx="1170">
                  <c:v>-1.2496192587206948E-2</c:v>
                </c:pt>
                <c:pt idx="1171">
                  <c:v>-6.3532178043220963E-4</c:v>
                </c:pt>
                <c:pt idx="1172">
                  <c:v>-2.1629628362327168E-3</c:v>
                </c:pt>
                <c:pt idx="1173">
                  <c:v>6.0952061720410539E-3</c:v>
                </c:pt>
                <c:pt idx="1174">
                  <c:v>6.058367678785908E-3</c:v>
                </c:pt>
                <c:pt idx="1175">
                  <c:v>7.7713478563237372E-3</c:v>
                </c:pt>
                <c:pt idx="1176">
                  <c:v>6.0995521914789016E-3</c:v>
                </c:pt>
                <c:pt idx="1177">
                  <c:v>-4.7270271172711268E-3</c:v>
                </c:pt>
                <c:pt idx="1178">
                  <c:v>8.4430601542428967E-3</c:v>
                </c:pt>
                <c:pt idx="1179">
                  <c:v>-2.8477082504975541E-3</c:v>
                </c:pt>
                <c:pt idx="1180">
                  <c:v>1.6600417894523468E-2</c:v>
                </c:pt>
                <c:pt idx="1181">
                  <c:v>4.0163383385625404E-3</c:v>
                </c:pt>
                <c:pt idx="1182">
                  <c:v>2.3050662454116148E-3</c:v>
                </c:pt>
                <c:pt idx="1183">
                  <c:v>1.4531608624781553E-3</c:v>
                </c:pt>
                <c:pt idx="1184">
                  <c:v>-3.5153803736380448E-3</c:v>
                </c:pt>
                <c:pt idx="1185">
                  <c:v>-1.1603134758548484E-2</c:v>
                </c:pt>
                <c:pt idx="1186">
                  <c:v>3.6845790052117351E-4</c:v>
                </c:pt>
                <c:pt idx="1187">
                  <c:v>1.1045966346437015E-3</c:v>
                </c:pt>
                <c:pt idx="1188">
                  <c:v>-2.5793664911584338E-3</c:v>
                </c:pt>
                <c:pt idx="1189">
                  <c:v>1.2102158512503019E-2</c:v>
                </c:pt>
                <c:pt idx="1190">
                  <c:v>1.6748375807471929E-2</c:v>
                </c:pt>
                <c:pt idx="1191">
                  <c:v>0</c:v>
                </c:pt>
                <c:pt idx="1192">
                  <c:v>-5.9765733806940897E-4</c:v>
                </c:pt>
                <c:pt idx="1193">
                  <c:v>3.1037747066315147E-3</c:v>
                </c:pt>
                <c:pt idx="1194">
                  <c:v>-6.0972512040140666E-3</c:v>
                </c:pt>
                <c:pt idx="1195">
                  <c:v>-1.8004086085251874E-3</c:v>
                </c:pt>
                <c:pt idx="1196">
                  <c:v>1.4406125026947033E-3</c:v>
                </c:pt>
                <c:pt idx="1197">
                  <c:v>9.5924466061811473E-4</c:v>
                </c:pt>
                <c:pt idx="1198">
                  <c:v>4.7928348391458386E-4</c:v>
                </c:pt>
                <c:pt idx="1199">
                  <c:v>1.1972210519360593E-4</c:v>
                </c:pt>
                <c:pt idx="1200">
                  <c:v>-9.5858604154424926E-4</c:v>
                </c:pt>
                <c:pt idx="1201">
                  <c:v>-5.5302737393123583E-3</c:v>
                </c:pt>
                <c:pt idx="1202">
                  <c:v>-3.0184147161378427E-3</c:v>
                </c:pt>
                <c:pt idx="1203">
                  <c:v>7.1089401995426812E-3</c:v>
                </c:pt>
                <c:pt idx="1204">
                  <c:v>-7.7136574880323772E-3</c:v>
                </c:pt>
                <c:pt idx="1205">
                  <c:v>-8.9937161038643309E-3</c:v>
                </c:pt>
                <c:pt idx="1206">
                  <c:v>5.721520229732489E-3</c:v>
                </c:pt>
                <c:pt idx="1207">
                  <c:v>-4.5014371557386855E-3</c:v>
                </c:pt>
                <c:pt idx="1208">
                  <c:v>1.3323828161591857E-2</c:v>
                </c:pt>
                <c:pt idx="1209">
                  <c:v>4.0825705609916991E-3</c:v>
                </c:pt>
                <c:pt idx="1210">
                  <c:v>1.9155279640852574E-3</c:v>
                </c:pt>
                <c:pt idx="1211">
                  <c:v>7.6254271102128273E-3</c:v>
                </c:pt>
                <c:pt idx="1212">
                  <c:v>-2.9717703891574817E-3</c:v>
                </c:pt>
                <c:pt idx="1213">
                  <c:v>0</c:v>
                </c:pt>
                <c:pt idx="1214">
                  <c:v>1.6060819865273336E-2</c:v>
                </c:pt>
                <c:pt idx="1215">
                  <c:v>5.3744608547917913E-3</c:v>
                </c:pt>
                <c:pt idx="1216">
                  <c:v>-1.8226185378974774E-2</c:v>
                </c:pt>
                <c:pt idx="1217">
                  <c:v>-1.3740511301036002E-2</c:v>
                </c:pt>
                <c:pt idx="1218">
                  <c:v>1.6828829045998513E-3</c:v>
                </c:pt>
                <c:pt idx="1219">
                  <c:v>-4.8158170701626916E-3</c:v>
                </c:pt>
                <c:pt idx="1220">
                  <c:v>4.455447084893452E-3</c:v>
                </c:pt>
                <c:pt idx="1221">
                  <c:v>5.2725706013784642E-3</c:v>
                </c:pt>
                <c:pt idx="1222">
                  <c:v>8.2129010604561018E-3</c:v>
                </c:pt>
                <c:pt idx="1223">
                  <c:v>-1.5891391234433276E-2</c:v>
                </c:pt>
                <c:pt idx="1224">
                  <c:v>-1.3458839352964679E-2</c:v>
                </c:pt>
                <c:pt idx="1225">
                  <c:v>2.8037319518508463E-3</c:v>
                </c:pt>
                <c:pt idx="1226">
                  <c:v>3.0385923582846191E-3</c:v>
                </c:pt>
                <c:pt idx="1227">
                  <c:v>-2.4301956214872605E-3</c:v>
                </c:pt>
                <c:pt idx="1228">
                  <c:v>-9.2886882056139389E-3</c:v>
                </c:pt>
                <c:pt idx="1229">
                  <c:v>-3.2065611912993813E-2</c:v>
                </c:pt>
                <c:pt idx="1230">
                  <c:v>2.4060671241210438E-3</c:v>
                </c:pt>
                <c:pt idx="1231">
                  <c:v>1.3443245779520767E-2</c:v>
                </c:pt>
                <c:pt idx="1232">
                  <c:v>1.0922350179892583E-2</c:v>
                </c:pt>
                <c:pt idx="1233">
                  <c:v>1.0437854749525735E-2</c:v>
                </c:pt>
                <c:pt idx="1234">
                  <c:v>-1.9988364551779932E-2</c:v>
                </c:pt>
                <c:pt idx="1235">
                  <c:v>8.4328378481361696E-2</c:v>
                </c:pt>
                <c:pt idx="1236">
                  <c:v>-8.0507047361161443E-3</c:v>
                </c:pt>
                <c:pt idx="1237">
                  <c:v>6.4457634953285015E-3</c:v>
                </c:pt>
                <c:pt idx="1238">
                  <c:v>2.6046030857492478E-2</c:v>
                </c:pt>
                <c:pt idx="1239">
                  <c:v>-5.1552170943819642E-3</c:v>
                </c:pt>
                <c:pt idx="1240">
                  <c:v>-1.2891719802762788E-2</c:v>
                </c:pt>
                <c:pt idx="1241">
                  <c:v>4.3157023504117901E-3</c:v>
                </c:pt>
                <c:pt idx="1242">
                  <c:v>1.0708595822365521E-2</c:v>
                </c:pt>
                <c:pt idx="1243">
                  <c:v>-5.7345633540435842E-3</c:v>
                </c:pt>
                <c:pt idx="1244">
                  <c:v>1.0209277213535017E-2</c:v>
                </c:pt>
                <c:pt idx="1245">
                  <c:v>2.4526434519770582E-3</c:v>
                </c:pt>
                <c:pt idx="1246">
                  <c:v>1.5358558771925183E-2</c:v>
                </c:pt>
                <c:pt idx="1247">
                  <c:v>3.3934135972733185E-3</c:v>
                </c:pt>
                <c:pt idx="1248">
                  <c:v>-2.4070142517298543E-3</c:v>
                </c:pt>
                <c:pt idx="1249">
                  <c:v>7.6649332231754313E-4</c:v>
                </c:pt>
                <c:pt idx="1250">
                  <c:v>1.1427484331897603E-2</c:v>
                </c:pt>
                <c:pt idx="1251">
                  <c:v>3.1331990240425637E-3</c:v>
                </c:pt>
                <c:pt idx="1252">
                  <c:v>8.2720996837625706E-3</c:v>
                </c:pt>
                <c:pt idx="1253">
                  <c:v>2.1391741745001991E-4</c:v>
                </c:pt>
                <c:pt idx="1254">
                  <c:v>3.6301983065406269E-3</c:v>
                </c:pt>
                <c:pt idx="1255">
                  <c:v>-1.0660271679048387E-4</c:v>
                </c:pt>
                <c:pt idx="1256">
                  <c:v>-5.6651212081797585E-3</c:v>
                </c:pt>
                <c:pt idx="1257">
                  <c:v>-1.2838010146397854E-2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52-EB4E-AD4A-8C596346D407}"/>
            </c:ext>
          </c:extLst>
        </c:ser>
        <c:ser>
          <c:idx val="1"/>
          <c:order val="1"/>
          <c:tx>
            <c:strRef>
              <c:f>Beta!$D$3</c:f>
              <c:strCache>
                <c:ptCount val="1"/>
                <c:pt idx="0">
                  <c:v>S&amp;P 500 Returns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Beta!$B$4:$B$1261</c:f>
              <c:numCache>
                <c:formatCode>m/d/yy</c:formatCode>
                <c:ptCount val="1258"/>
                <c:pt idx="0">
                  <c:v>41600</c:v>
                </c:pt>
                <c:pt idx="1">
                  <c:v>41603</c:v>
                </c:pt>
                <c:pt idx="2">
                  <c:v>41604</c:v>
                </c:pt>
                <c:pt idx="3">
                  <c:v>41605</c:v>
                </c:pt>
                <c:pt idx="4">
                  <c:v>41607</c:v>
                </c:pt>
                <c:pt idx="5">
                  <c:v>41610</c:v>
                </c:pt>
                <c:pt idx="6">
                  <c:v>41611</c:v>
                </c:pt>
                <c:pt idx="7">
                  <c:v>41612</c:v>
                </c:pt>
                <c:pt idx="8">
                  <c:v>41613</c:v>
                </c:pt>
                <c:pt idx="9">
                  <c:v>41614</c:v>
                </c:pt>
                <c:pt idx="10">
                  <c:v>41617</c:v>
                </c:pt>
                <c:pt idx="11">
                  <c:v>41618</c:v>
                </c:pt>
                <c:pt idx="12">
                  <c:v>41619</c:v>
                </c:pt>
                <c:pt idx="13">
                  <c:v>41620</c:v>
                </c:pt>
                <c:pt idx="14">
                  <c:v>41621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41631</c:v>
                </c:pt>
                <c:pt idx="21">
                  <c:v>41632</c:v>
                </c:pt>
                <c:pt idx="22">
                  <c:v>41634</c:v>
                </c:pt>
                <c:pt idx="23">
                  <c:v>41635</c:v>
                </c:pt>
                <c:pt idx="24">
                  <c:v>41638</c:v>
                </c:pt>
                <c:pt idx="25">
                  <c:v>41639</c:v>
                </c:pt>
                <c:pt idx="26">
                  <c:v>41641</c:v>
                </c:pt>
                <c:pt idx="27">
                  <c:v>41642</c:v>
                </c:pt>
                <c:pt idx="28">
                  <c:v>41645</c:v>
                </c:pt>
                <c:pt idx="29">
                  <c:v>41646</c:v>
                </c:pt>
                <c:pt idx="30">
                  <c:v>41647</c:v>
                </c:pt>
                <c:pt idx="31">
                  <c:v>41648</c:v>
                </c:pt>
                <c:pt idx="32">
                  <c:v>41649</c:v>
                </c:pt>
                <c:pt idx="33">
                  <c:v>41652</c:v>
                </c:pt>
                <c:pt idx="34">
                  <c:v>41653</c:v>
                </c:pt>
                <c:pt idx="35">
                  <c:v>41654</c:v>
                </c:pt>
                <c:pt idx="36">
                  <c:v>41655</c:v>
                </c:pt>
                <c:pt idx="37">
                  <c:v>41656</c:v>
                </c:pt>
                <c:pt idx="38">
                  <c:v>41660</c:v>
                </c:pt>
                <c:pt idx="39">
                  <c:v>41661</c:v>
                </c:pt>
                <c:pt idx="40">
                  <c:v>41662</c:v>
                </c:pt>
                <c:pt idx="41">
                  <c:v>41663</c:v>
                </c:pt>
                <c:pt idx="42">
                  <c:v>41666</c:v>
                </c:pt>
                <c:pt idx="43">
                  <c:v>41667</c:v>
                </c:pt>
                <c:pt idx="44">
                  <c:v>41668</c:v>
                </c:pt>
                <c:pt idx="45">
                  <c:v>41669</c:v>
                </c:pt>
                <c:pt idx="46">
                  <c:v>41670</c:v>
                </c:pt>
                <c:pt idx="47">
                  <c:v>41673</c:v>
                </c:pt>
                <c:pt idx="48">
                  <c:v>41674</c:v>
                </c:pt>
                <c:pt idx="49">
                  <c:v>41675</c:v>
                </c:pt>
                <c:pt idx="50">
                  <c:v>41676</c:v>
                </c:pt>
                <c:pt idx="51">
                  <c:v>41677</c:v>
                </c:pt>
                <c:pt idx="52">
                  <c:v>41680</c:v>
                </c:pt>
                <c:pt idx="53">
                  <c:v>41681</c:v>
                </c:pt>
                <c:pt idx="54">
                  <c:v>41682</c:v>
                </c:pt>
                <c:pt idx="55">
                  <c:v>41683</c:v>
                </c:pt>
                <c:pt idx="56">
                  <c:v>41684</c:v>
                </c:pt>
                <c:pt idx="57">
                  <c:v>41688</c:v>
                </c:pt>
                <c:pt idx="58">
                  <c:v>41689</c:v>
                </c:pt>
                <c:pt idx="59">
                  <c:v>41690</c:v>
                </c:pt>
                <c:pt idx="60">
                  <c:v>41691</c:v>
                </c:pt>
                <c:pt idx="61">
                  <c:v>41694</c:v>
                </c:pt>
                <c:pt idx="62">
                  <c:v>41695</c:v>
                </c:pt>
                <c:pt idx="63">
                  <c:v>41696</c:v>
                </c:pt>
                <c:pt idx="64">
                  <c:v>41697</c:v>
                </c:pt>
                <c:pt idx="65">
                  <c:v>41698</c:v>
                </c:pt>
                <c:pt idx="66">
                  <c:v>41701</c:v>
                </c:pt>
                <c:pt idx="67">
                  <c:v>41702</c:v>
                </c:pt>
                <c:pt idx="68">
                  <c:v>41703</c:v>
                </c:pt>
                <c:pt idx="69">
                  <c:v>41704</c:v>
                </c:pt>
                <c:pt idx="70">
                  <c:v>41705</c:v>
                </c:pt>
                <c:pt idx="71">
                  <c:v>41708</c:v>
                </c:pt>
                <c:pt idx="72">
                  <c:v>41709</c:v>
                </c:pt>
                <c:pt idx="73">
                  <c:v>41710</c:v>
                </c:pt>
                <c:pt idx="74">
                  <c:v>41711</c:v>
                </c:pt>
                <c:pt idx="75">
                  <c:v>41712</c:v>
                </c:pt>
                <c:pt idx="76">
                  <c:v>41715</c:v>
                </c:pt>
                <c:pt idx="77">
                  <c:v>41716</c:v>
                </c:pt>
                <c:pt idx="78">
                  <c:v>41717</c:v>
                </c:pt>
                <c:pt idx="79">
                  <c:v>41718</c:v>
                </c:pt>
                <c:pt idx="80">
                  <c:v>41719</c:v>
                </c:pt>
                <c:pt idx="81">
                  <c:v>41722</c:v>
                </c:pt>
                <c:pt idx="82">
                  <c:v>41723</c:v>
                </c:pt>
                <c:pt idx="83">
                  <c:v>41724</c:v>
                </c:pt>
                <c:pt idx="84">
                  <c:v>41725</c:v>
                </c:pt>
                <c:pt idx="85">
                  <c:v>41726</c:v>
                </c:pt>
                <c:pt idx="86">
                  <c:v>41729</c:v>
                </c:pt>
                <c:pt idx="87">
                  <c:v>41730</c:v>
                </c:pt>
                <c:pt idx="88">
                  <c:v>41731</c:v>
                </c:pt>
                <c:pt idx="89">
                  <c:v>41732</c:v>
                </c:pt>
                <c:pt idx="90">
                  <c:v>41733</c:v>
                </c:pt>
                <c:pt idx="91">
                  <c:v>41736</c:v>
                </c:pt>
                <c:pt idx="92">
                  <c:v>41737</c:v>
                </c:pt>
                <c:pt idx="93">
                  <c:v>41738</c:v>
                </c:pt>
                <c:pt idx="94">
                  <c:v>41739</c:v>
                </c:pt>
                <c:pt idx="95">
                  <c:v>41740</c:v>
                </c:pt>
                <c:pt idx="96">
                  <c:v>41743</c:v>
                </c:pt>
                <c:pt idx="97">
                  <c:v>41744</c:v>
                </c:pt>
                <c:pt idx="98">
                  <c:v>41745</c:v>
                </c:pt>
                <c:pt idx="99">
                  <c:v>41746</c:v>
                </c:pt>
                <c:pt idx="100">
                  <c:v>41750</c:v>
                </c:pt>
                <c:pt idx="101">
                  <c:v>41751</c:v>
                </c:pt>
                <c:pt idx="102">
                  <c:v>41752</c:v>
                </c:pt>
                <c:pt idx="103">
                  <c:v>41753</c:v>
                </c:pt>
                <c:pt idx="104">
                  <c:v>41754</c:v>
                </c:pt>
                <c:pt idx="105">
                  <c:v>41757</c:v>
                </c:pt>
                <c:pt idx="106">
                  <c:v>41758</c:v>
                </c:pt>
                <c:pt idx="107">
                  <c:v>41759</c:v>
                </c:pt>
                <c:pt idx="108">
                  <c:v>41760</c:v>
                </c:pt>
                <c:pt idx="109">
                  <c:v>41761</c:v>
                </c:pt>
                <c:pt idx="110">
                  <c:v>41764</c:v>
                </c:pt>
                <c:pt idx="111">
                  <c:v>41765</c:v>
                </c:pt>
                <c:pt idx="112">
                  <c:v>41766</c:v>
                </c:pt>
                <c:pt idx="113">
                  <c:v>41767</c:v>
                </c:pt>
                <c:pt idx="114">
                  <c:v>41768</c:v>
                </c:pt>
                <c:pt idx="115">
                  <c:v>41771</c:v>
                </c:pt>
                <c:pt idx="116">
                  <c:v>41772</c:v>
                </c:pt>
                <c:pt idx="117">
                  <c:v>41773</c:v>
                </c:pt>
                <c:pt idx="118">
                  <c:v>41774</c:v>
                </c:pt>
                <c:pt idx="119">
                  <c:v>41775</c:v>
                </c:pt>
                <c:pt idx="120">
                  <c:v>41778</c:v>
                </c:pt>
                <c:pt idx="121">
                  <c:v>41779</c:v>
                </c:pt>
                <c:pt idx="122">
                  <c:v>41780</c:v>
                </c:pt>
                <c:pt idx="123">
                  <c:v>41781</c:v>
                </c:pt>
                <c:pt idx="124">
                  <c:v>41782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41792</c:v>
                </c:pt>
                <c:pt idx="130">
                  <c:v>41793</c:v>
                </c:pt>
                <c:pt idx="131">
                  <c:v>41794</c:v>
                </c:pt>
                <c:pt idx="132">
                  <c:v>41795</c:v>
                </c:pt>
                <c:pt idx="133">
                  <c:v>41796</c:v>
                </c:pt>
                <c:pt idx="134">
                  <c:v>41799</c:v>
                </c:pt>
                <c:pt idx="135">
                  <c:v>41800</c:v>
                </c:pt>
                <c:pt idx="136">
                  <c:v>41801</c:v>
                </c:pt>
                <c:pt idx="137">
                  <c:v>41802</c:v>
                </c:pt>
                <c:pt idx="138">
                  <c:v>41803</c:v>
                </c:pt>
                <c:pt idx="139">
                  <c:v>41806</c:v>
                </c:pt>
                <c:pt idx="140">
                  <c:v>41807</c:v>
                </c:pt>
                <c:pt idx="141">
                  <c:v>41808</c:v>
                </c:pt>
                <c:pt idx="142">
                  <c:v>41809</c:v>
                </c:pt>
                <c:pt idx="143">
                  <c:v>41810</c:v>
                </c:pt>
                <c:pt idx="144">
                  <c:v>41813</c:v>
                </c:pt>
                <c:pt idx="145">
                  <c:v>41814</c:v>
                </c:pt>
                <c:pt idx="146">
                  <c:v>41815</c:v>
                </c:pt>
                <c:pt idx="147">
                  <c:v>41816</c:v>
                </c:pt>
                <c:pt idx="148">
                  <c:v>41817</c:v>
                </c:pt>
                <c:pt idx="149">
                  <c:v>41820</c:v>
                </c:pt>
                <c:pt idx="150">
                  <c:v>41821</c:v>
                </c:pt>
                <c:pt idx="151">
                  <c:v>41822</c:v>
                </c:pt>
                <c:pt idx="152">
                  <c:v>41823</c:v>
                </c:pt>
                <c:pt idx="153">
                  <c:v>41827</c:v>
                </c:pt>
                <c:pt idx="154">
                  <c:v>41828</c:v>
                </c:pt>
                <c:pt idx="155">
                  <c:v>41829</c:v>
                </c:pt>
                <c:pt idx="156">
                  <c:v>41830</c:v>
                </c:pt>
                <c:pt idx="157">
                  <c:v>41831</c:v>
                </c:pt>
                <c:pt idx="158">
                  <c:v>41834</c:v>
                </c:pt>
                <c:pt idx="159">
                  <c:v>41835</c:v>
                </c:pt>
                <c:pt idx="160">
                  <c:v>41836</c:v>
                </c:pt>
                <c:pt idx="161">
                  <c:v>41837</c:v>
                </c:pt>
                <c:pt idx="162">
                  <c:v>41838</c:v>
                </c:pt>
                <c:pt idx="163">
                  <c:v>41841</c:v>
                </c:pt>
                <c:pt idx="164">
                  <c:v>41842</c:v>
                </c:pt>
                <c:pt idx="165">
                  <c:v>41843</c:v>
                </c:pt>
                <c:pt idx="166">
                  <c:v>41844</c:v>
                </c:pt>
                <c:pt idx="167">
                  <c:v>41845</c:v>
                </c:pt>
                <c:pt idx="168">
                  <c:v>41848</c:v>
                </c:pt>
                <c:pt idx="169">
                  <c:v>41849</c:v>
                </c:pt>
                <c:pt idx="170">
                  <c:v>41850</c:v>
                </c:pt>
                <c:pt idx="171">
                  <c:v>41851</c:v>
                </c:pt>
                <c:pt idx="172">
                  <c:v>41852</c:v>
                </c:pt>
                <c:pt idx="173">
                  <c:v>41855</c:v>
                </c:pt>
                <c:pt idx="174">
                  <c:v>41856</c:v>
                </c:pt>
                <c:pt idx="175">
                  <c:v>41857</c:v>
                </c:pt>
                <c:pt idx="176">
                  <c:v>41858</c:v>
                </c:pt>
                <c:pt idx="177">
                  <c:v>41859</c:v>
                </c:pt>
                <c:pt idx="178">
                  <c:v>41862</c:v>
                </c:pt>
                <c:pt idx="179">
                  <c:v>41863</c:v>
                </c:pt>
                <c:pt idx="180">
                  <c:v>41864</c:v>
                </c:pt>
                <c:pt idx="181">
                  <c:v>41865</c:v>
                </c:pt>
                <c:pt idx="182">
                  <c:v>41866</c:v>
                </c:pt>
                <c:pt idx="183">
                  <c:v>41869</c:v>
                </c:pt>
                <c:pt idx="184">
                  <c:v>41870</c:v>
                </c:pt>
                <c:pt idx="185">
                  <c:v>41871</c:v>
                </c:pt>
                <c:pt idx="186">
                  <c:v>41872</c:v>
                </c:pt>
                <c:pt idx="187">
                  <c:v>41873</c:v>
                </c:pt>
                <c:pt idx="188">
                  <c:v>41876</c:v>
                </c:pt>
                <c:pt idx="189">
                  <c:v>41877</c:v>
                </c:pt>
                <c:pt idx="190">
                  <c:v>41878</c:v>
                </c:pt>
                <c:pt idx="191">
                  <c:v>41879</c:v>
                </c:pt>
                <c:pt idx="192">
                  <c:v>41880</c:v>
                </c:pt>
                <c:pt idx="193">
                  <c:v>41884</c:v>
                </c:pt>
                <c:pt idx="194">
                  <c:v>41885</c:v>
                </c:pt>
                <c:pt idx="195">
                  <c:v>41886</c:v>
                </c:pt>
                <c:pt idx="196">
                  <c:v>41887</c:v>
                </c:pt>
                <c:pt idx="197">
                  <c:v>41890</c:v>
                </c:pt>
                <c:pt idx="198">
                  <c:v>41891</c:v>
                </c:pt>
                <c:pt idx="199">
                  <c:v>41892</c:v>
                </c:pt>
                <c:pt idx="200">
                  <c:v>41893</c:v>
                </c:pt>
                <c:pt idx="201">
                  <c:v>41894</c:v>
                </c:pt>
                <c:pt idx="202">
                  <c:v>41897</c:v>
                </c:pt>
                <c:pt idx="203">
                  <c:v>41898</c:v>
                </c:pt>
                <c:pt idx="204">
                  <c:v>41899</c:v>
                </c:pt>
                <c:pt idx="205">
                  <c:v>41900</c:v>
                </c:pt>
                <c:pt idx="206">
                  <c:v>41901</c:v>
                </c:pt>
                <c:pt idx="207">
                  <c:v>41904</c:v>
                </c:pt>
                <c:pt idx="208">
                  <c:v>41905</c:v>
                </c:pt>
                <c:pt idx="209">
                  <c:v>41906</c:v>
                </c:pt>
                <c:pt idx="210">
                  <c:v>41907</c:v>
                </c:pt>
                <c:pt idx="211">
                  <c:v>41908</c:v>
                </c:pt>
                <c:pt idx="212">
                  <c:v>41911</c:v>
                </c:pt>
                <c:pt idx="213">
                  <c:v>41912</c:v>
                </c:pt>
                <c:pt idx="214">
                  <c:v>41913</c:v>
                </c:pt>
                <c:pt idx="215">
                  <c:v>41914</c:v>
                </c:pt>
                <c:pt idx="216">
                  <c:v>41915</c:v>
                </c:pt>
                <c:pt idx="217">
                  <c:v>41918</c:v>
                </c:pt>
                <c:pt idx="218">
                  <c:v>41919</c:v>
                </c:pt>
                <c:pt idx="219">
                  <c:v>41920</c:v>
                </c:pt>
                <c:pt idx="220">
                  <c:v>41921</c:v>
                </c:pt>
                <c:pt idx="221">
                  <c:v>41922</c:v>
                </c:pt>
                <c:pt idx="222">
                  <c:v>41925</c:v>
                </c:pt>
                <c:pt idx="223">
                  <c:v>41926</c:v>
                </c:pt>
                <c:pt idx="224">
                  <c:v>41927</c:v>
                </c:pt>
                <c:pt idx="225">
                  <c:v>41928</c:v>
                </c:pt>
                <c:pt idx="226">
                  <c:v>41929</c:v>
                </c:pt>
                <c:pt idx="227">
                  <c:v>41932</c:v>
                </c:pt>
                <c:pt idx="228">
                  <c:v>41933</c:v>
                </c:pt>
                <c:pt idx="229">
                  <c:v>41934</c:v>
                </c:pt>
                <c:pt idx="230">
                  <c:v>41935</c:v>
                </c:pt>
                <c:pt idx="231">
                  <c:v>41936</c:v>
                </c:pt>
                <c:pt idx="232">
                  <c:v>41939</c:v>
                </c:pt>
                <c:pt idx="233">
                  <c:v>41940</c:v>
                </c:pt>
                <c:pt idx="234">
                  <c:v>41941</c:v>
                </c:pt>
                <c:pt idx="235">
                  <c:v>41942</c:v>
                </c:pt>
                <c:pt idx="236">
                  <c:v>41943</c:v>
                </c:pt>
                <c:pt idx="237">
                  <c:v>41946</c:v>
                </c:pt>
                <c:pt idx="238">
                  <c:v>41947</c:v>
                </c:pt>
                <c:pt idx="239">
                  <c:v>41948</c:v>
                </c:pt>
                <c:pt idx="240">
                  <c:v>41949</c:v>
                </c:pt>
                <c:pt idx="241">
                  <c:v>41950</c:v>
                </c:pt>
                <c:pt idx="242">
                  <c:v>41953</c:v>
                </c:pt>
                <c:pt idx="243">
                  <c:v>41954</c:v>
                </c:pt>
                <c:pt idx="244">
                  <c:v>41955</c:v>
                </c:pt>
                <c:pt idx="245">
                  <c:v>41956</c:v>
                </c:pt>
                <c:pt idx="246">
                  <c:v>41957</c:v>
                </c:pt>
                <c:pt idx="247">
                  <c:v>41960</c:v>
                </c:pt>
                <c:pt idx="248">
                  <c:v>41961</c:v>
                </c:pt>
                <c:pt idx="249">
                  <c:v>41962</c:v>
                </c:pt>
                <c:pt idx="250">
                  <c:v>41963</c:v>
                </c:pt>
                <c:pt idx="251">
                  <c:v>41964</c:v>
                </c:pt>
                <c:pt idx="252">
                  <c:v>41967</c:v>
                </c:pt>
                <c:pt idx="253">
                  <c:v>41968</c:v>
                </c:pt>
                <c:pt idx="254">
                  <c:v>41969</c:v>
                </c:pt>
                <c:pt idx="255">
                  <c:v>41971</c:v>
                </c:pt>
                <c:pt idx="256">
                  <c:v>41974</c:v>
                </c:pt>
                <c:pt idx="257">
                  <c:v>41975</c:v>
                </c:pt>
                <c:pt idx="258">
                  <c:v>41976</c:v>
                </c:pt>
                <c:pt idx="259">
                  <c:v>41977</c:v>
                </c:pt>
                <c:pt idx="260">
                  <c:v>41978</c:v>
                </c:pt>
                <c:pt idx="261">
                  <c:v>41981</c:v>
                </c:pt>
                <c:pt idx="262">
                  <c:v>41982</c:v>
                </c:pt>
                <c:pt idx="263">
                  <c:v>41983</c:v>
                </c:pt>
                <c:pt idx="264">
                  <c:v>41984</c:v>
                </c:pt>
                <c:pt idx="265">
                  <c:v>41985</c:v>
                </c:pt>
                <c:pt idx="266">
                  <c:v>41988</c:v>
                </c:pt>
                <c:pt idx="267">
                  <c:v>41989</c:v>
                </c:pt>
                <c:pt idx="268">
                  <c:v>41990</c:v>
                </c:pt>
                <c:pt idx="269">
                  <c:v>41991</c:v>
                </c:pt>
                <c:pt idx="270">
                  <c:v>41992</c:v>
                </c:pt>
                <c:pt idx="271">
                  <c:v>41995</c:v>
                </c:pt>
                <c:pt idx="272">
                  <c:v>41996</c:v>
                </c:pt>
                <c:pt idx="273">
                  <c:v>41997</c:v>
                </c:pt>
                <c:pt idx="274">
                  <c:v>41999</c:v>
                </c:pt>
                <c:pt idx="275">
                  <c:v>42002</c:v>
                </c:pt>
                <c:pt idx="276">
                  <c:v>42003</c:v>
                </c:pt>
                <c:pt idx="277">
                  <c:v>42004</c:v>
                </c:pt>
                <c:pt idx="278">
                  <c:v>42006</c:v>
                </c:pt>
                <c:pt idx="279">
                  <c:v>42009</c:v>
                </c:pt>
                <c:pt idx="280">
                  <c:v>42010</c:v>
                </c:pt>
                <c:pt idx="281">
                  <c:v>42011</c:v>
                </c:pt>
                <c:pt idx="282">
                  <c:v>42012</c:v>
                </c:pt>
                <c:pt idx="283">
                  <c:v>42013</c:v>
                </c:pt>
                <c:pt idx="284">
                  <c:v>42016</c:v>
                </c:pt>
                <c:pt idx="285">
                  <c:v>42017</c:v>
                </c:pt>
                <c:pt idx="286">
                  <c:v>42018</c:v>
                </c:pt>
                <c:pt idx="287">
                  <c:v>42019</c:v>
                </c:pt>
                <c:pt idx="288">
                  <c:v>42020</c:v>
                </c:pt>
                <c:pt idx="289">
                  <c:v>42024</c:v>
                </c:pt>
                <c:pt idx="290">
                  <c:v>42025</c:v>
                </c:pt>
                <c:pt idx="291">
                  <c:v>42026</c:v>
                </c:pt>
                <c:pt idx="292">
                  <c:v>42027</c:v>
                </c:pt>
                <c:pt idx="293">
                  <c:v>42030</c:v>
                </c:pt>
                <c:pt idx="294">
                  <c:v>42031</c:v>
                </c:pt>
                <c:pt idx="295">
                  <c:v>42032</c:v>
                </c:pt>
                <c:pt idx="296">
                  <c:v>42033</c:v>
                </c:pt>
                <c:pt idx="297">
                  <c:v>42034</c:v>
                </c:pt>
                <c:pt idx="298">
                  <c:v>42037</c:v>
                </c:pt>
                <c:pt idx="299">
                  <c:v>42038</c:v>
                </c:pt>
                <c:pt idx="300">
                  <c:v>42039</c:v>
                </c:pt>
                <c:pt idx="301">
                  <c:v>42040</c:v>
                </c:pt>
                <c:pt idx="302">
                  <c:v>42041</c:v>
                </c:pt>
                <c:pt idx="303">
                  <c:v>42044</c:v>
                </c:pt>
                <c:pt idx="304">
                  <c:v>42045</c:v>
                </c:pt>
                <c:pt idx="305">
                  <c:v>42046</c:v>
                </c:pt>
                <c:pt idx="306">
                  <c:v>42047</c:v>
                </c:pt>
                <c:pt idx="307">
                  <c:v>42048</c:v>
                </c:pt>
                <c:pt idx="308">
                  <c:v>42052</c:v>
                </c:pt>
                <c:pt idx="309">
                  <c:v>42053</c:v>
                </c:pt>
                <c:pt idx="310">
                  <c:v>42054</c:v>
                </c:pt>
                <c:pt idx="311">
                  <c:v>42055</c:v>
                </c:pt>
                <c:pt idx="312">
                  <c:v>42058</c:v>
                </c:pt>
                <c:pt idx="313">
                  <c:v>42059</c:v>
                </c:pt>
                <c:pt idx="314">
                  <c:v>42060</c:v>
                </c:pt>
                <c:pt idx="315">
                  <c:v>42061</c:v>
                </c:pt>
                <c:pt idx="316">
                  <c:v>42062</c:v>
                </c:pt>
                <c:pt idx="317">
                  <c:v>42065</c:v>
                </c:pt>
                <c:pt idx="318">
                  <c:v>42066</c:v>
                </c:pt>
                <c:pt idx="319">
                  <c:v>42067</c:v>
                </c:pt>
                <c:pt idx="320">
                  <c:v>42068</c:v>
                </c:pt>
                <c:pt idx="321">
                  <c:v>42069</c:v>
                </c:pt>
                <c:pt idx="322">
                  <c:v>42072</c:v>
                </c:pt>
                <c:pt idx="323">
                  <c:v>42073</c:v>
                </c:pt>
                <c:pt idx="324">
                  <c:v>42074</c:v>
                </c:pt>
                <c:pt idx="325">
                  <c:v>42075</c:v>
                </c:pt>
                <c:pt idx="326">
                  <c:v>42076</c:v>
                </c:pt>
                <c:pt idx="327">
                  <c:v>42079</c:v>
                </c:pt>
                <c:pt idx="328">
                  <c:v>42080</c:v>
                </c:pt>
                <c:pt idx="329">
                  <c:v>42081</c:v>
                </c:pt>
                <c:pt idx="330">
                  <c:v>42082</c:v>
                </c:pt>
                <c:pt idx="331">
                  <c:v>42083</c:v>
                </c:pt>
                <c:pt idx="332">
                  <c:v>42086</c:v>
                </c:pt>
                <c:pt idx="333">
                  <c:v>42087</c:v>
                </c:pt>
                <c:pt idx="334">
                  <c:v>42088</c:v>
                </c:pt>
                <c:pt idx="335">
                  <c:v>42089</c:v>
                </c:pt>
                <c:pt idx="336">
                  <c:v>42090</c:v>
                </c:pt>
                <c:pt idx="337">
                  <c:v>42093</c:v>
                </c:pt>
                <c:pt idx="338">
                  <c:v>42094</c:v>
                </c:pt>
                <c:pt idx="339">
                  <c:v>42095</c:v>
                </c:pt>
                <c:pt idx="340">
                  <c:v>42096</c:v>
                </c:pt>
                <c:pt idx="341">
                  <c:v>42100</c:v>
                </c:pt>
                <c:pt idx="342">
                  <c:v>42101</c:v>
                </c:pt>
                <c:pt idx="343">
                  <c:v>42102</c:v>
                </c:pt>
                <c:pt idx="344">
                  <c:v>42103</c:v>
                </c:pt>
                <c:pt idx="345">
                  <c:v>42104</c:v>
                </c:pt>
                <c:pt idx="346">
                  <c:v>42107</c:v>
                </c:pt>
                <c:pt idx="347">
                  <c:v>42108</c:v>
                </c:pt>
                <c:pt idx="348">
                  <c:v>42109</c:v>
                </c:pt>
                <c:pt idx="349">
                  <c:v>42110</c:v>
                </c:pt>
                <c:pt idx="350">
                  <c:v>42111</c:v>
                </c:pt>
                <c:pt idx="351">
                  <c:v>42114</c:v>
                </c:pt>
                <c:pt idx="352">
                  <c:v>42115</c:v>
                </c:pt>
                <c:pt idx="353">
                  <c:v>42116</c:v>
                </c:pt>
                <c:pt idx="354">
                  <c:v>42117</c:v>
                </c:pt>
                <c:pt idx="355">
                  <c:v>42118</c:v>
                </c:pt>
                <c:pt idx="356">
                  <c:v>42121</c:v>
                </c:pt>
                <c:pt idx="357">
                  <c:v>42122</c:v>
                </c:pt>
                <c:pt idx="358">
                  <c:v>42123</c:v>
                </c:pt>
                <c:pt idx="359">
                  <c:v>42124</c:v>
                </c:pt>
                <c:pt idx="360">
                  <c:v>42125</c:v>
                </c:pt>
                <c:pt idx="361">
                  <c:v>42128</c:v>
                </c:pt>
                <c:pt idx="362">
                  <c:v>42129</c:v>
                </c:pt>
                <c:pt idx="363">
                  <c:v>42130</c:v>
                </c:pt>
                <c:pt idx="364">
                  <c:v>42131</c:v>
                </c:pt>
                <c:pt idx="365">
                  <c:v>42132</c:v>
                </c:pt>
                <c:pt idx="366">
                  <c:v>42135</c:v>
                </c:pt>
                <c:pt idx="367">
                  <c:v>42136</c:v>
                </c:pt>
                <c:pt idx="368">
                  <c:v>42137</c:v>
                </c:pt>
                <c:pt idx="369">
                  <c:v>42138</c:v>
                </c:pt>
                <c:pt idx="370">
                  <c:v>42139</c:v>
                </c:pt>
                <c:pt idx="371">
                  <c:v>42142</c:v>
                </c:pt>
                <c:pt idx="372">
                  <c:v>42143</c:v>
                </c:pt>
                <c:pt idx="373">
                  <c:v>42144</c:v>
                </c:pt>
                <c:pt idx="374">
                  <c:v>42145</c:v>
                </c:pt>
                <c:pt idx="375">
                  <c:v>42146</c:v>
                </c:pt>
                <c:pt idx="376">
                  <c:v>42150</c:v>
                </c:pt>
                <c:pt idx="377">
                  <c:v>42151</c:v>
                </c:pt>
                <c:pt idx="378">
                  <c:v>42152</c:v>
                </c:pt>
                <c:pt idx="379">
                  <c:v>42153</c:v>
                </c:pt>
                <c:pt idx="380">
                  <c:v>42156</c:v>
                </c:pt>
                <c:pt idx="381">
                  <c:v>42157</c:v>
                </c:pt>
                <c:pt idx="382">
                  <c:v>42158</c:v>
                </c:pt>
                <c:pt idx="383">
                  <c:v>42159</c:v>
                </c:pt>
                <c:pt idx="384">
                  <c:v>42160</c:v>
                </c:pt>
                <c:pt idx="385">
                  <c:v>42163</c:v>
                </c:pt>
                <c:pt idx="386">
                  <c:v>42164</c:v>
                </c:pt>
                <c:pt idx="387">
                  <c:v>42165</c:v>
                </c:pt>
                <c:pt idx="388">
                  <c:v>42166</c:v>
                </c:pt>
                <c:pt idx="389">
                  <c:v>42167</c:v>
                </c:pt>
                <c:pt idx="390">
                  <c:v>42170</c:v>
                </c:pt>
                <c:pt idx="391">
                  <c:v>42171</c:v>
                </c:pt>
                <c:pt idx="392">
                  <c:v>42172</c:v>
                </c:pt>
                <c:pt idx="393">
                  <c:v>42173</c:v>
                </c:pt>
                <c:pt idx="394">
                  <c:v>42174</c:v>
                </c:pt>
                <c:pt idx="395">
                  <c:v>42177</c:v>
                </c:pt>
                <c:pt idx="396">
                  <c:v>42178</c:v>
                </c:pt>
                <c:pt idx="397">
                  <c:v>42179</c:v>
                </c:pt>
                <c:pt idx="398">
                  <c:v>42180</c:v>
                </c:pt>
                <c:pt idx="399">
                  <c:v>42181</c:v>
                </c:pt>
                <c:pt idx="400">
                  <c:v>42184</c:v>
                </c:pt>
                <c:pt idx="401">
                  <c:v>42185</c:v>
                </c:pt>
                <c:pt idx="402">
                  <c:v>42186</c:v>
                </c:pt>
                <c:pt idx="403">
                  <c:v>42187</c:v>
                </c:pt>
                <c:pt idx="404">
                  <c:v>42191</c:v>
                </c:pt>
                <c:pt idx="405">
                  <c:v>42192</c:v>
                </c:pt>
                <c:pt idx="406">
                  <c:v>42193</c:v>
                </c:pt>
                <c:pt idx="407">
                  <c:v>42194</c:v>
                </c:pt>
                <c:pt idx="408">
                  <c:v>42195</c:v>
                </c:pt>
                <c:pt idx="409">
                  <c:v>42198</c:v>
                </c:pt>
                <c:pt idx="410">
                  <c:v>42199</c:v>
                </c:pt>
                <c:pt idx="411">
                  <c:v>42200</c:v>
                </c:pt>
                <c:pt idx="412">
                  <c:v>42201</c:v>
                </c:pt>
                <c:pt idx="413">
                  <c:v>42202</c:v>
                </c:pt>
                <c:pt idx="414">
                  <c:v>42205</c:v>
                </c:pt>
                <c:pt idx="415">
                  <c:v>42206</c:v>
                </c:pt>
                <c:pt idx="416">
                  <c:v>42207</c:v>
                </c:pt>
                <c:pt idx="417">
                  <c:v>42208</c:v>
                </c:pt>
                <c:pt idx="418">
                  <c:v>42209</c:v>
                </c:pt>
                <c:pt idx="419">
                  <c:v>42212</c:v>
                </c:pt>
                <c:pt idx="420">
                  <c:v>42213</c:v>
                </c:pt>
                <c:pt idx="421">
                  <c:v>42214</c:v>
                </c:pt>
                <c:pt idx="422">
                  <c:v>42215</c:v>
                </c:pt>
                <c:pt idx="423">
                  <c:v>42216</c:v>
                </c:pt>
                <c:pt idx="424">
                  <c:v>42219</c:v>
                </c:pt>
                <c:pt idx="425">
                  <c:v>42220</c:v>
                </c:pt>
                <c:pt idx="426">
                  <c:v>42221</c:v>
                </c:pt>
                <c:pt idx="427">
                  <c:v>42222</c:v>
                </c:pt>
                <c:pt idx="428">
                  <c:v>42223</c:v>
                </c:pt>
                <c:pt idx="429">
                  <c:v>42226</c:v>
                </c:pt>
                <c:pt idx="430">
                  <c:v>42227</c:v>
                </c:pt>
                <c:pt idx="431">
                  <c:v>42228</c:v>
                </c:pt>
                <c:pt idx="432">
                  <c:v>42229</c:v>
                </c:pt>
                <c:pt idx="433">
                  <c:v>42230</c:v>
                </c:pt>
                <c:pt idx="434">
                  <c:v>42233</c:v>
                </c:pt>
                <c:pt idx="435">
                  <c:v>42234</c:v>
                </c:pt>
                <c:pt idx="436">
                  <c:v>42235</c:v>
                </c:pt>
                <c:pt idx="437">
                  <c:v>42236</c:v>
                </c:pt>
                <c:pt idx="438">
                  <c:v>42237</c:v>
                </c:pt>
                <c:pt idx="439">
                  <c:v>42240</c:v>
                </c:pt>
                <c:pt idx="440">
                  <c:v>42241</c:v>
                </c:pt>
                <c:pt idx="441">
                  <c:v>42242</c:v>
                </c:pt>
                <c:pt idx="442">
                  <c:v>42243</c:v>
                </c:pt>
                <c:pt idx="443">
                  <c:v>42244</c:v>
                </c:pt>
                <c:pt idx="444">
                  <c:v>42247</c:v>
                </c:pt>
                <c:pt idx="445">
                  <c:v>42248</c:v>
                </c:pt>
                <c:pt idx="446">
                  <c:v>42249</c:v>
                </c:pt>
                <c:pt idx="447">
                  <c:v>42250</c:v>
                </c:pt>
                <c:pt idx="448">
                  <c:v>42251</c:v>
                </c:pt>
                <c:pt idx="449">
                  <c:v>42255</c:v>
                </c:pt>
                <c:pt idx="450">
                  <c:v>42256</c:v>
                </c:pt>
                <c:pt idx="451">
                  <c:v>42257</c:v>
                </c:pt>
                <c:pt idx="452">
                  <c:v>42258</c:v>
                </c:pt>
                <c:pt idx="453">
                  <c:v>42261</c:v>
                </c:pt>
                <c:pt idx="454">
                  <c:v>42262</c:v>
                </c:pt>
                <c:pt idx="455">
                  <c:v>42263</c:v>
                </c:pt>
                <c:pt idx="456">
                  <c:v>42264</c:v>
                </c:pt>
                <c:pt idx="457">
                  <c:v>42265</c:v>
                </c:pt>
                <c:pt idx="458">
                  <c:v>42268</c:v>
                </c:pt>
                <c:pt idx="459">
                  <c:v>42269</c:v>
                </c:pt>
                <c:pt idx="460">
                  <c:v>42270</c:v>
                </c:pt>
                <c:pt idx="461">
                  <c:v>42271</c:v>
                </c:pt>
                <c:pt idx="462">
                  <c:v>42272</c:v>
                </c:pt>
                <c:pt idx="463">
                  <c:v>42275</c:v>
                </c:pt>
                <c:pt idx="464">
                  <c:v>42276</c:v>
                </c:pt>
                <c:pt idx="465">
                  <c:v>42277</c:v>
                </c:pt>
                <c:pt idx="466">
                  <c:v>42278</c:v>
                </c:pt>
                <c:pt idx="467">
                  <c:v>42279</c:v>
                </c:pt>
                <c:pt idx="468">
                  <c:v>42282</c:v>
                </c:pt>
                <c:pt idx="469">
                  <c:v>42283</c:v>
                </c:pt>
                <c:pt idx="470">
                  <c:v>42284</c:v>
                </c:pt>
                <c:pt idx="471">
                  <c:v>42285</c:v>
                </c:pt>
                <c:pt idx="472">
                  <c:v>42286</c:v>
                </c:pt>
                <c:pt idx="473">
                  <c:v>42289</c:v>
                </c:pt>
                <c:pt idx="474">
                  <c:v>42290</c:v>
                </c:pt>
                <c:pt idx="475">
                  <c:v>42291</c:v>
                </c:pt>
                <c:pt idx="476">
                  <c:v>42292</c:v>
                </c:pt>
                <c:pt idx="477">
                  <c:v>42293</c:v>
                </c:pt>
                <c:pt idx="478">
                  <c:v>42296</c:v>
                </c:pt>
                <c:pt idx="479">
                  <c:v>42297</c:v>
                </c:pt>
                <c:pt idx="480">
                  <c:v>42298</c:v>
                </c:pt>
                <c:pt idx="481">
                  <c:v>42299</c:v>
                </c:pt>
                <c:pt idx="482">
                  <c:v>42300</c:v>
                </c:pt>
                <c:pt idx="483">
                  <c:v>42303</c:v>
                </c:pt>
                <c:pt idx="484">
                  <c:v>42304</c:v>
                </c:pt>
                <c:pt idx="485">
                  <c:v>42305</c:v>
                </c:pt>
                <c:pt idx="486">
                  <c:v>42306</c:v>
                </c:pt>
                <c:pt idx="487">
                  <c:v>42307</c:v>
                </c:pt>
                <c:pt idx="488">
                  <c:v>42310</c:v>
                </c:pt>
                <c:pt idx="489">
                  <c:v>42311</c:v>
                </c:pt>
                <c:pt idx="490">
                  <c:v>42312</c:v>
                </c:pt>
                <c:pt idx="491">
                  <c:v>42313</c:v>
                </c:pt>
                <c:pt idx="492">
                  <c:v>42314</c:v>
                </c:pt>
                <c:pt idx="493">
                  <c:v>42317</c:v>
                </c:pt>
                <c:pt idx="494">
                  <c:v>42318</c:v>
                </c:pt>
                <c:pt idx="495">
                  <c:v>42319</c:v>
                </c:pt>
                <c:pt idx="496">
                  <c:v>42320</c:v>
                </c:pt>
                <c:pt idx="497">
                  <c:v>42321</c:v>
                </c:pt>
                <c:pt idx="498">
                  <c:v>42324</c:v>
                </c:pt>
                <c:pt idx="499">
                  <c:v>42325</c:v>
                </c:pt>
                <c:pt idx="500">
                  <c:v>42326</c:v>
                </c:pt>
                <c:pt idx="501">
                  <c:v>42327</c:v>
                </c:pt>
                <c:pt idx="502">
                  <c:v>42328</c:v>
                </c:pt>
                <c:pt idx="503">
                  <c:v>42331</c:v>
                </c:pt>
                <c:pt idx="504">
                  <c:v>42332</c:v>
                </c:pt>
                <c:pt idx="505">
                  <c:v>42333</c:v>
                </c:pt>
                <c:pt idx="506">
                  <c:v>42335</c:v>
                </c:pt>
                <c:pt idx="507">
                  <c:v>42338</c:v>
                </c:pt>
                <c:pt idx="508">
                  <c:v>42339</c:v>
                </c:pt>
                <c:pt idx="509">
                  <c:v>42340</c:v>
                </c:pt>
                <c:pt idx="510">
                  <c:v>42341</c:v>
                </c:pt>
                <c:pt idx="511">
                  <c:v>42342</c:v>
                </c:pt>
                <c:pt idx="512">
                  <c:v>42345</c:v>
                </c:pt>
                <c:pt idx="513">
                  <c:v>42346</c:v>
                </c:pt>
                <c:pt idx="514">
                  <c:v>42347</c:v>
                </c:pt>
                <c:pt idx="515">
                  <c:v>42348</c:v>
                </c:pt>
                <c:pt idx="516">
                  <c:v>42349</c:v>
                </c:pt>
                <c:pt idx="517">
                  <c:v>42352</c:v>
                </c:pt>
                <c:pt idx="518">
                  <c:v>42353</c:v>
                </c:pt>
                <c:pt idx="519">
                  <c:v>42354</c:v>
                </c:pt>
                <c:pt idx="520">
                  <c:v>42355</c:v>
                </c:pt>
                <c:pt idx="521">
                  <c:v>42356</c:v>
                </c:pt>
                <c:pt idx="522">
                  <c:v>42359</c:v>
                </c:pt>
                <c:pt idx="523">
                  <c:v>42360</c:v>
                </c:pt>
                <c:pt idx="524">
                  <c:v>42361</c:v>
                </c:pt>
                <c:pt idx="525">
                  <c:v>42362</c:v>
                </c:pt>
                <c:pt idx="526">
                  <c:v>42366</c:v>
                </c:pt>
                <c:pt idx="527">
                  <c:v>42367</c:v>
                </c:pt>
                <c:pt idx="528">
                  <c:v>42368</c:v>
                </c:pt>
                <c:pt idx="529">
                  <c:v>42369</c:v>
                </c:pt>
                <c:pt idx="530">
                  <c:v>42373</c:v>
                </c:pt>
                <c:pt idx="531">
                  <c:v>42374</c:v>
                </c:pt>
                <c:pt idx="532">
                  <c:v>42375</c:v>
                </c:pt>
                <c:pt idx="533">
                  <c:v>42376</c:v>
                </c:pt>
                <c:pt idx="534">
                  <c:v>42377</c:v>
                </c:pt>
                <c:pt idx="535">
                  <c:v>42380</c:v>
                </c:pt>
                <c:pt idx="536">
                  <c:v>42381</c:v>
                </c:pt>
                <c:pt idx="537">
                  <c:v>42382</c:v>
                </c:pt>
                <c:pt idx="538">
                  <c:v>42383</c:v>
                </c:pt>
                <c:pt idx="539">
                  <c:v>42384</c:v>
                </c:pt>
                <c:pt idx="540">
                  <c:v>42388</c:v>
                </c:pt>
                <c:pt idx="541">
                  <c:v>42389</c:v>
                </c:pt>
                <c:pt idx="542">
                  <c:v>42390</c:v>
                </c:pt>
                <c:pt idx="543">
                  <c:v>42391</c:v>
                </c:pt>
                <c:pt idx="544">
                  <c:v>42394</c:v>
                </c:pt>
                <c:pt idx="545">
                  <c:v>42395</c:v>
                </c:pt>
                <c:pt idx="546">
                  <c:v>42396</c:v>
                </c:pt>
                <c:pt idx="547">
                  <c:v>42397</c:v>
                </c:pt>
                <c:pt idx="548">
                  <c:v>42398</c:v>
                </c:pt>
                <c:pt idx="549">
                  <c:v>42401</c:v>
                </c:pt>
                <c:pt idx="550">
                  <c:v>42402</c:v>
                </c:pt>
                <c:pt idx="551">
                  <c:v>42403</c:v>
                </c:pt>
                <c:pt idx="552">
                  <c:v>42404</c:v>
                </c:pt>
                <c:pt idx="553">
                  <c:v>42405</c:v>
                </c:pt>
                <c:pt idx="554">
                  <c:v>42408</c:v>
                </c:pt>
                <c:pt idx="555">
                  <c:v>42409</c:v>
                </c:pt>
                <c:pt idx="556">
                  <c:v>42410</c:v>
                </c:pt>
                <c:pt idx="557">
                  <c:v>42411</c:v>
                </c:pt>
                <c:pt idx="558">
                  <c:v>42412</c:v>
                </c:pt>
                <c:pt idx="559">
                  <c:v>42416</c:v>
                </c:pt>
                <c:pt idx="560">
                  <c:v>42417</c:v>
                </c:pt>
                <c:pt idx="561">
                  <c:v>42418</c:v>
                </c:pt>
                <c:pt idx="562">
                  <c:v>42419</c:v>
                </c:pt>
                <c:pt idx="563">
                  <c:v>42422</c:v>
                </c:pt>
                <c:pt idx="564">
                  <c:v>42423</c:v>
                </c:pt>
                <c:pt idx="565">
                  <c:v>42424</c:v>
                </c:pt>
                <c:pt idx="566">
                  <c:v>42425</c:v>
                </c:pt>
                <c:pt idx="567">
                  <c:v>42426</c:v>
                </c:pt>
                <c:pt idx="568">
                  <c:v>42429</c:v>
                </c:pt>
                <c:pt idx="569">
                  <c:v>42430</c:v>
                </c:pt>
                <c:pt idx="570">
                  <c:v>42431</c:v>
                </c:pt>
                <c:pt idx="571">
                  <c:v>42432</c:v>
                </c:pt>
                <c:pt idx="572">
                  <c:v>42433</c:v>
                </c:pt>
                <c:pt idx="573">
                  <c:v>42436</c:v>
                </c:pt>
                <c:pt idx="574">
                  <c:v>42437</c:v>
                </c:pt>
                <c:pt idx="575">
                  <c:v>42438</c:v>
                </c:pt>
                <c:pt idx="576">
                  <c:v>42439</c:v>
                </c:pt>
                <c:pt idx="577">
                  <c:v>42440</c:v>
                </c:pt>
                <c:pt idx="578">
                  <c:v>42443</c:v>
                </c:pt>
                <c:pt idx="579">
                  <c:v>42444</c:v>
                </c:pt>
                <c:pt idx="580">
                  <c:v>42445</c:v>
                </c:pt>
                <c:pt idx="581">
                  <c:v>42446</c:v>
                </c:pt>
                <c:pt idx="582">
                  <c:v>42447</c:v>
                </c:pt>
                <c:pt idx="583">
                  <c:v>42450</c:v>
                </c:pt>
                <c:pt idx="584">
                  <c:v>42451</c:v>
                </c:pt>
                <c:pt idx="585">
                  <c:v>42452</c:v>
                </c:pt>
                <c:pt idx="586">
                  <c:v>42453</c:v>
                </c:pt>
                <c:pt idx="587">
                  <c:v>42457</c:v>
                </c:pt>
                <c:pt idx="588">
                  <c:v>42458</c:v>
                </c:pt>
                <c:pt idx="589">
                  <c:v>42459</c:v>
                </c:pt>
                <c:pt idx="590">
                  <c:v>42460</c:v>
                </c:pt>
                <c:pt idx="591">
                  <c:v>42461</c:v>
                </c:pt>
                <c:pt idx="592">
                  <c:v>42464</c:v>
                </c:pt>
                <c:pt idx="593">
                  <c:v>42465</c:v>
                </c:pt>
                <c:pt idx="594">
                  <c:v>42466</c:v>
                </c:pt>
                <c:pt idx="595">
                  <c:v>42467</c:v>
                </c:pt>
                <c:pt idx="596">
                  <c:v>42468</c:v>
                </c:pt>
                <c:pt idx="597">
                  <c:v>42471</c:v>
                </c:pt>
                <c:pt idx="598">
                  <c:v>42472</c:v>
                </c:pt>
                <c:pt idx="599">
                  <c:v>42473</c:v>
                </c:pt>
                <c:pt idx="600">
                  <c:v>42474</c:v>
                </c:pt>
                <c:pt idx="601">
                  <c:v>42475</c:v>
                </c:pt>
                <c:pt idx="602">
                  <c:v>42478</c:v>
                </c:pt>
                <c:pt idx="603">
                  <c:v>42479</c:v>
                </c:pt>
                <c:pt idx="604">
                  <c:v>42480</c:v>
                </c:pt>
                <c:pt idx="605">
                  <c:v>42481</c:v>
                </c:pt>
                <c:pt idx="606">
                  <c:v>42482</c:v>
                </c:pt>
                <c:pt idx="607">
                  <c:v>42485</c:v>
                </c:pt>
                <c:pt idx="608">
                  <c:v>42486</c:v>
                </c:pt>
                <c:pt idx="609">
                  <c:v>42487</c:v>
                </c:pt>
                <c:pt idx="610">
                  <c:v>42488</c:v>
                </c:pt>
                <c:pt idx="611">
                  <c:v>42489</c:v>
                </c:pt>
                <c:pt idx="612">
                  <c:v>42492</c:v>
                </c:pt>
                <c:pt idx="613">
                  <c:v>42493</c:v>
                </c:pt>
                <c:pt idx="614">
                  <c:v>42494</c:v>
                </c:pt>
                <c:pt idx="615">
                  <c:v>42495</c:v>
                </c:pt>
                <c:pt idx="616">
                  <c:v>42496</c:v>
                </c:pt>
                <c:pt idx="617">
                  <c:v>42499</c:v>
                </c:pt>
                <c:pt idx="618">
                  <c:v>42500</c:v>
                </c:pt>
                <c:pt idx="619">
                  <c:v>42501</c:v>
                </c:pt>
                <c:pt idx="620">
                  <c:v>42502</c:v>
                </c:pt>
                <c:pt idx="621">
                  <c:v>42503</c:v>
                </c:pt>
                <c:pt idx="622">
                  <c:v>42506</c:v>
                </c:pt>
                <c:pt idx="623">
                  <c:v>42507</c:v>
                </c:pt>
                <c:pt idx="624">
                  <c:v>42508</c:v>
                </c:pt>
                <c:pt idx="625">
                  <c:v>42509</c:v>
                </c:pt>
                <c:pt idx="626">
                  <c:v>42510</c:v>
                </c:pt>
                <c:pt idx="627">
                  <c:v>42513</c:v>
                </c:pt>
                <c:pt idx="628">
                  <c:v>42514</c:v>
                </c:pt>
                <c:pt idx="629">
                  <c:v>42515</c:v>
                </c:pt>
                <c:pt idx="630">
                  <c:v>42516</c:v>
                </c:pt>
                <c:pt idx="631">
                  <c:v>42517</c:v>
                </c:pt>
                <c:pt idx="632">
                  <c:v>42521</c:v>
                </c:pt>
                <c:pt idx="633">
                  <c:v>42522</c:v>
                </c:pt>
                <c:pt idx="634">
                  <c:v>42523</c:v>
                </c:pt>
                <c:pt idx="635">
                  <c:v>42524</c:v>
                </c:pt>
                <c:pt idx="636">
                  <c:v>42527</c:v>
                </c:pt>
                <c:pt idx="637">
                  <c:v>42528</c:v>
                </c:pt>
                <c:pt idx="638">
                  <c:v>42529</c:v>
                </c:pt>
                <c:pt idx="639">
                  <c:v>42530</c:v>
                </c:pt>
                <c:pt idx="640">
                  <c:v>42531</c:v>
                </c:pt>
                <c:pt idx="641">
                  <c:v>42534</c:v>
                </c:pt>
                <c:pt idx="642">
                  <c:v>42535</c:v>
                </c:pt>
                <c:pt idx="643">
                  <c:v>42536</c:v>
                </c:pt>
                <c:pt idx="644">
                  <c:v>42537</c:v>
                </c:pt>
                <c:pt idx="645">
                  <c:v>42538</c:v>
                </c:pt>
                <c:pt idx="646">
                  <c:v>42541</c:v>
                </c:pt>
                <c:pt idx="647">
                  <c:v>42542</c:v>
                </c:pt>
                <c:pt idx="648">
                  <c:v>42543</c:v>
                </c:pt>
                <c:pt idx="649">
                  <c:v>42544</c:v>
                </c:pt>
                <c:pt idx="650">
                  <c:v>42545</c:v>
                </c:pt>
                <c:pt idx="651">
                  <c:v>42548</c:v>
                </c:pt>
                <c:pt idx="652">
                  <c:v>42549</c:v>
                </c:pt>
                <c:pt idx="653">
                  <c:v>42550</c:v>
                </c:pt>
                <c:pt idx="654">
                  <c:v>42551</c:v>
                </c:pt>
                <c:pt idx="655">
                  <c:v>42552</c:v>
                </c:pt>
                <c:pt idx="656">
                  <c:v>42556</c:v>
                </c:pt>
                <c:pt idx="657">
                  <c:v>42557</c:v>
                </c:pt>
                <c:pt idx="658">
                  <c:v>42558</c:v>
                </c:pt>
                <c:pt idx="659">
                  <c:v>42559</c:v>
                </c:pt>
                <c:pt idx="660">
                  <c:v>42562</c:v>
                </c:pt>
                <c:pt idx="661">
                  <c:v>42563</c:v>
                </c:pt>
                <c:pt idx="662">
                  <c:v>42564</c:v>
                </c:pt>
                <c:pt idx="663">
                  <c:v>42565</c:v>
                </c:pt>
                <c:pt idx="664">
                  <c:v>42566</c:v>
                </c:pt>
                <c:pt idx="665">
                  <c:v>42569</c:v>
                </c:pt>
                <c:pt idx="666">
                  <c:v>42570</c:v>
                </c:pt>
                <c:pt idx="667">
                  <c:v>42571</c:v>
                </c:pt>
                <c:pt idx="668">
                  <c:v>42572</c:v>
                </c:pt>
                <c:pt idx="669">
                  <c:v>42573</c:v>
                </c:pt>
                <c:pt idx="670">
                  <c:v>42576</c:v>
                </c:pt>
                <c:pt idx="671">
                  <c:v>42577</c:v>
                </c:pt>
                <c:pt idx="672">
                  <c:v>42578</c:v>
                </c:pt>
                <c:pt idx="673">
                  <c:v>42579</c:v>
                </c:pt>
                <c:pt idx="674">
                  <c:v>42580</c:v>
                </c:pt>
                <c:pt idx="675">
                  <c:v>42583</c:v>
                </c:pt>
                <c:pt idx="676">
                  <c:v>42584</c:v>
                </c:pt>
                <c:pt idx="677">
                  <c:v>42585</c:v>
                </c:pt>
                <c:pt idx="678">
                  <c:v>42586</c:v>
                </c:pt>
                <c:pt idx="679">
                  <c:v>42587</c:v>
                </c:pt>
                <c:pt idx="680">
                  <c:v>42590</c:v>
                </c:pt>
                <c:pt idx="681">
                  <c:v>42591</c:v>
                </c:pt>
                <c:pt idx="682">
                  <c:v>42592</c:v>
                </c:pt>
                <c:pt idx="683">
                  <c:v>42593</c:v>
                </c:pt>
                <c:pt idx="684">
                  <c:v>42594</c:v>
                </c:pt>
                <c:pt idx="685">
                  <c:v>42597</c:v>
                </c:pt>
                <c:pt idx="686">
                  <c:v>42598</c:v>
                </c:pt>
                <c:pt idx="687">
                  <c:v>42599</c:v>
                </c:pt>
                <c:pt idx="688">
                  <c:v>42600</c:v>
                </c:pt>
                <c:pt idx="689">
                  <c:v>42601</c:v>
                </c:pt>
                <c:pt idx="690">
                  <c:v>42604</c:v>
                </c:pt>
                <c:pt idx="691">
                  <c:v>42605</c:v>
                </c:pt>
                <c:pt idx="692">
                  <c:v>42606</c:v>
                </c:pt>
                <c:pt idx="693">
                  <c:v>42607</c:v>
                </c:pt>
                <c:pt idx="694">
                  <c:v>42608</c:v>
                </c:pt>
                <c:pt idx="695">
                  <c:v>42611</c:v>
                </c:pt>
                <c:pt idx="696">
                  <c:v>42612</c:v>
                </c:pt>
                <c:pt idx="697">
                  <c:v>42613</c:v>
                </c:pt>
                <c:pt idx="698">
                  <c:v>42614</c:v>
                </c:pt>
                <c:pt idx="699">
                  <c:v>42615</c:v>
                </c:pt>
                <c:pt idx="700">
                  <c:v>42619</c:v>
                </c:pt>
                <c:pt idx="701">
                  <c:v>42620</c:v>
                </c:pt>
                <c:pt idx="702">
                  <c:v>42621</c:v>
                </c:pt>
                <c:pt idx="703">
                  <c:v>42622</c:v>
                </c:pt>
                <c:pt idx="704">
                  <c:v>42625</c:v>
                </c:pt>
                <c:pt idx="705">
                  <c:v>42626</c:v>
                </c:pt>
                <c:pt idx="706">
                  <c:v>42627</c:v>
                </c:pt>
                <c:pt idx="707">
                  <c:v>42628</c:v>
                </c:pt>
                <c:pt idx="708">
                  <c:v>42629</c:v>
                </c:pt>
                <c:pt idx="709">
                  <c:v>42632</c:v>
                </c:pt>
                <c:pt idx="710">
                  <c:v>42633</c:v>
                </c:pt>
                <c:pt idx="711">
                  <c:v>42634</c:v>
                </c:pt>
                <c:pt idx="712">
                  <c:v>42635</c:v>
                </c:pt>
                <c:pt idx="713">
                  <c:v>42636</c:v>
                </c:pt>
                <c:pt idx="714">
                  <c:v>42639</c:v>
                </c:pt>
                <c:pt idx="715">
                  <c:v>42640</c:v>
                </c:pt>
                <c:pt idx="716">
                  <c:v>42641</c:v>
                </c:pt>
                <c:pt idx="717">
                  <c:v>42642</c:v>
                </c:pt>
                <c:pt idx="718">
                  <c:v>42643</c:v>
                </c:pt>
                <c:pt idx="719">
                  <c:v>42646</c:v>
                </c:pt>
                <c:pt idx="720">
                  <c:v>42647</c:v>
                </c:pt>
                <c:pt idx="721">
                  <c:v>42648</c:v>
                </c:pt>
                <c:pt idx="722">
                  <c:v>42649</c:v>
                </c:pt>
                <c:pt idx="723">
                  <c:v>42650</c:v>
                </c:pt>
                <c:pt idx="724">
                  <c:v>42653</c:v>
                </c:pt>
                <c:pt idx="725">
                  <c:v>42654</c:v>
                </c:pt>
                <c:pt idx="726">
                  <c:v>42655</c:v>
                </c:pt>
                <c:pt idx="727">
                  <c:v>42656</c:v>
                </c:pt>
                <c:pt idx="728">
                  <c:v>42657</c:v>
                </c:pt>
                <c:pt idx="729">
                  <c:v>42660</c:v>
                </c:pt>
                <c:pt idx="730">
                  <c:v>42661</c:v>
                </c:pt>
                <c:pt idx="731">
                  <c:v>42662</c:v>
                </c:pt>
                <c:pt idx="732">
                  <c:v>42663</c:v>
                </c:pt>
                <c:pt idx="733">
                  <c:v>42664</c:v>
                </c:pt>
                <c:pt idx="734">
                  <c:v>42667</c:v>
                </c:pt>
                <c:pt idx="735">
                  <c:v>42668</c:v>
                </c:pt>
                <c:pt idx="736">
                  <c:v>42669</c:v>
                </c:pt>
                <c:pt idx="737">
                  <c:v>42670</c:v>
                </c:pt>
                <c:pt idx="738">
                  <c:v>42671</c:v>
                </c:pt>
                <c:pt idx="739">
                  <c:v>42674</c:v>
                </c:pt>
                <c:pt idx="740">
                  <c:v>42675</c:v>
                </c:pt>
                <c:pt idx="741">
                  <c:v>42676</c:v>
                </c:pt>
                <c:pt idx="742">
                  <c:v>42677</c:v>
                </c:pt>
                <c:pt idx="743">
                  <c:v>42678</c:v>
                </c:pt>
                <c:pt idx="744">
                  <c:v>42681</c:v>
                </c:pt>
                <c:pt idx="745">
                  <c:v>42682</c:v>
                </c:pt>
                <c:pt idx="746">
                  <c:v>42683</c:v>
                </c:pt>
                <c:pt idx="747">
                  <c:v>42684</c:v>
                </c:pt>
                <c:pt idx="748">
                  <c:v>42685</c:v>
                </c:pt>
                <c:pt idx="749">
                  <c:v>42688</c:v>
                </c:pt>
                <c:pt idx="750">
                  <c:v>42689</c:v>
                </c:pt>
                <c:pt idx="751">
                  <c:v>42690</c:v>
                </c:pt>
                <c:pt idx="752">
                  <c:v>42691</c:v>
                </c:pt>
                <c:pt idx="753">
                  <c:v>42692</c:v>
                </c:pt>
                <c:pt idx="754">
                  <c:v>42695</c:v>
                </c:pt>
                <c:pt idx="755">
                  <c:v>42696</c:v>
                </c:pt>
                <c:pt idx="756">
                  <c:v>42697</c:v>
                </c:pt>
                <c:pt idx="757">
                  <c:v>42699</c:v>
                </c:pt>
                <c:pt idx="758">
                  <c:v>42702</c:v>
                </c:pt>
                <c:pt idx="759">
                  <c:v>42703</c:v>
                </c:pt>
                <c:pt idx="760">
                  <c:v>42704</c:v>
                </c:pt>
                <c:pt idx="761">
                  <c:v>42705</c:v>
                </c:pt>
                <c:pt idx="762">
                  <c:v>42706</c:v>
                </c:pt>
                <c:pt idx="763">
                  <c:v>42709</c:v>
                </c:pt>
                <c:pt idx="764">
                  <c:v>42710</c:v>
                </c:pt>
                <c:pt idx="765">
                  <c:v>42711</c:v>
                </c:pt>
                <c:pt idx="766">
                  <c:v>42712</c:v>
                </c:pt>
                <c:pt idx="767">
                  <c:v>42713</c:v>
                </c:pt>
                <c:pt idx="768">
                  <c:v>42716</c:v>
                </c:pt>
                <c:pt idx="769">
                  <c:v>42717</c:v>
                </c:pt>
                <c:pt idx="770">
                  <c:v>42718</c:v>
                </c:pt>
                <c:pt idx="771">
                  <c:v>42719</c:v>
                </c:pt>
                <c:pt idx="772">
                  <c:v>42720</c:v>
                </c:pt>
                <c:pt idx="773">
                  <c:v>42723</c:v>
                </c:pt>
                <c:pt idx="774">
                  <c:v>42724</c:v>
                </c:pt>
                <c:pt idx="775">
                  <c:v>42725</c:v>
                </c:pt>
                <c:pt idx="776">
                  <c:v>42726</c:v>
                </c:pt>
                <c:pt idx="777">
                  <c:v>42727</c:v>
                </c:pt>
                <c:pt idx="778">
                  <c:v>42731</c:v>
                </c:pt>
                <c:pt idx="779">
                  <c:v>42732</c:v>
                </c:pt>
                <c:pt idx="780">
                  <c:v>42733</c:v>
                </c:pt>
                <c:pt idx="781">
                  <c:v>42734</c:v>
                </c:pt>
                <c:pt idx="782">
                  <c:v>42738</c:v>
                </c:pt>
                <c:pt idx="783">
                  <c:v>42739</c:v>
                </c:pt>
                <c:pt idx="784">
                  <c:v>42740</c:v>
                </c:pt>
                <c:pt idx="785">
                  <c:v>42741</c:v>
                </c:pt>
                <c:pt idx="786">
                  <c:v>42744</c:v>
                </c:pt>
                <c:pt idx="787">
                  <c:v>42745</c:v>
                </c:pt>
                <c:pt idx="788">
                  <c:v>42746</c:v>
                </c:pt>
                <c:pt idx="789">
                  <c:v>42747</c:v>
                </c:pt>
                <c:pt idx="790">
                  <c:v>42748</c:v>
                </c:pt>
                <c:pt idx="791">
                  <c:v>42752</c:v>
                </c:pt>
                <c:pt idx="792">
                  <c:v>42753</c:v>
                </c:pt>
                <c:pt idx="793">
                  <c:v>42754</c:v>
                </c:pt>
                <c:pt idx="794">
                  <c:v>42755</c:v>
                </c:pt>
                <c:pt idx="795">
                  <c:v>42758</c:v>
                </c:pt>
                <c:pt idx="796">
                  <c:v>42759</c:v>
                </c:pt>
                <c:pt idx="797">
                  <c:v>42760</c:v>
                </c:pt>
                <c:pt idx="798">
                  <c:v>42761</c:v>
                </c:pt>
                <c:pt idx="799">
                  <c:v>42762</c:v>
                </c:pt>
                <c:pt idx="800">
                  <c:v>42765</c:v>
                </c:pt>
                <c:pt idx="801">
                  <c:v>42766</c:v>
                </c:pt>
                <c:pt idx="802">
                  <c:v>42767</c:v>
                </c:pt>
                <c:pt idx="803">
                  <c:v>42768</c:v>
                </c:pt>
                <c:pt idx="804">
                  <c:v>42769</c:v>
                </c:pt>
                <c:pt idx="805">
                  <c:v>42772</c:v>
                </c:pt>
                <c:pt idx="806">
                  <c:v>42773</c:v>
                </c:pt>
                <c:pt idx="807">
                  <c:v>42774</c:v>
                </c:pt>
                <c:pt idx="808">
                  <c:v>42775</c:v>
                </c:pt>
                <c:pt idx="809">
                  <c:v>42776</c:v>
                </c:pt>
                <c:pt idx="810">
                  <c:v>42779</c:v>
                </c:pt>
                <c:pt idx="811">
                  <c:v>42780</c:v>
                </c:pt>
                <c:pt idx="812">
                  <c:v>42781</c:v>
                </c:pt>
                <c:pt idx="813">
                  <c:v>42782</c:v>
                </c:pt>
                <c:pt idx="814">
                  <c:v>42783</c:v>
                </c:pt>
                <c:pt idx="815">
                  <c:v>42787</c:v>
                </c:pt>
                <c:pt idx="816">
                  <c:v>42788</c:v>
                </c:pt>
                <c:pt idx="817">
                  <c:v>42789</c:v>
                </c:pt>
                <c:pt idx="818">
                  <c:v>42790</c:v>
                </c:pt>
                <c:pt idx="819">
                  <c:v>42793</c:v>
                </c:pt>
                <c:pt idx="820">
                  <c:v>42794</c:v>
                </c:pt>
                <c:pt idx="821">
                  <c:v>42795</c:v>
                </c:pt>
                <c:pt idx="822">
                  <c:v>42796</c:v>
                </c:pt>
                <c:pt idx="823">
                  <c:v>42797</c:v>
                </c:pt>
                <c:pt idx="824">
                  <c:v>42800</c:v>
                </c:pt>
                <c:pt idx="825">
                  <c:v>42801</c:v>
                </c:pt>
                <c:pt idx="826">
                  <c:v>42802</c:v>
                </c:pt>
                <c:pt idx="827">
                  <c:v>42803</c:v>
                </c:pt>
                <c:pt idx="828">
                  <c:v>42804</c:v>
                </c:pt>
                <c:pt idx="829">
                  <c:v>42807</c:v>
                </c:pt>
                <c:pt idx="830">
                  <c:v>42808</c:v>
                </c:pt>
                <c:pt idx="831">
                  <c:v>42809</c:v>
                </c:pt>
                <c:pt idx="832">
                  <c:v>42810</c:v>
                </c:pt>
                <c:pt idx="833">
                  <c:v>42811</c:v>
                </c:pt>
                <c:pt idx="834">
                  <c:v>42814</c:v>
                </c:pt>
                <c:pt idx="835">
                  <c:v>42815</c:v>
                </c:pt>
                <c:pt idx="836">
                  <c:v>42816</c:v>
                </c:pt>
                <c:pt idx="837">
                  <c:v>42817</c:v>
                </c:pt>
                <c:pt idx="838">
                  <c:v>42818</c:v>
                </c:pt>
                <c:pt idx="839">
                  <c:v>42821</c:v>
                </c:pt>
                <c:pt idx="840">
                  <c:v>42822</c:v>
                </c:pt>
                <c:pt idx="841">
                  <c:v>42823</c:v>
                </c:pt>
                <c:pt idx="842">
                  <c:v>42824</c:v>
                </c:pt>
                <c:pt idx="843">
                  <c:v>42825</c:v>
                </c:pt>
                <c:pt idx="844">
                  <c:v>42828</c:v>
                </c:pt>
                <c:pt idx="845">
                  <c:v>42829</c:v>
                </c:pt>
                <c:pt idx="846">
                  <c:v>42830</c:v>
                </c:pt>
                <c:pt idx="847">
                  <c:v>42831</c:v>
                </c:pt>
                <c:pt idx="848">
                  <c:v>42832</c:v>
                </c:pt>
                <c:pt idx="849">
                  <c:v>42835</c:v>
                </c:pt>
                <c:pt idx="850">
                  <c:v>42836</c:v>
                </c:pt>
                <c:pt idx="851">
                  <c:v>42837</c:v>
                </c:pt>
                <c:pt idx="852">
                  <c:v>42838</c:v>
                </c:pt>
                <c:pt idx="853">
                  <c:v>42842</c:v>
                </c:pt>
                <c:pt idx="854">
                  <c:v>42843</c:v>
                </c:pt>
                <c:pt idx="855">
                  <c:v>42844</c:v>
                </c:pt>
                <c:pt idx="856">
                  <c:v>42845</c:v>
                </c:pt>
                <c:pt idx="857">
                  <c:v>42846</c:v>
                </c:pt>
                <c:pt idx="858">
                  <c:v>42849</c:v>
                </c:pt>
                <c:pt idx="859">
                  <c:v>42850</c:v>
                </c:pt>
                <c:pt idx="860">
                  <c:v>42851</c:v>
                </c:pt>
                <c:pt idx="861">
                  <c:v>42852</c:v>
                </c:pt>
                <c:pt idx="862">
                  <c:v>42853</c:v>
                </c:pt>
                <c:pt idx="863">
                  <c:v>42856</c:v>
                </c:pt>
                <c:pt idx="864">
                  <c:v>42857</c:v>
                </c:pt>
                <c:pt idx="865">
                  <c:v>42858</c:v>
                </c:pt>
                <c:pt idx="866">
                  <c:v>42859</c:v>
                </c:pt>
                <c:pt idx="867">
                  <c:v>42860</c:v>
                </c:pt>
                <c:pt idx="868">
                  <c:v>42863</c:v>
                </c:pt>
                <c:pt idx="869">
                  <c:v>42864</c:v>
                </c:pt>
                <c:pt idx="870">
                  <c:v>42865</c:v>
                </c:pt>
                <c:pt idx="871">
                  <c:v>42866</c:v>
                </c:pt>
                <c:pt idx="872">
                  <c:v>42867</c:v>
                </c:pt>
                <c:pt idx="873">
                  <c:v>42870</c:v>
                </c:pt>
                <c:pt idx="874">
                  <c:v>42871</c:v>
                </c:pt>
                <c:pt idx="875">
                  <c:v>42872</c:v>
                </c:pt>
                <c:pt idx="876">
                  <c:v>42873</c:v>
                </c:pt>
                <c:pt idx="877">
                  <c:v>42874</c:v>
                </c:pt>
                <c:pt idx="878">
                  <c:v>42877</c:v>
                </c:pt>
                <c:pt idx="879">
                  <c:v>42878</c:v>
                </c:pt>
                <c:pt idx="880">
                  <c:v>42879</c:v>
                </c:pt>
                <c:pt idx="881">
                  <c:v>42880</c:v>
                </c:pt>
                <c:pt idx="882">
                  <c:v>42881</c:v>
                </c:pt>
                <c:pt idx="883">
                  <c:v>42885</c:v>
                </c:pt>
                <c:pt idx="884">
                  <c:v>42886</c:v>
                </c:pt>
                <c:pt idx="885">
                  <c:v>42887</c:v>
                </c:pt>
                <c:pt idx="886">
                  <c:v>42888</c:v>
                </c:pt>
                <c:pt idx="887">
                  <c:v>42891</c:v>
                </c:pt>
                <c:pt idx="888">
                  <c:v>42892</c:v>
                </c:pt>
                <c:pt idx="889">
                  <c:v>42893</c:v>
                </c:pt>
                <c:pt idx="890">
                  <c:v>42894</c:v>
                </c:pt>
                <c:pt idx="891">
                  <c:v>42895</c:v>
                </c:pt>
                <c:pt idx="892">
                  <c:v>42898</c:v>
                </c:pt>
                <c:pt idx="893">
                  <c:v>42899</c:v>
                </c:pt>
                <c:pt idx="894">
                  <c:v>42900</c:v>
                </c:pt>
                <c:pt idx="895">
                  <c:v>42901</c:v>
                </c:pt>
                <c:pt idx="896">
                  <c:v>42902</c:v>
                </c:pt>
                <c:pt idx="897">
                  <c:v>42905</c:v>
                </c:pt>
                <c:pt idx="898">
                  <c:v>42906</c:v>
                </c:pt>
                <c:pt idx="899">
                  <c:v>42907</c:v>
                </c:pt>
                <c:pt idx="900">
                  <c:v>42908</c:v>
                </c:pt>
                <c:pt idx="901">
                  <c:v>42909</c:v>
                </c:pt>
                <c:pt idx="902">
                  <c:v>42912</c:v>
                </c:pt>
                <c:pt idx="903">
                  <c:v>42913</c:v>
                </c:pt>
                <c:pt idx="904">
                  <c:v>42914</c:v>
                </c:pt>
                <c:pt idx="905">
                  <c:v>42915</c:v>
                </c:pt>
                <c:pt idx="906">
                  <c:v>42916</c:v>
                </c:pt>
                <c:pt idx="907">
                  <c:v>42919</c:v>
                </c:pt>
                <c:pt idx="908">
                  <c:v>42921</c:v>
                </c:pt>
                <c:pt idx="909">
                  <c:v>42922</c:v>
                </c:pt>
                <c:pt idx="910">
                  <c:v>42923</c:v>
                </c:pt>
                <c:pt idx="911">
                  <c:v>42926</c:v>
                </c:pt>
                <c:pt idx="912">
                  <c:v>42927</c:v>
                </c:pt>
                <c:pt idx="913">
                  <c:v>42928</c:v>
                </c:pt>
                <c:pt idx="914">
                  <c:v>42929</c:v>
                </c:pt>
                <c:pt idx="915">
                  <c:v>42930</c:v>
                </c:pt>
                <c:pt idx="916">
                  <c:v>42933</c:v>
                </c:pt>
                <c:pt idx="917">
                  <c:v>42934</c:v>
                </c:pt>
                <c:pt idx="918">
                  <c:v>42935</c:v>
                </c:pt>
                <c:pt idx="919">
                  <c:v>42936</c:v>
                </c:pt>
                <c:pt idx="920">
                  <c:v>42937</c:v>
                </c:pt>
                <c:pt idx="921">
                  <c:v>42940</c:v>
                </c:pt>
                <c:pt idx="922">
                  <c:v>42941</c:v>
                </c:pt>
                <c:pt idx="923">
                  <c:v>42942</c:v>
                </c:pt>
                <c:pt idx="924">
                  <c:v>42943</c:v>
                </c:pt>
                <c:pt idx="925">
                  <c:v>42944</c:v>
                </c:pt>
                <c:pt idx="926">
                  <c:v>42947</c:v>
                </c:pt>
                <c:pt idx="927">
                  <c:v>42948</c:v>
                </c:pt>
                <c:pt idx="928">
                  <c:v>42949</c:v>
                </c:pt>
                <c:pt idx="929">
                  <c:v>42950</c:v>
                </c:pt>
                <c:pt idx="930">
                  <c:v>42951</c:v>
                </c:pt>
                <c:pt idx="931">
                  <c:v>42954</c:v>
                </c:pt>
                <c:pt idx="932">
                  <c:v>42955</c:v>
                </c:pt>
                <c:pt idx="933">
                  <c:v>42956</c:v>
                </c:pt>
                <c:pt idx="934">
                  <c:v>42957</c:v>
                </c:pt>
                <c:pt idx="935">
                  <c:v>42958</c:v>
                </c:pt>
                <c:pt idx="936">
                  <c:v>42961</c:v>
                </c:pt>
                <c:pt idx="937">
                  <c:v>42962</c:v>
                </c:pt>
                <c:pt idx="938">
                  <c:v>42963</c:v>
                </c:pt>
                <c:pt idx="939">
                  <c:v>42964</c:v>
                </c:pt>
                <c:pt idx="940">
                  <c:v>42965</c:v>
                </c:pt>
                <c:pt idx="941">
                  <c:v>42968</c:v>
                </c:pt>
                <c:pt idx="942">
                  <c:v>42969</c:v>
                </c:pt>
                <c:pt idx="943">
                  <c:v>42970</c:v>
                </c:pt>
                <c:pt idx="944">
                  <c:v>42971</c:v>
                </c:pt>
                <c:pt idx="945">
                  <c:v>42972</c:v>
                </c:pt>
                <c:pt idx="946">
                  <c:v>42975</c:v>
                </c:pt>
                <c:pt idx="947">
                  <c:v>42976</c:v>
                </c:pt>
                <c:pt idx="948">
                  <c:v>42977</c:v>
                </c:pt>
                <c:pt idx="949">
                  <c:v>42978</c:v>
                </c:pt>
                <c:pt idx="950">
                  <c:v>42979</c:v>
                </c:pt>
                <c:pt idx="951">
                  <c:v>42983</c:v>
                </c:pt>
                <c:pt idx="952">
                  <c:v>42984</c:v>
                </c:pt>
                <c:pt idx="953">
                  <c:v>42985</c:v>
                </c:pt>
                <c:pt idx="954">
                  <c:v>42986</c:v>
                </c:pt>
                <c:pt idx="955">
                  <c:v>42989</c:v>
                </c:pt>
                <c:pt idx="956">
                  <c:v>42990</c:v>
                </c:pt>
                <c:pt idx="957">
                  <c:v>42991</c:v>
                </c:pt>
                <c:pt idx="958">
                  <c:v>42992</c:v>
                </c:pt>
                <c:pt idx="959">
                  <c:v>42993</c:v>
                </c:pt>
                <c:pt idx="960">
                  <c:v>42996</c:v>
                </c:pt>
                <c:pt idx="961">
                  <c:v>42997</c:v>
                </c:pt>
                <c:pt idx="962">
                  <c:v>42998</c:v>
                </c:pt>
                <c:pt idx="963">
                  <c:v>42999</c:v>
                </c:pt>
                <c:pt idx="964">
                  <c:v>43000</c:v>
                </c:pt>
                <c:pt idx="965">
                  <c:v>43003</c:v>
                </c:pt>
                <c:pt idx="966">
                  <c:v>43004</c:v>
                </c:pt>
                <c:pt idx="967">
                  <c:v>43005</c:v>
                </c:pt>
                <c:pt idx="968">
                  <c:v>43006</c:v>
                </c:pt>
                <c:pt idx="969">
                  <c:v>43007</c:v>
                </c:pt>
                <c:pt idx="970">
                  <c:v>43010</c:v>
                </c:pt>
                <c:pt idx="971">
                  <c:v>43011</c:v>
                </c:pt>
                <c:pt idx="972">
                  <c:v>43012</c:v>
                </c:pt>
                <c:pt idx="973">
                  <c:v>43013</c:v>
                </c:pt>
                <c:pt idx="974">
                  <c:v>43014</c:v>
                </c:pt>
                <c:pt idx="975">
                  <c:v>43017</c:v>
                </c:pt>
                <c:pt idx="976">
                  <c:v>43018</c:v>
                </c:pt>
                <c:pt idx="977">
                  <c:v>43019</c:v>
                </c:pt>
                <c:pt idx="978">
                  <c:v>43020</c:v>
                </c:pt>
                <c:pt idx="979">
                  <c:v>43021</c:v>
                </c:pt>
                <c:pt idx="980">
                  <c:v>43024</c:v>
                </c:pt>
                <c:pt idx="981">
                  <c:v>43025</c:v>
                </c:pt>
                <c:pt idx="982">
                  <c:v>43026</c:v>
                </c:pt>
                <c:pt idx="983">
                  <c:v>43027</c:v>
                </c:pt>
                <c:pt idx="984">
                  <c:v>43028</c:v>
                </c:pt>
                <c:pt idx="985">
                  <c:v>43031</c:v>
                </c:pt>
                <c:pt idx="986">
                  <c:v>43032</c:v>
                </c:pt>
                <c:pt idx="987">
                  <c:v>43033</c:v>
                </c:pt>
                <c:pt idx="988">
                  <c:v>43034</c:v>
                </c:pt>
                <c:pt idx="989">
                  <c:v>43035</c:v>
                </c:pt>
                <c:pt idx="990">
                  <c:v>43038</c:v>
                </c:pt>
                <c:pt idx="991">
                  <c:v>43039</c:v>
                </c:pt>
                <c:pt idx="992">
                  <c:v>43040</c:v>
                </c:pt>
                <c:pt idx="993">
                  <c:v>43041</c:v>
                </c:pt>
                <c:pt idx="994">
                  <c:v>43042</c:v>
                </c:pt>
                <c:pt idx="995">
                  <c:v>43045</c:v>
                </c:pt>
                <c:pt idx="996">
                  <c:v>43046</c:v>
                </c:pt>
                <c:pt idx="997">
                  <c:v>43047</c:v>
                </c:pt>
                <c:pt idx="998">
                  <c:v>43048</c:v>
                </c:pt>
                <c:pt idx="999">
                  <c:v>43049</c:v>
                </c:pt>
                <c:pt idx="1000">
                  <c:v>43052</c:v>
                </c:pt>
                <c:pt idx="1001">
                  <c:v>43053</c:v>
                </c:pt>
                <c:pt idx="1002">
                  <c:v>43054</c:v>
                </c:pt>
                <c:pt idx="1003">
                  <c:v>43055</c:v>
                </c:pt>
                <c:pt idx="1004">
                  <c:v>43056</c:v>
                </c:pt>
                <c:pt idx="1005">
                  <c:v>43059</c:v>
                </c:pt>
                <c:pt idx="1006">
                  <c:v>43060</c:v>
                </c:pt>
                <c:pt idx="1007">
                  <c:v>43061</c:v>
                </c:pt>
                <c:pt idx="1008">
                  <c:v>43063</c:v>
                </c:pt>
                <c:pt idx="1009">
                  <c:v>43066</c:v>
                </c:pt>
                <c:pt idx="1010">
                  <c:v>43067</c:v>
                </c:pt>
                <c:pt idx="1011">
                  <c:v>43068</c:v>
                </c:pt>
                <c:pt idx="1012">
                  <c:v>43069</c:v>
                </c:pt>
                <c:pt idx="1013">
                  <c:v>43070</c:v>
                </c:pt>
                <c:pt idx="1014">
                  <c:v>43073</c:v>
                </c:pt>
                <c:pt idx="1015">
                  <c:v>43074</c:v>
                </c:pt>
                <c:pt idx="1016">
                  <c:v>43075</c:v>
                </c:pt>
                <c:pt idx="1017">
                  <c:v>43076</c:v>
                </c:pt>
                <c:pt idx="1018">
                  <c:v>43077</c:v>
                </c:pt>
                <c:pt idx="1019">
                  <c:v>43080</c:v>
                </c:pt>
                <c:pt idx="1020">
                  <c:v>43081</c:v>
                </c:pt>
                <c:pt idx="1021">
                  <c:v>43082</c:v>
                </c:pt>
                <c:pt idx="1022">
                  <c:v>43083</c:v>
                </c:pt>
                <c:pt idx="1023">
                  <c:v>43084</c:v>
                </c:pt>
                <c:pt idx="1024">
                  <c:v>43087</c:v>
                </c:pt>
                <c:pt idx="1025">
                  <c:v>43088</c:v>
                </c:pt>
                <c:pt idx="1026">
                  <c:v>43089</c:v>
                </c:pt>
                <c:pt idx="1027">
                  <c:v>43090</c:v>
                </c:pt>
                <c:pt idx="1028">
                  <c:v>43091</c:v>
                </c:pt>
                <c:pt idx="1029">
                  <c:v>43095</c:v>
                </c:pt>
                <c:pt idx="1030">
                  <c:v>43096</c:v>
                </c:pt>
                <c:pt idx="1031">
                  <c:v>43097</c:v>
                </c:pt>
                <c:pt idx="1032">
                  <c:v>43098</c:v>
                </c:pt>
                <c:pt idx="1033">
                  <c:v>43102</c:v>
                </c:pt>
                <c:pt idx="1034">
                  <c:v>43103</c:v>
                </c:pt>
                <c:pt idx="1035">
                  <c:v>43104</c:v>
                </c:pt>
                <c:pt idx="1036">
                  <c:v>43105</c:v>
                </c:pt>
                <c:pt idx="1037">
                  <c:v>43108</c:v>
                </c:pt>
                <c:pt idx="1038">
                  <c:v>43109</c:v>
                </c:pt>
                <c:pt idx="1039">
                  <c:v>43110</c:v>
                </c:pt>
                <c:pt idx="1040">
                  <c:v>43111</c:v>
                </c:pt>
                <c:pt idx="1041">
                  <c:v>43112</c:v>
                </c:pt>
                <c:pt idx="1042">
                  <c:v>43116</c:v>
                </c:pt>
                <c:pt idx="1043">
                  <c:v>43117</c:v>
                </c:pt>
                <c:pt idx="1044">
                  <c:v>43118</c:v>
                </c:pt>
                <c:pt idx="1045">
                  <c:v>43119</c:v>
                </c:pt>
                <c:pt idx="1046">
                  <c:v>43122</c:v>
                </c:pt>
                <c:pt idx="1047">
                  <c:v>43123</c:v>
                </c:pt>
                <c:pt idx="1048">
                  <c:v>43124</c:v>
                </c:pt>
                <c:pt idx="1049">
                  <c:v>43125</c:v>
                </c:pt>
                <c:pt idx="1050">
                  <c:v>43126</c:v>
                </c:pt>
                <c:pt idx="1051">
                  <c:v>43129</c:v>
                </c:pt>
                <c:pt idx="1052">
                  <c:v>43130</c:v>
                </c:pt>
                <c:pt idx="1053">
                  <c:v>43131</c:v>
                </c:pt>
                <c:pt idx="1054">
                  <c:v>43132</c:v>
                </c:pt>
                <c:pt idx="1055">
                  <c:v>43133</c:v>
                </c:pt>
                <c:pt idx="1056">
                  <c:v>43136</c:v>
                </c:pt>
                <c:pt idx="1057">
                  <c:v>43137</c:v>
                </c:pt>
                <c:pt idx="1058">
                  <c:v>43138</c:v>
                </c:pt>
                <c:pt idx="1059">
                  <c:v>43139</c:v>
                </c:pt>
                <c:pt idx="1060">
                  <c:v>43140</c:v>
                </c:pt>
                <c:pt idx="1061">
                  <c:v>43143</c:v>
                </c:pt>
                <c:pt idx="1062">
                  <c:v>43144</c:v>
                </c:pt>
                <c:pt idx="1063">
                  <c:v>43145</c:v>
                </c:pt>
                <c:pt idx="1064">
                  <c:v>43146</c:v>
                </c:pt>
                <c:pt idx="1065">
                  <c:v>43147</c:v>
                </c:pt>
                <c:pt idx="1066">
                  <c:v>43151</c:v>
                </c:pt>
                <c:pt idx="1067">
                  <c:v>43152</c:v>
                </c:pt>
                <c:pt idx="1068">
                  <c:v>43153</c:v>
                </c:pt>
                <c:pt idx="1069">
                  <c:v>43154</c:v>
                </c:pt>
                <c:pt idx="1070">
                  <c:v>43157</c:v>
                </c:pt>
                <c:pt idx="1071">
                  <c:v>43158</c:v>
                </c:pt>
                <c:pt idx="1072">
                  <c:v>43159</c:v>
                </c:pt>
                <c:pt idx="1073">
                  <c:v>43160</c:v>
                </c:pt>
                <c:pt idx="1074">
                  <c:v>43161</c:v>
                </c:pt>
                <c:pt idx="1075">
                  <c:v>43164</c:v>
                </c:pt>
                <c:pt idx="1076">
                  <c:v>43165</c:v>
                </c:pt>
                <c:pt idx="1077">
                  <c:v>43166</c:v>
                </c:pt>
                <c:pt idx="1078">
                  <c:v>43167</c:v>
                </c:pt>
                <c:pt idx="1079">
                  <c:v>43168</c:v>
                </c:pt>
                <c:pt idx="1080">
                  <c:v>43171</c:v>
                </c:pt>
                <c:pt idx="1081">
                  <c:v>43172</c:v>
                </c:pt>
                <c:pt idx="1082">
                  <c:v>43173</c:v>
                </c:pt>
                <c:pt idx="1083">
                  <c:v>43174</c:v>
                </c:pt>
                <c:pt idx="1084">
                  <c:v>43175</c:v>
                </c:pt>
                <c:pt idx="1085">
                  <c:v>43178</c:v>
                </c:pt>
                <c:pt idx="1086">
                  <c:v>43179</c:v>
                </c:pt>
                <c:pt idx="1087">
                  <c:v>43180</c:v>
                </c:pt>
                <c:pt idx="1088">
                  <c:v>43181</c:v>
                </c:pt>
                <c:pt idx="1089">
                  <c:v>43182</c:v>
                </c:pt>
                <c:pt idx="1090">
                  <c:v>43185</c:v>
                </c:pt>
                <c:pt idx="1091">
                  <c:v>43186</c:v>
                </c:pt>
                <c:pt idx="1092">
                  <c:v>43187</c:v>
                </c:pt>
                <c:pt idx="1093">
                  <c:v>43188</c:v>
                </c:pt>
                <c:pt idx="1094">
                  <c:v>43192</c:v>
                </c:pt>
                <c:pt idx="1095">
                  <c:v>43193</c:v>
                </c:pt>
                <c:pt idx="1096">
                  <c:v>43194</c:v>
                </c:pt>
                <c:pt idx="1097">
                  <c:v>43195</c:v>
                </c:pt>
                <c:pt idx="1098">
                  <c:v>43196</c:v>
                </c:pt>
                <c:pt idx="1099">
                  <c:v>43199</c:v>
                </c:pt>
                <c:pt idx="1100">
                  <c:v>43200</c:v>
                </c:pt>
                <c:pt idx="1101">
                  <c:v>43201</c:v>
                </c:pt>
                <c:pt idx="1102">
                  <c:v>43202</c:v>
                </c:pt>
                <c:pt idx="1103">
                  <c:v>43203</c:v>
                </c:pt>
                <c:pt idx="1104">
                  <c:v>43206</c:v>
                </c:pt>
                <c:pt idx="1105">
                  <c:v>43207</c:v>
                </c:pt>
                <c:pt idx="1106">
                  <c:v>43208</c:v>
                </c:pt>
                <c:pt idx="1107">
                  <c:v>43209</c:v>
                </c:pt>
                <c:pt idx="1108">
                  <c:v>43210</c:v>
                </c:pt>
                <c:pt idx="1109">
                  <c:v>43213</c:v>
                </c:pt>
                <c:pt idx="1110">
                  <c:v>43214</c:v>
                </c:pt>
                <c:pt idx="1111">
                  <c:v>43215</c:v>
                </c:pt>
                <c:pt idx="1112">
                  <c:v>43216</c:v>
                </c:pt>
                <c:pt idx="1113">
                  <c:v>43217</c:v>
                </c:pt>
                <c:pt idx="1114">
                  <c:v>43220</c:v>
                </c:pt>
                <c:pt idx="1115">
                  <c:v>43221</c:v>
                </c:pt>
                <c:pt idx="1116">
                  <c:v>43222</c:v>
                </c:pt>
                <c:pt idx="1117">
                  <c:v>43223</c:v>
                </c:pt>
                <c:pt idx="1118">
                  <c:v>43224</c:v>
                </c:pt>
                <c:pt idx="1119">
                  <c:v>43227</c:v>
                </c:pt>
                <c:pt idx="1120">
                  <c:v>43228</c:v>
                </c:pt>
                <c:pt idx="1121">
                  <c:v>43229</c:v>
                </c:pt>
                <c:pt idx="1122">
                  <c:v>43230</c:v>
                </c:pt>
                <c:pt idx="1123">
                  <c:v>43231</c:v>
                </c:pt>
                <c:pt idx="1124">
                  <c:v>43234</c:v>
                </c:pt>
                <c:pt idx="1125">
                  <c:v>43235</c:v>
                </c:pt>
                <c:pt idx="1126">
                  <c:v>43236</c:v>
                </c:pt>
                <c:pt idx="1127">
                  <c:v>43237</c:v>
                </c:pt>
                <c:pt idx="1128">
                  <c:v>43238</c:v>
                </c:pt>
                <c:pt idx="1129">
                  <c:v>43241</c:v>
                </c:pt>
                <c:pt idx="1130">
                  <c:v>43242</c:v>
                </c:pt>
                <c:pt idx="1131">
                  <c:v>43243</c:v>
                </c:pt>
                <c:pt idx="1132">
                  <c:v>43244</c:v>
                </c:pt>
                <c:pt idx="1133">
                  <c:v>43245</c:v>
                </c:pt>
                <c:pt idx="1134">
                  <c:v>43249</c:v>
                </c:pt>
                <c:pt idx="1135">
                  <c:v>43250</c:v>
                </c:pt>
                <c:pt idx="1136">
                  <c:v>43251</c:v>
                </c:pt>
                <c:pt idx="1137">
                  <c:v>43252</c:v>
                </c:pt>
                <c:pt idx="1138">
                  <c:v>43255</c:v>
                </c:pt>
                <c:pt idx="1139">
                  <c:v>43256</c:v>
                </c:pt>
                <c:pt idx="1140">
                  <c:v>43257</c:v>
                </c:pt>
                <c:pt idx="1141">
                  <c:v>43258</c:v>
                </c:pt>
                <c:pt idx="1142">
                  <c:v>43259</c:v>
                </c:pt>
                <c:pt idx="1143">
                  <c:v>43262</c:v>
                </c:pt>
                <c:pt idx="1144">
                  <c:v>43263</c:v>
                </c:pt>
                <c:pt idx="1145">
                  <c:v>43264</c:v>
                </c:pt>
                <c:pt idx="1146">
                  <c:v>43265</c:v>
                </c:pt>
                <c:pt idx="1147">
                  <c:v>43266</c:v>
                </c:pt>
                <c:pt idx="1148">
                  <c:v>43269</c:v>
                </c:pt>
                <c:pt idx="1149">
                  <c:v>43270</c:v>
                </c:pt>
                <c:pt idx="1150">
                  <c:v>43271</c:v>
                </c:pt>
                <c:pt idx="1151">
                  <c:v>43272</c:v>
                </c:pt>
                <c:pt idx="1152">
                  <c:v>43273</c:v>
                </c:pt>
                <c:pt idx="1153">
                  <c:v>43276</c:v>
                </c:pt>
                <c:pt idx="1154">
                  <c:v>43277</c:v>
                </c:pt>
                <c:pt idx="1155">
                  <c:v>43278</c:v>
                </c:pt>
                <c:pt idx="1156">
                  <c:v>43279</c:v>
                </c:pt>
                <c:pt idx="1157">
                  <c:v>43280</c:v>
                </c:pt>
                <c:pt idx="1158">
                  <c:v>43283</c:v>
                </c:pt>
                <c:pt idx="1159">
                  <c:v>43284</c:v>
                </c:pt>
                <c:pt idx="1160">
                  <c:v>43286</c:v>
                </c:pt>
                <c:pt idx="1161">
                  <c:v>43287</c:v>
                </c:pt>
                <c:pt idx="1162">
                  <c:v>43290</c:v>
                </c:pt>
                <c:pt idx="1163">
                  <c:v>43291</c:v>
                </c:pt>
                <c:pt idx="1164">
                  <c:v>43292</c:v>
                </c:pt>
                <c:pt idx="1165">
                  <c:v>43293</c:v>
                </c:pt>
                <c:pt idx="1166">
                  <c:v>43294</c:v>
                </c:pt>
                <c:pt idx="1167">
                  <c:v>43297</c:v>
                </c:pt>
                <c:pt idx="1168">
                  <c:v>43298</c:v>
                </c:pt>
                <c:pt idx="1169">
                  <c:v>43299</c:v>
                </c:pt>
                <c:pt idx="1170">
                  <c:v>43300</c:v>
                </c:pt>
                <c:pt idx="1171">
                  <c:v>43301</c:v>
                </c:pt>
                <c:pt idx="1172">
                  <c:v>43304</c:v>
                </c:pt>
                <c:pt idx="1173">
                  <c:v>43305</c:v>
                </c:pt>
                <c:pt idx="1174">
                  <c:v>43306</c:v>
                </c:pt>
                <c:pt idx="1175">
                  <c:v>43307</c:v>
                </c:pt>
                <c:pt idx="1176">
                  <c:v>43308</c:v>
                </c:pt>
                <c:pt idx="1177">
                  <c:v>43311</c:v>
                </c:pt>
                <c:pt idx="1178">
                  <c:v>43312</c:v>
                </c:pt>
                <c:pt idx="1179">
                  <c:v>43313</c:v>
                </c:pt>
                <c:pt idx="1180">
                  <c:v>43314</c:v>
                </c:pt>
                <c:pt idx="1181">
                  <c:v>43315</c:v>
                </c:pt>
                <c:pt idx="1182">
                  <c:v>43318</c:v>
                </c:pt>
                <c:pt idx="1183">
                  <c:v>43319</c:v>
                </c:pt>
                <c:pt idx="1184">
                  <c:v>43320</c:v>
                </c:pt>
                <c:pt idx="1185">
                  <c:v>43321</c:v>
                </c:pt>
                <c:pt idx="1186">
                  <c:v>43322</c:v>
                </c:pt>
                <c:pt idx="1187">
                  <c:v>43325</c:v>
                </c:pt>
                <c:pt idx="1188">
                  <c:v>43326</c:v>
                </c:pt>
                <c:pt idx="1189">
                  <c:v>43327</c:v>
                </c:pt>
                <c:pt idx="1190">
                  <c:v>43328</c:v>
                </c:pt>
                <c:pt idx="1191">
                  <c:v>43329</c:v>
                </c:pt>
                <c:pt idx="1192">
                  <c:v>43332</c:v>
                </c:pt>
                <c:pt idx="1193">
                  <c:v>43333</c:v>
                </c:pt>
                <c:pt idx="1194">
                  <c:v>43334</c:v>
                </c:pt>
                <c:pt idx="1195">
                  <c:v>43335</c:v>
                </c:pt>
                <c:pt idx="1196">
                  <c:v>43336</c:v>
                </c:pt>
                <c:pt idx="1197">
                  <c:v>43339</c:v>
                </c:pt>
                <c:pt idx="1198">
                  <c:v>43340</c:v>
                </c:pt>
                <c:pt idx="1199">
                  <c:v>43341</c:v>
                </c:pt>
                <c:pt idx="1200">
                  <c:v>43342</c:v>
                </c:pt>
                <c:pt idx="1201">
                  <c:v>43343</c:v>
                </c:pt>
                <c:pt idx="1202">
                  <c:v>43347</c:v>
                </c:pt>
                <c:pt idx="1203">
                  <c:v>43348</c:v>
                </c:pt>
                <c:pt idx="1204">
                  <c:v>43349</c:v>
                </c:pt>
                <c:pt idx="1205">
                  <c:v>43350</c:v>
                </c:pt>
                <c:pt idx="1206">
                  <c:v>43353</c:v>
                </c:pt>
                <c:pt idx="1207">
                  <c:v>43354</c:v>
                </c:pt>
                <c:pt idx="1208">
                  <c:v>43355</c:v>
                </c:pt>
                <c:pt idx="1209">
                  <c:v>43356</c:v>
                </c:pt>
                <c:pt idx="1210">
                  <c:v>43357</c:v>
                </c:pt>
                <c:pt idx="1211">
                  <c:v>43360</c:v>
                </c:pt>
                <c:pt idx="1212">
                  <c:v>43361</c:v>
                </c:pt>
                <c:pt idx="1213">
                  <c:v>43362</c:v>
                </c:pt>
                <c:pt idx="1214">
                  <c:v>43363</c:v>
                </c:pt>
                <c:pt idx="1215">
                  <c:v>43364</c:v>
                </c:pt>
                <c:pt idx="1216">
                  <c:v>43367</c:v>
                </c:pt>
                <c:pt idx="1217">
                  <c:v>43368</c:v>
                </c:pt>
                <c:pt idx="1218">
                  <c:v>43369</c:v>
                </c:pt>
                <c:pt idx="1219">
                  <c:v>43370</c:v>
                </c:pt>
                <c:pt idx="1220">
                  <c:v>43371</c:v>
                </c:pt>
                <c:pt idx="1221">
                  <c:v>43374</c:v>
                </c:pt>
                <c:pt idx="1222">
                  <c:v>43375</c:v>
                </c:pt>
                <c:pt idx="1223">
                  <c:v>43376</c:v>
                </c:pt>
                <c:pt idx="1224">
                  <c:v>43377</c:v>
                </c:pt>
                <c:pt idx="1225">
                  <c:v>43378</c:v>
                </c:pt>
                <c:pt idx="1226">
                  <c:v>43381</c:v>
                </c:pt>
                <c:pt idx="1227">
                  <c:v>43382</c:v>
                </c:pt>
                <c:pt idx="1228">
                  <c:v>43383</c:v>
                </c:pt>
                <c:pt idx="1229">
                  <c:v>43384</c:v>
                </c:pt>
                <c:pt idx="1230">
                  <c:v>43385</c:v>
                </c:pt>
                <c:pt idx="1231">
                  <c:v>43388</c:v>
                </c:pt>
                <c:pt idx="1232">
                  <c:v>43389</c:v>
                </c:pt>
                <c:pt idx="1233">
                  <c:v>43390</c:v>
                </c:pt>
                <c:pt idx="1234">
                  <c:v>43391</c:v>
                </c:pt>
                <c:pt idx="1235">
                  <c:v>43392</c:v>
                </c:pt>
                <c:pt idx="1236">
                  <c:v>43395</c:v>
                </c:pt>
                <c:pt idx="1237">
                  <c:v>43396</c:v>
                </c:pt>
                <c:pt idx="1238">
                  <c:v>43397</c:v>
                </c:pt>
                <c:pt idx="1239">
                  <c:v>43398</c:v>
                </c:pt>
                <c:pt idx="1240">
                  <c:v>43399</c:v>
                </c:pt>
                <c:pt idx="1241">
                  <c:v>43402</c:v>
                </c:pt>
                <c:pt idx="1242">
                  <c:v>43403</c:v>
                </c:pt>
                <c:pt idx="1243">
                  <c:v>43404</c:v>
                </c:pt>
                <c:pt idx="1244">
                  <c:v>43405</c:v>
                </c:pt>
                <c:pt idx="1245">
                  <c:v>43406</c:v>
                </c:pt>
                <c:pt idx="1246">
                  <c:v>43409</c:v>
                </c:pt>
                <c:pt idx="1247">
                  <c:v>43410</c:v>
                </c:pt>
                <c:pt idx="1248">
                  <c:v>43411</c:v>
                </c:pt>
                <c:pt idx="1249">
                  <c:v>43412</c:v>
                </c:pt>
                <c:pt idx="1250">
                  <c:v>43413</c:v>
                </c:pt>
                <c:pt idx="1251">
                  <c:v>43416</c:v>
                </c:pt>
                <c:pt idx="1252">
                  <c:v>43417</c:v>
                </c:pt>
                <c:pt idx="1253">
                  <c:v>43418</c:v>
                </c:pt>
                <c:pt idx="1254">
                  <c:v>43419</c:v>
                </c:pt>
                <c:pt idx="1255">
                  <c:v>43420</c:v>
                </c:pt>
                <c:pt idx="1256">
                  <c:v>43423</c:v>
                </c:pt>
                <c:pt idx="1257">
                  <c:v>43424</c:v>
                </c:pt>
              </c:numCache>
            </c:numRef>
          </c:cat>
          <c:val>
            <c:numRef>
              <c:f>Beta!$D$4:$D$1261</c:f>
              <c:numCache>
                <c:formatCode>General</c:formatCode>
                <c:ptCount val="1258"/>
                <c:pt idx="0">
                  <c:v>4.9491903993277523E-3</c:v>
                </c:pt>
                <c:pt idx="1">
                  <c:v>-1.2641411771629597E-3</c:v>
                </c:pt>
                <c:pt idx="2">
                  <c:v>1.4979349556215417E-4</c:v>
                </c:pt>
                <c:pt idx="3">
                  <c:v>2.4819984180859708E-3</c:v>
                </c:pt>
                <c:pt idx="4">
                  <c:v>-7.8599797277335186E-4</c:v>
                </c:pt>
                <c:pt idx="5">
                  <c:v>-2.7227239896043956E-3</c:v>
                </c:pt>
                <c:pt idx="6">
                  <c:v>-3.1979559926300456E-3</c:v>
                </c:pt>
                <c:pt idx="7">
                  <c:v>-1.3043430125310575E-3</c:v>
                </c:pt>
                <c:pt idx="8">
                  <c:v>-4.3490162059933515E-3</c:v>
                </c:pt>
                <c:pt idx="9">
                  <c:v>1.1175195142734471E-2</c:v>
                </c:pt>
                <c:pt idx="10">
                  <c:v>1.8154510836030993E-3</c:v>
                </c:pt>
                <c:pt idx="11">
                  <c:v>-3.1847248958637646E-3</c:v>
                </c:pt>
                <c:pt idx="12">
                  <c:v>-1.1381397443021539E-2</c:v>
                </c:pt>
                <c:pt idx="13">
                  <c:v>-3.7776885457322393E-3</c:v>
                </c:pt>
                <c:pt idx="14">
                  <c:v>-1.0141544932860369E-4</c:v>
                </c:pt>
                <c:pt idx="15">
                  <c:v>6.3001522572351445E-3</c:v>
                </c:pt>
                <c:pt idx="16">
                  <c:v>-3.1058059013874917E-3</c:v>
                </c:pt>
                <c:pt idx="17">
                  <c:v>1.6510905780492569E-2</c:v>
                </c:pt>
                <c:pt idx="18">
                  <c:v>-5.8009697089771866E-4</c:v>
                </c:pt>
                <c:pt idx="19">
                  <c:v>4.8071550529039308E-3</c:v>
                </c:pt>
                <c:pt idx="20">
                  <c:v>5.3040289169637529E-3</c:v>
                </c:pt>
                <c:pt idx="21">
                  <c:v>2.9115042748491093E-3</c:v>
                </c:pt>
                <c:pt idx="22">
                  <c:v>4.7343050332798583E-3</c:v>
                </c:pt>
                <c:pt idx="23">
                  <c:v>-3.3664148994628481E-4</c:v>
                </c:pt>
                <c:pt idx="24">
                  <c:v>-1.7926989415967303E-4</c:v>
                </c:pt>
                <c:pt idx="25">
                  <c:v>3.9518563159171996E-3</c:v>
                </c:pt>
                <c:pt idx="26">
                  <c:v>-8.9014130822974036E-3</c:v>
                </c:pt>
                <c:pt idx="27">
                  <c:v>-3.3302032827882432E-4</c:v>
                </c:pt>
                <c:pt idx="28">
                  <c:v>-2.5149269331701017E-3</c:v>
                </c:pt>
                <c:pt idx="29">
                  <c:v>6.0633451825530286E-3</c:v>
                </c:pt>
                <c:pt idx="30">
                  <c:v>-2.1223169476512364E-4</c:v>
                </c:pt>
                <c:pt idx="31">
                  <c:v>3.4824873481957168E-4</c:v>
                </c:pt>
                <c:pt idx="32">
                  <c:v>2.3040303630947503E-3</c:v>
                </c:pt>
                <c:pt idx="33">
                  <c:v>-1.2655966489665426E-2</c:v>
                </c:pt>
                <c:pt idx="34">
                  <c:v>1.0759876278140028E-2</c:v>
                </c:pt>
                <c:pt idx="35">
                  <c:v>5.1528891343548431E-3</c:v>
                </c:pt>
                <c:pt idx="36">
                  <c:v>-1.3480283593690404E-3</c:v>
                </c:pt>
                <c:pt idx="37">
                  <c:v>-3.9027806039482592E-3</c:v>
                </c:pt>
                <c:pt idx="38">
                  <c:v>2.7699124295116296E-3</c:v>
                </c:pt>
                <c:pt idx="39">
                  <c:v>5.7469976598709701E-4</c:v>
                </c:pt>
                <c:pt idx="40">
                  <c:v>-8.9293245398258878E-3</c:v>
                </c:pt>
                <c:pt idx="41">
                  <c:v>-2.1096421496433173E-2</c:v>
                </c:pt>
                <c:pt idx="42">
                  <c:v>-4.8882215903983638E-3</c:v>
                </c:pt>
                <c:pt idx="43">
                  <c:v>6.12187539440163E-3</c:v>
                </c:pt>
                <c:pt idx="44">
                  <c:v>-1.0261704005370608E-2</c:v>
                </c:pt>
                <c:pt idx="45">
                  <c:v>1.1204044242667764E-2</c:v>
                </c:pt>
                <c:pt idx="46">
                  <c:v>-6.4862898870237081E-3</c:v>
                </c:pt>
                <c:pt idx="47">
                  <c:v>-2.3096604603459799E-2</c:v>
                </c:pt>
                <c:pt idx="48">
                  <c:v>7.6120433833299075E-3</c:v>
                </c:pt>
                <c:pt idx="49">
                  <c:v>-2.0302821100286312E-3</c:v>
                </c:pt>
                <c:pt idx="50">
                  <c:v>1.2363054415667341E-2</c:v>
                </c:pt>
                <c:pt idx="51">
                  <c:v>1.3214193602149099E-2</c:v>
                </c:pt>
                <c:pt idx="52">
                  <c:v>1.5680046422408135E-3</c:v>
                </c:pt>
                <c:pt idx="53">
                  <c:v>1.1001375844419653E-2</c:v>
                </c:pt>
                <c:pt idx="54">
                  <c:v>-2.6929851889100114E-4</c:v>
                </c:pt>
                <c:pt idx="55">
                  <c:v>5.793211820060081E-3</c:v>
                </c:pt>
                <c:pt idx="56">
                  <c:v>4.7976894791712443E-3</c:v>
                </c:pt>
                <c:pt idx="57">
                  <c:v>1.1578034561475104E-3</c:v>
                </c:pt>
                <c:pt idx="58">
                  <c:v>-6.5458619005211004E-3</c:v>
                </c:pt>
                <c:pt idx="59">
                  <c:v>6.0133416655695771E-3</c:v>
                </c:pt>
                <c:pt idx="60">
                  <c:v>-1.9205665118166161E-3</c:v>
                </c:pt>
                <c:pt idx="61">
                  <c:v>6.1674553620519853E-3</c:v>
                </c:pt>
                <c:pt idx="62">
                  <c:v>-1.3485905500071854E-3</c:v>
                </c:pt>
                <c:pt idx="63">
                  <c:v>2.1699708253570321E-5</c:v>
                </c:pt>
                <c:pt idx="64">
                  <c:v>4.9358814720940501E-3</c:v>
                </c:pt>
                <c:pt idx="65">
                  <c:v>2.7788242226103972E-3</c:v>
                </c:pt>
                <c:pt idx="66">
                  <c:v>-7.4058663619861681E-3</c:v>
                </c:pt>
                <c:pt idx="67">
                  <c:v>1.5152322834217294E-2</c:v>
                </c:pt>
                <c:pt idx="68">
                  <c:v>-5.3352436971208566E-5</c:v>
                </c:pt>
                <c:pt idx="69">
                  <c:v>1.7169331218907797E-3</c:v>
                </c:pt>
                <c:pt idx="70">
                  <c:v>5.3794470199833614E-4</c:v>
                </c:pt>
                <c:pt idx="71">
                  <c:v>-4.6335357880714941E-4</c:v>
                </c:pt>
                <c:pt idx="72">
                  <c:v>-5.0950969416020996E-3</c:v>
                </c:pt>
                <c:pt idx="73">
                  <c:v>3.0512416846305301E-4</c:v>
                </c:pt>
                <c:pt idx="74">
                  <c:v>-1.177009150656236E-2</c:v>
                </c:pt>
                <c:pt idx="75">
                  <c:v>-2.8257664511163196E-3</c:v>
                </c:pt>
                <c:pt idx="76">
                  <c:v>9.5677176019688687E-3</c:v>
                </c:pt>
                <c:pt idx="77">
                  <c:v>7.1936822748935253E-3</c:v>
                </c:pt>
                <c:pt idx="78">
                  <c:v>-6.1505248448226989E-3</c:v>
                </c:pt>
                <c:pt idx="79">
                  <c:v>6.0223339608095686E-3</c:v>
                </c:pt>
                <c:pt idx="80">
                  <c:v>-2.9369799906726465E-3</c:v>
                </c:pt>
                <c:pt idx="81">
                  <c:v>-4.8765814292138984E-3</c:v>
                </c:pt>
                <c:pt idx="82">
                  <c:v>4.3942710047230656E-3</c:v>
                </c:pt>
                <c:pt idx="83">
                  <c:v>-7.0249366727707435E-3</c:v>
                </c:pt>
                <c:pt idx="84">
                  <c:v>-1.9018915970694392E-3</c:v>
                </c:pt>
                <c:pt idx="85">
                  <c:v>4.6294892141261826E-3</c:v>
                </c:pt>
                <c:pt idx="86">
                  <c:v>7.8928715438509635E-3</c:v>
                </c:pt>
                <c:pt idx="87">
                  <c:v>7.0146881968491453E-3</c:v>
                </c:pt>
                <c:pt idx="88">
                  <c:v>2.8492633642570506E-3</c:v>
                </c:pt>
                <c:pt idx="89">
                  <c:v>-1.1270847458569155E-3</c:v>
                </c:pt>
                <c:pt idx="90">
                  <c:v>-1.2616543077148771E-2</c:v>
                </c:pt>
                <c:pt idx="91">
                  <c:v>-1.0808312462366923E-2</c:v>
                </c:pt>
                <c:pt idx="92">
                  <c:v>3.7435380478000289E-3</c:v>
                </c:pt>
                <c:pt idx="93">
                  <c:v>1.0859039462616495E-2</c:v>
                </c:pt>
                <c:pt idx="94">
                  <c:v>-2.1105967921619718E-2</c:v>
                </c:pt>
                <c:pt idx="95">
                  <c:v>-9.5320599338077835E-3</c:v>
                </c:pt>
                <c:pt idx="96">
                  <c:v>8.1837081824381302E-3</c:v>
                </c:pt>
                <c:pt idx="97">
                  <c:v>6.7345794554065381E-3</c:v>
                </c:pt>
                <c:pt idx="98">
                  <c:v>1.0433868421252783E-2</c:v>
                </c:pt>
                <c:pt idx="99">
                  <c:v>1.3629237109861758E-3</c:v>
                </c:pt>
                <c:pt idx="100">
                  <c:v>3.768015621348781E-3</c:v>
                </c:pt>
                <c:pt idx="101">
                  <c:v>4.0837888997611281E-3</c:v>
                </c:pt>
                <c:pt idx="102">
                  <c:v>-2.2157667665058493E-3</c:v>
                </c:pt>
                <c:pt idx="103">
                  <c:v>1.7154879007302134E-3</c:v>
                </c:pt>
                <c:pt idx="104">
                  <c:v>-8.1293447785699673E-3</c:v>
                </c:pt>
                <c:pt idx="105">
                  <c:v>3.2308115393362624E-3</c:v>
                </c:pt>
                <c:pt idx="106">
                  <c:v>4.7494603208926116E-3</c:v>
                </c:pt>
                <c:pt idx="107">
                  <c:v>2.9875497405849596E-3</c:v>
                </c:pt>
                <c:pt idx="108">
                  <c:v>-1.4327149964494664E-4</c:v>
                </c:pt>
                <c:pt idx="109">
                  <c:v>-1.3493549964392008E-3</c:v>
                </c:pt>
                <c:pt idx="110">
                  <c:v>1.8694673001096345E-3</c:v>
                </c:pt>
                <c:pt idx="111">
                  <c:v>-9.0290312076985058E-3</c:v>
                </c:pt>
                <c:pt idx="112">
                  <c:v>5.6007547453593319E-3</c:v>
                </c:pt>
                <c:pt idx="113">
                  <c:v>-1.374569203583842E-3</c:v>
                </c:pt>
                <c:pt idx="114">
                  <c:v>1.518322882863128E-3</c:v>
                </c:pt>
                <c:pt idx="115">
                  <c:v>9.6262562035398201E-3</c:v>
                </c:pt>
                <c:pt idx="116">
                  <c:v>4.2166891601361212E-4</c:v>
                </c:pt>
                <c:pt idx="117">
                  <c:v>-4.7120896316339977E-3</c:v>
                </c:pt>
                <c:pt idx="118">
                  <c:v>-9.4059038054126482E-3</c:v>
                </c:pt>
                <c:pt idx="119">
                  <c:v>3.739962410462956E-3</c:v>
                </c:pt>
                <c:pt idx="120">
                  <c:v>3.8374143479077863E-3</c:v>
                </c:pt>
                <c:pt idx="121">
                  <c:v>-6.519604608733057E-3</c:v>
                </c:pt>
                <c:pt idx="122">
                  <c:v>8.0833404197069164E-3</c:v>
                </c:pt>
                <c:pt idx="123">
                  <c:v>2.3594442281097716E-3</c:v>
                </c:pt>
                <c:pt idx="124">
                  <c:v>4.2393928855231243E-3</c:v>
                </c:pt>
                <c:pt idx="125">
                  <c:v>5.9699502737522196E-3</c:v>
                </c:pt>
                <c:pt idx="126">
                  <c:v>-1.1146928115250102E-3</c:v>
                </c:pt>
                <c:pt idx="127">
                  <c:v>5.3527586581908924E-3</c:v>
                </c:pt>
                <c:pt idx="128">
                  <c:v>1.8419804474474298E-3</c:v>
                </c:pt>
                <c:pt idx="129">
                  <c:v>7.2756166855577373E-4</c:v>
                </c:pt>
                <c:pt idx="130">
                  <c:v>-3.7928874555938222E-4</c:v>
                </c:pt>
                <c:pt idx="131">
                  <c:v>1.8898767889498752E-3</c:v>
                </c:pt>
                <c:pt idx="132">
                  <c:v>6.5040820910860176E-3</c:v>
                </c:pt>
                <c:pt idx="133">
                  <c:v>4.6170833074168915E-3</c:v>
                </c:pt>
                <c:pt idx="134">
                  <c:v>9.3833130510802363E-4</c:v>
                </c:pt>
                <c:pt idx="135">
                  <c:v>-2.4601415414599579E-4</c:v>
                </c:pt>
                <c:pt idx="136">
                  <c:v>-3.5433109387726222E-3</c:v>
                </c:pt>
                <c:pt idx="137">
                  <c:v>-7.1141394519117001E-3</c:v>
                </c:pt>
                <c:pt idx="138">
                  <c:v>3.1296592884110289E-3</c:v>
                </c:pt>
                <c:pt idx="139">
                  <c:v>8.3635527038925048E-4</c:v>
                </c:pt>
                <c:pt idx="140">
                  <c:v>2.1702124774046652E-3</c:v>
                </c:pt>
                <c:pt idx="141">
                  <c:v>7.6892430418902839E-3</c:v>
                </c:pt>
                <c:pt idx="142">
                  <c:v>1.2766632954706229E-3</c:v>
                </c:pt>
                <c:pt idx="143">
                  <c:v>1.7285636751956316E-3</c:v>
                </c:pt>
                <c:pt idx="144">
                  <c:v>-1.3247297232689385E-4</c:v>
                </c:pt>
                <c:pt idx="145">
                  <c:v>-6.4561065598744459E-3</c:v>
                </c:pt>
                <c:pt idx="146">
                  <c:v>4.8855575116011022E-3</c:v>
                </c:pt>
                <c:pt idx="147">
                  <c:v>-1.1795791244539316E-3</c:v>
                </c:pt>
                <c:pt idx="148">
                  <c:v>1.9090451182738103E-3</c:v>
                </c:pt>
                <c:pt idx="149">
                  <c:v>-3.7232626800353795E-4</c:v>
                </c:pt>
                <c:pt idx="150">
                  <c:v>6.6555729894672549E-3</c:v>
                </c:pt>
                <c:pt idx="151">
                  <c:v>6.5859616226181369E-4</c:v>
                </c:pt>
                <c:pt idx="152">
                  <c:v>5.4645500824045627E-3</c:v>
                </c:pt>
                <c:pt idx="153">
                  <c:v>-3.9312390590800573E-3</c:v>
                </c:pt>
                <c:pt idx="154">
                  <c:v>-7.0737619404822169E-3</c:v>
                </c:pt>
                <c:pt idx="155">
                  <c:v>4.6335164937113963E-3</c:v>
                </c:pt>
                <c:pt idx="156">
                  <c:v>-4.1396281496238032E-3</c:v>
                </c:pt>
                <c:pt idx="157">
                  <c:v>1.4698417040041947E-3</c:v>
                </c:pt>
                <c:pt idx="158">
                  <c:v>4.8318610833396466E-3</c:v>
                </c:pt>
                <c:pt idx="159">
                  <c:v>-1.9339649278222921E-3</c:v>
                </c:pt>
                <c:pt idx="160">
                  <c:v>4.1922850140205638E-3</c:v>
                </c:pt>
                <c:pt idx="161">
                  <c:v>-1.1904605841449497E-2</c:v>
                </c:pt>
                <c:pt idx="162">
                  <c:v>1.0212609109589852E-2</c:v>
                </c:pt>
                <c:pt idx="163">
                  <c:v>-2.3229465145998183E-3</c:v>
                </c:pt>
                <c:pt idx="164">
                  <c:v>5.0036109582534613E-3</c:v>
                </c:pt>
                <c:pt idx="165">
                  <c:v>1.7529010446364582E-3</c:v>
                </c:pt>
                <c:pt idx="166">
                  <c:v>4.8803645880490185E-4</c:v>
                </c:pt>
                <c:pt idx="167">
                  <c:v>-4.8609457194895948E-3</c:v>
                </c:pt>
                <c:pt idx="168">
                  <c:v>2.8811321192405513E-4</c:v>
                </c:pt>
                <c:pt idx="169">
                  <c:v>-4.5380684101610867E-3</c:v>
                </c:pt>
                <c:pt idx="170">
                  <c:v>6.0910859931627437E-5</c:v>
                </c:pt>
                <c:pt idx="171">
                  <c:v>-2.0201931980177425E-2</c:v>
                </c:pt>
                <c:pt idx="172">
                  <c:v>-2.8632164747045552E-3</c:v>
                </c:pt>
                <c:pt idx="173">
                  <c:v>7.1633145438523508E-3</c:v>
                </c:pt>
                <c:pt idx="174">
                  <c:v>-9.7326790439134364E-3</c:v>
                </c:pt>
                <c:pt idx="175">
                  <c:v>1.5638271756657665E-5</c:v>
                </c:pt>
                <c:pt idx="176">
                  <c:v>-5.5721154760536261E-3</c:v>
                </c:pt>
                <c:pt idx="177">
                  <c:v>1.146542280237354E-2</c:v>
                </c:pt>
                <c:pt idx="178">
                  <c:v>2.7556249610503833E-3</c:v>
                </c:pt>
                <c:pt idx="179">
                  <c:v>-1.6379824023901584E-3</c:v>
                </c:pt>
                <c:pt idx="180">
                  <c:v>6.6847672550107134E-3</c:v>
                </c:pt>
                <c:pt idx="181">
                  <c:v>4.3363982690421158E-3</c:v>
                </c:pt>
                <c:pt idx="182">
                  <c:v>-6.1374747621649646E-5</c:v>
                </c:pt>
                <c:pt idx="183">
                  <c:v>8.4954828929990414E-3</c:v>
                </c:pt>
                <c:pt idx="184">
                  <c:v>4.9881905070184923E-3</c:v>
                </c:pt>
                <c:pt idx="185">
                  <c:v>2.474748191573312E-3</c:v>
                </c:pt>
                <c:pt idx="186">
                  <c:v>2.9455471034691241E-3</c:v>
                </c:pt>
                <c:pt idx="187">
                  <c:v>-1.9945750682435126E-3</c:v>
                </c:pt>
                <c:pt idx="188">
                  <c:v>4.7763540992150867E-3</c:v>
                </c:pt>
                <c:pt idx="189">
                  <c:v>1.050529102244025E-3</c:v>
                </c:pt>
                <c:pt idx="190">
                  <c:v>4.9985750321780398E-5</c:v>
                </c:pt>
                <c:pt idx="191">
                  <c:v>-1.6913306037346758E-3</c:v>
                </c:pt>
                <c:pt idx="192">
                  <c:v>3.3149143879035695E-3</c:v>
                </c:pt>
                <c:pt idx="193">
                  <c:v>-5.4421430747598944E-4</c:v>
                </c:pt>
                <c:pt idx="194">
                  <c:v>-7.7944445614907946E-4</c:v>
                </c:pt>
                <c:pt idx="195">
                  <c:v>-1.5355995603710607E-3</c:v>
                </c:pt>
                <c:pt idx="196">
                  <c:v>5.0232479433631322E-3</c:v>
                </c:pt>
                <c:pt idx="197">
                  <c:v>-3.0778459166717516E-3</c:v>
                </c:pt>
                <c:pt idx="198">
                  <c:v>-6.5665217057652601E-3</c:v>
                </c:pt>
                <c:pt idx="199">
                  <c:v>3.6394436011098351E-3</c:v>
                </c:pt>
                <c:pt idx="200">
                  <c:v>8.8151688223948085E-4</c:v>
                </c:pt>
                <c:pt idx="201">
                  <c:v>-5.9804054374368917E-3</c:v>
                </c:pt>
                <c:pt idx="202">
                  <c:v>-7.1040365756933814E-4</c:v>
                </c:pt>
                <c:pt idx="203">
                  <c:v>7.4565070309994264E-3</c:v>
                </c:pt>
                <c:pt idx="204">
                  <c:v>1.2948051691653573E-3</c:v>
                </c:pt>
                <c:pt idx="205">
                  <c:v>4.8792570969692309E-3</c:v>
                </c:pt>
                <c:pt idx="206">
                  <c:v>-4.7738354157513045E-4</c:v>
                </c:pt>
                <c:pt idx="207">
                  <c:v>-8.0456023555977706E-3</c:v>
                </c:pt>
                <c:pt idx="208">
                  <c:v>-5.7932498118750831E-3</c:v>
                </c:pt>
                <c:pt idx="209">
                  <c:v>7.8019766082534792E-3</c:v>
                </c:pt>
                <c:pt idx="210">
                  <c:v>-1.6300913470395792E-2</c:v>
                </c:pt>
                <c:pt idx="211">
                  <c:v>8.5392614520381476E-3</c:v>
                </c:pt>
                <c:pt idx="212">
                  <c:v>-2.5500509788356071E-3</c:v>
                </c:pt>
                <c:pt idx="213">
                  <c:v>-2.7898166629031391E-3</c:v>
                </c:pt>
                <c:pt idx="214">
                  <c:v>-1.3337106173277633E-2</c:v>
                </c:pt>
                <c:pt idx="215">
                  <c:v>5.143448679498555E-6</c:v>
                </c:pt>
                <c:pt idx="216">
                  <c:v>1.110363528539427E-2</c:v>
                </c:pt>
                <c:pt idx="217">
                  <c:v>-1.5663859381090063E-3</c:v>
                </c:pt>
                <c:pt idx="218">
                  <c:v>-1.5241618258034852E-2</c:v>
                </c:pt>
                <c:pt idx="219">
                  <c:v>1.7310947462643108E-2</c:v>
                </c:pt>
                <c:pt idx="220">
                  <c:v>-2.0877848600460262E-2</c:v>
                </c:pt>
                <c:pt idx="221">
                  <c:v>-1.1517079997145095E-2</c:v>
                </c:pt>
                <c:pt idx="222">
                  <c:v>-1.6605033389019107E-2</c:v>
                </c:pt>
                <c:pt idx="223">
                  <c:v>1.5776197143493004E-3</c:v>
                </c:pt>
                <c:pt idx="224">
                  <c:v>-8.1333007603821214E-3</c:v>
                </c:pt>
                <c:pt idx="225">
                  <c:v>1.449674521026141E-4</c:v>
                </c:pt>
                <c:pt idx="226">
                  <c:v>1.2801813375545616E-2</c:v>
                </c:pt>
                <c:pt idx="227">
                  <c:v>9.1011161201558465E-3</c:v>
                </c:pt>
                <c:pt idx="228">
                  <c:v>1.9385370551728141E-2</c:v>
                </c:pt>
                <c:pt idx="229">
                  <c:v>-7.3261006911145487E-3</c:v>
                </c:pt>
                <c:pt idx="230">
                  <c:v>1.2228305755854488E-2</c:v>
                </c:pt>
                <c:pt idx="231">
                  <c:v>7.0286902960544542E-3</c:v>
                </c:pt>
                <c:pt idx="232">
                  <c:v>-1.5026967912613247E-3</c:v>
                </c:pt>
                <c:pt idx="233">
                  <c:v>1.1868364593755272E-2</c:v>
                </c:pt>
                <c:pt idx="234">
                  <c:v>-1.3863159905223388E-3</c:v>
                </c:pt>
                <c:pt idx="235">
                  <c:v>6.2107969535819749E-3</c:v>
                </c:pt>
                <c:pt idx="236">
                  <c:v>1.166311452590388E-2</c:v>
                </c:pt>
                <c:pt idx="237">
                  <c:v>-1.1892880023623562E-4</c:v>
                </c:pt>
                <c:pt idx="238">
                  <c:v>-2.8338532482108702E-3</c:v>
                </c:pt>
                <c:pt idx="239">
                  <c:v>5.6843107121705662E-3</c:v>
                </c:pt>
                <c:pt idx="240">
                  <c:v>3.7684038179458044E-3</c:v>
                </c:pt>
                <c:pt idx="241">
                  <c:v>3.4952512292501896E-4</c:v>
                </c:pt>
                <c:pt idx="242">
                  <c:v>3.1153271076324886E-3</c:v>
                </c:pt>
                <c:pt idx="243">
                  <c:v>6.9645165701919096E-4</c:v>
                </c:pt>
                <c:pt idx="244">
                  <c:v>-7.0136272063750277E-4</c:v>
                </c:pt>
                <c:pt idx="245">
                  <c:v>5.2970440158390175E-4</c:v>
                </c:pt>
                <c:pt idx="246">
                  <c:v>2.4024123365344922E-4</c:v>
                </c:pt>
                <c:pt idx="247">
                  <c:v>7.3508877776274207E-4</c:v>
                </c:pt>
                <c:pt idx="248">
                  <c:v>5.1208495790618968E-3</c:v>
                </c:pt>
                <c:pt idx="249">
                  <c:v>-1.5022868144790934E-3</c:v>
                </c:pt>
                <c:pt idx="250">
                  <c:v>1.9651638682952766E-3</c:v>
                </c:pt>
                <c:pt idx="251">
                  <c:v>5.2232126037382535E-3</c:v>
                </c:pt>
                <c:pt idx="252">
                  <c:v>2.8599297608858914E-3</c:v>
                </c:pt>
                <c:pt idx="253">
                  <c:v>-1.1506915591880367E-3</c:v>
                </c:pt>
                <c:pt idx="254">
                  <c:v>2.8020525549233778E-3</c:v>
                </c:pt>
                <c:pt idx="255">
                  <c:v>-2.5456643802205699E-3</c:v>
                </c:pt>
                <c:pt idx="256">
                  <c:v>-6.8527897391607124E-3</c:v>
                </c:pt>
                <c:pt idx="257">
                  <c:v>6.3641670398569801E-3</c:v>
                </c:pt>
                <c:pt idx="258">
                  <c:v>3.7576736905965669E-3</c:v>
                </c:pt>
                <c:pt idx="259">
                  <c:v>-1.162571611194858E-3</c:v>
                </c:pt>
                <c:pt idx="260">
                  <c:v>1.6638314482451343E-3</c:v>
                </c:pt>
                <c:pt idx="261">
                  <c:v>-7.2830218621909391E-3</c:v>
                </c:pt>
                <c:pt idx="262">
                  <c:v>-2.3785219748231713E-4</c:v>
                </c:pt>
                <c:pt idx="263">
                  <c:v>-1.6486120835066051E-2</c:v>
                </c:pt>
                <c:pt idx="264">
                  <c:v>4.5254337712382214E-3</c:v>
                </c:pt>
                <c:pt idx="265">
                  <c:v>-1.6346465792101281E-2</c:v>
                </c:pt>
                <c:pt idx="266">
                  <c:v>-6.3627861855108849E-3</c:v>
                </c:pt>
                <c:pt idx="267">
                  <c:v>-8.5252600430867614E-3</c:v>
                </c:pt>
                <c:pt idx="268">
                  <c:v>2.0148073536758092E-2</c:v>
                </c:pt>
                <c:pt idx="269">
                  <c:v>2.3731374483640814E-2</c:v>
                </c:pt>
                <c:pt idx="270">
                  <c:v>4.5596380288210562E-3</c:v>
                </c:pt>
                <c:pt idx="271">
                  <c:v>3.8032226158686553E-3</c:v>
                </c:pt>
                <c:pt idx="272">
                  <c:v>1.7448387198071571E-3</c:v>
                </c:pt>
                <c:pt idx="273">
                  <c:v>-1.3930621104517706E-4</c:v>
                </c:pt>
                <c:pt idx="274">
                  <c:v>3.3041101164722553E-3</c:v>
                </c:pt>
                <c:pt idx="275">
                  <c:v>8.6140303177227714E-4</c:v>
                </c:pt>
                <c:pt idx="276">
                  <c:v>-4.9005926973648417E-3</c:v>
                </c:pt>
                <c:pt idx="277">
                  <c:v>-1.0364383893445015E-2</c:v>
                </c:pt>
                <c:pt idx="278">
                  <c:v>-3.4002138968464108E-4</c:v>
                </c:pt>
                <c:pt idx="279">
                  <c:v>-1.8447213476145048E-2</c:v>
                </c:pt>
                <c:pt idx="280">
                  <c:v>-8.9332548391871259E-3</c:v>
                </c:pt>
                <c:pt idx="281">
                  <c:v>1.1562735816043841E-2</c:v>
                </c:pt>
                <c:pt idx="282">
                  <c:v>1.773016853612145E-2</c:v>
                </c:pt>
                <c:pt idx="283">
                  <c:v>-8.4393221529863015E-3</c:v>
                </c:pt>
                <c:pt idx="284">
                  <c:v>-8.1266169265894958E-3</c:v>
                </c:pt>
                <c:pt idx="285">
                  <c:v>-2.5818856981186258E-3</c:v>
                </c:pt>
                <c:pt idx="286">
                  <c:v>-5.8300285881662875E-3</c:v>
                </c:pt>
                <c:pt idx="287">
                  <c:v>-9.2909032101848917E-3</c:v>
                </c:pt>
                <c:pt idx="288">
                  <c:v>1.3334893185903807E-2</c:v>
                </c:pt>
                <c:pt idx="289">
                  <c:v>1.5487524912989278E-3</c:v>
                </c:pt>
                <c:pt idx="290">
                  <c:v>4.720464879542292E-3</c:v>
                </c:pt>
                <c:pt idx="291">
                  <c:v>1.5154312961683942E-2</c:v>
                </c:pt>
                <c:pt idx="292">
                  <c:v>-5.5066562878371269E-3</c:v>
                </c:pt>
                <c:pt idx="293">
                  <c:v>2.5651682269424068E-3</c:v>
                </c:pt>
                <c:pt idx="294">
                  <c:v>-1.3478287784341066E-2</c:v>
                </c:pt>
                <c:pt idx="295">
                  <c:v>-1.358750298545512E-2</c:v>
                </c:pt>
                <c:pt idx="296">
                  <c:v>9.4895171480104974E-3</c:v>
                </c:pt>
                <c:pt idx="297">
                  <c:v>-1.3077099123800286E-2</c:v>
                </c:pt>
                <c:pt idx="298">
                  <c:v>1.2879170322592387E-2</c:v>
                </c:pt>
                <c:pt idx="299">
                  <c:v>1.4336238227742741E-2</c:v>
                </c:pt>
                <c:pt idx="300">
                  <c:v>-4.1647063128333371E-3</c:v>
                </c:pt>
                <c:pt idx="301">
                  <c:v>1.0238810823374916E-2</c:v>
                </c:pt>
                <c:pt idx="302">
                  <c:v>-3.4240276947173063E-3</c:v>
                </c:pt>
                <c:pt idx="303">
                  <c:v>-4.2562395694247922E-3</c:v>
                </c:pt>
                <c:pt idx="304">
                  <c:v>1.0618979721447666E-2</c:v>
                </c:pt>
                <c:pt idx="305">
                  <c:v>-2.9034206552188216E-5</c:v>
                </c:pt>
                <c:pt idx="306">
                  <c:v>9.598294984990317E-3</c:v>
                </c:pt>
                <c:pt idx="307">
                  <c:v>4.0664593404575655E-3</c:v>
                </c:pt>
                <c:pt idx="308">
                  <c:v>1.5962998616407095E-3</c:v>
                </c:pt>
                <c:pt idx="309">
                  <c:v>-3.1435850414654552E-4</c:v>
                </c:pt>
                <c:pt idx="310">
                  <c:v>-1.0626219688207137E-3</c:v>
                </c:pt>
                <c:pt idx="311">
                  <c:v>6.1078428844464306E-3</c:v>
                </c:pt>
                <c:pt idx="312">
                  <c:v>-3.0338534527620388E-4</c:v>
                </c:pt>
                <c:pt idx="313">
                  <c:v>2.7549722990950704E-3</c:v>
                </c:pt>
                <c:pt idx="314">
                  <c:v>-7.6601694159734123E-4</c:v>
                </c:pt>
                <c:pt idx="315">
                  <c:v>-1.4771185417172892E-3</c:v>
                </c:pt>
                <c:pt idx="316">
                  <c:v>-2.9606829375931087E-3</c:v>
                </c:pt>
                <c:pt idx="317">
                  <c:v>6.1062383803760925E-3</c:v>
                </c:pt>
                <c:pt idx="318">
                  <c:v>-4.5488729439078276E-3</c:v>
                </c:pt>
                <c:pt idx="319">
                  <c:v>-4.3981612307754693E-3</c:v>
                </c:pt>
                <c:pt idx="320">
                  <c:v>1.1953653627569873E-3</c:v>
                </c:pt>
                <c:pt idx="321">
                  <c:v>-1.4275356219564148E-2</c:v>
                </c:pt>
                <c:pt idx="322">
                  <c:v>3.9366624176442495E-3</c:v>
                </c:pt>
                <c:pt idx="323">
                  <c:v>-1.7106821197868119E-2</c:v>
                </c:pt>
                <c:pt idx="324">
                  <c:v>-1.9195207034580692E-3</c:v>
                </c:pt>
                <c:pt idx="325">
                  <c:v>1.2522702237719055E-2</c:v>
                </c:pt>
                <c:pt idx="326">
                  <c:v>-6.0932371744078879E-3</c:v>
                </c:pt>
                <c:pt idx="327">
                  <c:v>1.3442908996060394E-2</c:v>
                </c:pt>
                <c:pt idx="328">
                  <c:v>-3.3256976557031678E-3</c:v>
                </c:pt>
                <c:pt idx="329">
                  <c:v>1.2085101644750693E-2</c:v>
                </c:pt>
                <c:pt idx="330">
                  <c:v>-4.8844889025895554E-3</c:v>
                </c:pt>
                <c:pt idx="331">
                  <c:v>8.9723821319605199E-3</c:v>
                </c:pt>
                <c:pt idx="332">
                  <c:v>-1.7472567103759362E-3</c:v>
                </c:pt>
                <c:pt idx="333">
                  <c:v>-6.1583457609898215E-3</c:v>
                </c:pt>
                <c:pt idx="334">
                  <c:v>-1.4665926443847035E-2</c:v>
                </c:pt>
                <c:pt idx="335">
                  <c:v>-2.3803309880471176E-3</c:v>
                </c:pt>
                <c:pt idx="336">
                  <c:v>2.3657611241204987E-3</c:v>
                </c:pt>
                <c:pt idx="337">
                  <c:v>1.2162382307370311E-2</c:v>
                </c:pt>
                <c:pt idx="338">
                  <c:v>-8.834685901175145E-3</c:v>
                </c:pt>
                <c:pt idx="339">
                  <c:v>-3.9732546030981607E-3</c:v>
                </c:pt>
                <c:pt idx="340">
                  <c:v>3.5234525311901902E-3</c:v>
                </c:pt>
                <c:pt idx="341">
                  <c:v>6.5870725268106249E-3</c:v>
                </c:pt>
                <c:pt idx="342">
                  <c:v>-2.0640326786721432E-3</c:v>
                </c:pt>
                <c:pt idx="343">
                  <c:v>2.6789414524361062E-3</c:v>
                </c:pt>
                <c:pt idx="344">
                  <c:v>4.4475762105921478E-3</c:v>
                </c:pt>
                <c:pt idx="345">
                  <c:v>5.1893769208662789E-3</c:v>
                </c:pt>
                <c:pt idx="346">
                  <c:v>-4.5918068424737933E-3</c:v>
                </c:pt>
                <c:pt idx="347">
                  <c:v>1.6284321389502543E-3</c:v>
                </c:pt>
                <c:pt idx="348">
                  <c:v>5.134989081813774E-3</c:v>
                </c:pt>
                <c:pt idx="349">
                  <c:v>-7.7874695833246642E-4</c:v>
                </c:pt>
                <c:pt idx="350">
                  <c:v>-1.1375703905032222E-2</c:v>
                </c:pt>
                <c:pt idx="351">
                  <c:v>9.1927482501988188E-3</c:v>
                </c:pt>
                <c:pt idx="352">
                  <c:v>-1.4817023709090096E-3</c:v>
                </c:pt>
                <c:pt idx="353">
                  <c:v>5.0745829128360466E-3</c:v>
                </c:pt>
                <c:pt idx="354">
                  <c:v>2.3549409829866624E-3</c:v>
                </c:pt>
                <c:pt idx="355">
                  <c:v>2.2502664628334234E-3</c:v>
                </c:pt>
                <c:pt idx="356">
                  <c:v>-4.1499129896262112E-3</c:v>
                </c:pt>
                <c:pt idx="357">
                  <c:v>2.7654044889026041E-3</c:v>
                </c:pt>
                <c:pt idx="358">
                  <c:v>-3.7473480752430819E-3</c:v>
                </c:pt>
                <c:pt idx="359">
                  <c:v>-1.0180553084023857E-2</c:v>
                </c:pt>
                <c:pt idx="360">
                  <c:v>1.0863776421427699E-2</c:v>
                </c:pt>
                <c:pt idx="361">
                  <c:v>2.9364330665656102E-3</c:v>
                </c:pt>
                <c:pt idx="362">
                  <c:v>-1.1908003217775753E-2</c:v>
                </c:pt>
                <c:pt idx="363">
                  <c:v>-4.46568133609649E-3</c:v>
                </c:pt>
                <c:pt idx="364">
                  <c:v>3.7667106347277534E-3</c:v>
                </c:pt>
                <c:pt idx="365">
                  <c:v>1.3368148149806192E-2</c:v>
                </c:pt>
                <c:pt idx="366">
                  <c:v>-5.1025566779002406E-3</c:v>
                </c:pt>
                <c:pt idx="367">
                  <c:v>-2.9539964693172764E-3</c:v>
                </c:pt>
                <c:pt idx="368">
                  <c:v>-3.0500142470446046E-4</c:v>
                </c:pt>
                <c:pt idx="369">
                  <c:v>1.0721604647198088E-2</c:v>
                </c:pt>
                <c:pt idx="370">
                  <c:v>7.6811844498031457E-4</c:v>
                </c:pt>
                <c:pt idx="371">
                  <c:v>3.0433126126717365E-3</c:v>
                </c:pt>
                <c:pt idx="372">
                  <c:v>-6.4358157586455564E-4</c:v>
                </c:pt>
                <c:pt idx="373">
                  <c:v>-9.3094923034876148E-4</c:v>
                </c:pt>
                <c:pt idx="374">
                  <c:v>2.3351455783891246E-3</c:v>
                </c:pt>
                <c:pt idx="375">
                  <c:v>-2.2363847897467698E-3</c:v>
                </c:pt>
                <c:pt idx="376">
                  <c:v>-1.0335205180265266E-2</c:v>
                </c:pt>
                <c:pt idx="377">
                  <c:v>9.1209187900458677E-3</c:v>
                </c:pt>
                <c:pt idx="378">
                  <c:v>-1.2675637262110088E-3</c:v>
                </c:pt>
                <c:pt idx="379">
                  <c:v>-6.3385149544391154E-3</c:v>
                </c:pt>
                <c:pt idx="380">
                  <c:v>2.0573430769848127E-3</c:v>
                </c:pt>
                <c:pt idx="381">
                  <c:v>-1.0091047804279632E-3</c:v>
                </c:pt>
                <c:pt idx="382">
                  <c:v>2.116629136818338E-3</c:v>
                </c:pt>
                <c:pt idx="383">
                  <c:v>-8.6605619929224897E-3</c:v>
                </c:pt>
                <c:pt idx="384">
                  <c:v>-1.4372153446468713E-3</c:v>
                </c:pt>
                <c:pt idx="385">
                  <c:v>-6.4955604213555807E-3</c:v>
                </c:pt>
                <c:pt idx="386">
                  <c:v>4.1826549652815233E-4</c:v>
                </c:pt>
                <c:pt idx="387">
                  <c:v>1.1970491836123859E-2</c:v>
                </c:pt>
                <c:pt idx="388">
                  <c:v>1.7371166381222091E-3</c:v>
                </c:pt>
                <c:pt idx="389">
                  <c:v>-7.0188746545117725E-3</c:v>
                </c:pt>
                <c:pt idx="390">
                  <c:v>-4.6332892479042445E-3</c:v>
                </c:pt>
                <c:pt idx="391">
                  <c:v>5.6737303135299989E-3</c:v>
                </c:pt>
                <c:pt idx="392">
                  <c:v>1.9776842314756056E-3</c:v>
                </c:pt>
                <c:pt idx="393">
                  <c:v>9.8540001369309162E-3</c:v>
                </c:pt>
                <c:pt idx="394">
                  <c:v>-5.3176152385387195E-3</c:v>
                </c:pt>
                <c:pt idx="395">
                  <c:v>6.0763682545493542E-3</c:v>
                </c:pt>
                <c:pt idx="396">
                  <c:v>6.356661823521784E-4</c:v>
                </c:pt>
                <c:pt idx="397">
                  <c:v>-7.3804656966740398E-3</c:v>
                </c:pt>
                <c:pt idx="398">
                  <c:v>-2.9780039040750291E-3</c:v>
                </c:pt>
                <c:pt idx="399">
                  <c:v>-3.9015604969013028E-4</c:v>
                </c:pt>
                <c:pt idx="400">
                  <c:v>-2.1086969192055022E-2</c:v>
                </c:pt>
                <c:pt idx="401">
                  <c:v>2.6549619429538794E-3</c:v>
                </c:pt>
                <c:pt idx="402">
                  <c:v>6.9120966992928731E-3</c:v>
                </c:pt>
                <c:pt idx="403">
                  <c:v>-3.0807039266700365E-4</c:v>
                </c:pt>
                <c:pt idx="404">
                  <c:v>-3.8692324426552824E-3</c:v>
                </c:pt>
                <c:pt idx="405">
                  <c:v>6.0625605331265549E-3</c:v>
                </c:pt>
                <c:pt idx="406">
                  <c:v>-1.6792964823456991E-2</c:v>
                </c:pt>
                <c:pt idx="407">
                  <c:v>2.259647701629263E-3</c:v>
                </c:pt>
                <c:pt idx="408">
                  <c:v>1.2262986096672604E-2</c:v>
                </c:pt>
                <c:pt idx="409">
                  <c:v>1.1005268761367724E-2</c:v>
                </c:pt>
                <c:pt idx="410">
                  <c:v>4.4432729912807552E-3</c:v>
                </c:pt>
                <c:pt idx="411">
                  <c:v>-7.35256382355035E-4</c:v>
                </c:pt>
                <c:pt idx="412">
                  <c:v>7.9827335781697557E-3</c:v>
                </c:pt>
                <c:pt idx="413">
                  <c:v>1.1055718522485251E-3</c:v>
                </c:pt>
                <c:pt idx="414">
                  <c:v>7.7093628613465076E-4</c:v>
                </c:pt>
                <c:pt idx="415">
                  <c:v>-4.2707960737403163E-3</c:v>
                </c:pt>
                <c:pt idx="416">
                  <c:v>-2.3905652122773076E-3</c:v>
                </c:pt>
                <c:pt idx="417">
                  <c:v>-5.6922102123075392E-3</c:v>
                </c:pt>
                <c:pt idx="418">
                  <c:v>-1.0761020698430391E-2</c:v>
                </c:pt>
                <c:pt idx="419">
                  <c:v>-5.7917546957350231E-3</c:v>
                </c:pt>
                <c:pt idx="420">
                  <c:v>1.2310073597852267E-2</c:v>
                </c:pt>
                <c:pt idx="421">
                  <c:v>7.2921427569481731E-3</c:v>
                </c:pt>
                <c:pt idx="422">
                  <c:v>2.8367163378208414E-5</c:v>
                </c:pt>
                <c:pt idx="423">
                  <c:v>-2.2741038379837917E-3</c:v>
                </c:pt>
                <c:pt idx="424">
                  <c:v>-2.7606940266825457E-3</c:v>
                </c:pt>
                <c:pt idx="425">
                  <c:v>-2.2522393088201631E-3</c:v>
                </c:pt>
                <c:pt idx="426">
                  <c:v>3.1098384092550632E-3</c:v>
                </c:pt>
                <c:pt idx="427">
                  <c:v>-7.7831957796706099E-3</c:v>
                </c:pt>
                <c:pt idx="428">
                  <c:v>-2.8790232242949477E-3</c:v>
                </c:pt>
                <c:pt idx="429">
                  <c:v>1.2726835975794628E-2</c:v>
                </c:pt>
                <c:pt idx="430">
                  <c:v>-9.6030650234122886E-3</c:v>
                </c:pt>
                <c:pt idx="431">
                  <c:v>9.4960389304633061E-4</c:v>
                </c:pt>
                <c:pt idx="432">
                  <c:v>-1.2760257482792195E-3</c:v>
                </c:pt>
                <c:pt idx="433">
                  <c:v>3.904332041982352E-3</c:v>
                </c:pt>
                <c:pt idx="434">
                  <c:v>5.1978915460573353E-3</c:v>
                </c:pt>
                <c:pt idx="435">
                  <c:v>-2.628982682793983E-3</c:v>
                </c:pt>
                <c:pt idx="436">
                  <c:v>-8.2891366720709101E-3</c:v>
                </c:pt>
                <c:pt idx="437">
                  <c:v>-2.1325960481545045E-2</c:v>
                </c:pt>
                <c:pt idx="438">
                  <c:v>-3.236924211323932E-2</c:v>
                </c:pt>
                <c:pt idx="439">
                  <c:v>-4.0211444491884053E-2</c:v>
                </c:pt>
                <c:pt idx="440">
                  <c:v>-1.3614249963910554E-2</c:v>
                </c:pt>
                <c:pt idx="441">
                  <c:v>3.8291299743553803E-2</c:v>
                </c:pt>
                <c:pt idx="442">
                  <c:v>2.4007254278508312E-2</c:v>
                </c:pt>
                <c:pt idx="443">
                  <c:v>6.0855118835607827E-4</c:v>
                </c:pt>
                <c:pt idx="444">
                  <c:v>-8.4270784584924117E-3</c:v>
                </c:pt>
                <c:pt idx="445">
                  <c:v>-3.0022649772647417E-2</c:v>
                </c:pt>
                <c:pt idx="446">
                  <c:v>1.8127671026470109E-2</c:v>
                </c:pt>
                <c:pt idx="447">
                  <c:v>1.1641159398742432E-3</c:v>
                </c:pt>
                <c:pt idx="448">
                  <c:v>-1.5448308659813455E-2</c:v>
                </c:pt>
                <c:pt idx="449">
                  <c:v>2.477363695127497E-2</c:v>
                </c:pt>
                <c:pt idx="450">
                  <c:v>-1.3995035710028114E-2</c:v>
                </c:pt>
                <c:pt idx="451">
                  <c:v>5.2640754451046302E-3</c:v>
                </c:pt>
                <c:pt idx="452">
                  <c:v>4.4770065646443351E-3</c:v>
                </c:pt>
                <c:pt idx="453">
                  <c:v>-4.0980414626955409E-3</c:v>
                </c:pt>
                <c:pt idx="454">
                  <c:v>1.2749687874278685E-2</c:v>
                </c:pt>
                <c:pt idx="455">
                  <c:v>8.6677408281392605E-3</c:v>
                </c:pt>
                <c:pt idx="456">
                  <c:v>-2.5643447325231369E-3</c:v>
                </c:pt>
                <c:pt idx="457">
                  <c:v>-1.6296231019642143E-2</c:v>
                </c:pt>
                <c:pt idx="458">
                  <c:v>4.5553923362219801E-3</c:v>
                </c:pt>
                <c:pt idx="459">
                  <c:v>-1.2394930290949867E-2</c:v>
                </c:pt>
                <c:pt idx="460">
                  <c:v>-2.0507439880633901E-3</c:v>
                </c:pt>
                <c:pt idx="461">
                  <c:v>-3.3686521134926087E-3</c:v>
                </c:pt>
                <c:pt idx="462">
                  <c:v>-4.6590158688575067E-4</c:v>
                </c:pt>
                <c:pt idx="463">
                  <c:v>-2.6001211006746214E-2</c:v>
                </c:pt>
                <c:pt idx="464">
                  <c:v>1.2320937592521393E-3</c:v>
                </c:pt>
                <c:pt idx="465">
                  <c:v>1.8895898353574289E-2</c:v>
                </c:pt>
                <c:pt idx="466">
                  <c:v>1.9719386827028343E-3</c:v>
                </c:pt>
                <c:pt idx="467">
                  <c:v>1.4213792986497257E-2</c:v>
                </c:pt>
                <c:pt idx="468">
                  <c:v>1.8124593785162658E-2</c:v>
                </c:pt>
                <c:pt idx="469">
                  <c:v>-3.5946894030197459E-3</c:v>
                </c:pt>
                <c:pt idx="470">
                  <c:v>8.0035198025308167E-3</c:v>
                </c:pt>
                <c:pt idx="471">
                  <c:v>8.7797803155266266E-3</c:v>
                </c:pt>
                <c:pt idx="472">
                  <c:v>7.2484859143041565E-4</c:v>
                </c:pt>
                <c:pt idx="473">
                  <c:v>1.2746643338301428E-3</c:v>
                </c:pt>
                <c:pt idx="474">
                  <c:v>-6.8488239238575872E-3</c:v>
                </c:pt>
                <c:pt idx="475">
                  <c:v>-4.7274308267142729E-3</c:v>
                </c:pt>
                <c:pt idx="476">
                  <c:v>1.474355129517228E-2</c:v>
                </c:pt>
                <c:pt idx="477">
                  <c:v>4.5600613744872197E-3</c:v>
                </c:pt>
                <c:pt idx="478">
                  <c:v>2.7050902843496526E-4</c:v>
                </c:pt>
                <c:pt idx="479">
                  <c:v>-1.4221007367133545E-3</c:v>
                </c:pt>
                <c:pt idx="480">
                  <c:v>-5.8424493431773871E-3</c:v>
                </c:pt>
                <c:pt idx="481">
                  <c:v>1.6490847328002923E-2</c:v>
                </c:pt>
                <c:pt idx="482">
                  <c:v>1.0969953689202727E-2</c:v>
                </c:pt>
                <c:pt idx="483">
                  <c:v>-1.9149326619372631E-3</c:v>
                </c:pt>
                <c:pt idx="484">
                  <c:v>-2.5573858343901608E-3</c:v>
                </c:pt>
                <c:pt idx="485">
                  <c:v>1.1770488448379798E-2</c:v>
                </c:pt>
                <c:pt idx="486">
                  <c:v>-4.4987559745411469E-4</c:v>
                </c:pt>
                <c:pt idx="487">
                  <c:v>-4.8214818389651134E-3</c:v>
                </c:pt>
                <c:pt idx="488">
                  <c:v>1.1803876623389281E-2</c:v>
                </c:pt>
                <c:pt idx="489">
                  <c:v>2.7243528137560241E-3</c:v>
                </c:pt>
                <c:pt idx="490">
                  <c:v>-3.5516667167835828E-3</c:v>
                </c:pt>
                <c:pt idx="491">
                  <c:v>-1.1327897786013324E-3</c:v>
                </c:pt>
                <c:pt idx="492">
                  <c:v>-3.4768203303673869E-4</c:v>
                </c:pt>
                <c:pt idx="493">
                  <c:v>-9.871290634763304E-3</c:v>
                </c:pt>
                <c:pt idx="494">
                  <c:v>1.5094553561973928E-3</c:v>
                </c:pt>
                <c:pt idx="495">
                  <c:v>-3.2333074641793741E-3</c:v>
                </c:pt>
                <c:pt idx="496">
                  <c:v>-1.4089163191530417E-2</c:v>
                </c:pt>
                <c:pt idx="497">
                  <c:v>-1.1270640608151911E-2</c:v>
                </c:pt>
                <c:pt idx="498">
                  <c:v>1.4793302627265626E-2</c:v>
                </c:pt>
                <c:pt idx="499">
                  <c:v>-1.3402770185119402E-3</c:v>
                </c:pt>
                <c:pt idx="500">
                  <c:v>1.6033230015307577E-2</c:v>
                </c:pt>
                <c:pt idx="501">
                  <c:v>-1.1237403815994775E-3</c:v>
                </c:pt>
                <c:pt idx="502">
                  <c:v>3.8029554525950086E-3</c:v>
                </c:pt>
                <c:pt idx="503">
                  <c:v>-1.2356238490984315E-3</c:v>
                </c:pt>
                <c:pt idx="504">
                  <c:v>1.2212500944798874E-3</c:v>
                </c:pt>
                <c:pt idx="505">
                  <c:v>-1.2914090666574113E-4</c:v>
                </c:pt>
                <c:pt idx="506">
                  <c:v>5.934414473988609E-4</c:v>
                </c:pt>
                <c:pt idx="507">
                  <c:v>-4.6517999903487525E-3</c:v>
                </c:pt>
                <c:pt idx="508">
                  <c:v>1.0623939088487118E-2</c:v>
                </c:pt>
                <c:pt idx="509">
                  <c:v>-1.1056592615916112E-2</c:v>
                </c:pt>
                <c:pt idx="510">
                  <c:v>-1.4477826648337327E-2</c:v>
                </c:pt>
                <c:pt idx="511">
                  <c:v>2.0317856261110587E-2</c:v>
                </c:pt>
                <c:pt idx="512">
                  <c:v>-7.0140439391970736E-3</c:v>
                </c:pt>
                <c:pt idx="513">
                  <c:v>-6.5110523995720879E-3</c:v>
                </c:pt>
                <c:pt idx="514">
                  <c:v>-7.769086475925991E-3</c:v>
                </c:pt>
                <c:pt idx="515">
                  <c:v>2.2488564074157492E-3</c:v>
                </c:pt>
                <c:pt idx="516">
                  <c:v>-1.961386758563884E-2</c:v>
                </c:pt>
                <c:pt idx="517">
                  <c:v>4.7442879213808178E-3</c:v>
                </c:pt>
                <c:pt idx="518">
                  <c:v>1.0562580218900188E-2</c:v>
                </c:pt>
                <c:pt idx="519">
                  <c:v>1.4410635565352437E-2</c:v>
                </c:pt>
                <c:pt idx="520">
                  <c:v>-1.5154776290347281E-2</c:v>
                </c:pt>
                <c:pt idx="521">
                  <c:v>-1.7957495093582236E-2</c:v>
                </c:pt>
                <c:pt idx="522">
                  <c:v>7.7483064365918945E-3</c:v>
                </c:pt>
                <c:pt idx="523">
                  <c:v>8.7780959420341153E-3</c:v>
                </c:pt>
                <c:pt idx="524">
                  <c:v>1.2341596351676601E-2</c:v>
                </c:pt>
                <c:pt idx="525">
                  <c:v>-1.5999154873061849E-3</c:v>
                </c:pt>
                <c:pt idx="526">
                  <c:v>-2.1809363425864849E-3</c:v>
                </c:pt>
                <c:pt idx="527">
                  <c:v>1.0573663970038498E-2</c:v>
                </c:pt>
                <c:pt idx="528">
                  <c:v>-7.2433987852541376E-3</c:v>
                </c:pt>
                <c:pt idx="529">
                  <c:v>-9.4564850357659186E-3</c:v>
                </c:pt>
                <c:pt idx="530">
                  <c:v>-1.5422041688326272E-2</c:v>
                </c:pt>
                <c:pt idx="531">
                  <c:v>2.0102042596295308E-3</c:v>
                </c:pt>
                <c:pt idx="532">
                  <c:v>-1.3202162915856163E-2</c:v>
                </c:pt>
                <c:pt idx="533">
                  <c:v>-2.3985816544630535E-2</c:v>
                </c:pt>
                <c:pt idx="534">
                  <c:v>-1.0897537692782108E-2</c:v>
                </c:pt>
                <c:pt idx="535">
                  <c:v>8.529084787104222E-4</c:v>
                </c:pt>
                <c:pt idx="536">
                  <c:v>7.7725142384488712E-3</c:v>
                </c:pt>
                <c:pt idx="537">
                  <c:v>-2.5282375384065234E-2</c:v>
                </c:pt>
                <c:pt idx="538">
                  <c:v>1.6558061184935031E-2</c:v>
                </c:pt>
                <c:pt idx="539">
                  <c:v>-2.183577282074398E-2</c:v>
                </c:pt>
                <c:pt idx="540">
                  <c:v>5.316801874443635E-4</c:v>
                </c:pt>
                <c:pt idx="541">
                  <c:v>-1.1762766026242346E-2</c:v>
                </c:pt>
                <c:pt idx="542">
                  <c:v>5.1819885399586188E-3</c:v>
                </c:pt>
                <c:pt idx="543">
                  <c:v>2.0080726790476438E-2</c:v>
                </c:pt>
                <c:pt idx="544">
                  <c:v>-1.5761544984816713E-2</c:v>
                </c:pt>
                <c:pt idx="545">
                  <c:v>1.4045237921062189E-2</c:v>
                </c:pt>
                <c:pt idx="546">
                  <c:v>-1.0922922453367977E-2</c:v>
                </c:pt>
                <c:pt idx="547">
                  <c:v>5.5133506231893649E-3</c:v>
                </c:pt>
                <c:pt idx="548">
                  <c:v>2.4458651059441346E-2</c:v>
                </c:pt>
                <c:pt idx="549">
                  <c:v>-4.433346643196018E-4</c:v>
                </c:pt>
                <c:pt idx="550">
                  <c:v>-1.8920968934657827E-2</c:v>
                </c:pt>
                <c:pt idx="551">
                  <c:v>4.9796200223488655E-3</c:v>
                </c:pt>
                <c:pt idx="552">
                  <c:v>1.5255683580189725E-3</c:v>
                </c:pt>
                <c:pt idx="553">
                  <c:v>-1.8654158095200504E-2</c:v>
                </c:pt>
                <c:pt idx="554">
                  <c:v>-1.4255058233664721E-2</c:v>
                </c:pt>
                <c:pt idx="555">
                  <c:v>-6.638403938297871E-4</c:v>
                </c:pt>
                <c:pt idx="556">
                  <c:v>-1.8896835434723531E-4</c:v>
                </c:pt>
                <c:pt idx="557">
                  <c:v>-1.2377447169312198E-2</c:v>
                </c:pt>
                <c:pt idx="558">
                  <c:v>1.933001507774379E-2</c:v>
                </c:pt>
                <c:pt idx="559">
                  <c:v>1.638173787203618E-2</c:v>
                </c:pt>
                <c:pt idx="560">
                  <c:v>1.6346110504470802E-2</c:v>
                </c:pt>
                <c:pt idx="561">
                  <c:v>-4.6766320024294265E-3</c:v>
                </c:pt>
                <c:pt idx="562">
                  <c:v>-2.6033408087892532E-5</c:v>
                </c:pt>
                <c:pt idx="563">
                  <c:v>1.43507312538776E-2</c:v>
                </c:pt>
                <c:pt idx="564">
                  <c:v>-1.2532577326809282E-2</c:v>
                </c:pt>
                <c:pt idx="565">
                  <c:v>4.4299598797164323E-3</c:v>
                </c:pt>
                <c:pt idx="566">
                  <c:v>1.1284366553322904E-2</c:v>
                </c:pt>
                <c:pt idx="567">
                  <c:v>-1.8718651532711654E-3</c:v>
                </c:pt>
                <c:pt idx="568">
                  <c:v>-8.1541314223962831E-3</c:v>
                </c:pt>
                <c:pt idx="569">
                  <c:v>2.3588385853510946E-2</c:v>
                </c:pt>
                <c:pt idx="570">
                  <c:v>4.0859495652811485E-3</c:v>
                </c:pt>
                <c:pt idx="571">
                  <c:v>3.4926341991238E-3</c:v>
                </c:pt>
                <c:pt idx="572">
                  <c:v>3.300439956470432E-3</c:v>
                </c:pt>
                <c:pt idx="573">
                  <c:v>8.8462303513638313E-4</c:v>
                </c:pt>
                <c:pt idx="574">
                  <c:v>-1.1303756054675167E-2</c:v>
                </c:pt>
                <c:pt idx="575">
                  <c:v>5.0396727822188481E-3</c:v>
                </c:pt>
                <c:pt idx="576">
                  <c:v>1.557925340134523E-4</c:v>
                </c:pt>
                <c:pt idx="577">
                  <c:v>1.6262545533244185E-2</c:v>
                </c:pt>
                <c:pt idx="578">
                  <c:v>-1.261768241643932E-3</c:v>
                </c:pt>
                <c:pt idx="579">
                  <c:v>-1.8386309650007115E-3</c:v>
                </c:pt>
                <c:pt idx="580">
                  <c:v>5.584727884835018E-3</c:v>
                </c:pt>
                <c:pt idx="581">
                  <c:v>6.5735830102084192E-3</c:v>
                </c:pt>
                <c:pt idx="582">
                  <c:v>4.3959671019814534E-3</c:v>
                </c:pt>
                <c:pt idx="583">
                  <c:v>9.8509213283250836E-4</c:v>
                </c:pt>
                <c:pt idx="584">
                  <c:v>-8.7777298047479432E-4</c:v>
                </c:pt>
                <c:pt idx="585">
                  <c:v>-6.4065095838299205E-3</c:v>
                </c:pt>
                <c:pt idx="586">
                  <c:v>-3.7814200960276936E-4</c:v>
                </c:pt>
                <c:pt idx="587">
                  <c:v>5.4510717198609884E-4</c:v>
                </c:pt>
                <c:pt idx="588">
                  <c:v>8.7780120839133745E-3</c:v>
                </c:pt>
                <c:pt idx="589">
                  <c:v>4.3408797962407337E-3</c:v>
                </c:pt>
                <c:pt idx="590">
                  <c:v>-2.0418423901345938E-3</c:v>
                </c:pt>
                <c:pt idx="591">
                  <c:v>6.310959037162926E-3</c:v>
                </c:pt>
                <c:pt idx="592">
                  <c:v>-3.2134798118797336E-3</c:v>
                </c:pt>
                <c:pt idx="593">
                  <c:v>-1.019629847580408E-2</c:v>
                </c:pt>
                <c:pt idx="594">
                  <c:v>1.0452797852349736E-2</c:v>
                </c:pt>
                <c:pt idx="595">
                  <c:v>-1.2048074005081098E-2</c:v>
                </c:pt>
                <c:pt idx="596">
                  <c:v>2.7827028948345474E-3</c:v>
                </c:pt>
                <c:pt idx="597">
                  <c:v>-2.7435462066001262E-3</c:v>
                </c:pt>
                <c:pt idx="598">
                  <c:v>9.6157541401615809E-3</c:v>
                </c:pt>
                <c:pt idx="599">
                  <c:v>9.9900696845903383E-3</c:v>
                </c:pt>
                <c:pt idx="600">
                  <c:v>1.7291222756818405E-4</c:v>
                </c:pt>
                <c:pt idx="601">
                  <c:v>-9.8476965888961271E-4</c:v>
                </c:pt>
                <c:pt idx="602">
                  <c:v>6.5197258913036061E-3</c:v>
                </c:pt>
                <c:pt idx="603">
                  <c:v>3.0797379324564098E-3</c:v>
                </c:pt>
                <c:pt idx="604">
                  <c:v>7.6125480391681512E-4</c:v>
                </c:pt>
                <c:pt idx="605">
                  <c:v>-5.2075629179119901E-3</c:v>
                </c:pt>
                <c:pt idx="606">
                  <c:v>4.7858743900950742E-5</c:v>
                </c:pt>
                <c:pt idx="607">
                  <c:v>-1.8136895909355406E-3</c:v>
                </c:pt>
                <c:pt idx="608">
                  <c:v>1.8710001220028356E-3</c:v>
                </c:pt>
                <c:pt idx="609">
                  <c:v>1.64799402984732E-3</c:v>
                </c:pt>
                <c:pt idx="610">
                  <c:v>-9.2736357017856857E-3</c:v>
                </c:pt>
                <c:pt idx="611">
                  <c:v>-5.0759493430435152E-3</c:v>
                </c:pt>
                <c:pt idx="612">
                  <c:v>7.7796067866815026E-3</c:v>
                </c:pt>
                <c:pt idx="613">
                  <c:v>-8.7144996519244577E-3</c:v>
                </c:pt>
                <c:pt idx="614">
                  <c:v>-5.9545827060152288E-3</c:v>
                </c:pt>
                <c:pt idx="615">
                  <c:v>-2.3903650994534542E-4</c:v>
                </c:pt>
                <c:pt idx="616">
                  <c:v>3.1696106671955265E-3</c:v>
                </c:pt>
                <c:pt idx="617">
                  <c:v>7.532129051973039E-4</c:v>
                </c:pt>
                <c:pt idx="618">
                  <c:v>1.2406365635768817E-2</c:v>
                </c:pt>
                <c:pt idx="619">
                  <c:v>-9.6075230499917813E-3</c:v>
                </c:pt>
                <c:pt idx="620">
                  <c:v>-1.6947950262444553E-4</c:v>
                </c:pt>
                <c:pt idx="621">
                  <c:v>-8.514434129144554E-3</c:v>
                </c:pt>
                <c:pt idx="622">
                  <c:v>9.7489765084672747E-3</c:v>
                </c:pt>
                <c:pt idx="623">
                  <c:v>-9.4558634687098679E-3</c:v>
                </c:pt>
                <c:pt idx="624">
                  <c:v>2.0515771310288176E-4</c:v>
                </c:pt>
                <c:pt idx="625">
                  <c:v>-3.7135946105880755E-3</c:v>
                </c:pt>
                <c:pt idx="626">
                  <c:v>6.0014590783345695E-3</c:v>
                </c:pt>
                <c:pt idx="627">
                  <c:v>-2.0876364235120157E-3</c:v>
                </c:pt>
                <c:pt idx="628">
                  <c:v>1.3588637760190403E-2</c:v>
                </c:pt>
                <c:pt idx="629">
                  <c:v>6.9505294260036226E-3</c:v>
                </c:pt>
                <c:pt idx="630">
                  <c:v>-2.1046585556623991E-4</c:v>
                </c:pt>
                <c:pt idx="631">
                  <c:v>4.2776949685127815E-3</c:v>
                </c:pt>
                <c:pt idx="632">
                  <c:v>-1.0057688960932291E-3</c:v>
                </c:pt>
                <c:pt idx="633">
                  <c:v>1.1343986763476727E-3</c:v>
                </c:pt>
                <c:pt idx="634">
                  <c:v>2.820696337857359E-3</c:v>
                </c:pt>
                <c:pt idx="635">
                  <c:v>-2.9160622587003754E-3</c:v>
                </c:pt>
                <c:pt idx="636">
                  <c:v>4.8853283781898054E-3</c:v>
                </c:pt>
                <c:pt idx="637">
                  <c:v>1.2886157698214313E-3</c:v>
                </c:pt>
                <c:pt idx="638">
                  <c:v>3.3041017947016116E-3</c:v>
                </c:pt>
                <c:pt idx="639">
                  <c:v>-1.7192357309944891E-3</c:v>
                </c:pt>
                <c:pt idx="640">
                  <c:v>-9.2175323600370163E-3</c:v>
                </c:pt>
                <c:pt idx="641">
                  <c:v>-8.1482984228569144E-3</c:v>
                </c:pt>
                <c:pt idx="642">
                  <c:v>-1.8005054405386205E-3</c:v>
                </c:pt>
                <c:pt idx="643">
                  <c:v>-1.8424088906440429E-3</c:v>
                </c:pt>
                <c:pt idx="644">
                  <c:v>3.1280929982563338E-3</c:v>
                </c:pt>
                <c:pt idx="645">
                  <c:v>-3.2632838884862482E-3</c:v>
                </c:pt>
                <c:pt idx="646">
                  <c:v>5.7913826350895967E-3</c:v>
                </c:pt>
                <c:pt idx="647">
                  <c:v>2.7083904396495474E-3</c:v>
                </c:pt>
                <c:pt idx="648">
                  <c:v>-1.6529289144317837E-3</c:v>
                </c:pt>
                <c:pt idx="649">
                  <c:v>1.3275566984318879E-2</c:v>
                </c:pt>
                <c:pt idx="650">
                  <c:v>-3.6580792723724311E-2</c:v>
                </c:pt>
                <c:pt idx="651">
                  <c:v>-1.8262246454750181E-2</c:v>
                </c:pt>
                <c:pt idx="652">
                  <c:v>1.7614121723580567E-2</c:v>
                </c:pt>
                <c:pt idx="653">
                  <c:v>1.6889243109367773E-2</c:v>
                </c:pt>
                <c:pt idx="654">
                  <c:v>1.3473862722098988E-2</c:v>
                </c:pt>
                <c:pt idx="655">
                  <c:v>1.9467064123035718E-3</c:v>
                </c:pt>
                <c:pt idx="656">
                  <c:v>-6.8710288215743185E-3</c:v>
                </c:pt>
                <c:pt idx="657">
                  <c:v>5.3386867527391987E-3</c:v>
                </c:pt>
                <c:pt idx="658">
                  <c:v>-8.7195782734437023E-4</c:v>
                </c:pt>
                <c:pt idx="659">
                  <c:v>1.5138186568454184E-2</c:v>
                </c:pt>
                <c:pt idx="660">
                  <c:v>3.4028194222132059E-3</c:v>
                </c:pt>
                <c:pt idx="661">
                  <c:v>6.9848425545492024E-3</c:v>
                </c:pt>
                <c:pt idx="662">
                  <c:v>1.3475864591820549E-4</c:v>
                </c:pt>
                <c:pt idx="663">
                  <c:v>5.2454226347346793E-3</c:v>
                </c:pt>
                <c:pt idx="664">
                  <c:v>-9.2937916829076938E-4</c:v>
                </c:pt>
                <c:pt idx="665">
                  <c:v>2.3794621249798175E-3</c:v>
                </c:pt>
                <c:pt idx="666">
                  <c:v>-1.4362048323089381E-3</c:v>
                </c:pt>
                <c:pt idx="667">
                  <c:v>4.2612086686796488E-3</c:v>
                </c:pt>
                <c:pt idx="668">
                  <c:v>-3.6190700145063283E-3</c:v>
                </c:pt>
                <c:pt idx="669">
                  <c:v>4.543626595285696E-3</c:v>
                </c:pt>
                <c:pt idx="670">
                  <c:v>-3.0160188196025378E-3</c:v>
                </c:pt>
                <c:pt idx="671">
                  <c:v>3.2273254255773474E-4</c:v>
                </c:pt>
                <c:pt idx="672">
                  <c:v>-1.1992611701764468E-3</c:v>
                </c:pt>
                <c:pt idx="673">
                  <c:v>1.6049206929937636E-3</c:v>
                </c:pt>
                <c:pt idx="674">
                  <c:v>1.6299800885987742E-3</c:v>
                </c:pt>
                <c:pt idx="675">
                  <c:v>-1.2705942552551364E-3</c:v>
                </c:pt>
                <c:pt idx="676">
                  <c:v>-6.3819410006827546E-3</c:v>
                </c:pt>
                <c:pt idx="677">
                  <c:v>3.1290428248181399E-3</c:v>
                </c:pt>
                <c:pt idx="678">
                  <c:v>2.1254932837361468E-4</c:v>
                </c:pt>
                <c:pt idx="679">
                  <c:v>8.566697203483924E-3</c:v>
                </c:pt>
                <c:pt idx="680">
                  <c:v>-9.0757701220377175E-4</c:v>
                </c:pt>
                <c:pt idx="681">
                  <c:v>3.8971768568868799E-4</c:v>
                </c:pt>
                <c:pt idx="682">
                  <c:v>-2.8687970637969228E-3</c:v>
                </c:pt>
                <c:pt idx="683">
                  <c:v>4.7234151815842293E-3</c:v>
                </c:pt>
                <c:pt idx="684">
                  <c:v>-7.9636327962473777E-4</c:v>
                </c:pt>
                <c:pt idx="685">
                  <c:v>2.7890160588736079E-3</c:v>
                </c:pt>
                <c:pt idx="686">
                  <c:v>-5.4941422173428317E-3</c:v>
                </c:pt>
                <c:pt idx="687">
                  <c:v>1.8668463000156262E-3</c:v>
                </c:pt>
                <c:pt idx="688">
                  <c:v>2.1972017746725615E-3</c:v>
                </c:pt>
                <c:pt idx="689">
                  <c:v>-1.4413098689576487E-3</c:v>
                </c:pt>
                <c:pt idx="690">
                  <c:v>-5.6348160417969207E-4</c:v>
                </c:pt>
                <c:pt idx="691">
                  <c:v>1.9498668278891155E-3</c:v>
                </c:pt>
                <c:pt idx="692">
                  <c:v>-5.2540552892296902E-3</c:v>
                </c:pt>
                <c:pt idx="693">
                  <c:v>-1.3661600732483932E-3</c:v>
                </c:pt>
                <c:pt idx="694">
                  <c:v>-1.5800644041810373E-3</c:v>
                </c:pt>
                <c:pt idx="695">
                  <c:v>5.2144285434831354E-3</c:v>
                </c:pt>
                <c:pt idx="696">
                  <c:v>-1.9555915792795644E-3</c:v>
                </c:pt>
                <c:pt idx="697">
                  <c:v>-2.3786910985704626E-3</c:v>
                </c:pt>
                <c:pt idx="698">
                  <c:v>-4.1385504576534266E-5</c:v>
                </c:pt>
                <c:pt idx="699">
                  <c:v>4.1922415783452651E-3</c:v>
                </c:pt>
                <c:pt idx="700">
                  <c:v>2.9772423706444862E-3</c:v>
                </c:pt>
                <c:pt idx="701">
                  <c:v>-1.4639577393839857E-4</c:v>
                </c:pt>
                <c:pt idx="702">
                  <c:v>-2.2254880636449503E-3</c:v>
                </c:pt>
                <c:pt idx="703">
                  <c:v>-2.482774229870716E-2</c:v>
                </c:pt>
                <c:pt idx="704">
                  <c:v>1.4570387013562412E-2</c:v>
                </c:pt>
                <c:pt idx="705">
                  <c:v>-1.4941748028884077E-2</c:v>
                </c:pt>
                <c:pt idx="706">
                  <c:v>-5.8784939968330771E-4</c:v>
                </c:pt>
                <c:pt idx="707">
                  <c:v>1.0058516338082277E-2</c:v>
                </c:pt>
                <c:pt idx="708">
                  <c:v>-3.7794279558526649E-3</c:v>
                </c:pt>
                <c:pt idx="709">
                  <c:v>-1.8603270347706181E-5</c:v>
                </c:pt>
                <c:pt idx="710">
                  <c:v>2.9909368142030094E-4</c:v>
                </c:pt>
                <c:pt idx="711">
                  <c:v>1.0858000137422273E-2</c:v>
                </c:pt>
                <c:pt idx="712">
                  <c:v>6.478752169386928E-3</c:v>
                </c:pt>
                <c:pt idx="713">
                  <c:v>-5.7532933124543554E-3</c:v>
                </c:pt>
                <c:pt idx="714">
                  <c:v>-8.6248497700706916E-3</c:v>
                </c:pt>
                <c:pt idx="715">
                  <c:v>6.4234951715066626E-3</c:v>
                </c:pt>
                <c:pt idx="716">
                  <c:v>5.2825763509087575E-3</c:v>
                </c:pt>
                <c:pt idx="717">
                  <c:v>-9.3651275565667449E-3</c:v>
                </c:pt>
                <c:pt idx="718">
                  <c:v>7.9363927170502876E-3</c:v>
                </c:pt>
                <c:pt idx="719">
                  <c:v>-3.2660234772408018E-3</c:v>
                </c:pt>
                <c:pt idx="720">
                  <c:v>-4.9678818158212078E-3</c:v>
                </c:pt>
                <c:pt idx="721">
                  <c:v>4.2874861231427417E-3</c:v>
                </c:pt>
                <c:pt idx="722">
                  <c:v>4.8144428658220277E-4</c:v>
                </c:pt>
                <c:pt idx="723">
                  <c:v>-3.2587877673729898E-3</c:v>
                </c:pt>
                <c:pt idx="724">
                  <c:v>4.5953303755956135E-3</c:v>
                </c:pt>
                <c:pt idx="725">
                  <c:v>-1.2524577866582336E-2</c:v>
                </c:pt>
                <c:pt idx="726">
                  <c:v>1.1459325937728834E-3</c:v>
                </c:pt>
                <c:pt idx="727">
                  <c:v>-3.104076499634731E-3</c:v>
                </c:pt>
                <c:pt idx="728">
                  <c:v>2.0158385876223729E-4</c:v>
                </c:pt>
                <c:pt idx="729">
                  <c:v>-3.0426178920773266E-3</c:v>
                </c:pt>
                <c:pt idx="730">
                  <c:v>6.1415057663595871E-3</c:v>
                </c:pt>
                <c:pt idx="731">
                  <c:v>2.1895719655424944E-3</c:v>
                </c:pt>
                <c:pt idx="732">
                  <c:v>-1.3766710511558952E-3</c:v>
                </c:pt>
                <c:pt idx="733">
                  <c:v>-8.4145242314662383E-5</c:v>
                </c:pt>
                <c:pt idx="734">
                  <c:v>4.7385946404059154E-3</c:v>
                </c:pt>
                <c:pt idx="735">
                  <c:v>-3.8049574576371451E-3</c:v>
                </c:pt>
                <c:pt idx="736">
                  <c:v>-1.741927702175836E-3</c:v>
                </c:pt>
                <c:pt idx="737">
                  <c:v>-2.991196103286747E-3</c:v>
                </c:pt>
                <c:pt idx="738">
                  <c:v>-3.1131401617605554E-3</c:v>
                </c:pt>
                <c:pt idx="739">
                  <c:v>-1.2228399443930542E-4</c:v>
                </c:pt>
                <c:pt idx="740">
                  <c:v>-6.810018806473475E-3</c:v>
                </c:pt>
                <c:pt idx="741">
                  <c:v>-6.5468847876808331E-3</c:v>
                </c:pt>
                <c:pt idx="742">
                  <c:v>-4.4332128813332093E-3</c:v>
                </c:pt>
                <c:pt idx="743">
                  <c:v>-1.667520046979567E-3</c:v>
                </c:pt>
                <c:pt idx="744">
                  <c:v>2.198019977703114E-2</c:v>
                </c:pt>
                <c:pt idx="745">
                  <c:v>3.7648783671193967E-3</c:v>
                </c:pt>
                <c:pt idx="746">
                  <c:v>1.1016119798123997E-2</c:v>
                </c:pt>
                <c:pt idx="747">
                  <c:v>1.948845391487013E-3</c:v>
                </c:pt>
                <c:pt idx="748">
                  <c:v>-1.3989282109407189E-3</c:v>
                </c:pt>
                <c:pt idx="749">
                  <c:v>-1.1550945719234191E-4</c:v>
                </c:pt>
                <c:pt idx="750">
                  <c:v>7.4529552949928806E-3</c:v>
                </c:pt>
                <c:pt idx="751">
                  <c:v>-1.5835169024771387E-3</c:v>
                </c:pt>
                <c:pt idx="752">
                  <c:v>4.6654694620837109E-3</c:v>
                </c:pt>
                <c:pt idx="753">
                  <c:v>-2.3896514373653198E-3</c:v>
                </c:pt>
                <c:pt idx="754">
                  <c:v>7.4337023919075753E-3</c:v>
                </c:pt>
                <c:pt idx="755">
                  <c:v>2.1630907556930735E-3</c:v>
                </c:pt>
                <c:pt idx="756">
                  <c:v>8.0769847597577586E-4</c:v>
                </c:pt>
                <c:pt idx="757">
                  <c:v>3.9067456340769443E-3</c:v>
                </c:pt>
                <c:pt idx="758">
                  <c:v>-5.2683892752049318E-3</c:v>
                </c:pt>
                <c:pt idx="759">
                  <c:v>1.3344021688134898E-3</c:v>
                </c:pt>
                <c:pt idx="760">
                  <c:v>-2.6569303207866061E-3</c:v>
                </c:pt>
                <c:pt idx="761">
                  <c:v>-3.5217232085723734E-3</c:v>
                </c:pt>
                <c:pt idx="762">
                  <c:v>3.9692769872242176E-4</c:v>
                </c:pt>
                <c:pt idx="763">
                  <c:v>5.8044270335040676E-3</c:v>
                </c:pt>
                <c:pt idx="764">
                  <c:v>3.4050842286357528E-3</c:v>
                </c:pt>
                <c:pt idx="765">
                  <c:v>1.3077359109980912E-2</c:v>
                </c:pt>
                <c:pt idx="766">
                  <c:v>2.1570146826418611E-3</c:v>
                </c:pt>
                <c:pt idx="767">
                  <c:v>5.9214185824436353E-3</c:v>
                </c:pt>
                <c:pt idx="768">
                  <c:v>-1.1380821315193454E-3</c:v>
                </c:pt>
                <c:pt idx="769">
                  <c:v>6.5184833042276425E-3</c:v>
                </c:pt>
                <c:pt idx="770">
                  <c:v>-8.1502957242938472E-3</c:v>
                </c:pt>
                <c:pt idx="771">
                  <c:v>3.8757076880631845E-3</c:v>
                </c:pt>
                <c:pt idx="772">
                  <c:v>-1.7521567788889247E-3</c:v>
                </c:pt>
                <c:pt idx="773">
                  <c:v>1.9731727431487977E-3</c:v>
                </c:pt>
                <c:pt idx="774">
                  <c:v>3.6309126355809252E-3</c:v>
                </c:pt>
                <c:pt idx="775">
                  <c:v>-2.4603856692401176E-3</c:v>
                </c:pt>
                <c:pt idx="776">
                  <c:v>-1.8647113534051916E-3</c:v>
                </c:pt>
                <c:pt idx="777">
                  <c:v>1.2509324798275364E-3</c:v>
                </c:pt>
                <c:pt idx="778">
                  <c:v>2.2458490147972553E-3</c:v>
                </c:pt>
                <c:pt idx="779">
                  <c:v>-8.3916407368539048E-3</c:v>
                </c:pt>
                <c:pt idx="780">
                  <c:v>-2.9334768322500485E-4</c:v>
                </c:pt>
                <c:pt idx="781">
                  <c:v>-4.6478348568878983E-3</c:v>
                </c:pt>
                <c:pt idx="782">
                  <c:v>8.4507667536269683E-3</c:v>
                </c:pt>
                <c:pt idx="783">
                  <c:v>5.70596382591232E-3</c:v>
                </c:pt>
                <c:pt idx="784">
                  <c:v>-7.7096760248118474E-4</c:v>
                </c:pt>
                <c:pt idx="785">
                  <c:v>3.5107889747143313E-3</c:v>
                </c:pt>
                <c:pt idx="786">
                  <c:v>-3.5549054171999466E-3</c:v>
                </c:pt>
                <c:pt idx="787">
                  <c:v>0</c:v>
                </c:pt>
                <c:pt idx="788">
                  <c:v>2.825642382662228E-3</c:v>
                </c:pt>
                <c:pt idx="789">
                  <c:v>-2.1471124147148762E-3</c:v>
                </c:pt>
                <c:pt idx="790">
                  <c:v>1.8481317595456588E-3</c:v>
                </c:pt>
                <c:pt idx="791">
                  <c:v>-2.9719144556663584E-3</c:v>
                </c:pt>
                <c:pt idx="792">
                  <c:v>1.7622004694819377E-3</c:v>
                </c:pt>
                <c:pt idx="793">
                  <c:v>-3.6158379894762971E-3</c:v>
                </c:pt>
                <c:pt idx="794">
                  <c:v>3.360584419625029E-3</c:v>
                </c:pt>
                <c:pt idx="795">
                  <c:v>-2.6937499008075371E-3</c:v>
                </c:pt>
                <c:pt idx="796">
                  <c:v>6.5431404472227183E-3</c:v>
                </c:pt>
                <c:pt idx="797">
                  <c:v>7.9940528720048743E-3</c:v>
                </c:pt>
                <c:pt idx="798">
                  <c:v>-7.3565469720765909E-4</c:v>
                </c:pt>
                <c:pt idx="799">
                  <c:v>-8.668398232565737E-4</c:v>
                </c:pt>
                <c:pt idx="800">
                  <c:v>-6.0276734697655744E-3</c:v>
                </c:pt>
                <c:pt idx="801">
                  <c:v>-8.9030153960211638E-4</c:v>
                </c:pt>
                <c:pt idx="802">
                  <c:v>2.9831914579263465E-4</c:v>
                </c:pt>
                <c:pt idx="803">
                  <c:v>5.7014691400356185E-4</c:v>
                </c:pt>
                <c:pt idx="804">
                  <c:v>7.23849675825126E-3</c:v>
                </c:pt>
                <c:pt idx="805">
                  <c:v>-2.1175973909143666E-3</c:v>
                </c:pt>
                <c:pt idx="806">
                  <c:v>2.2680323213039314E-4</c:v>
                </c:pt>
                <c:pt idx="807">
                  <c:v>6.9308225759549607E-4</c:v>
                </c:pt>
                <c:pt idx="808">
                  <c:v>5.7360636002423832E-3</c:v>
                </c:pt>
                <c:pt idx="809">
                  <c:v>3.5597070516704093E-3</c:v>
                </c:pt>
                <c:pt idx="810">
                  <c:v>5.2321334355937893E-3</c:v>
                </c:pt>
                <c:pt idx="811">
                  <c:v>3.9993271421984809E-3</c:v>
                </c:pt>
                <c:pt idx="812">
                  <c:v>4.9798887192087238E-3</c:v>
                </c:pt>
                <c:pt idx="813">
                  <c:v>-8.6449147507085061E-4</c:v>
                </c:pt>
                <c:pt idx="814">
                  <c:v>1.6771491542383855E-3</c:v>
                </c:pt>
                <c:pt idx="815">
                  <c:v>6.0298501458571517E-3</c:v>
                </c:pt>
                <c:pt idx="816">
                  <c:v>-1.0827863781683815E-3</c:v>
                </c:pt>
                <c:pt idx="817">
                  <c:v>4.188992952173622E-4</c:v>
                </c:pt>
                <c:pt idx="818">
                  <c:v>1.4922501063708675E-3</c:v>
                </c:pt>
                <c:pt idx="819">
                  <c:v>1.0174652215321359E-3</c:v>
                </c:pt>
                <c:pt idx="820">
                  <c:v>-2.581705936709556E-3</c:v>
                </c:pt>
                <c:pt idx="821">
                  <c:v>1.3581210931325458E-2</c:v>
                </c:pt>
                <c:pt idx="822">
                  <c:v>-5.8771169457121526E-3</c:v>
                </c:pt>
                <c:pt idx="823">
                  <c:v>5.0375023737784424E-4</c:v>
                </c:pt>
                <c:pt idx="824">
                  <c:v>-3.2826225138571038E-3</c:v>
                </c:pt>
                <c:pt idx="825">
                  <c:v>-2.9176258949927506E-3</c:v>
                </c:pt>
                <c:pt idx="826">
                  <c:v>-2.2868283405635356E-3</c:v>
                </c:pt>
                <c:pt idx="827">
                  <c:v>7.9957573185312732E-4</c:v>
                </c:pt>
                <c:pt idx="828">
                  <c:v>3.2633399300272393E-3</c:v>
                </c:pt>
                <c:pt idx="829">
                  <c:v>3.6656559936696162E-4</c:v>
                </c:pt>
                <c:pt idx="830">
                  <c:v>-3.3847491786320912E-3</c:v>
                </c:pt>
                <c:pt idx="831">
                  <c:v>8.3398792956066378E-3</c:v>
                </c:pt>
                <c:pt idx="832">
                  <c:v>-1.6280348187074486E-3</c:v>
                </c:pt>
                <c:pt idx="833">
                  <c:v>-1.3151793429673527E-3</c:v>
                </c:pt>
                <c:pt idx="834">
                  <c:v>-2.0119159552997494E-3</c:v>
                </c:pt>
                <c:pt idx="835">
                  <c:v>-1.2485594515205749E-2</c:v>
                </c:pt>
                <c:pt idx="836">
                  <c:v>1.8881025742991701E-3</c:v>
                </c:pt>
                <c:pt idx="837">
                  <c:v>-1.0608320450020078E-3</c:v>
                </c:pt>
                <c:pt idx="838">
                  <c:v>-8.4435244056040287E-4</c:v>
                </c:pt>
                <c:pt idx="839">
                  <c:v>-1.0201073391556828E-3</c:v>
                </c:pt>
                <c:pt idx="840">
                  <c:v>7.2253086305444176E-3</c:v>
                </c:pt>
                <c:pt idx="841">
                  <c:v>1.0847364356112272E-3</c:v>
                </c:pt>
                <c:pt idx="842">
                  <c:v>2.9308110038477526E-3</c:v>
                </c:pt>
                <c:pt idx="843">
                  <c:v>-2.2575939841710303E-3</c:v>
                </c:pt>
                <c:pt idx="844">
                  <c:v>-1.6434753872949851E-3</c:v>
                </c:pt>
                <c:pt idx="845">
                  <c:v>5.5936598195100253E-4</c:v>
                </c:pt>
                <c:pt idx="846">
                  <c:v>-3.0595368382266273E-3</c:v>
                </c:pt>
                <c:pt idx="847">
                  <c:v>1.9276502673643437E-3</c:v>
                </c:pt>
                <c:pt idx="848">
                  <c:v>-8.2747239006095098E-4</c:v>
                </c:pt>
                <c:pt idx="849">
                  <c:v>6.8745011591528707E-4</c:v>
                </c:pt>
                <c:pt idx="850">
                  <c:v>-1.4349083716841415E-3</c:v>
                </c:pt>
                <c:pt idx="851">
                  <c:v>-3.7670371396038606E-3</c:v>
                </c:pt>
                <c:pt idx="852">
                  <c:v>-6.8380205168596985E-3</c:v>
                </c:pt>
                <c:pt idx="853">
                  <c:v>8.5764658646826294E-3</c:v>
                </c:pt>
                <c:pt idx="854">
                  <c:v>-2.907603119058052E-3</c:v>
                </c:pt>
                <c:pt idx="855">
                  <c:v>-1.7178251699592046E-3</c:v>
                </c:pt>
                <c:pt idx="856">
                  <c:v>7.5288503559402323E-3</c:v>
                </c:pt>
                <c:pt idx="857">
                  <c:v>-3.039688326511295E-3</c:v>
                </c:pt>
                <c:pt idx="858">
                  <c:v>1.0781736616292011E-2</c:v>
                </c:pt>
                <c:pt idx="859">
                  <c:v>6.0722141799202222E-3</c:v>
                </c:pt>
                <c:pt idx="860">
                  <c:v>-4.8582137105885161E-4</c:v>
                </c:pt>
                <c:pt idx="861">
                  <c:v>5.5276726852089401E-4</c:v>
                </c:pt>
                <c:pt idx="862">
                  <c:v>-1.9149797398098202E-3</c:v>
                </c:pt>
                <c:pt idx="863">
                  <c:v>1.7307918466451173E-3</c:v>
                </c:pt>
                <c:pt idx="864">
                  <c:v>1.1883436904249129E-3</c:v>
                </c:pt>
                <c:pt idx="865">
                  <c:v>-1.2721693695897679E-3</c:v>
                </c:pt>
                <c:pt idx="866">
                  <c:v>5.8193340552533356E-4</c:v>
                </c:pt>
                <c:pt idx="867">
                  <c:v>4.0803591852600924E-3</c:v>
                </c:pt>
                <c:pt idx="868">
                  <c:v>3.744537610262704E-5</c:v>
                </c:pt>
                <c:pt idx="869">
                  <c:v>-1.0257745827880963E-3</c:v>
                </c:pt>
                <c:pt idx="870">
                  <c:v>1.1299627434363934E-3</c:v>
                </c:pt>
                <c:pt idx="871">
                  <c:v>-2.1651516219075512E-3</c:v>
                </c:pt>
                <c:pt idx="872">
                  <c:v>-1.4795353149046619E-3</c:v>
                </c:pt>
                <c:pt idx="873">
                  <c:v>4.7651422971946031E-3</c:v>
                </c:pt>
                <c:pt idx="874">
                  <c:v>-6.871328353222825E-4</c:v>
                </c:pt>
                <c:pt idx="875">
                  <c:v>-1.8345468349136904E-2</c:v>
                </c:pt>
                <c:pt idx="876">
                  <c:v>3.6800388786592721E-3</c:v>
                </c:pt>
                <c:pt idx="877">
                  <c:v>6.744702885899654E-3</c:v>
                </c:pt>
                <c:pt idx="878">
                  <c:v>5.1468636886192742E-3</c:v>
                </c:pt>
                <c:pt idx="879">
                  <c:v>1.8361850286978481E-3</c:v>
                </c:pt>
                <c:pt idx="880">
                  <c:v>2.4860339279190358E-3</c:v>
                </c:pt>
                <c:pt idx="881">
                  <c:v>4.4321117177126383E-3</c:v>
                </c:pt>
                <c:pt idx="882">
                  <c:v>3.105017853485944E-4</c:v>
                </c:pt>
                <c:pt idx="883">
                  <c:v>-1.2053506261038615E-3</c:v>
                </c:pt>
                <c:pt idx="884">
                  <c:v>-4.6007450335814259E-4</c:v>
                </c:pt>
                <c:pt idx="885">
                  <c:v>7.5425956807599771E-3</c:v>
                </c:pt>
                <c:pt idx="886">
                  <c:v>3.7008743035282436E-3</c:v>
                </c:pt>
                <c:pt idx="887">
                  <c:v>-1.2184068519809704E-3</c:v>
                </c:pt>
                <c:pt idx="888">
                  <c:v>-2.7829088587652804E-3</c:v>
                </c:pt>
                <c:pt idx="889">
                  <c:v>1.5670290211890142E-3</c:v>
                </c:pt>
                <c:pt idx="890">
                  <c:v>2.6716883659768292E-4</c:v>
                </c:pt>
                <c:pt idx="891">
                  <c:v>-8.3033364774634012E-4</c:v>
                </c:pt>
                <c:pt idx="892">
                  <c:v>-9.7924249882421236E-4</c:v>
                </c:pt>
                <c:pt idx="893">
                  <c:v>4.5013588104362186E-3</c:v>
                </c:pt>
                <c:pt idx="894">
                  <c:v>-9.9632705490522574E-4</c:v>
                </c:pt>
                <c:pt idx="895">
                  <c:v>-2.242109822419468E-3</c:v>
                </c:pt>
                <c:pt idx="896">
                  <c:v>2.8359898308776774E-4</c:v>
                </c:pt>
                <c:pt idx="897">
                  <c:v>8.3125833736460205E-3</c:v>
                </c:pt>
                <c:pt idx="898">
                  <c:v>-6.7191605942243304E-3</c:v>
                </c:pt>
                <c:pt idx="899">
                  <c:v>-5.8281424466445424E-4</c:v>
                </c:pt>
                <c:pt idx="900">
                  <c:v>-4.5588579922685235E-4</c:v>
                </c:pt>
                <c:pt idx="901">
                  <c:v>1.5596986258985955E-3</c:v>
                </c:pt>
                <c:pt idx="902">
                  <c:v>3.1575172190189825E-4</c:v>
                </c:pt>
                <c:pt idx="903">
                  <c:v>-8.1055863508326578E-3</c:v>
                </c:pt>
                <c:pt idx="904">
                  <c:v>8.7695014026030957E-3</c:v>
                </c:pt>
                <c:pt idx="905">
                  <c:v>-8.6372167487240945E-3</c:v>
                </c:pt>
                <c:pt idx="906">
                  <c:v>1.532057636772409E-3</c:v>
                </c:pt>
                <c:pt idx="907">
                  <c:v>2.3081681207700998E-3</c:v>
                </c:pt>
                <c:pt idx="908">
                  <c:v>1.4522239141054789E-3</c:v>
                </c:pt>
                <c:pt idx="909">
                  <c:v>-9.4129872811729385E-3</c:v>
                </c:pt>
                <c:pt idx="910">
                  <c:v>6.3827127178005495E-3</c:v>
                </c:pt>
                <c:pt idx="911">
                  <c:v>9.2733610337524723E-4</c:v>
                </c:pt>
                <c:pt idx="912">
                  <c:v>-7.8298733652557018E-4</c:v>
                </c:pt>
                <c:pt idx="913">
                  <c:v>7.2790510702173033E-3</c:v>
                </c:pt>
                <c:pt idx="914">
                  <c:v>1.8728294224074943E-3</c:v>
                </c:pt>
                <c:pt idx="915">
                  <c:v>4.6626164116802295E-3</c:v>
                </c:pt>
                <c:pt idx="916">
                  <c:v>-5.2914255758300215E-5</c:v>
                </c:pt>
                <c:pt idx="917">
                  <c:v>5.9767835510570659E-4</c:v>
                </c:pt>
                <c:pt idx="918">
                  <c:v>5.3582583369758633E-3</c:v>
                </c:pt>
                <c:pt idx="919">
                  <c:v>-1.5367110756601694E-4</c:v>
                </c:pt>
                <c:pt idx="920">
                  <c:v>-3.6793928499852593E-4</c:v>
                </c:pt>
                <c:pt idx="921">
                  <c:v>-1.0643010144140571E-3</c:v>
                </c:pt>
                <c:pt idx="922">
                  <c:v>2.9189076398735176E-3</c:v>
                </c:pt>
                <c:pt idx="923">
                  <c:v>2.8262387997962017E-4</c:v>
                </c:pt>
                <c:pt idx="924">
                  <c:v>-9.7316153644986159E-4</c:v>
                </c:pt>
                <c:pt idx="925">
                  <c:v>-1.3420155895607954E-3</c:v>
                </c:pt>
                <c:pt idx="926">
                  <c:v>-7.2841090403496719E-4</c:v>
                </c:pt>
                <c:pt idx="927">
                  <c:v>2.4461208441749348E-3</c:v>
                </c:pt>
                <c:pt idx="928">
                  <c:v>4.9252712348291973E-4</c:v>
                </c:pt>
                <c:pt idx="929">
                  <c:v>-2.1860417341370017E-3</c:v>
                </c:pt>
                <c:pt idx="930">
                  <c:v>1.8873214113143176E-3</c:v>
                </c:pt>
                <c:pt idx="931">
                  <c:v>1.6458446506615104E-3</c:v>
                </c:pt>
                <c:pt idx="932">
                  <c:v>-2.4173521357919855E-3</c:v>
                </c:pt>
                <c:pt idx="933">
                  <c:v>-3.6367465375007732E-4</c:v>
                </c:pt>
                <c:pt idx="934">
                  <c:v>-1.4580218564576908E-2</c:v>
                </c:pt>
                <c:pt idx="935">
                  <c:v>1.2747569551484817E-3</c:v>
                </c:pt>
                <c:pt idx="936">
                  <c:v>9.9936514376108582E-3</c:v>
                </c:pt>
                <c:pt idx="937">
                  <c:v>-4.9893254241267825E-4</c:v>
                </c:pt>
                <c:pt idx="938">
                  <c:v>1.4190955235749438E-3</c:v>
                </c:pt>
                <c:pt idx="939">
                  <c:v>-1.5557342219810788E-2</c:v>
                </c:pt>
                <c:pt idx="940">
                  <c:v>-1.8370536869419727E-3</c:v>
                </c:pt>
                <c:pt idx="941">
                  <c:v>1.1619755664938251E-3</c:v>
                </c:pt>
                <c:pt idx="942">
                  <c:v>9.8916954334028386E-3</c:v>
                </c:pt>
                <c:pt idx="943">
                  <c:v>-3.4595702537768024E-3</c:v>
                </c:pt>
                <c:pt idx="944">
                  <c:v>-2.0766165998444643E-3</c:v>
                </c:pt>
                <c:pt idx="945">
                  <c:v>1.6714716175687365E-3</c:v>
                </c:pt>
                <c:pt idx="946">
                  <c:v>4.8695330705475671E-4</c:v>
                </c:pt>
                <c:pt idx="947">
                  <c:v>8.4246692815763099E-4</c:v>
                </c:pt>
                <c:pt idx="948">
                  <c:v>4.6045317623068212E-3</c:v>
                </c:pt>
                <c:pt idx="949">
                  <c:v>5.7046734011315034E-3</c:v>
                </c:pt>
                <c:pt idx="950">
                  <c:v>1.9805782508132293E-3</c:v>
                </c:pt>
                <c:pt idx="951">
                  <c:v>-7.5794584816878553E-3</c:v>
                </c:pt>
                <c:pt idx="952">
                  <c:v>3.123842327936699E-3</c:v>
                </c:pt>
                <c:pt idx="953">
                  <c:v>-1.7845188005765874E-4</c:v>
                </c:pt>
                <c:pt idx="954">
                  <c:v>-1.4899601369018473E-3</c:v>
                </c:pt>
                <c:pt idx="955">
                  <c:v>1.0780974881588173E-2</c:v>
                </c:pt>
                <c:pt idx="956">
                  <c:v>3.3583025766751994E-3</c:v>
                </c:pt>
                <c:pt idx="957">
                  <c:v>7.5683436079784804E-4</c:v>
                </c:pt>
                <c:pt idx="958">
                  <c:v>-1.101323850910665E-3</c:v>
                </c:pt>
                <c:pt idx="959">
                  <c:v>1.8454774338082527E-3</c:v>
                </c:pt>
                <c:pt idx="960">
                  <c:v>1.4548620417280834E-3</c:v>
                </c:pt>
                <c:pt idx="961">
                  <c:v>1.1095795544803473E-3</c:v>
                </c:pt>
                <c:pt idx="962">
                  <c:v>6.3414674600274703E-4</c:v>
                </c:pt>
                <c:pt idx="963">
                  <c:v>-3.0505657160058717E-3</c:v>
                </c:pt>
                <c:pt idx="964">
                  <c:v>6.4758397634472411E-4</c:v>
                </c:pt>
                <c:pt idx="965">
                  <c:v>-2.2245228623069533E-3</c:v>
                </c:pt>
                <c:pt idx="966">
                  <c:v>7.2164213508689904E-5</c:v>
                </c:pt>
                <c:pt idx="967">
                  <c:v>4.0768223332528133E-3</c:v>
                </c:pt>
                <c:pt idx="968">
                  <c:v>1.2038908157165553E-3</c:v>
                </c:pt>
                <c:pt idx="969">
                  <c:v>3.6982627391968716E-3</c:v>
                </c:pt>
                <c:pt idx="970">
                  <c:v>3.8665189230292019E-3</c:v>
                </c:pt>
                <c:pt idx="971">
                  <c:v>2.1565112094796657E-3</c:v>
                </c:pt>
                <c:pt idx="972">
                  <c:v>1.2459436180757644E-3</c:v>
                </c:pt>
                <c:pt idx="973">
                  <c:v>5.6309039828313749E-3</c:v>
                </c:pt>
                <c:pt idx="974">
                  <c:v>-1.0742110734551899E-3</c:v>
                </c:pt>
                <c:pt idx="975">
                  <c:v>-1.8060640031853121E-3</c:v>
                </c:pt>
                <c:pt idx="976">
                  <c:v>2.3197199800818369E-3</c:v>
                </c:pt>
                <c:pt idx="977">
                  <c:v>1.8018826725406682E-3</c:v>
                </c:pt>
                <c:pt idx="978">
                  <c:v>-1.688176887748127E-3</c:v>
                </c:pt>
                <c:pt idx="979">
                  <c:v>8.7772191292505937E-4</c:v>
                </c:pt>
                <c:pt idx="980">
                  <c:v>1.7492226482939653E-3</c:v>
                </c:pt>
                <c:pt idx="981">
                  <c:v>6.7235257565088588E-4</c:v>
                </c:pt>
                <c:pt idx="982">
                  <c:v>7.4205976767338102E-4</c:v>
                </c:pt>
                <c:pt idx="983">
                  <c:v>3.2794415766991368E-4</c:v>
                </c:pt>
                <c:pt idx="984">
                  <c:v>5.1037960751330715E-3</c:v>
                </c:pt>
                <c:pt idx="985">
                  <c:v>-3.9803955200169707E-3</c:v>
                </c:pt>
                <c:pt idx="986">
                  <c:v>1.6166011302900614E-3</c:v>
                </c:pt>
                <c:pt idx="987">
                  <c:v>-4.673955894668895E-3</c:v>
                </c:pt>
                <c:pt idx="988">
                  <c:v>1.270139250772935E-3</c:v>
                </c:pt>
                <c:pt idx="989">
                  <c:v>8.040609974748418E-3</c:v>
                </c:pt>
                <c:pt idx="990">
                  <c:v>-3.1975772860904912E-3</c:v>
                </c:pt>
                <c:pt idx="991">
                  <c:v>9.4401307627437045E-4</c:v>
                </c:pt>
                <c:pt idx="992">
                  <c:v>1.5908438533357942E-3</c:v>
                </c:pt>
                <c:pt idx="993">
                  <c:v>1.8994806646887061E-4</c:v>
                </c:pt>
                <c:pt idx="994">
                  <c:v>3.0922892353351652E-3</c:v>
                </c:pt>
                <c:pt idx="995">
                  <c:v>1.2704439148736187E-3</c:v>
                </c:pt>
                <c:pt idx="996">
                  <c:v>-1.8912071459828347E-4</c:v>
                </c:pt>
                <c:pt idx="997">
                  <c:v>1.4426138414861736E-3</c:v>
                </c:pt>
                <c:pt idx="998">
                  <c:v>-3.7689814841862911E-3</c:v>
                </c:pt>
                <c:pt idx="999">
                  <c:v>-8.9804683695034952E-4</c:v>
                </c:pt>
                <c:pt idx="1000">
                  <c:v>9.831508870482928E-4</c:v>
                </c:pt>
                <c:pt idx="1001">
                  <c:v>-2.3122806753022251E-3</c:v>
                </c:pt>
                <c:pt idx="1002">
                  <c:v>-5.5409987425276332E-3</c:v>
                </c:pt>
                <c:pt idx="1003">
                  <c:v>8.1626530192433662E-3</c:v>
                </c:pt>
                <c:pt idx="1004">
                  <c:v>-2.6294170087623257E-3</c:v>
                </c:pt>
                <c:pt idx="1005">
                  <c:v>1.2748699188762996E-3</c:v>
                </c:pt>
                <c:pt idx="1006">
                  <c:v>6.5198386021454125E-3</c:v>
                </c:pt>
                <c:pt idx="1007">
                  <c:v>-7.5054263723523104E-4</c:v>
                </c:pt>
                <c:pt idx="1008">
                  <c:v>2.0539843743953862E-3</c:v>
                </c:pt>
                <c:pt idx="1009">
                  <c:v>-3.8433158678481715E-4</c:v>
                </c:pt>
                <c:pt idx="1010">
                  <c:v>9.8003321249518788E-3</c:v>
                </c:pt>
                <c:pt idx="1011">
                  <c:v>-3.6929399584867401E-4</c:v>
                </c:pt>
                <c:pt idx="1012">
                  <c:v>8.1575867524471251E-3</c:v>
                </c:pt>
                <c:pt idx="1013">
                  <c:v>-2.0265827762343275E-3</c:v>
                </c:pt>
                <c:pt idx="1014">
                  <c:v>-1.052710815559842E-3</c:v>
                </c:pt>
                <c:pt idx="1015">
                  <c:v>-3.7463905087070002E-3</c:v>
                </c:pt>
                <c:pt idx="1016">
                  <c:v>-1.1411185558209418E-4</c:v>
                </c:pt>
                <c:pt idx="1017">
                  <c:v>2.9280666540677323E-3</c:v>
                </c:pt>
                <c:pt idx="1018">
                  <c:v>5.4912022132783626E-3</c:v>
                </c:pt>
                <c:pt idx="1019">
                  <c:v>3.1968420335846677E-3</c:v>
                </c:pt>
                <c:pt idx="1020">
                  <c:v>1.5477236518457054E-3</c:v>
                </c:pt>
                <c:pt idx="1021">
                  <c:v>-4.7306868270428188E-4</c:v>
                </c:pt>
                <c:pt idx="1022">
                  <c:v>-4.0791677714772118E-3</c:v>
                </c:pt>
                <c:pt idx="1023">
                  <c:v>8.934313473589495E-3</c:v>
                </c:pt>
                <c:pt idx="1024">
                  <c:v>5.3484783871170635E-3</c:v>
                </c:pt>
                <c:pt idx="1025">
                  <c:v>-3.2354978917475585E-3</c:v>
                </c:pt>
                <c:pt idx="1026">
                  <c:v>-8.2823618428607023E-4</c:v>
                </c:pt>
                <c:pt idx="1027">
                  <c:v>1.9836868787915067E-3</c:v>
                </c:pt>
                <c:pt idx="1028">
                  <c:v>-4.5827146348614839E-4</c:v>
                </c:pt>
                <c:pt idx="1029">
                  <c:v>-1.0589757408193626E-3</c:v>
                </c:pt>
                <c:pt idx="1030">
                  <c:v>7.9062824034794189E-4</c:v>
                </c:pt>
                <c:pt idx="1031">
                  <c:v>1.832319049558422E-3</c:v>
                </c:pt>
                <c:pt idx="1032">
                  <c:v>-5.1966324272850065E-3</c:v>
                </c:pt>
                <c:pt idx="1033">
                  <c:v>8.2690785268871494E-3</c:v>
                </c:pt>
                <c:pt idx="1034">
                  <c:v>6.3784332429780467E-3</c:v>
                </c:pt>
                <c:pt idx="1035">
                  <c:v>4.0205426195473347E-3</c:v>
                </c:pt>
                <c:pt idx="1036">
                  <c:v>7.0091458493143173E-3</c:v>
                </c:pt>
                <c:pt idx="1037">
                  <c:v>1.660963915355335E-3</c:v>
                </c:pt>
                <c:pt idx="1038">
                  <c:v>1.3020834718354051E-3</c:v>
                </c:pt>
                <c:pt idx="1039">
                  <c:v>-1.1128459593683269E-3</c:v>
                </c:pt>
                <c:pt idx="1040">
                  <c:v>7.0090260862362194E-3</c:v>
                </c:pt>
                <c:pt idx="1041">
                  <c:v>6.7269261681854198E-3</c:v>
                </c:pt>
                <c:pt idx="1042">
                  <c:v>-3.5307131324618969E-3</c:v>
                </c:pt>
                <c:pt idx="1043">
                  <c:v>9.3710063064367261E-3</c:v>
                </c:pt>
                <c:pt idx="1044">
                  <c:v>-1.6176977485318196E-3</c:v>
                </c:pt>
                <c:pt idx="1045">
                  <c:v>4.3756481542505214E-3</c:v>
                </c:pt>
                <c:pt idx="1046">
                  <c:v>8.0343644258471826E-3</c:v>
                </c:pt>
                <c:pt idx="1047">
                  <c:v>2.172004929470756E-3</c:v>
                </c:pt>
                <c:pt idx="1048">
                  <c:v>-5.601326352995111E-4</c:v>
                </c:pt>
                <c:pt idx="1049">
                  <c:v>6.0243942085909743E-4</c:v>
                </c:pt>
                <c:pt idx="1050">
                  <c:v>1.1771638040818483E-2</c:v>
                </c:pt>
                <c:pt idx="1051">
                  <c:v>-6.754736323635129E-3</c:v>
                </c:pt>
                <c:pt idx="1052">
                  <c:v>-1.0958642573971082E-2</c:v>
                </c:pt>
                <c:pt idx="1053">
                  <c:v>4.8886587523235534E-4</c:v>
                </c:pt>
                <c:pt idx="1054">
                  <c:v>-6.4829866199597882E-4</c:v>
                </c:pt>
                <c:pt idx="1055">
                  <c:v>-2.1436680282709664E-2</c:v>
                </c:pt>
                <c:pt idx="1056">
                  <c:v>-4.1842541159627059E-2</c:v>
                </c:pt>
                <c:pt idx="1057">
                  <c:v>1.729057365883202E-2</c:v>
                </c:pt>
                <c:pt idx="1058">
                  <c:v>-5.0141384210705929E-3</c:v>
                </c:pt>
                <c:pt idx="1059">
                  <c:v>-3.8259052205015347E-2</c:v>
                </c:pt>
                <c:pt idx="1060">
                  <c:v>1.4825645265136861E-2</c:v>
                </c:pt>
                <c:pt idx="1061">
                  <c:v>1.3818665612573789E-2</c:v>
                </c:pt>
                <c:pt idx="1062">
                  <c:v>2.6095218277205311E-3</c:v>
                </c:pt>
                <c:pt idx="1063">
                  <c:v>1.331344003093363E-2</c:v>
                </c:pt>
                <c:pt idx="1064">
                  <c:v>1.1996861644365414E-2</c:v>
                </c:pt>
                <c:pt idx="1065">
                  <c:v>3.7339982150897137E-4</c:v>
                </c:pt>
                <c:pt idx="1066">
                  <c:v>-5.8585171292084527E-3</c:v>
                </c:pt>
                <c:pt idx="1067">
                  <c:v>-5.51166461587029E-3</c:v>
                </c:pt>
                <c:pt idx="1068">
                  <c:v>9.7307755496563826E-4</c:v>
                </c:pt>
                <c:pt idx="1069">
                  <c:v>1.5901278284568242E-2</c:v>
                </c:pt>
                <c:pt idx="1070">
                  <c:v>1.1688438681734836E-2</c:v>
                </c:pt>
                <c:pt idx="1071">
                  <c:v>-1.2788311673315955E-2</c:v>
                </c:pt>
                <c:pt idx="1072">
                  <c:v>-1.1157806021536957E-2</c:v>
                </c:pt>
                <c:pt idx="1073">
                  <c:v>-1.3413965762133684E-2</c:v>
                </c:pt>
                <c:pt idx="1074">
                  <c:v>5.0587854385161684E-3</c:v>
                </c:pt>
                <c:pt idx="1075">
                  <c:v>1.0971617461221566E-2</c:v>
                </c:pt>
                <c:pt idx="1076">
                  <c:v>2.6353830125731121E-3</c:v>
                </c:pt>
                <c:pt idx="1077">
                  <c:v>-4.8399169395596596E-4</c:v>
                </c:pt>
                <c:pt idx="1078">
                  <c:v>4.4531482542421938E-3</c:v>
                </c:pt>
                <c:pt idx="1079">
                  <c:v>1.7229546503851501E-2</c:v>
                </c:pt>
                <c:pt idx="1080">
                  <c:v>-1.2747970405995702E-3</c:v>
                </c:pt>
                <c:pt idx="1081">
                  <c:v>-6.3839104358374464E-3</c:v>
                </c:pt>
                <c:pt idx="1082">
                  <c:v>-5.7409701425848447E-3</c:v>
                </c:pt>
                <c:pt idx="1083">
                  <c:v>-7.8223627410849855E-4</c:v>
                </c:pt>
                <c:pt idx="1084">
                  <c:v>1.7019980778953542E-3</c:v>
                </c:pt>
                <c:pt idx="1085">
                  <c:v>-1.4306040580462488E-2</c:v>
                </c:pt>
                <c:pt idx="1086">
                  <c:v>1.4807084661183528E-3</c:v>
                </c:pt>
                <c:pt idx="1087">
                  <c:v>-1.8456918435882967E-3</c:v>
                </c:pt>
                <c:pt idx="1088">
                  <c:v>-2.5484887259038472E-2</c:v>
                </c:pt>
                <c:pt idx="1089">
                  <c:v>-2.1189807067529817E-2</c:v>
                </c:pt>
                <c:pt idx="1090">
                  <c:v>2.6795040680132134E-2</c:v>
                </c:pt>
                <c:pt idx="1091">
                  <c:v>-1.7427285781738779E-2</c:v>
                </c:pt>
                <c:pt idx="1092">
                  <c:v>-2.9209188276955976E-3</c:v>
                </c:pt>
                <c:pt idx="1093">
                  <c:v>1.3675777422843996E-2</c:v>
                </c:pt>
                <c:pt idx="1094">
                  <c:v>-2.2590682199874954E-2</c:v>
                </c:pt>
                <c:pt idx="1095">
                  <c:v>1.2535961177379224E-2</c:v>
                </c:pt>
                <c:pt idx="1096">
                  <c:v>1.150010225857756E-2</c:v>
                </c:pt>
                <c:pt idx="1097">
                  <c:v>6.8394215963354203E-3</c:v>
                </c:pt>
                <c:pt idx="1098">
                  <c:v>-2.216406698415278E-2</c:v>
                </c:pt>
                <c:pt idx="1099">
                  <c:v>3.3309948117507698E-3</c:v>
                </c:pt>
                <c:pt idx="1100">
                  <c:v>1.658859896759754E-2</c:v>
                </c:pt>
                <c:pt idx="1101">
                  <c:v>-5.5406858556443965E-3</c:v>
                </c:pt>
                <c:pt idx="1102">
                  <c:v>8.2168987634330705E-3</c:v>
                </c:pt>
                <c:pt idx="1103">
                  <c:v>-2.8907996740231202E-3</c:v>
                </c:pt>
                <c:pt idx="1104">
                  <c:v>8.076336777702902E-3</c:v>
                </c:pt>
                <c:pt idx="1105">
                  <c:v>1.0605071728903286E-2</c:v>
                </c:pt>
                <c:pt idx="1106">
                  <c:v>8.3102040742370005E-4</c:v>
                </c:pt>
                <c:pt idx="1107">
                  <c:v>-5.7425818819625924E-3</c:v>
                </c:pt>
                <c:pt idx="1108">
                  <c:v>-8.5731770999769308E-3</c:v>
                </c:pt>
                <c:pt idx="1109">
                  <c:v>5.6229929781411334E-5</c:v>
                </c:pt>
                <c:pt idx="1110">
                  <c:v>-1.34708878288692E-2</c:v>
                </c:pt>
                <c:pt idx="1111">
                  <c:v>1.835373948385443E-3</c:v>
                </c:pt>
                <c:pt idx="1112">
                  <c:v>1.0380144165286856E-2</c:v>
                </c:pt>
                <c:pt idx="1113">
                  <c:v>1.1130053827261748E-3</c:v>
                </c:pt>
                <c:pt idx="1114">
                  <c:v>-8.221192443049306E-3</c:v>
                </c:pt>
                <c:pt idx="1115">
                  <c:v>2.54580217086239E-3</c:v>
                </c:pt>
                <c:pt idx="1116">
                  <c:v>-7.2319512187172617E-3</c:v>
                </c:pt>
                <c:pt idx="1117">
                  <c:v>-2.256217810740562E-3</c:v>
                </c:pt>
                <c:pt idx="1118">
                  <c:v>1.2729810253517449E-2</c:v>
                </c:pt>
                <c:pt idx="1119">
                  <c:v>3.4519805782134557E-3</c:v>
                </c:pt>
                <c:pt idx="1120">
                  <c:v>-2.6567663510656126E-4</c:v>
                </c:pt>
                <c:pt idx="1121">
                  <c:v>9.6356478649187744E-3</c:v>
                </c:pt>
                <c:pt idx="1122">
                  <c:v>9.3270114950413738E-3</c:v>
                </c:pt>
                <c:pt idx="1123">
                  <c:v>1.7061395117717584E-3</c:v>
                </c:pt>
                <c:pt idx="1124">
                  <c:v>8.8309946996841199E-4</c:v>
                </c:pt>
                <c:pt idx="1125">
                  <c:v>-6.8656551760573987E-3</c:v>
                </c:pt>
                <c:pt idx="1126">
                  <c:v>4.0523399338602221E-3</c:v>
                </c:pt>
                <c:pt idx="1127">
                  <c:v>-8.5623874263671856E-4</c:v>
                </c:pt>
                <c:pt idx="1128">
                  <c:v>-2.6356652140528051E-3</c:v>
                </c:pt>
                <c:pt idx="1129">
                  <c:v>7.3596045242624092E-3</c:v>
                </c:pt>
                <c:pt idx="1130">
                  <c:v>-3.1406888277453991E-3</c:v>
                </c:pt>
                <c:pt idx="1131">
                  <c:v>3.2431453331457786E-3</c:v>
                </c:pt>
                <c:pt idx="1132">
                  <c:v>-2.0252628489341846E-3</c:v>
                </c:pt>
                <c:pt idx="1133">
                  <c:v>-2.3600031860415097E-3</c:v>
                </c:pt>
                <c:pt idx="1134">
                  <c:v>-1.1631572622697848E-2</c:v>
                </c:pt>
                <c:pt idx="1135">
                  <c:v>1.2615875594803282E-2</c:v>
                </c:pt>
                <c:pt idx="1136">
                  <c:v>-6.9033331562017184E-3</c:v>
                </c:pt>
                <c:pt idx="1137">
                  <c:v>1.0790799467401633E-2</c:v>
                </c:pt>
                <c:pt idx="1138">
                  <c:v>4.4695948986579392E-3</c:v>
                </c:pt>
                <c:pt idx="1139">
                  <c:v>7.0234640036242536E-4</c:v>
                </c:pt>
                <c:pt idx="1140">
                  <c:v>8.5309006987769002E-3</c:v>
                </c:pt>
                <c:pt idx="1141">
                  <c:v>-7.1444381365731767E-4</c:v>
                </c:pt>
                <c:pt idx="1142">
                  <c:v>3.1210288686051267E-3</c:v>
                </c:pt>
                <c:pt idx="1143">
                  <c:v>1.0681371137670548E-3</c:v>
                </c:pt>
                <c:pt idx="1144">
                  <c:v>1.7418674020510782E-3</c:v>
                </c:pt>
                <c:pt idx="1145">
                  <c:v>-4.0342545972063088E-3</c:v>
                </c:pt>
                <c:pt idx="1146">
                  <c:v>2.4685003707192116E-3</c:v>
                </c:pt>
                <c:pt idx="1147">
                  <c:v>-1.0176202706102954E-3</c:v>
                </c:pt>
                <c:pt idx="1148">
                  <c:v>-2.1283911415382649E-3</c:v>
                </c:pt>
                <c:pt idx="1149">
                  <c:v>-4.0315179117998779E-3</c:v>
                </c:pt>
                <c:pt idx="1150">
                  <c:v>1.710690054657128E-3</c:v>
                </c:pt>
                <c:pt idx="1151">
                  <c:v>-6.3657286281216608E-3</c:v>
                </c:pt>
                <c:pt idx="1152">
                  <c:v>1.860203237960289E-3</c:v>
                </c:pt>
                <c:pt idx="1153">
                  <c:v>-1.3819723168097358E-2</c:v>
                </c:pt>
                <c:pt idx="1154">
                  <c:v>2.2021507871512656E-3</c:v>
                </c:pt>
                <c:pt idx="1155">
                  <c:v>-8.6415863928759502E-3</c:v>
                </c:pt>
                <c:pt idx="1156">
                  <c:v>6.1596800991367559E-3</c:v>
                </c:pt>
                <c:pt idx="1157">
                  <c:v>7.5811566898234637E-4</c:v>
                </c:pt>
                <c:pt idx="1158">
                  <c:v>3.0632609261900135E-3</c:v>
                </c:pt>
                <c:pt idx="1159">
                  <c:v>-4.9596291940371519E-3</c:v>
                </c:pt>
                <c:pt idx="1160">
                  <c:v>8.5838564819602902E-3</c:v>
                </c:pt>
                <c:pt idx="1161">
                  <c:v>8.4455176245228913E-3</c:v>
                </c:pt>
                <c:pt idx="1162">
                  <c:v>8.7842909604549466E-3</c:v>
                </c:pt>
                <c:pt idx="1163">
                  <c:v>3.4672493130737708E-3</c:v>
                </c:pt>
                <c:pt idx="1164">
                  <c:v>-7.1194862420864667E-3</c:v>
                </c:pt>
                <c:pt idx="1165">
                  <c:v>8.7109913888583079E-3</c:v>
                </c:pt>
                <c:pt idx="1166">
                  <c:v>1.0786557039651253E-3</c:v>
                </c:pt>
                <c:pt idx="1167">
                  <c:v>-1.028664637499674E-3</c:v>
                </c:pt>
                <c:pt idx="1168">
                  <c:v>3.965824276198425E-3</c:v>
                </c:pt>
                <c:pt idx="1169">
                  <c:v>2.1581819489692655E-3</c:v>
                </c:pt>
                <c:pt idx="1170">
                  <c:v>-3.9608268660280945E-3</c:v>
                </c:pt>
                <c:pt idx="1171">
                  <c:v>-9.4889773231677382E-4</c:v>
                </c:pt>
                <c:pt idx="1172">
                  <c:v>1.8363622208507574E-3</c:v>
                </c:pt>
                <c:pt idx="1173">
                  <c:v>4.7695189311680571E-3</c:v>
                </c:pt>
                <c:pt idx="1174">
                  <c:v>9.0604350659817777E-3</c:v>
                </c:pt>
                <c:pt idx="1175">
                  <c:v>-3.0369027657715817E-3</c:v>
                </c:pt>
                <c:pt idx="1176">
                  <c:v>-6.5838346291620022E-3</c:v>
                </c:pt>
                <c:pt idx="1177">
                  <c:v>-5.7707890654419306E-3</c:v>
                </c:pt>
                <c:pt idx="1178">
                  <c:v>4.8728370744568371E-3</c:v>
                </c:pt>
                <c:pt idx="1179">
                  <c:v>-1.0408931953329581E-3</c:v>
                </c:pt>
                <c:pt idx="1180">
                  <c:v>4.9143498371688119E-3</c:v>
                </c:pt>
                <c:pt idx="1181">
                  <c:v>4.6334320813658366E-3</c:v>
                </c:pt>
                <c:pt idx="1182">
                  <c:v>3.5319824091807187E-3</c:v>
                </c:pt>
                <c:pt idx="1183">
                  <c:v>2.8202018069540436E-3</c:v>
                </c:pt>
                <c:pt idx="1184">
                  <c:v>-2.6241439331087723E-4</c:v>
                </c:pt>
                <c:pt idx="1185">
                  <c:v>-1.4427146607000002E-3</c:v>
                </c:pt>
                <c:pt idx="1186">
                  <c:v>-7.1393123242211578E-3</c:v>
                </c:pt>
                <c:pt idx="1187">
                  <c:v>-4.0140374338481786E-3</c:v>
                </c:pt>
                <c:pt idx="1188">
                  <c:v>6.3689299110739591E-3</c:v>
                </c:pt>
                <c:pt idx="1189">
                  <c:v>-7.6312086699139242E-3</c:v>
                </c:pt>
                <c:pt idx="1190">
                  <c:v>7.8882144761550296E-3</c:v>
                </c:pt>
                <c:pt idx="1191">
                  <c:v>3.3176065840605441E-3</c:v>
                </c:pt>
                <c:pt idx="1192">
                  <c:v>2.4250748965000154E-3</c:v>
                </c:pt>
                <c:pt idx="1193">
                  <c:v>2.0663999162995063E-3</c:v>
                </c:pt>
                <c:pt idx="1194">
                  <c:v>-3.9823120164966298E-4</c:v>
                </c:pt>
                <c:pt idx="1195">
                  <c:v>-1.6926939620312493E-3</c:v>
                </c:pt>
                <c:pt idx="1196">
                  <c:v>6.1797059510375384E-3</c:v>
                </c:pt>
                <c:pt idx="1197">
                  <c:v>7.6411414675201612E-3</c:v>
                </c:pt>
                <c:pt idx="1198">
                  <c:v>2.6924232028460157E-4</c:v>
                </c:pt>
                <c:pt idx="1199">
                  <c:v>5.6852422856874876E-3</c:v>
                </c:pt>
                <c:pt idx="1200">
                  <c:v>-4.4401719583801614E-3</c:v>
                </c:pt>
                <c:pt idx="1201">
                  <c:v>1.3446856422812315E-4</c:v>
                </c:pt>
                <c:pt idx="1202">
                  <c:v>-1.6556921079459639E-3</c:v>
                </c:pt>
                <c:pt idx="1203">
                  <c:v>-2.8070627847504065E-3</c:v>
                </c:pt>
                <c:pt idx="1204">
                  <c:v>-3.658991095901207E-3</c:v>
                </c:pt>
                <c:pt idx="1205">
                  <c:v>-2.2157978295892274E-3</c:v>
                </c:pt>
                <c:pt idx="1206">
                  <c:v>1.8960281547179359E-3</c:v>
                </c:pt>
                <c:pt idx="1207">
                  <c:v>3.7328657706305157E-3</c:v>
                </c:pt>
                <c:pt idx="1208">
                  <c:v>3.5660824707827452E-4</c:v>
                </c:pt>
                <c:pt idx="1209">
                  <c:v>5.2683522398666409E-3</c:v>
                </c:pt>
                <c:pt idx="1210">
                  <c:v>2.754436156614643E-4</c:v>
                </c:pt>
                <c:pt idx="1211">
                  <c:v>-5.5852907706914409E-3</c:v>
                </c:pt>
                <c:pt idx="1212">
                  <c:v>5.3546529480065826E-3</c:v>
                </c:pt>
                <c:pt idx="1213">
                  <c:v>1.252487834188515E-3</c:v>
                </c:pt>
                <c:pt idx="1214">
                  <c:v>7.8100142444342121E-3</c:v>
                </c:pt>
                <c:pt idx="1215">
                  <c:v>-3.6860089434010866E-4</c:v>
                </c:pt>
                <c:pt idx="1216">
                  <c:v>-3.5218824209070024E-3</c:v>
                </c:pt>
                <c:pt idx="1217">
                  <c:v>-1.3059482895532303E-3</c:v>
                </c:pt>
                <c:pt idx="1218">
                  <c:v>-3.2946997183381445E-3</c:v>
                </c:pt>
                <c:pt idx="1219">
                  <c:v>2.7594761263509742E-3</c:v>
                </c:pt>
                <c:pt idx="1220">
                  <c:v>-6.8703050006089367E-6</c:v>
                </c:pt>
                <c:pt idx="1221">
                  <c:v>3.6344925404594428E-3</c:v>
                </c:pt>
                <c:pt idx="1222">
                  <c:v>-3.9676882474820732E-4</c:v>
                </c:pt>
                <c:pt idx="1223">
                  <c:v>7.1126669390333031E-4</c:v>
                </c:pt>
                <c:pt idx="1224">
                  <c:v>-8.2030356465175158E-3</c:v>
                </c:pt>
                <c:pt idx="1225">
                  <c:v>-5.5433145637709116E-3</c:v>
                </c:pt>
                <c:pt idx="1226">
                  <c:v>-3.9519445921624638E-4</c:v>
                </c:pt>
                <c:pt idx="1227">
                  <c:v>-1.4189099207727028E-3</c:v>
                </c:pt>
                <c:pt idx="1228">
                  <c:v>-3.3416388951566928E-2</c:v>
                </c:pt>
                <c:pt idx="1229">
                  <c:v>-2.0787580170271859E-2</c:v>
                </c:pt>
                <c:pt idx="1230">
                  <c:v>1.4106235544858447E-2</c:v>
                </c:pt>
                <c:pt idx="1231">
                  <c:v>-5.922482381780606E-3</c:v>
                </c:pt>
                <c:pt idx="1232">
                  <c:v>2.1267828102107277E-2</c:v>
                </c:pt>
                <c:pt idx="1233">
                  <c:v>-2.5269428490193947E-4</c:v>
                </c:pt>
                <c:pt idx="1234">
                  <c:v>-1.4496490704811661E-2</c:v>
                </c:pt>
                <c:pt idx="1235">
                  <c:v>-3.6123513531813989E-4</c:v>
                </c:pt>
                <c:pt idx="1236">
                  <c:v>-4.3087969211804593E-3</c:v>
                </c:pt>
                <c:pt idx="1237">
                  <c:v>-5.5270763969595856E-3</c:v>
                </c:pt>
                <c:pt idx="1238">
                  <c:v>-3.1350773583492739E-2</c:v>
                </c:pt>
                <c:pt idx="1239">
                  <c:v>1.8453717716467321E-2</c:v>
                </c:pt>
                <c:pt idx="1240">
                  <c:v>-1.7479138029976107E-2</c:v>
                </c:pt>
                <c:pt idx="1241">
                  <c:v>-6.5812081423931952E-3</c:v>
                </c:pt>
                <c:pt idx="1242">
                  <c:v>1.554532304177168E-2</c:v>
                </c:pt>
                <c:pt idx="1243">
                  <c:v>1.0792878598247372E-2</c:v>
                </c:pt>
                <c:pt idx="1244">
                  <c:v>1.0502498886537631E-2</c:v>
                </c:pt>
                <c:pt idx="1245">
                  <c:v>-6.3367208382695854E-3</c:v>
                </c:pt>
                <c:pt idx="1246">
                  <c:v>5.584693696363217E-3</c:v>
                </c:pt>
                <c:pt idx="1247">
                  <c:v>6.239787533674419E-3</c:v>
                </c:pt>
                <c:pt idx="1248">
                  <c:v>2.0987078773076134E-2</c:v>
                </c:pt>
                <c:pt idx="1249">
                  <c:v>-2.5120691829516244E-3</c:v>
                </c:pt>
                <c:pt idx="1250">
                  <c:v>-9.241585786561252E-3</c:v>
                </c:pt>
                <c:pt idx="1251">
                  <c:v>-1.9898150960848206E-2</c:v>
                </c:pt>
                <c:pt idx="1252">
                  <c:v>-1.4830187990527641E-3</c:v>
                </c:pt>
                <c:pt idx="1253">
                  <c:v>-7.5961889967371783E-3</c:v>
                </c:pt>
                <c:pt idx="1254">
                  <c:v>1.0538032725957951E-2</c:v>
                </c:pt>
                <c:pt idx="1255">
                  <c:v>2.2208377717471144E-3</c:v>
                </c:pt>
                <c:pt idx="1256">
                  <c:v>-1.6783161581240495E-2</c:v>
                </c:pt>
                <c:pt idx="1257">
                  <c:v>-1.8317995222689919E-2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52-EB4E-AD4A-8C596346D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383503"/>
        <c:axId val="2065385231"/>
      </c:lineChart>
      <c:dateAx>
        <c:axId val="20653835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385231"/>
        <c:crosses val="autoZero"/>
        <c:auto val="1"/>
        <c:lblOffset val="100"/>
        <c:baseTimeUnit val="days"/>
      </c:dateAx>
      <c:valAx>
        <c:axId val="206538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38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P&amp;G Returns vs. S&amp;P 500</c:v>
          </c:tx>
          <c:spPr>
            <a:ln w="19050" cap="rnd">
              <a:noFill/>
              <a:round/>
            </a:ln>
            <a:effectLst/>
          </c:spPr>
          <c:marker>
            <c:symbol val="plus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Helvetica" pitchFamily="2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7568945806733374E-2"/>
                  <c:y val="-0.4290364477636171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bg1"/>
                        </a:solidFill>
                        <a:latin typeface="Helvetica" pitchFamily="2" charset="0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chemeClr val="bg1"/>
                        </a:solidFill>
                      </a:rPr>
                      <a:t>y = 0.5559x - 0.0001</a:t>
                    </a:r>
                    <a:br>
                      <a:rPr lang="en-US">
                        <a:solidFill>
                          <a:schemeClr val="bg1"/>
                        </a:solidFill>
                      </a:rPr>
                    </a:br>
                    <a:r>
                      <a:rPr lang="en-US">
                        <a:solidFill>
                          <a:schemeClr val="bg1"/>
                        </a:solidFill>
                      </a:rPr>
                      <a:t>R² = 0.2339</a:t>
                    </a:r>
                  </a:p>
                </c:rich>
              </c:tx>
              <c:numFmt formatCode="General" sourceLinked="0"/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Helvetica" pitchFamily="2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Beta!$D$4:$D$1261</c:f>
              <c:numCache>
                <c:formatCode>General</c:formatCode>
                <c:ptCount val="1258"/>
                <c:pt idx="0">
                  <c:v>4.9491903993277523E-3</c:v>
                </c:pt>
                <c:pt idx="1">
                  <c:v>-1.2641411771629597E-3</c:v>
                </c:pt>
                <c:pt idx="2">
                  <c:v>1.4979349556215417E-4</c:v>
                </c:pt>
                <c:pt idx="3">
                  <c:v>2.4819984180859708E-3</c:v>
                </c:pt>
                <c:pt idx="4">
                  <c:v>-7.8599797277335186E-4</c:v>
                </c:pt>
                <c:pt idx="5">
                  <c:v>-2.7227239896043956E-3</c:v>
                </c:pt>
                <c:pt idx="6">
                  <c:v>-3.1979559926300456E-3</c:v>
                </c:pt>
                <c:pt idx="7">
                  <c:v>-1.3043430125310575E-3</c:v>
                </c:pt>
                <c:pt idx="8">
                  <c:v>-4.3490162059933515E-3</c:v>
                </c:pt>
                <c:pt idx="9">
                  <c:v>1.1175195142734471E-2</c:v>
                </c:pt>
                <c:pt idx="10">
                  <c:v>1.8154510836030993E-3</c:v>
                </c:pt>
                <c:pt idx="11">
                  <c:v>-3.1847248958637646E-3</c:v>
                </c:pt>
                <c:pt idx="12">
                  <c:v>-1.1381397443021539E-2</c:v>
                </c:pt>
                <c:pt idx="13">
                  <c:v>-3.7776885457322393E-3</c:v>
                </c:pt>
                <c:pt idx="14">
                  <c:v>-1.0141544932860369E-4</c:v>
                </c:pt>
                <c:pt idx="15">
                  <c:v>6.3001522572351445E-3</c:v>
                </c:pt>
                <c:pt idx="16">
                  <c:v>-3.1058059013874917E-3</c:v>
                </c:pt>
                <c:pt idx="17">
                  <c:v>1.6510905780492569E-2</c:v>
                </c:pt>
                <c:pt idx="18">
                  <c:v>-5.8009697089771866E-4</c:v>
                </c:pt>
                <c:pt idx="19">
                  <c:v>4.8071550529039308E-3</c:v>
                </c:pt>
                <c:pt idx="20">
                  <c:v>5.3040289169637529E-3</c:v>
                </c:pt>
                <c:pt idx="21">
                  <c:v>2.9115042748491093E-3</c:v>
                </c:pt>
                <c:pt idx="22">
                  <c:v>4.7343050332798583E-3</c:v>
                </c:pt>
                <c:pt idx="23">
                  <c:v>-3.3664148994628481E-4</c:v>
                </c:pt>
                <c:pt idx="24">
                  <c:v>-1.7926989415967303E-4</c:v>
                </c:pt>
                <c:pt idx="25">
                  <c:v>3.9518563159171996E-3</c:v>
                </c:pt>
                <c:pt idx="26">
                  <c:v>-8.9014130822974036E-3</c:v>
                </c:pt>
                <c:pt idx="27">
                  <c:v>-3.3302032827882432E-4</c:v>
                </c:pt>
                <c:pt idx="28">
                  <c:v>-2.5149269331701017E-3</c:v>
                </c:pt>
                <c:pt idx="29">
                  <c:v>6.0633451825530286E-3</c:v>
                </c:pt>
                <c:pt idx="30">
                  <c:v>-2.1223169476512364E-4</c:v>
                </c:pt>
                <c:pt idx="31">
                  <c:v>3.4824873481957168E-4</c:v>
                </c:pt>
                <c:pt idx="32">
                  <c:v>2.3040303630947503E-3</c:v>
                </c:pt>
                <c:pt idx="33">
                  <c:v>-1.2655966489665426E-2</c:v>
                </c:pt>
                <c:pt idx="34">
                  <c:v>1.0759876278140028E-2</c:v>
                </c:pt>
                <c:pt idx="35">
                  <c:v>5.1528891343548431E-3</c:v>
                </c:pt>
                <c:pt idx="36">
                  <c:v>-1.3480283593690404E-3</c:v>
                </c:pt>
                <c:pt idx="37">
                  <c:v>-3.9027806039482592E-3</c:v>
                </c:pt>
                <c:pt idx="38">
                  <c:v>2.7699124295116296E-3</c:v>
                </c:pt>
                <c:pt idx="39">
                  <c:v>5.7469976598709701E-4</c:v>
                </c:pt>
                <c:pt idx="40">
                  <c:v>-8.9293245398258878E-3</c:v>
                </c:pt>
                <c:pt idx="41">
                  <c:v>-2.1096421496433173E-2</c:v>
                </c:pt>
                <c:pt idx="42">
                  <c:v>-4.8882215903983638E-3</c:v>
                </c:pt>
                <c:pt idx="43">
                  <c:v>6.12187539440163E-3</c:v>
                </c:pt>
                <c:pt idx="44">
                  <c:v>-1.0261704005370608E-2</c:v>
                </c:pt>
                <c:pt idx="45">
                  <c:v>1.1204044242667764E-2</c:v>
                </c:pt>
                <c:pt idx="46">
                  <c:v>-6.4862898870237081E-3</c:v>
                </c:pt>
                <c:pt idx="47">
                  <c:v>-2.3096604603459799E-2</c:v>
                </c:pt>
                <c:pt idx="48">
                  <c:v>7.6120433833299075E-3</c:v>
                </c:pt>
                <c:pt idx="49">
                  <c:v>-2.0302821100286312E-3</c:v>
                </c:pt>
                <c:pt idx="50">
                  <c:v>1.2363054415667341E-2</c:v>
                </c:pt>
                <c:pt idx="51">
                  <c:v>1.3214193602149099E-2</c:v>
                </c:pt>
                <c:pt idx="52">
                  <c:v>1.5680046422408135E-3</c:v>
                </c:pt>
                <c:pt idx="53">
                  <c:v>1.1001375844419653E-2</c:v>
                </c:pt>
                <c:pt idx="54">
                  <c:v>-2.6929851889100114E-4</c:v>
                </c:pt>
                <c:pt idx="55">
                  <c:v>5.793211820060081E-3</c:v>
                </c:pt>
                <c:pt idx="56">
                  <c:v>4.7976894791712443E-3</c:v>
                </c:pt>
                <c:pt idx="57">
                  <c:v>1.1578034561475104E-3</c:v>
                </c:pt>
                <c:pt idx="58">
                  <c:v>-6.5458619005211004E-3</c:v>
                </c:pt>
                <c:pt idx="59">
                  <c:v>6.0133416655695771E-3</c:v>
                </c:pt>
                <c:pt idx="60">
                  <c:v>-1.9205665118166161E-3</c:v>
                </c:pt>
                <c:pt idx="61">
                  <c:v>6.1674553620519853E-3</c:v>
                </c:pt>
                <c:pt idx="62">
                  <c:v>-1.3485905500071854E-3</c:v>
                </c:pt>
                <c:pt idx="63">
                  <c:v>2.1699708253570321E-5</c:v>
                </c:pt>
                <c:pt idx="64">
                  <c:v>4.9358814720940501E-3</c:v>
                </c:pt>
                <c:pt idx="65">
                  <c:v>2.7788242226103972E-3</c:v>
                </c:pt>
                <c:pt idx="66">
                  <c:v>-7.4058663619861681E-3</c:v>
                </c:pt>
                <c:pt idx="67">
                  <c:v>1.5152322834217294E-2</c:v>
                </c:pt>
                <c:pt idx="68">
                  <c:v>-5.3352436971208566E-5</c:v>
                </c:pt>
                <c:pt idx="69">
                  <c:v>1.7169331218907797E-3</c:v>
                </c:pt>
                <c:pt idx="70">
                  <c:v>5.3794470199833614E-4</c:v>
                </c:pt>
                <c:pt idx="71">
                  <c:v>-4.6335357880714941E-4</c:v>
                </c:pt>
                <c:pt idx="72">
                  <c:v>-5.0950969416020996E-3</c:v>
                </c:pt>
                <c:pt idx="73">
                  <c:v>3.0512416846305301E-4</c:v>
                </c:pt>
                <c:pt idx="74">
                  <c:v>-1.177009150656236E-2</c:v>
                </c:pt>
                <c:pt idx="75">
                  <c:v>-2.8257664511163196E-3</c:v>
                </c:pt>
                <c:pt idx="76">
                  <c:v>9.5677176019688687E-3</c:v>
                </c:pt>
                <c:pt idx="77">
                  <c:v>7.1936822748935253E-3</c:v>
                </c:pt>
                <c:pt idx="78">
                  <c:v>-6.1505248448226989E-3</c:v>
                </c:pt>
                <c:pt idx="79">
                  <c:v>6.0223339608095686E-3</c:v>
                </c:pt>
                <c:pt idx="80">
                  <c:v>-2.9369799906726465E-3</c:v>
                </c:pt>
                <c:pt idx="81">
                  <c:v>-4.8765814292138984E-3</c:v>
                </c:pt>
                <c:pt idx="82">
                  <c:v>4.3942710047230656E-3</c:v>
                </c:pt>
                <c:pt idx="83">
                  <c:v>-7.0249366727707435E-3</c:v>
                </c:pt>
                <c:pt idx="84">
                  <c:v>-1.9018915970694392E-3</c:v>
                </c:pt>
                <c:pt idx="85">
                  <c:v>4.6294892141261826E-3</c:v>
                </c:pt>
                <c:pt idx="86">
                  <c:v>7.8928715438509635E-3</c:v>
                </c:pt>
                <c:pt idx="87">
                  <c:v>7.0146881968491453E-3</c:v>
                </c:pt>
                <c:pt idx="88">
                  <c:v>2.8492633642570506E-3</c:v>
                </c:pt>
                <c:pt idx="89">
                  <c:v>-1.1270847458569155E-3</c:v>
                </c:pt>
                <c:pt idx="90">
                  <c:v>-1.2616543077148771E-2</c:v>
                </c:pt>
                <c:pt idx="91">
                  <c:v>-1.0808312462366923E-2</c:v>
                </c:pt>
                <c:pt idx="92">
                  <c:v>3.7435380478000289E-3</c:v>
                </c:pt>
                <c:pt idx="93">
                  <c:v>1.0859039462616495E-2</c:v>
                </c:pt>
                <c:pt idx="94">
                  <c:v>-2.1105967921619718E-2</c:v>
                </c:pt>
                <c:pt idx="95">
                  <c:v>-9.5320599338077835E-3</c:v>
                </c:pt>
                <c:pt idx="96">
                  <c:v>8.1837081824381302E-3</c:v>
                </c:pt>
                <c:pt idx="97">
                  <c:v>6.7345794554065381E-3</c:v>
                </c:pt>
                <c:pt idx="98">
                  <c:v>1.0433868421252783E-2</c:v>
                </c:pt>
                <c:pt idx="99">
                  <c:v>1.3629237109861758E-3</c:v>
                </c:pt>
                <c:pt idx="100">
                  <c:v>3.768015621348781E-3</c:v>
                </c:pt>
                <c:pt idx="101">
                  <c:v>4.0837888997611281E-3</c:v>
                </c:pt>
                <c:pt idx="102">
                  <c:v>-2.2157667665058493E-3</c:v>
                </c:pt>
                <c:pt idx="103">
                  <c:v>1.7154879007302134E-3</c:v>
                </c:pt>
                <c:pt idx="104">
                  <c:v>-8.1293447785699673E-3</c:v>
                </c:pt>
                <c:pt idx="105">
                  <c:v>3.2308115393362624E-3</c:v>
                </c:pt>
                <c:pt idx="106">
                  <c:v>4.7494603208926116E-3</c:v>
                </c:pt>
                <c:pt idx="107">
                  <c:v>2.9875497405849596E-3</c:v>
                </c:pt>
                <c:pt idx="108">
                  <c:v>-1.4327149964494664E-4</c:v>
                </c:pt>
                <c:pt idx="109">
                  <c:v>-1.3493549964392008E-3</c:v>
                </c:pt>
                <c:pt idx="110">
                  <c:v>1.8694673001096345E-3</c:v>
                </c:pt>
                <c:pt idx="111">
                  <c:v>-9.0290312076985058E-3</c:v>
                </c:pt>
                <c:pt idx="112">
                  <c:v>5.6007547453593319E-3</c:v>
                </c:pt>
                <c:pt idx="113">
                  <c:v>-1.374569203583842E-3</c:v>
                </c:pt>
                <c:pt idx="114">
                  <c:v>1.518322882863128E-3</c:v>
                </c:pt>
                <c:pt idx="115">
                  <c:v>9.6262562035398201E-3</c:v>
                </c:pt>
                <c:pt idx="116">
                  <c:v>4.2166891601361212E-4</c:v>
                </c:pt>
                <c:pt idx="117">
                  <c:v>-4.7120896316339977E-3</c:v>
                </c:pt>
                <c:pt idx="118">
                  <c:v>-9.4059038054126482E-3</c:v>
                </c:pt>
                <c:pt idx="119">
                  <c:v>3.739962410462956E-3</c:v>
                </c:pt>
                <c:pt idx="120">
                  <c:v>3.8374143479077863E-3</c:v>
                </c:pt>
                <c:pt idx="121">
                  <c:v>-6.519604608733057E-3</c:v>
                </c:pt>
                <c:pt idx="122">
                  <c:v>8.0833404197069164E-3</c:v>
                </c:pt>
                <c:pt idx="123">
                  <c:v>2.3594442281097716E-3</c:v>
                </c:pt>
                <c:pt idx="124">
                  <c:v>4.2393928855231243E-3</c:v>
                </c:pt>
                <c:pt idx="125">
                  <c:v>5.9699502737522196E-3</c:v>
                </c:pt>
                <c:pt idx="126">
                  <c:v>-1.1146928115250102E-3</c:v>
                </c:pt>
                <c:pt idx="127">
                  <c:v>5.3527586581908924E-3</c:v>
                </c:pt>
                <c:pt idx="128">
                  <c:v>1.8419804474474298E-3</c:v>
                </c:pt>
                <c:pt idx="129">
                  <c:v>7.2756166855577373E-4</c:v>
                </c:pt>
                <c:pt idx="130">
                  <c:v>-3.7928874555938222E-4</c:v>
                </c:pt>
                <c:pt idx="131">
                  <c:v>1.8898767889498752E-3</c:v>
                </c:pt>
                <c:pt idx="132">
                  <c:v>6.5040820910860176E-3</c:v>
                </c:pt>
                <c:pt idx="133">
                  <c:v>4.6170833074168915E-3</c:v>
                </c:pt>
                <c:pt idx="134">
                  <c:v>9.3833130510802363E-4</c:v>
                </c:pt>
                <c:pt idx="135">
                  <c:v>-2.4601415414599579E-4</c:v>
                </c:pt>
                <c:pt idx="136">
                  <c:v>-3.5433109387726222E-3</c:v>
                </c:pt>
                <c:pt idx="137">
                  <c:v>-7.1141394519117001E-3</c:v>
                </c:pt>
                <c:pt idx="138">
                  <c:v>3.1296592884110289E-3</c:v>
                </c:pt>
                <c:pt idx="139">
                  <c:v>8.3635527038925048E-4</c:v>
                </c:pt>
                <c:pt idx="140">
                  <c:v>2.1702124774046652E-3</c:v>
                </c:pt>
                <c:pt idx="141">
                  <c:v>7.6892430418902839E-3</c:v>
                </c:pt>
                <c:pt idx="142">
                  <c:v>1.2766632954706229E-3</c:v>
                </c:pt>
                <c:pt idx="143">
                  <c:v>1.7285636751956316E-3</c:v>
                </c:pt>
                <c:pt idx="144">
                  <c:v>-1.3247297232689385E-4</c:v>
                </c:pt>
                <c:pt idx="145">
                  <c:v>-6.4561065598744459E-3</c:v>
                </c:pt>
                <c:pt idx="146">
                  <c:v>4.8855575116011022E-3</c:v>
                </c:pt>
                <c:pt idx="147">
                  <c:v>-1.1795791244539316E-3</c:v>
                </c:pt>
                <c:pt idx="148">
                  <c:v>1.9090451182738103E-3</c:v>
                </c:pt>
                <c:pt idx="149">
                  <c:v>-3.7232626800353795E-4</c:v>
                </c:pt>
                <c:pt idx="150">
                  <c:v>6.6555729894672549E-3</c:v>
                </c:pt>
                <c:pt idx="151">
                  <c:v>6.5859616226181369E-4</c:v>
                </c:pt>
                <c:pt idx="152">
                  <c:v>5.4645500824045627E-3</c:v>
                </c:pt>
                <c:pt idx="153">
                  <c:v>-3.9312390590800573E-3</c:v>
                </c:pt>
                <c:pt idx="154">
                  <c:v>-7.0737619404822169E-3</c:v>
                </c:pt>
                <c:pt idx="155">
                  <c:v>4.6335164937113963E-3</c:v>
                </c:pt>
                <c:pt idx="156">
                  <c:v>-4.1396281496238032E-3</c:v>
                </c:pt>
                <c:pt idx="157">
                  <c:v>1.4698417040041947E-3</c:v>
                </c:pt>
                <c:pt idx="158">
                  <c:v>4.8318610833396466E-3</c:v>
                </c:pt>
                <c:pt idx="159">
                  <c:v>-1.9339649278222921E-3</c:v>
                </c:pt>
                <c:pt idx="160">
                  <c:v>4.1922850140205638E-3</c:v>
                </c:pt>
                <c:pt idx="161">
                  <c:v>-1.1904605841449497E-2</c:v>
                </c:pt>
                <c:pt idx="162">
                  <c:v>1.0212609109589852E-2</c:v>
                </c:pt>
                <c:pt idx="163">
                  <c:v>-2.3229465145998183E-3</c:v>
                </c:pt>
                <c:pt idx="164">
                  <c:v>5.0036109582534613E-3</c:v>
                </c:pt>
                <c:pt idx="165">
                  <c:v>1.7529010446364582E-3</c:v>
                </c:pt>
                <c:pt idx="166">
                  <c:v>4.8803645880490185E-4</c:v>
                </c:pt>
                <c:pt idx="167">
                  <c:v>-4.8609457194895948E-3</c:v>
                </c:pt>
                <c:pt idx="168">
                  <c:v>2.8811321192405513E-4</c:v>
                </c:pt>
                <c:pt idx="169">
                  <c:v>-4.5380684101610867E-3</c:v>
                </c:pt>
                <c:pt idx="170">
                  <c:v>6.0910859931627437E-5</c:v>
                </c:pt>
                <c:pt idx="171">
                  <c:v>-2.0201931980177425E-2</c:v>
                </c:pt>
                <c:pt idx="172">
                  <c:v>-2.8632164747045552E-3</c:v>
                </c:pt>
                <c:pt idx="173">
                  <c:v>7.1633145438523508E-3</c:v>
                </c:pt>
                <c:pt idx="174">
                  <c:v>-9.7326790439134364E-3</c:v>
                </c:pt>
                <c:pt idx="175">
                  <c:v>1.5638271756657665E-5</c:v>
                </c:pt>
                <c:pt idx="176">
                  <c:v>-5.5721154760536261E-3</c:v>
                </c:pt>
                <c:pt idx="177">
                  <c:v>1.146542280237354E-2</c:v>
                </c:pt>
                <c:pt idx="178">
                  <c:v>2.7556249610503833E-3</c:v>
                </c:pt>
                <c:pt idx="179">
                  <c:v>-1.6379824023901584E-3</c:v>
                </c:pt>
                <c:pt idx="180">
                  <c:v>6.6847672550107134E-3</c:v>
                </c:pt>
                <c:pt idx="181">
                  <c:v>4.3363982690421158E-3</c:v>
                </c:pt>
                <c:pt idx="182">
                  <c:v>-6.1374747621649646E-5</c:v>
                </c:pt>
                <c:pt idx="183">
                  <c:v>8.4954828929990414E-3</c:v>
                </c:pt>
                <c:pt idx="184">
                  <c:v>4.9881905070184923E-3</c:v>
                </c:pt>
                <c:pt idx="185">
                  <c:v>2.474748191573312E-3</c:v>
                </c:pt>
                <c:pt idx="186">
                  <c:v>2.9455471034691241E-3</c:v>
                </c:pt>
                <c:pt idx="187">
                  <c:v>-1.9945750682435126E-3</c:v>
                </c:pt>
                <c:pt idx="188">
                  <c:v>4.7763540992150867E-3</c:v>
                </c:pt>
                <c:pt idx="189">
                  <c:v>1.050529102244025E-3</c:v>
                </c:pt>
                <c:pt idx="190">
                  <c:v>4.9985750321780398E-5</c:v>
                </c:pt>
                <c:pt idx="191">
                  <c:v>-1.6913306037346758E-3</c:v>
                </c:pt>
                <c:pt idx="192">
                  <c:v>3.3149143879035695E-3</c:v>
                </c:pt>
                <c:pt idx="193">
                  <c:v>-5.4421430747598944E-4</c:v>
                </c:pt>
                <c:pt idx="194">
                  <c:v>-7.7944445614907946E-4</c:v>
                </c:pt>
                <c:pt idx="195">
                  <c:v>-1.5355995603710607E-3</c:v>
                </c:pt>
                <c:pt idx="196">
                  <c:v>5.0232479433631322E-3</c:v>
                </c:pt>
                <c:pt idx="197">
                  <c:v>-3.0778459166717516E-3</c:v>
                </c:pt>
                <c:pt idx="198">
                  <c:v>-6.5665217057652601E-3</c:v>
                </c:pt>
                <c:pt idx="199">
                  <c:v>3.6394436011098351E-3</c:v>
                </c:pt>
                <c:pt idx="200">
                  <c:v>8.8151688223948085E-4</c:v>
                </c:pt>
                <c:pt idx="201">
                  <c:v>-5.9804054374368917E-3</c:v>
                </c:pt>
                <c:pt idx="202">
                  <c:v>-7.1040365756933814E-4</c:v>
                </c:pt>
                <c:pt idx="203">
                  <c:v>7.4565070309994264E-3</c:v>
                </c:pt>
                <c:pt idx="204">
                  <c:v>1.2948051691653573E-3</c:v>
                </c:pt>
                <c:pt idx="205">
                  <c:v>4.8792570969692309E-3</c:v>
                </c:pt>
                <c:pt idx="206">
                  <c:v>-4.7738354157513045E-4</c:v>
                </c:pt>
                <c:pt idx="207">
                  <c:v>-8.0456023555977706E-3</c:v>
                </c:pt>
                <c:pt idx="208">
                  <c:v>-5.7932498118750831E-3</c:v>
                </c:pt>
                <c:pt idx="209">
                  <c:v>7.8019766082534792E-3</c:v>
                </c:pt>
                <c:pt idx="210">
                  <c:v>-1.6300913470395792E-2</c:v>
                </c:pt>
                <c:pt idx="211">
                  <c:v>8.5392614520381476E-3</c:v>
                </c:pt>
                <c:pt idx="212">
                  <c:v>-2.5500509788356071E-3</c:v>
                </c:pt>
                <c:pt idx="213">
                  <c:v>-2.7898166629031391E-3</c:v>
                </c:pt>
                <c:pt idx="214">
                  <c:v>-1.3337106173277633E-2</c:v>
                </c:pt>
                <c:pt idx="215">
                  <c:v>5.143448679498555E-6</c:v>
                </c:pt>
                <c:pt idx="216">
                  <c:v>1.110363528539427E-2</c:v>
                </c:pt>
                <c:pt idx="217">
                  <c:v>-1.5663859381090063E-3</c:v>
                </c:pt>
                <c:pt idx="218">
                  <c:v>-1.5241618258034852E-2</c:v>
                </c:pt>
                <c:pt idx="219">
                  <c:v>1.7310947462643108E-2</c:v>
                </c:pt>
                <c:pt idx="220">
                  <c:v>-2.0877848600460262E-2</c:v>
                </c:pt>
                <c:pt idx="221">
                  <c:v>-1.1517079997145095E-2</c:v>
                </c:pt>
                <c:pt idx="222">
                  <c:v>-1.6605033389019107E-2</c:v>
                </c:pt>
                <c:pt idx="223">
                  <c:v>1.5776197143493004E-3</c:v>
                </c:pt>
                <c:pt idx="224">
                  <c:v>-8.1333007603821214E-3</c:v>
                </c:pt>
                <c:pt idx="225">
                  <c:v>1.449674521026141E-4</c:v>
                </c:pt>
                <c:pt idx="226">
                  <c:v>1.2801813375545616E-2</c:v>
                </c:pt>
                <c:pt idx="227">
                  <c:v>9.1011161201558465E-3</c:v>
                </c:pt>
                <c:pt idx="228">
                  <c:v>1.9385370551728141E-2</c:v>
                </c:pt>
                <c:pt idx="229">
                  <c:v>-7.3261006911145487E-3</c:v>
                </c:pt>
                <c:pt idx="230">
                  <c:v>1.2228305755854488E-2</c:v>
                </c:pt>
                <c:pt idx="231">
                  <c:v>7.0286902960544542E-3</c:v>
                </c:pt>
                <c:pt idx="232">
                  <c:v>-1.5026967912613247E-3</c:v>
                </c:pt>
                <c:pt idx="233">
                  <c:v>1.1868364593755272E-2</c:v>
                </c:pt>
                <c:pt idx="234">
                  <c:v>-1.3863159905223388E-3</c:v>
                </c:pt>
                <c:pt idx="235">
                  <c:v>6.2107969535819749E-3</c:v>
                </c:pt>
                <c:pt idx="236">
                  <c:v>1.166311452590388E-2</c:v>
                </c:pt>
                <c:pt idx="237">
                  <c:v>-1.1892880023623562E-4</c:v>
                </c:pt>
                <c:pt idx="238">
                  <c:v>-2.8338532482108702E-3</c:v>
                </c:pt>
                <c:pt idx="239">
                  <c:v>5.6843107121705662E-3</c:v>
                </c:pt>
                <c:pt idx="240">
                  <c:v>3.7684038179458044E-3</c:v>
                </c:pt>
                <c:pt idx="241">
                  <c:v>3.4952512292501896E-4</c:v>
                </c:pt>
                <c:pt idx="242">
                  <c:v>3.1153271076324886E-3</c:v>
                </c:pt>
                <c:pt idx="243">
                  <c:v>6.9645165701919096E-4</c:v>
                </c:pt>
                <c:pt idx="244">
                  <c:v>-7.0136272063750277E-4</c:v>
                </c:pt>
                <c:pt idx="245">
                  <c:v>5.2970440158390175E-4</c:v>
                </c:pt>
                <c:pt idx="246">
                  <c:v>2.4024123365344922E-4</c:v>
                </c:pt>
                <c:pt idx="247">
                  <c:v>7.3508877776274207E-4</c:v>
                </c:pt>
                <c:pt idx="248">
                  <c:v>5.1208495790618968E-3</c:v>
                </c:pt>
                <c:pt idx="249">
                  <c:v>-1.5022868144790934E-3</c:v>
                </c:pt>
                <c:pt idx="250">
                  <c:v>1.9651638682952766E-3</c:v>
                </c:pt>
                <c:pt idx="251">
                  <c:v>5.2232126037382535E-3</c:v>
                </c:pt>
                <c:pt idx="252">
                  <c:v>2.8599297608858914E-3</c:v>
                </c:pt>
                <c:pt idx="253">
                  <c:v>-1.1506915591880367E-3</c:v>
                </c:pt>
                <c:pt idx="254">
                  <c:v>2.8020525549233778E-3</c:v>
                </c:pt>
                <c:pt idx="255">
                  <c:v>-2.5456643802205699E-3</c:v>
                </c:pt>
                <c:pt idx="256">
                  <c:v>-6.8527897391607124E-3</c:v>
                </c:pt>
                <c:pt idx="257">
                  <c:v>6.3641670398569801E-3</c:v>
                </c:pt>
                <c:pt idx="258">
                  <c:v>3.7576736905965669E-3</c:v>
                </c:pt>
                <c:pt idx="259">
                  <c:v>-1.162571611194858E-3</c:v>
                </c:pt>
                <c:pt idx="260">
                  <c:v>1.6638314482451343E-3</c:v>
                </c:pt>
                <c:pt idx="261">
                  <c:v>-7.2830218621909391E-3</c:v>
                </c:pt>
                <c:pt idx="262">
                  <c:v>-2.3785219748231713E-4</c:v>
                </c:pt>
                <c:pt idx="263">
                  <c:v>-1.6486120835066051E-2</c:v>
                </c:pt>
                <c:pt idx="264">
                  <c:v>4.5254337712382214E-3</c:v>
                </c:pt>
                <c:pt idx="265">
                  <c:v>-1.6346465792101281E-2</c:v>
                </c:pt>
                <c:pt idx="266">
                  <c:v>-6.3627861855108849E-3</c:v>
                </c:pt>
                <c:pt idx="267">
                  <c:v>-8.5252600430867614E-3</c:v>
                </c:pt>
                <c:pt idx="268">
                  <c:v>2.0148073536758092E-2</c:v>
                </c:pt>
                <c:pt idx="269">
                  <c:v>2.3731374483640814E-2</c:v>
                </c:pt>
                <c:pt idx="270">
                  <c:v>4.5596380288210562E-3</c:v>
                </c:pt>
                <c:pt idx="271">
                  <c:v>3.8032226158686553E-3</c:v>
                </c:pt>
                <c:pt idx="272">
                  <c:v>1.7448387198071571E-3</c:v>
                </c:pt>
                <c:pt idx="273">
                  <c:v>-1.3930621104517706E-4</c:v>
                </c:pt>
                <c:pt idx="274">
                  <c:v>3.3041101164722553E-3</c:v>
                </c:pt>
                <c:pt idx="275">
                  <c:v>8.6140303177227714E-4</c:v>
                </c:pt>
                <c:pt idx="276">
                  <c:v>-4.9005926973648417E-3</c:v>
                </c:pt>
                <c:pt idx="277">
                  <c:v>-1.0364383893445015E-2</c:v>
                </c:pt>
                <c:pt idx="278">
                  <c:v>-3.4002138968464108E-4</c:v>
                </c:pt>
                <c:pt idx="279">
                  <c:v>-1.8447213476145048E-2</c:v>
                </c:pt>
                <c:pt idx="280">
                  <c:v>-8.9332548391871259E-3</c:v>
                </c:pt>
                <c:pt idx="281">
                  <c:v>1.1562735816043841E-2</c:v>
                </c:pt>
                <c:pt idx="282">
                  <c:v>1.773016853612145E-2</c:v>
                </c:pt>
                <c:pt idx="283">
                  <c:v>-8.4393221529863015E-3</c:v>
                </c:pt>
                <c:pt idx="284">
                  <c:v>-8.1266169265894958E-3</c:v>
                </c:pt>
                <c:pt idx="285">
                  <c:v>-2.5818856981186258E-3</c:v>
                </c:pt>
                <c:pt idx="286">
                  <c:v>-5.8300285881662875E-3</c:v>
                </c:pt>
                <c:pt idx="287">
                  <c:v>-9.2909032101848917E-3</c:v>
                </c:pt>
                <c:pt idx="288">
                  <c:v>1.3334893185903807E-2</c:v>
                </c:pt>
                <c:pt idx="289">
                  <c:v>1.5487524912989278E-3</c:v>
                </c:pt>
                <c:pt idx="290">
                  <c:v>4.720464879542292E-3</c:v>
                </c:pt>
                <c:pt idx="291">
                  <c:v>1.5154312961683942E-2</c:v>
                </c:pt>
                <c:pt idx="292">
                  <c:v>-5.5066562878371269E-3</c:v>
                </c:pt>
                <c:pt idx="293">
                  <c:v>2.5651682269424068E-3</c:v>
                </c:pt>
                <c:pt idx="294">
                  <c:v>-1.3478287784341066E-2</c:v>
                </c:pt>
                <c:pt idx="295">
                  <c:v>-1.358750298545512E-2</c:v>
                </c:pt>
                <c:pt idx="296">
                  <c:v>9.4895171480104974E-3</c:v>
                </c:pt>
                <c:pt idx="297">
                  <c:v>-1.3077099123800286E-2</c:v>
                </c:pt>
                <c:pt idx="298">
                  <c:v>1.2879170322592387E-2</c:v>
                </c:pt>
                <c:pt idx="299">
                  <c:v>1.4336238227742741E-2</c:v>
                </c:pt>
                <c:pt idx="300">
                  <c:v>-4.1647063128333371E-3</c:v>
                </c:pt>
                <c:pt idx="301">
                  <c:v>1.0238810823374916E-2</c:v>
                </c:pt>
                <c:pt idx="302">
                  <c:v>-3.4240276947173063E-3</c:v>
                </c:pt>
                <c:pt idx="303">
                  <c:v>-4.2562395694247922E-3</c:v>
                </c:pt>
                <c:pt idx="304">
                  <c:v>1.0618979721447666E-2</c:v>
                </c:pt>
                <c:pt idx="305">
                  <c:v>-2.9034206552188216E-5</c:v>
                </c:pt>
                <c:pt idx="306">
                  <c:v>9.598294984990317E-3</c:v>
                </c:pt>
                <c:pt idx="307">
                  <c:v>4.0664593404575655E-3</c:v>
                </c:pt>
                <c:pt idx="308">
                  <c:v>1.5962998616407095E-3</c:v>
                </c:pt>
                <c:pt idx="309">
                  <c:v>-3.1435850414654552E-4</c:v>
                </c:pt>
                <c:pt idx="310">
                  <c:v>-1.0626219688207137E-3</c:v>
                </c:pt>
                <c:pt idx="311">
                  <c:v>6.1078428844464306E-3</c:v>
                </c:pt>
                <c:pt idx="312">
                  <c:v>-3.0338534527620388E-4</c:v>
                </c:pt>
                <c:pt idx="313">
                  <c:v>2.7549722990950704E-3</c:v>
                </c:pt>
                <c:pt idx="314">
                  <c:v>-7.6601694159734123E-4</c:v>
                </c:pt>
                <c:pt idx="315">
                  <c:v>-1.4771185417172892E-3</c:v>
                </c:pt>
                <c:pt idx="316">
                  <c:v>-2.9606829375931087E-3</c:v>
                </c:pt>
                <c:pt idx="317">
                  <c:v>6.1062383803760925E-3</c:v>
                </c:pt>
                <c:pt idx="318">
                  <c:v>-4.5488729439078276E-3</c:v>
                </c:pt>
                <c:pt idx="319">
                  <c:v>-4.3981612307754693E-3</c:v>
                </c:pt>
                <c:pt idx="320">
                  <c:v>1.1953653627569873E-3</c:v>
                </c:pt>
                <c:pt idx="321">
                  <c:v>-1.4275356219564148E-2</c:v>
                </c:pt>
                <c:pt idx="322">
                  <c:v>3.9366624176442495E-3</c:v>
                </c:pt>
                <c:pt idx="323">
                  <c:v>-1.7106821197868119E-2</c:v>
                </c:pt>
                <c:pt idx="324">
                  <c:v>-1.9195207034580692E-3</c:v>
                </c:pt>
                <c:pt idx="325">
                  <c:v>1.2522702237719055E-2</c:v>
                </c:pt>
                <c:pt idx="326">
                  <c:v>-6.0932371744078879E-3</c:v>
                </c:pt>
                <c:pt idx="327">
                  <c:v>1.3442908996060394E-2</c:v>
                </c:pt>
                <c:pt idx="328">
                  <c:v>-3.3256976557031678E-3</c:v>
                </c:pt>
                <c:pt idx="329">
                  <c:v>1.2085101644750693E-2</c:v>
                </c:pt>
                <c:pt idx="330">
                  <c:v>-4.8844889025895554E-3</c:v>
                </c:pt>
                <c:pt idx="331">
                  <c:v>8.9723821319605199E-3</c:v>
                </c:pt>
                <c:pt idx="332">
                  <c:v>-1.7472567103759362E-3</c:v>
                </c:pt>
                <c:pt idx="333">
                  <c:v>-6.1583457609898215E-3</c:v>
                </c:pt>
                <c:pt idx="334">
                  <c:v>-1.4665926443847035E-2</c:v>
                </c:pt>
                <c:pt idx="335">
                  <c:v>-2.3803309880471176E-3</c:v>
                </c:pt>
                <c:pt idx="336">
                  <c:v>2.3657611241204987E-3</c:v>
                </c:pt>
                <c:pt idx="337">
                  <c:v>1.2162382307370311E-2</c:v>
                </c:pt>
                <c:pt idx="338">
                  <c:v>-8.834685901175145E-3</c:v>
                </c:pt>
                <c:pt idx="339">
                  <c:v>-3.9732546030981607E-3</c:v>
                </c:pt>
                <c:pt idx="340">
                  <c:v>3.5234525311901902E-3</c:v>
                </c:pt>
                <c:pt idx="341">
                  <c:v>6.5870725268106249E-3</c:v>
                </c:pt>
                <c:pt idx="342">
                  <c:v>-2.0640326786721432E-3</c:v>
                </c:pt>
                <c:pt idx="343">
                  <c:v>2.6789414524361062E-3</c:v>
                </c:pt>
                <c:pt idx="344">
                  <c:v>4.4475762105921478E-3</c:v>
                </c:pt>
                <c:pt idx="345">
                  <c:v>5.1893769208662789E-3</c:v>
                </c:pt>
                <c:pt idx="346">
                  <c:v>-4.5918068424737933E-3</c:v>
                </c:pt>
                <c:pt idx="347">
                  <c:v>1.6284321389502543E-3</c:v>
                </c:pt>
                <c:pt idx="348">
                  <c:v>5.134989081813774E-3</c:v>
                </c:pt>
                <c:pt idx="349">
                  <c:v>-7.7874695833246642E-4</c:v>
                </c:pt>
                <c:pt idx="350">
                  <c:v>-1.1375703905032222E-2</c:v>
                </c:pt>
                <c:pt idx="351">
                  <c:v>9.1927482501988188E-3</c:v>
                </c:pt>
                <c:pt idx="352">
                  <c:v>-1.4817023709090096E-3</c:v>
                </c:pt>
                <c:pt idx="353">
                  <c:v>5.0745829128360466E-3</c:v>
                </c:pt>
                <c:pt idx="354">
                  <c:v>2.3549409829866624E-3</c:v>
                </c:pt>
                <c:pt idx="355">
                  <c:v>2.2502664628334234E-3</c:v>
                </c:pt>
                <c:pt idx="356">
                  <c:v>-4.1499129896262112E-3</c:v>
                </c:pt>
                <c:pt idx="357">
                  <c:v>2.7654044889026041E-3</c:v>
                </c:pt>
                <c:pt idx="358">
                  <c:v>-3.7473480752430819E-3</c:v>
                </c:pt>
                <c:pt idx="359">
                  <c:v>-1.0180553084023857E-2</c:v>
                </c:pt>
                <c:pt idx="360">
                  <c:v>1.0863776421427699E-2</c:v>
                </c:pt>
                <c:pt idx="361">
                  <c:v>2.9364330665656102E-3</c:v>
                </c:pt>
                <c:pt idx="362">
                  <c:v>-1.1908003217775753E-2</c:v>
                </c:pt>
                <c:pt idx="363">
                  <c:v>-4.46568133609649E-3</c:v>
                </c:pt>
                <c:pt idx="364">
                  <c:v>3.7667106347277534E-3</c:v>
                </c:pt>
                <c:pt idx="365">
                  <c:v>1.3368148149806192E-2</c:v>
                </c:pt>
                <c:pt idx="366">
                  <c:v>-5.1025566779002406E-3</c:v>
                </c:pt>
                <c:pt idx="367">
                  <c:v>-2.9539964693172764E-3</c:v>
                </c:pt>
                <c:pt idx="368">
                  <c:v>-3.0500142470446046E-4</c:v>
                </c:pt>
                <c:pt idx="369">
                  <c:v>1.0721604647198088E-2</c:v>
                </c:pt>
                <c:pt idx="370">
                  <c:v>7.6811844498031457E-4</c:v>
                </c:pt>
                <c:pt idx="371">
                  <c:v>3.0433126126717365E-3</c:v>
                </c:pt>
                <c:pt idx="372">
                  <c:v>-6.4358157586455564E-4</c:v>
                </c:pt>
                <c:pt idx="373">
                  <c:v>-9.3094923034876148E-4</c:v>
                </c:pt>
                <c:pt idx="374">
                  <c:v>2.3351455783891246E-3</c:v>
                </c:pt>
                <c:pt idx="375">
                  <c:v>-2.2363847897467698E-3</c:v>
                </c:pt>
                <c:pt idx="376">
                  <c:v>-1.0335205180265266E-2</c:v>
                </c:pt>
                <c:pt idx="377">
                  <c:v>9.1209187900458677E-3</c:v>
                </c:pt>
                <c:pt idx="378">
                  <c:v>-1.2675637262110088E-3</c:v>
                </c:pt>
                <c:pt idx="379">
                  <c:v>-6.3385149544391154E-3</c:v>
                </c:pt>
                <c:pt idx="380">
                  <c:v>2.0573430769848127E-3</c:v>
                </c:pt>
                <c:pt idx="381">
                  <c:v>-1.0091047804279632E-3</c:v>
                </c:pt>
                <c:pt idx="382">
                  <c:v>2.116629136818338E-3</c:v>
                </c:pt>
                <c:pt idx="383">
                  <c:v>-8.6605619929224897E-3</c:v>
                </c:pt>
                <c:pt idx="384">
                  <c:v>-1.4372153446468713E-3</c:v>
                </c:pt>
                <c:pt idx="385">
                  <c:v>-6.4955604213555807E-3</c:v>
                </c:pt>
                <c:pt idx="386">
                  <c:v>4.1826549652815233E-4</c:v>
                </c:pt>
                <c:pt idx="387">
                  <c:v>1.1970491836123859E-2</c:v>
                </c:pt>
                <c:pt idx="388">
                  <c:v>1.7371166381222091E-3</c:v>
                </c:pt>
                <c:pt idx="389">
                  <c:v>-7.0188746545117725E-3</c:v>
                </c:pt>
                <c:pt idx="390">
                  <c:v>-4.6332892479042445E-3</c:v>
                </c:pt>
                <c:pt idx="391">
                  <c:v>5.6737303135299989E-3</c:v>
                </c:pt>
                <c:pt idx="392">
                  <c:v>1.9776842314756056E-3</c:v>
                </c:pt>
                <c:pt idx="393">
                  <c:v>9.8540001369309162E-3</c:v>
                </c:pt>
                <c:pt idx="394">
                  <c:v>-5.3176152385387195E-3</c:v>
                </c:pt>
                <c:pt idx="395">
                  <c:v>6.0763682545493542E-3</c:v>
                </c:pt>
                <c:pt idx="396">
                  <c:v>6.356661823521784E-4</c:v>
                </c:pt>
                <c:pt idx="397">
                  <c:v>-7.3804656966740398E-3</c:v>
                </c:pt>
                <c:pt idx="398">
                  <c:v>-2.9780039040750291E-3</c:v>
                </c:pt>
                <c:pt idx="399">
                  <c:v>-3.9015604969013028E-4</c:v>
                </c:pt>
                <c:pt idx="400">
                  <c:v>-2.1086969192055022E-2</c:v>
                </c:pt>
                <c:pt idx="401">
                  <c:v>2.6549619429538794E-3</c:v>
                </c:pt>
                <c:pt idx="402">
                  <c:v>6.9120966992928731E-3</c:v>
                </c:pt>
                <c:pt idx="403">
                  <c:v>-3.0807039266700365E-4</c:v>
                </c:pt>
                <c:pt idx="404">
                  <c:v>-3.8692324426552824E-3</c:v>
                </c:pt>
                <c:pt idx="405">
                  <c:v>6.0625605331265549E-3</c:v>
                </c:pt>
                <c:pt idx="406">
                  <c:v>-1.6792964823456991E-2</c:v>
                </c:pt>
                <c:pt idx="407">
                  <c:v>2.259647701629263E-3</c:v>
                </c:pt>
                <c:pt idx="408">
                  <c:v>1.2262986096672604E-2</c:v>
                </c:pt>
                <c:pt idx="409">
                  <c:v>1.1005268761367724E-2</c:v>
                </c:pt>
                <c:pt idx="410">
                  <c:v>4.4432729912807552E-3</c:v>
                </c:pt>
                <c:pt idx="411">
                  <c:v>-7.35256382355035E-4</c:v>
                </c:pt>
                <c:pt idx="412">
                  <c:v>7.9827335781697557E-3</c:v>
                </c:pt>
                <c:pt idx="413">
                  <c:v>1.1055718522485251E-3</c:v>
                </c:pt>
                <c:pt idx="414">
                  <c:v>7.7093628613465076E-4</c:v>
                </c:pt>
                <c:pt idx="415">
                  <c:v>-4.2707960737403163E-3</c:v>
                </c:pt>
                <c:pt idx="416">
                  <c:v>-2.3905652122773076E-3</c:v>
                </c:pt>
                <c:pt idx="417">
                  <c:v>-5.6922102123075392E-3</c:v>
                </c:pt>
                <c:pt idx="418">
                  <c:v>-1.0761020698430391E-2</c:v>
                </c:pt>
                <c:pt idx="419">
                  <c:v>-5.7917546957350231E-3</c:v>
                </c:pt>
                <c:pt idx="420">
                  <c:v>1.2310073597852267E-2</c:v>
                </c:pt>
                <c:pt idx="421">
                  <c:v>7.2921427569481731E-3</c:v>
                </c:pt>
                <c:pt idx="422">
                  <c:v>2.8367163378208414E-5</c:v>
                </c:pt>
                <c:pt idx="423">
                  <c:v>-2.2741038379837917E-3</c:v>
                </c:pt>
                <c:pt idx="424">
                  <c:v>-2.7606940266825457E-3</c:v>
                </c:pt>
                <c:pt idx="425">
                  <c:v>-2.2522393088201631E-3</c:v>
                </c:pt>
                <c:pt idx="426">
                  <c:v>3.1098384092550632E-3</c:v>
                </c:pt>
                <c:pt idx="427">
                  <c:v>-7.7831957796706099E-3</c:v>
                </c:pt>
                <c:pt idx="428">
                  <c:v>-2.8790232242949477E-3</c:v>
                </c:pt>
                <c:pt idx="429">
                  <c:v>1.2726835975794628E-2</c:v>
                </c:pt>
                <c:pt idx="430">
                  <c:v>-9.6030650234122886E-3</c:v>
                </c:pt>
                <c:pt idx="431">
                  <c:v>9.4960389304633061E-4</c:v>
                </c:pt>
                <c:pt idx="432">
                  <c:v>-1.2760257482792195E-3</c:v>
                </c:pt>
                <c:pt idx="433">
                  <c:v>3.904332041982352E-3</c:v>
                </c:pt>
                <c:pt idx="434">
                  <c:v>5.1978915460573353E-3</c:v>
                </c:pt>
                <c:pt idx="435">
                  <c:v>-2.628982682793983E-3</c:v>
                </c:pt>
                <c:pt idx="436">
                  <c:v>-8.2891366720709101E-3</c:v>
                </c:pt>
                <c:pt idx="437">
                  <c:v>-2.1325960481545045E-2</c:v>
                </c:pt>
                <c:pt idx="438">
                  <c:v>-3.236924211323932E-2</c:v>
                </c:pt>
                <c:pt idx="439">
                  <c:v>-4.0211444491884053E-2</c:v>
                </c:pt>
                <c:pt idx="440">
                  <c:v>-1.3614249963910554E-2</c:v>
                </c:pt>
                <c:pt idx="441">
                  <c:v>3.8291299743553803E-2</c:v>
                </c:pt>
                <c:pt idx="442">
                  <c:v>2.4007254278508312E-2</c:v>
                </c:pt>
                <c:pt idx="443">
                  <c:v>6.0855118835607827E-4</c:v>
                </c:pt>
                <c:pt idx="444">
                  <c:v>-8.4270784584924117E-3</c:v>
                </c:pt>
                <c:pt idx="445">
                  <c:v>-3.0022649772647417E-2</c:v>
                </c:pt>
                <c:pt idx="446">
                  <c:v>1.8127671026470109E-2</c:v>
                </c:pt>
                <c:pt idx="447">
                  <c:v>1.1641159398742432E-3</c:v>
                </c:pt>
                <c:pt idx="448">
                  <c:v>-1.5448308659813455E-2</c:v>
                </c:pt>
                <c:pt idx="449">
                  <c:v>2.477363695127497E-2</c:v>
                </c:pt>
                <c:pt idx="450">
                  <c:v>-1.3995035710028114E-2</c:v>
                </c:pt>
                <c:pt idx="451">
                  <c:v>5.2640754451046302E-3</c:v>
                </c:pt>
                <c:pt idx="452">
                  <c:v>4.4770065646443351E-3</c:v>
                </c:pt>
                <c:pt idx="453">
                  <c:v>-4.0980414626955409E-3</c:v>
                </c:pt>
                <c:pt idx="454">
                  <c:v>1.2749687874278685E-2</c:v>
                </c:pt>
                <c:pt idx="455">
                  <c:v>8.6677408281392605E-3</c:v>
                </c:pt>
                <c:pt idx="456">
                  <c:v>-2.5643447325231369E-3</c:v>
                </c:pt>
                <c:pt idx="457">
                  <c:v>-1.6296231019642143E-2</c:v>
                </c:pt>
                <c:pt idx="458">
                  <c:v>4.5553923362219801E-3</c:v>
                </c:pt>
                <c:pt idx="459">
                  <c:v>-1.2394930290949867E-2</c:v>
                </c:pt>
                <c:pt idx="460">
                  <c:v>-2.0507439880633901E-3</c:v>
                </c:pt>
                <c:pt idx="461">
                  <c:v>-3.3686521134926087E-3</c:v>
                </c:pt>
                <c:pt idx="462">
                  <c:v>-4.6590158688575067E-4</c:v>
                </c:pt>
                <c:pt idx="463">
                  <c:v>-2.6001211006746214E-2</c:v>
                </c:pt>
                <c:pt idx="464">
                  <c:v>1.2320937592521393E-3</c:v>
                </c:pt>
                <c:pt idx="465">
                  <c:v>1.8895898353574289E-2</c:v>
                </c:pt>
                <c:pt idx="466">
                  <c:v>1.9719386827028343E-3</c:v>
                </c:pt>
                <c:pt idx="467">
                  <c:v>1.4213792986497257E-2</c:v>
                </c:pt>
                <c:pt idx="468">
                  <c:v>1.8124593785162658E-2</c:v>
                </c:pt>
                <c:pt idx="469">
                  <c:v>-3.5946894030197459E-3</c:v>
                </c:pt>
                <c:pt idx="470">
                  <c:v>8.0035198025308167E-3</c:v>
                </c:pt>
                <c:pt idx="471">
                  <c:v>8.7797803155266266E-3</c:v>
                </c:pt>
                <c:pt idx="472">
                  <c:v>7.2484859143041565E-4</c:v>
                </c:pt>
                <c:pt idx="473">
                  <c:v>1.2746643338301428E-3</c:v>
                </c:pt>
                <c:pt idx="474">
                  <c:v>-6.8488239238575872E-3</c:v>
                </c:pt>
                <c:pt idx="475">
                  <c:v>-4.7274308267142729E-3</c:v>
                </c:pt>
                <c:pt idx="476">
                  <c:v>1.474355129517228E-2</c:v>
                </c:pt>
                <c:pt idx="477">
                  <c:v>4.5600613744872197E-3</c:v>
                </c:pt>
                <c:pt idx="478">
                  <c:v>2.7050902843496526E-4</c:v>
                </c:pt>
                <c:pt idx="479">
                  <c:v>-1.4221007367133545E-3</c:v>
                </c:pt>
                <c:pt idx="480">
                  <c:v>-5.8424493431773871E-3</c:v>
                </c:pt>
                <c:pt idx="481">
                  <c:v>1.6490847328002923E-2</c:v>
                </c:pt>
                <c:pt idx="482">
                  <c:v>1.0969953689202727E-2</c:v>
                </c:pt>
                <c:pt idx="483">
                  <c:v>-1.9149326619372631E-3</c:v>
                </c:pt>
                <c:pt idx="484">
                  <c:v>-2.5573858343901608E-3</c:v>
                </c:pt>
                <c:pt idx="485">
                  <c:v>1.1770488448379798E-2</c:v>
                </c:pt>
                <c:pt idx="486">
                  <c:v>-4.4987559745411469E-4</c:v>
                </c:pt>
                <c:pt idx="487">
                  <c:v>-4.8214818389651134E-3</c:v>
                </c:pt>
                <c:pt idx="488">
                  <c:v>1.1803876623389281E-2</c:v>
                </c:pt>
                <c:pt idx="489">
                  <c:v>2.7243528137560241E-3</c:v>
                </c:pt>
                <c:pt idx="490">
                  <c:v>-3.5516667167835828E-3</c:v>
                </c:pt>
                <c:pt idx="491">
                  <c:v>-1.1327897786013324E-3</c:v>
                </c:pt>
                <c:pt idx="492">
                  <c:v>-3.4768203303673869E-4</c:v>
                </c:pt>
                <c:pt idx="493">
                  <c:v>-9.871290634763304E-3</c:v>
                </c:pt>
                <c:pt idx="494">
                  <c:v>1.5094553561973928E-3</c:v>
                </c:pt>
                <c:pt idx="495">
                  <c:v>-3.2333074641793741E-3</c:v>
                </c:pt>
                <c:pt idx="496">
                  <c:v>-1.4089163191530417E-2</c:v>
                </c:pt>
                <c:pt idx="497">
                  <c:v>-1.1270640608151911E-2</c:v>
                </c:pt>
                <c:pt idx="498">
                  <c:v>1.4793302627265626E-2</c:v>
                </c:pt>
                <c:pt idx="499">
                  <c:v>-1.3402770185119402E-3</c:v>
                </c:pt>
                <c:pt idx="500">
                  <c:v>1.6033230015307577E-2</c:v>
                </c:pt>
                <c:pt idx="501">
                  <c:v>-1.1237403815994775E-3</c:v>
                </c:pt>
                <c:pt idx="502">
                  <c:v>3.8029554525950086E-3</c:v>
                </c:pt>
                <c:pt idx="503">
                  <c:v>-1.2356238490984315E-3</c:v>
                </c:pt>
                <c:pt idx="504">
                  <c:v>1.2212500944798874E-3</c:v>
                </c:pt>
                <c:pt idx="505">
                  <c:v>-1.2914090666574113E-4</c:v>
                </c:pt>
                <c:pt idx="506">
                  <c:v>5.934414473988609E-4</c:v>
                </c:pt>
                <c:pt idx="507">
                  <c:v>-4.6517999903487525E-3</c:v>
                </c:pt>
                <c:pt idx="508">
                  <c:v>1.0623939088487118E-2</c:v>
                </c:pt>
                <c:pt idx="509">
                  <c:v>-1.1056592615916112E-2</c:v>
                </c:pt>
                <c:pt idx="510">
                  <c:v>-1.4477826648337327E-2</c:v>
                </c:pt>
                <c:pt idx="511">
                  <c:v>2.0317856261110587E-2</c:v>
                </c:pt>
                <c:pt idx="512">
                  <c:v>-7.0140439391970736E-3</c:v>
                </c:pt>
                <c:pt idx="513">
                  <c:v>-6.5110523995720879E-3</c:v>
                </c:pt>
                <c:pt idx="514">
                  <c:v>-7.769086475925991E-3</c:v>
                </c:pt>
                <c:pt idx="515">
                  <c:v>2.2488564074157492E-3</c:v>
                </c:pt>
                <c:pt idx="516">
                  <c:v>-1.961386758563884E-2</c:v>
                </c:pt>
                <c:pt idx="517">
                  <c:v>4.7442879213808178E-3</c:v>
                </c:pt>
                <c:pt idx="518">
                  <c:v>1.0562580218900188E-2</c:v>
                </c:pt>
                <c:pt idx="519">
                  <c:v>1.4410635565352437E-2</c:v>
                </c:pt>
                <c:pt idx="520">
                  <c:v>-1.5154776290347281E-2</c:v>
                </c:pt>
                <c:pt idx="521">
                  <c:v>-1.7957495093582236E-2</c:v>
                </c:pt>
                <c:pt idx="522">
                  <c:v>7.7483064365918945E-3</c:v>
                </c:pt>
                <c:pt idx="523">
                  <c:v>8.7780959420341153E-3</c:v>
                </c:pt>
                <c:pt idx="524">
                  <c:v>1.2341596351676601E-2</c:v>
                </c:pt>
                <c:pt idx="525">
                  <c:v>-1.5999154873061849E-3</c:v>
                </c:pt>
                <c:pt idx="526">
                  <c:v>-2.1809363425864849E-3</c:v>
                </c:pt>
                <c:pt idx="527">
                  <c:v>1.0573663970038498E-2</c:v>
                </c:pt>
                <c:pt idx="528">
                  <c:v>-7.2433987852541376E-3</c:v>
                </c:pt>
                <c:pt idx="529">
                  <c:v>-9.4564850357659186E-3</c:v>
                </c:pt>
                <c:pt idx="530">
                  <c:v>-1.5422041688326272E-2</c:v>
                </c:pt>
                <c:pt idx="531">
                  <c:v>2.0102042596295308E-3</c:v>
                </c:pt>
                <c:pt idx="532">
                  <c:v>-1.3202162915856163E-2</c:v>
                </c:pt>
                <c:pt idx="533">
                  <c:v>-2.3985816544630535E-2</c:v>
                </c:pt>
                <c:pt idx="534">
                  <c:v>-1.0897537692782108E-2</c:v>
                </c:pt>
                <c:pt idx="535">
                  <c:v>8.529084787104222E-4</c:v>
                </c:pt>
                <c:pt idx="536">
                  <c:v>7.7725142384488712E-3</c:v>
                </c:pt>
                <c:pt idx="537">
                  <c:v>-2.5282375384065234E-2</c:v>
                </c:pt>
                <c:pt idx="538">
                  <c:v>1.6558061184935031E-2</c:v>
                </c:pt>
                <c:pt idx="539">
                  <c:v>-2.183577282074398E-2</c:v>
                </c:pt>
                <c:pt idx="540">
                  <c:v>5.316801874443635E-4</c:v>
                </c:pt>
                <c:pt idx="541">
                  <c:v>-1.1762766026242346E-2</c:v>
                </c:pt>
                <c:pt idx="542">
                  <c:v>5.1819885399586188E-3</c:v>
                </c:pt>
                <c:pt idx="543">
                  <c:v>2.0080726790476438E-2</c:v>
                </c:pt>
                <c:pt idx="544">
                  <c:v>-1.5761544984816713E-2</c:v>
                </c:pt>
                <c:pt idx="545">
                  <c:v>1.4045237921062189E-2</c:v>
                </c:pt>
                <c:pt idx="546">
                  <c:v>-1.0922922453367977E-2</c:v>
                </c:pt>
                <c:pt idx="547">
                  <c:v>5.5133506231893649E-3</c:v>
                </c:pt>
                <c:pt idx="548">
                  <c:v>2.4458651059441346E-2</c:v>
                </c:pt>
                <c:pt idx="549">
                  <c:v>-4.433346643196018E-4</c:v>
                </c:pt>
                <c:pt idx="550">
                  <c:v>-1.8920968934657827E-2</c:v>
                </c:pt>
                <c:pt idx="551">
                  <c:v>4.9796200223488655E-3</c:v>
                </c:pt>
                <c:pt idx="552">
                  <c:v>1.5255683580189725E-3</c:v>
                </c:pt>
                <c:pt idx="553">
                  <c:v>-1.8654158095200504E-2</c:v>
                </c:pt>
                <c:pt idx="554">
                  <c:v>-1.4255058233664721E-2</c:v>
                </c:pt>
                <c:pt idx="555">
                  <c:v>-6.638403938297871E-4</c:v>
                </c:pt>
                <c:pt idx="556">
                  <c:v>-1.8896835434723531E-4</c:v>
                </c:pt>
                <c:pt idx="557">
                  <c:v>-1.2377447169312198E-2</c:v>
                </c:pt>
                <c:pt idx="558">
                  <c:v>1.933001507774379E-2</c:v>
                </c:pt>
                <c:pt idx="559">
                  <c:v>1.638173787203618E-2</c:v>
                </c:pt>
                <c:pt idx="560">
                  <c:v>1.6346110504470802E-2</c:v>
                </c:pt>
                <c:pt idx="561">
                  <c:v>-4.6766320024294265E-3</c:v>
                </c:pt>
                <c:pt idx="562">
                  <c:v>-2.6033408087892532E-5</c:v>
                </c:pt>
                <c:pt idx="563">
                  <c:v>1.43507312538776E-2</c:v>
                </c:pt>
                <c:pt idx="564">
                  <c:v>-1.2532577326809282E-2</c:v>
                </c:pt>
                <c:pt idx="565">
                  <c:v>4.4299598797164323E-3</c:v>
                </c:pt>
                <c:pt idx="566">
                  <c:v>1.1284366553322904E-2</c:v>
                </c:pt>
                <c:pt idx="567">
                  <c:v>-1.8718651532711654E-3</c:v>
                </c:pt>
                <c:pt idx="568">
                  <c:v>-8.1541314223962831E-3</c:v>
                </c:pt>
                <c:pt idx="569">
                  <c:v>2.3588385853510946E-2</c:v>
                </c:pt>
                <c:pt idx="570">
                  <c:v>4.0859495652811485E-3</c:v>
                </c:pt>
                <c:pt idx="571">
                  <c:v>3.4926341991238E-3</c:v>
                </c:pt>
                <c:pt idx="572">
                  <c:v>3.300439956470432E-3</c:v>
                </c:pt>
                <c:pt idx="573">
                  <c:v>8.8462303513638313E-4</c:v>
                </c:pt>
                <c:pt idx="574">
                  <c:v>-1.1303756054675167E-2</c:v>
                </c:pt>
                <c:pt idx="575">
                  <c:v>5.0396727822188481E-3</c:v>
                </c:pt>
                <c:pt idx="576">
                  <c:v>1.557925340134523E-4</c:v>
                </c:pt>
                <c:pt idx="577">
                  <c:v>1.6262545533244185E-2</c:v>
                </c:pt>
                <c:pt idx="578">
                  <c:v>-1.261768241643932E-3</c:v>
                </c:pt>
                <c:pt idx="579">
                  <c:v>-1.8386309650007115E-3</c:v>
                </c:pt>
                <c:pt idx="580">
                  <c:v>5.584727884835018E-3</c:v>
                </c:pt>
                <c:pt idx="581">
                  <c:v>6.5735830102084192E-3</c:v>
                </c:pt>
                <c:pt idx="582">
                  <c:v>4.3959671019814534E-3</c:v>
                </c:pt>
                <c:pt idx="583">
                  <c:v>9.8509213283250836E-4</c:v>
                </c:pt>
                <c:pt idx="584">
                  <c:v>-8.7777298047479432E-4</c:v>
                </c:pt>
                <c:pt idx="585">
                  <c:v>-6.4065095838299205E-3</c:v>
                </c:pt>
                <c:pt idx="586">
                  <c:v>-3.7814200960276936E-4</c:v>
                </c:pt>
                <c:pt idx="587">
                  <c:v>5.4510717198609884E-4</c:v>
                </c:pt>
                <c:pt idx="588">
                  <c:v>8.7780120839133745E-3</c:v>
                </c:pt>
                <c:pt idx="589">
                  <c:v>4.3408797962407337E-3</c:v>
                </c:pt>
                <c:pt idx="590">
                  <c:v>-2.0418423901345938E-3</c:v>
                </c:pt>
                <c:pt idx="591">
                  <c:v>6.310959037162926E-3</c:v>
                </c:pt>
                <c:pt idx="592">
                  <c:v>-3.2134798118797336E-3</c:v>
                </c:pt>
                <c:pt idx="593">
                  <c:v>-1.019629847580408E-2</c:v>
                </c:pt>
                <c:pt idx="594">
                  <c:v>1.0452797852349736E-2</c:v>
                </c:pt>
                <c:pt idx="595">
                  <c:v>-1.2048074005081098E-2</c:v>
                </c:pt>
                <c:pt idx="596">
                  <c:v>2.7827028948345474E-3</c:v>
                </c:pt>
                <c:pt idx="597">
                  <c:v>-2.7435462066001262E-3</c:v>
                </c:pt>
                <c:pt idx="598">
                  <c:v>9.6157541401615809E-3</c:v>
                </c:pt>
                <c:pt idx="599">
                  <c:v>9.9900696845903383E-3</c:v>
                </c:pt>
                <c:pt idx="600">
                  <c:v>1.7291222756818405E-4</c:v>
                </c:pt>
                <c:pt idx="601">
                  <c:v>-9.8476965888961271E-4</c:v>
                </c:pt>
                <c:pt idx="602">
                  <c:v>6.5197258913036061E-3</c:v>
                </c:pt>
                <c:pt idx="603">
                  <c:v>3.0797379324564098E-3</c:v>
                </c:pt>
                <c:pt idx="604">
                  <c:v>7.6125480391681512E-4</c:v>
                </c:pt>
                <c:pt idx="605">
                  <c:v>-5.2075629179119901E-3</c:v>
                </c:pt>
                <c:pt idx="606">
                  <c:v>4.7858743900950742E-5</c:v>
                </c:pt>
                <c:pt idx="607">
                  <c:v>-1.8136895909355406E-3</c:v>
                </c:pt>
                <c:pt idx="608">
                  <c:v>1.8710001220028356E-3</c:v>
                </c:pt>
                <c:pt idx="609">
                  <c:v>1.64799402984732E-3</c:v>
                </c:pt>
                <c:pt idx="610">
                  <c:v>-9.2736357017856857E-3</c:v>
                </c:pt>
                <c:pt idx="611">
                  <c:v>-5.0759493430435152E-3</c:v>
                </c:pt>
                <c:pt idx="612">
                  <c:v>7.7796067866815026E-3</c:v>
                </c:pt>
                <c:pt idx="613">
                  <c:v>-8.7144996519244577E-3</c:v>
                </c:pt>
                <c:pt idx="614">
                  <c:v>-5.9545827060152288E-3</c:v>
                </c:pt>
                <c:pt idx="615">
                  <c:v>-2.3903650994534542E-4</c:v>
                </c:pt>
                <c:pt idx="616">
                  <c:v>3.1696106671955265E-3</c:v>
                </c:pt>
                <c:pt idx="617">
                  <c:v>7.532129051973039E-4</c:v>
                </c:pt>
                <c:pt idx="618">
                  <c:v>1.2406365635768817E-2</c:v>
                </c:pt>
                <c:pt idx="619">
                  <c:v>-9.6075230499917813E-3</c:v>
                </c:pt>
                <c:pt idx="620">
                  <c:v>-1.6947950262444553E-4</c:v>
                </c:pt>
                <c:pt idx="621">
                  <c:v>-8.514434129144554E-3</c:v>
                </c:pt>
                <c:pt idx="622">
                  <c:v>9.7489765084672747E-3</c:v>
                </c:pt>
                <c:pt idx="623">
                  <c:v>-9.4558634687098679E-3</c:v>
                </c:pt>
                <c:pt idx="624">
                  <c:v>2.0515771310288176E-4</c:v>
                </c:pt>
                <c:pt idx="625">
                  <c:v>-3.7135946105880755E-3</c:v>
                </c:pt>
                <c:pt idx="626">
                  <c:v>6.0014590783345695E-3</c:v>
                </c:pt>
                <c:pt idx="627">
                  <c:v>-2.0876364235120157E-3</c:v>
                </c:pt>
                <c:pt idx="628">
                  <c:v>1.3588637760190403E-2</c:v>
                </c:pt>
                <c:pt idx="629">
                  <c:v>6.9505294260036226E-3</c:v>
                </c:pt>
                <c:pt idx="630">
                  <c:v>-2.1046585556623991E-4</c:v>
                </c:pt>
                <c:pt idx="631">
                  <c:v>4.2776949685127815E-3</c:v>
                </c:pt>
                <c:pt idx="632">
                  <c:v>-1.0057688960932291E-3</c:v>
                </c:pt>
                <c:pt idx="633">
                  <c:v>1.1343986763476727E-3</c:v>
                </c:pt>
                <c:pt idx="634">
                  <c:v>2.820696337857359E-3</c:v>
                </c:pt>
                <c:pt idx="635">
                  <c:v>-2.9160622587003754E-3</c:v>
                </c:pt>
                <c:pt idx="636">
                  <c:v>4.8853283781898054E-3</c:v>
                </c:pt>
                <c:pt idx="637">
                  <c:v>1.2886157698214313E-3</c:v>
                </c:pt>
                <c:pt idx="638">
                  <c:v>3.3041017947016116E-3</c:v>
                </c:pt>
                <c:pt idx="639">
                  <c:v>-1.7192357309944891E-3</c:v>
                </c:pt>
                <c:pt idx="640">
                  <c:v>-9.2175323600370163E-3</c:v>
                </c:pt>
                <c:pt idx="641">
                  <c:v>-8.1482984228569144E-3</c:v>
                </c:pt>
                <c:pt idx="642">
                  <c:v>-1.8005054405386205E-3</c:v>
                </c:pt>
                <c:pt idx="643">
                  <c:v>-1.8424088906440429E-3</c:v>
                </c:pt>
                <c:pt idx="644">
                  <c:v>3.1280929982563338E-3</c:v>
                </c:pt>
                <c:pt idx="645">
                  <c:v>-3.2632838884862482E-3</c:v>
                </c:pt>
                <c:pt idx="646">
                  <c:v>5.7913826350895967E-3</c:v>
                </c:pt>
                <c:pt idx="647">
                  <c:v>2.7083904396495474E-3</c:v>
                </c:pt>
                <c:pt idx="648">
                  <c:v>-1.6529289144317837E-3</c:v>
                </c:pt>
                <c:pt idx="649">
                  <c:v>1.3275566984318879E-2</c:v>
                </c:pt>
                <c:pt idx="650">
                  <c:v>-3.6580792723724311E-2</c:v>
                </c:pt>
                <c:pt idx="651">
                  <c:v>-1.8262246454750181E-2</c:v>
                </c:pt>
                <c:pt idx="652">
                  <c:v>1.7614121723580567E-2</c:v>
                </c:pt>
                <c:pt idx="653">
                  <c:v>1.6889243109367773E-2</c:v>
                </c:pt>
                <c:pt idx="654">
                  <c:v>1.3473862722098988E-2</c:v>
                </c:pt>
                <c:pt idx="655">
                  <c:v>1.9467064123035718E-3</c:v>
                </c:pt>
                <c:pt idx="656">
                  <c:v>-6.8710288215743185E-3</c:v>
                </c:pt>
                <c:pt idx="657">
                  <c:v>5.3386867527391987E-3</c:v>
                </c:pt>
                <c:pt idx="658">
                  <c:v>-8.7195782734437023E-4</c:v>
                </c:pt>
                <c:pt idx="659">
                  <c:v>1.5138186568454184E-2</c:v>
                </c:pt>
                <c:pt idx="660">
                  <c:v>3.4028194222132059E-3</c:v>
                </c:pt>
                <c:pt idx="661">
                  <c:v>6.9848425545492024E-3</c:v>
                </c:pt>
                <c:pt idx="662">
                  <c:v>1.3475864591820549E-4</c:v>
                </c:pt>
                <c:pt idx="663">
                  <c:v>5.2454226347346793E-3</c:v>
                </c:pt>
                <c:pt idx="664">
                  <c:v>-9.2937916829076938E-4</c:v>
                </c:pt>
                <c:pt idx="665">
                  <c:v>2.3794621249798175E-3</c:v>
                </c:pt>
                <c:pt idx="666">
                  <c:v>-1.4362048323089381E-3</c:v>
                </c:pt>
                <c:pt idx="667">
                  <c:v>4.2612086686796488E-3</c:v>
                </c:pt>
                <c:pt idx="668">
                  <c:v>-3.6190700145063283E-3</c:v>
                </c:pt>
                <c:pt idx="669">
                  <c:v>4.543626595285696E-3</c:v>
                </c:pt>
                <c:pt idx="670">
                  <c:v>-3.0160188196025378E-3</c:v>
                </c:pt>
                <c:pt idx="671">
                  <c:v>3.2273254255773474E-4</c:v>
                </c:pt>
                <c:pt idx="672">
                  <c:v>-1.1992611701764468E-3</c:v>
                </c:pt>
                <c:pt idx="673">
                  <c:v>1.6049206929937636E-3</c:v>
                </c:pt>
                <c:pt idx="674">
                  <c:v>1.6299800885987742E-3</c:v>
                </c:pt>
                <c:pt idx="675">
                  <c:v>-1.2705942552551364E-3</c:v>
                </c:pt>
                <c:pt idx="676">
                  <c:v>-6.3819410006827546E-3</c:v>
                </c:pt>
                <c:pt idx="677">
                  <c:v>3.1290428248181399E-3</c:v>
                </c:pt>
                <c:pt idx="678">
                  <c:v>2.1254932837361468E-4</c:v>
                </c:pt>
                <c:pt idx="679">
                  <c:v>8.566697203483924E-3</c:v>
                </c:pt>
                <c:pt idx="680">
                  <c:v>-9.0757701220377175E-4</c:v>
                </c:pt>
                <c:pt idx="681">
                  <c:v>3.8971768568868799E-4</c:v>
                </c:pt>
                <c:pt idx="682">
                  <c:v>-2.8687970637969228E-3</c:v>
                </c:pt>
                <c:pt idx="683">
                  <c:v>4.7234151815842293E-3</c:v>
                </c:pt>
                <c:pt idx="684">
                  <c:v>-7.9636327962473777E-4</c:v>
                </c:pt>
                <c:pt idx="685">
                  <c:v>2.7890160588736079E-3</c:v>
                </c:pt>
                <c:pt idx="686">
                  <c:v>-5.4941422173428317E-3</c:v>
                </c:pt>
                <c:pt idx="687">
                  <c:v>1.8668463000156262E-3</c:v>
                </c:pt>
                <c:pt idx="688">
                  <c:v>2.1972017746725615E-3</c:v>
                </c:pt>
                <c:pt idx="689">
                  <c:v>-1.4413098689576487E-3</c:v>
                </c:pt>
                <c:pt idx="690">
                  <c:v>-5.6348160417969207E-4</c:v>
                </c:pt>
                <c:pt idx="691">
                  <c:v>1.9498668278891155E-3</c:v>
                </c:pt>
                <c:pt idx="692">
                  <c:v>-5.2540552892296902E-3</c:v>
                </c:pt>
                <c:pt idx="693">
                  <c:v>-1.3661600732483932E-3</c:v>
                </c:pt>
                <c:pt idx="694">
                  <c:v>-1.5800644041810373E-3</c:v>
                </c:pt>
                <c:pt idx="695">
                  <c:v>5.2144285434831354E-3</c:v>
                </c:pt>
                <c:pt idx="696">
                  <c:v>-1.9555915792795644E-3</c:v>
                </c:pt>
                <c:pt idx="697">
                  <c:v>-2.3786910985704626E-3</c:v>
                </c:pt>
                <c:pt idx="698">
                  <c:v>-4.1385504576534266E-5</c:v>
                </c:pt>
                <c:pt idx="699">
                  <c:v>4.1922415783452651E-3</c:v>
                </c:pt>
                <c:pt idx="700">
                  <c:v>2.9772423706444862E-3</c:v>
                </c:pt>
                <c:pt idx="701">
                  <c:v>-1.4639577393839857E-4</c:v>
                </c:pt>
                <c:pt idx="702">
                  <c:v>-2.2254880636449503E-3</c:v>
                </c:pt>
                <c:pt idx="703">
                  <c:v>-2.482774229870716E-2</c:v>
                </c:pt>
                <c:pt idx="704">
                  <c:v>1.4570387013562412E-2</c:v>
                </c:pt>
                <c:pt idx="705">
                  <c:v>-1.4941748028884077E-2</c:v>
                </c:pt>
                <c:pt idx="706">
                  <c:v>-5.8784939968330771E-4</c:v>
                </c:pt>
                <c:pt idx="707">
                  <c:v>1.0058516338082277E-2</c:v>
                </c:pt>
                <c:pt idx="708">
                  <c:v>-3.7794279558526649E-3</c:v>
                </c:pt>
                <c:pt idx="709">
                  <c:v>-1.8603270347706181E-5</c:v>
                </c:pt>
                <c:pt idx="710">
                  <c:v>2.9909368142030094E-4</c:v>
                </c:pt>
                <c:pt idx="711">
                  <c:v>1.0858000137422273E-2</c:v>
                </c:pt>
                <c:pt idx="712">
                  <c:v>6.478752169386928E-3</c:v>
                </c:pt>
                <c:pt idx="713">
                  <c:v>-5.7532933124543554E-3</c:v>
                </c:pt>
                <c:pt idx="714">
                  <c:v>-8.6248497700706916E-3</c:v>
                </c:pt>
                <c:pt idx="715">
                  <c:v>6.4234951715066626E-3</c:v>
                </c:pt>
                <c:pt idx="716">
                  <c:v>5.2825763509087575E-3</c:v>
                </c:pt>
                <c:pt idx="717">
                  <c:v>-9.3651275565667449E-3</c:v>
                </c:pt>
                <c:pt idx="718">
                  <c:v>7.9363927170502876E-3</c:v>
                </c:pt>
                <c:pt idx="719">
                  <c:v>-3.2660234772408018E-3</c:v>
                </c:pt>
                <c:pt idx="720">
                  <c:v>-4.9678818158212078E-3</c:v>
                </c:pt>
                <c:pt idx="721">
                  <c:v>4.2874861231427417E-3</c:v>
                </c:pt>
                <c:pt idx="722">
                  <c:v>4.8144428658220277E-4</c:v>
                </c:pt>
                <c:pt idx="723">
                  <c:v>-3.2587877673729898E-3</c:v>
                </c:pt>
                <c:pt idx="724">
                  <c:v>4.5953303755956135E-3</c:v>
                </c:pt>
                <c:pt idx="725">
                  <c:v>-1.2524577866582336E-2</c:v>
                </c:pt>
                <c:pt idx="726">
                  <c:v>1.1459325937728834E-3</c:v>
                </c:pt>
                <c:pt idx="727">
                  <c:v>-3.104076499634731E-3</c:v>
                </c:pt>
                <c:pt idx="728">
                  <c:v>2.0158385876223729E-4</c:v>
                </c:pt>
                <c:pt idx="729">
                  <c:v>-3.0426178920773266E-3</c:v>
                </c:pt>
                <c:pt idx="730">
                  <c:v>6.1415057663595871E-3</c:v>
                </c:pt>
                <c:pt idx="731">
                  <c:v>2.1895719655424944E-3</c:v>
                </c:pt>
                <c:pt idx="732">
                  <c:v>-1.3766710511558952E-3</c:v>
                </c:pt>
                <c:pt idx="733">
                  <c:v>-8.4145242314662383E-5</c:v>
                </c:pt>
                <c:pt idx="734">
                  <c:v>4.7385946404059154E-3</c:v>
                </c:pt>
                <c:pt idx="735">
                  <c:v>-3.8049574576371451E-3</c:v>
                </c:pt>
                <c:pt idx="736">
                  <c:v>-1.741927702175836E-3</c:v>
                </c:pt>
                <c:pt idx="737">
                  <c:v>-2.991196103286747E-3</c:v>
                </c:pt>
                <c:pt idx="738">
                  <c:v>-3.1131401617605554E-3</c:v>
                </c:pt>
                <c:pt idx="739">
                  <c:v>-1.2228399443930542E-4</c:v>
                </c:pt>
                <c:pt idx="740">
                  <c:v>-6.810018806473475E-3</c:v>
                </c:pt>
                <c:pt idx="741">
                  <c:v>-6.5468847876808331E-3</c:v>
                </c:pt>
                <c:pt idx="742">
                  <c:v>-4.4332128813332093E-3</c:v>
                </c:pt>
                <c:pt idx="743">
                  <c:v>-1.667520046979567E-3</c:v>
                </c:pt>
                <c:pt idx="744">
                  <c:v>2.198019977703114E-2</c:v>
                </c:pt>
                <c:pt idx="745">
                  <c:v>3.7648783671193967E-3</c:v>
                </c:pt>
                <c:pt idx="746">
                  <c:v>1.1016119798123997E-2</c:v>
                </c:pt>
                <c:pt idx="747">
                  <c:v>1.948845391487013E-3</c:v>
                </c:pt>
                <c:pt idx="748">
                  <c:v>-1.3989282109407189E-3</c:v>
                </c:pt>
                <c:pt idx="749">
                  <c:v>-1.1550945719234191E-4</c:v>
                </c:pt>
                <c:pt idx="750">
                  <c:v>7.4529552949928806E-3</c:v>
                </c:pt>
                <c:pt idx="751">
                  <c:v>-1.5835169024771387E-3</c:v>
                </c:pt>
                <c:pt idx="752">
                  <c:v>4.6654694620837109E-3</c:v>
                </c:pt>
                <c:pt idx="753">
                  <c:v>-2.3896514373653198E-3</c:v>
                </c:pt>
                <c:pt idx="754">
                  <c:v>7.4337023919075753E-3</c:v>
                </c:pt>
                <c:pt idx="755">
                  <c:v>2.1630907556930735E-3</c:v>
                </c:pt>
                <c:pt idx="756">
                  <c:v>8.0769847597577586E-4</c:v>
                </c:pt>
                <c:pt idx="757">
                  <c:v>3.9067456340769443E-3</c:v>
                </c:pt>
                <c:pt idx="758">
                  <c:v>-5.2683892752049318E-3</c:v>
                </c:pt>
                <c:pt idx="759">
                  <c:v>1.3344021688134898E-3</c:v>
                </c:pt>
                <c:pt idx="760">
                  <c:v>-2.6569303207866061E-3</c:v>
                </c:pt>
                <c:pt idx="761">
                  <c:v>-3.5217232085723734E-3</c:v>
                </c:pt>
                <c:pt idx="762">
                  <c:v>3.9692769872242176E-4</c:v>
                </c:pt>
                <c:pt idx="763">
                  <c:v>5.8044270335040676E-3</c:v>
                </c:pt>
                <c:pt idx="764">
                  <c:v>3.4050842286357528E-3</c:v>
                </c:pt>
                <c:pt idx="765">
                  <c:v>1.3077359109980912E-2</c:v>
                </c:pt>
                <c:pt idx="766">
                  <c:v>2.1570146826418611E-3</c:v>
                </c:pt>
                <c:pt idx="767">
                  <c:v>5.9214185824436353E-3</c:v>
                </c:pt>
                <c:pt idx="768">
                  <c:v>-1.1380821315193454E-3</c:v>
                </c:pt>
                <c:pt idx="769">
                  <c:v>6.5184833042276425E-3</c:v>
                </c:pt>
                <c:pt idx="770">
                  <c:v>-8.1502957242938472E-3</c:v>
                </c:pt>
                <c:pt idx="771">
                  <c:v>3.8757076880631845E-3</c:v>
                </c:pt>
                <c:pt idx="772">
                  <c:v>-1.7521567788889247E-3</c:v>
                </c:pt>
                <c:pt idx="773">
                  <c:v>1.9731727431487977E-3</c:v>
                </c:pt>
                <c:pt idx="774">
                  <c:v>3.6309126355809252E-3</c:v>
                </c:pt>
                <c:pt idx="775">
                  <c:v>-2.4603856692401176E-3</c:v>
                </c:pt>
                <c:pt idx="776">
                  <c:v>-1.8647113534051916E-3</c:v>
                </c:pt>
                <c:pt idx="777">
                  <c:v>1.2509324798275364E-3</c:v>
                </c:pt>
                <c:pt idx="778">
                  <c:v>2.2458490147972553E-3</c:v>
                </c:pt>
                <c:pt idx="779">
                  <c:v>-8.3916407368539048E-3</c:v>
                </c:pt>
                <c:pt idx="780">
                  <c:v>-2.9334768322500485E-4</c:v>
                </c:pt>
                <c:pt idx="781">
                  <c:v>-4.6478348568878983E-3</c:v>
                </c:pt>
                <c:pt idx="782">
                  <c:v>8.4507667536269683E-3</c:v>
                </c:pt>
                <c:pt idx="783">
                  <c:v>5.70596382591232E-3</c:v>
                </c:pt>
                <c:pt idx="784">
                  <c:v>-7.7096760248118474E-4</c:v>
                </c:pt>
                <c:pt idx="785">
                  <c:v>3.5107889747143313E-3</c:v>
                </c:pt>
                <c:pt idx="786">
                  <c:v>-3.5549054171999466E-3</c:v>
                </c:pt>
                <c:pt idx="787">
                  <c:v>0</c:v>
                </c:pt>
                <c:pt idx="788">
                  <c:v>2.825642382662228E-3</c:v>
                </c:pt>
                <c:pt idx="789">
                  <c:v>-2.1471124147148762E-3</c:v>
                </c:pt>
                <c:pt idx="790">
                  <c:v>1.8481317595456588E-3</c:v>
                </c:pt>
                <c:pt idx="791">
                  <c:v>-2.9719144556663584E-3</c:v>
                </c:pt>
                <c:pt idx="792">
                  <c:v>1.7622004694819377E-3</c:v>
                </c:pt>
                <c:pt idx="793">
                  <c:v>-3.6158379894762971E-3</c:v>
                </c:pt>
                <c:pt idx="794">
                  <c:v>3.360584419625029E-3</c:v>
                </c:pt>
                <c:pt idx="795">
                  <c:v>-2.6937499008075371E-3</c:v>
                </c:pt>
                <c:pt idx="796">
                  <c:v>6.5431404472227183E-3</c:v>
                </c:pt>
                <c:pt idx="797">
                  <c:v>7.9940528720048743E-3</c:v>
                </c:pt>
                <c:pt idx="798">
                  <c:v>-7.3565469720765909E-4</c:v>
                </c:pt>
                <c:pt idx="799">
                  <c:v>-8.668398232565737E-4</c:v>
                </c:pt>
                <c:pt idx="800">
                  <c:v>-6.0276734697655744E-3</c:v>
                </c:pt>
                <c:pt idx="801">
                  <c:v>-8.9030153960211638E-4</c:v>
                </c:pt>
                <c:pt idx="802">
                  <c:v>2.9831914579263465E-4</c:v>
                </c:pt>
                <c:pt idx="803">
                  <c:v>5.7014691400356185E-4</c:v>
                </c:pt>
                <c:pt idx="804">
                  <c:v>7.23849675825126E-3</c:v>
                </c:pt>
                <c:pt idx="805">
                  <c:v>-2.1175973909143666E-3</c:v>
                </c:pt>
                <c:pt idx="806">
                  <c:v>2.2680323213039314E-4</c:v>
                </c:pt>
                <c:pt idx="807">
                  <c:v>6.9308225759549607E-4</c:v>
                </c:pt>
                <c:pt idx="808">
                  <c:v>5.7360636002423832E-3</c:v>
                </c:pt>
                <c:pt idx="809">
                  <c:v>3.5597070516704093E-3</c:v>
                </c:pt>
                <c:pt idx="810">
                  <c:v>5.2321334355937893E-3</c:v>
                </c:pt>
                <c:pt idx="811">
                  <c:v>3.9993271421984809E-3</c:v>
                </c:pt>
                <c:pt idx="812">
                  <c:v>4.9798887192087238E-3</c:v>
                </c:pt>
                <c:pt idx="813">
                  <c:v>-8.6449147507085061E-4</c:v>
                </c:pt>
                <c:pt idx="814">
                  <c:v>1.6771491542383855E-3</c:v>
                </c:pt>
                <c:pt idx="815">
                  <c:v>6.0298501458571517E-3</c:v>
                </c:pt>
                <c:pt idx="816">
                  <c:v>-1.0827863781683815E-3</c:v>
                </c:pt>
                <c:pt idx="817">
                  <c:v>4.188992952173622E-4</c:v>
                </c:pt>
                <c:pt idx="818">
                  <c:v>1.4922501063708675E-3</c:v>
                </c:pt>
                <c:pt idx="819">
                  <c:v>1.0174652215321359E-3</c:v>
                </c:pt>
                <c:pt idx="820">
                  <c:v>-2.581705936709556E-3</c:v>
                </c:pt>
                <c:pt idx="821">
                  <c:v>1.3581210931325458E-2</c:v>
                </c:pt>
                <c:pt idx="822">
                  <c:v>-5.8771169457121526E-3</c:v>
                </c:pt>
                <c:pt idx="823">
                  <c:v>5.0375023737784424E-4</c:v>
                </c:pt>
                <c:pt idx="824">
                  <c:v>-3.2826225138571038E-3</c:v>
                </c:pt>
                <c:pt idx="825">
                  <c:v>-2.9176258949927506E-3</c:v>
                </c:pt>
                <c:pt idx="826">
                  <c:v>-2.2868283405635356E-3</c:v>
                </c:pt>
                <c:pt idx="827">
                  <c:v>7.9957573185312732E-4</c:v>
                </c:pt>
                <c:pt idx="828">
                  <c:v>3.2633399300272393E-3</c:v>
                </c:pt>
                <c:pt idx="829">
                  <c:v>3.6656559936696162E-4</c:v>
                </c:pt>
                <c:pt idx="830">
                  <c:v>-3.3847491786320912E-3</c:v>
                </c:pt>
                <c:pt idx="831">
                  <c:v>8.3398792956066378E-3</c:v>
                </c:pt>
                <c:pt idx="832">
                  <c:v>-1.6280348187074486E-3</c:v>
                </c:pt>
                <c:pt idx="833">
                  <c:v>-1.3151793429673527E-3</c:v>
                </c:pt>
                <c:pt idx="834">
                  <c:v>-2.0119159552997494E-3</c:v>
                </c:pt>
                <c:pt idx="835">
                  <c:v>-1.2485594515205749E-2</c:v>
                </c:pt>
                <c:pt idx="836">
                  <c:v>1.8881025742991701E-3</c:v>
                </c:pt>
                <c:pt idx="837">
                  <c:v>-1.0608320450020078E-3</c:v>
                </c:pt>
                <c:pt idx="838">
                  <c:v>-8.4435244056040287E-4</c:v>
                </c:pt>
                <c:pt idx="839">
                  <c:v>-1.0201073391556828E-3</c:v>
                </c:pt>
                <c:pt idx="840">
                  <c:v>7.2253086305444176E-3</c:v>
                </c:pt>
                <c:pt idx="841">
                  <c:v>1.0847364356112272E-3</c:v>
                </c:pt>
                <c:pt idx="842">
                  <c:v>2.9308110038477526E-3</c:v>
                </c:pt>
                <c:pt idx="843">
                  <c:v>-2.2575939841710303E-3</c:v>
                </c:pt>
                <c:pt idx="844">
                  <c:v>-1.6434753872949851E-3</c:v>
                </c:pt>
                <c:pt idx="845">
                  <c:v>5.5936598195100253E-4</c:v>
                </c:pt>
                <c:pt idx="846">
                  <c:v>-3.0595368382266273E-3</c:v>
                </c:pt>
                <c:pt idx="847">
                  <c:v>1.9276502673643437E-3</c:v>
                </c:pt>
                <c:pt idx="848">
                  <c:v>-8.2747239006095098E-4</c:v>
                </c:pt>
                <c:pt idx="849">
                  <c:v>6.8745011591528707E-4</c:v>
                </c:pt>
                <c:pt idx="850">
                  <c:v>-1.4349083716841415E-3</c:v>
                </c:pt>
                <c:pt idx="851">
                  <c:v>-3.7670371396038606E-3</c:v>
                </c:pt>
                <c:pt idx="852">
                  <c:v>-6.8380205168596985E-3</c:v>
                </c:pt>
                <c:pt idx="853">
                  <c:v>8.5764658646826294E-3</c:v>
                </c:pt>
                <c:pt idx="854">
                  <c:v>-2.907603119058052E-3</c:v>
                </c:pt>
                <c:pt idx="855">
                  <c:v>-1.7178251699592046E-3</c:v>
                </c:pt>
                <c:pt idx="856">
                  <c:v>7.5288503559402323E-3</c:v>
                </c:pt>
                <c:pt idx="857">
                  <c:v>-3.039688326511295E-3</c:v>
                </c:pt>
                <c:pt idx="858">
                  <c:v>1.0781736616292011E-2</c:v>
                </c:pt>
                <c:pt idx="859">
                  <c:v>6.0722141799202222E-3</c:v>
                </c:pt>
                <c:pt idx="860">
                  <c:v>-4.8582137105885161E-4</c:v>
                </c:pt>
                <c:pt idx="861">
                  <c:v>5.5276726852089401E-4</c:v>
                </c:pt>
                <c:pt idx="862">
                  <c:v>-1.9149797398098202E-3</c:v>
                </c:pt>
                <c:pt idx="863">
                  <c:v>1.7307918466451173E-3</c:v>
                </c:pt>
                <c:pt idx="864">
                  <c:v>1.1883436904249129E-3</c:v>
                </c:pt>
                <c:pt idx="865">
                  <c:v>-1.2721693695897679E-3</c:v>
                </c:pt>
                <c:pt idx="866">
                  <c:v>5.8193340552533356E-4</c:v>
                </c:pt>
                <c:pt idx="867">
                  <c:v>4.0803591852600924E-3</c:v>
                </c:pt>
                <c:pt idx="868">
                  <c:v>3.744537610262704E-5</c:v>
                </c:pt>
                <c:pt idx="869">
                  <c:v>-1.0257745827880963E-3</c:v>
                </c:pt>
                <c:pt idx="870">
                  <c:v>1.1299627434363934E-3</c:v>
                </c:pt>
                <c:pt idx="871">
                  <c:v>-2.1651516219075512E-3</c:v>
                </c:pt>
                <c:pt idx="872">
                  <c:v>-1.4795353149046619E-3</c:v>
                </c:pt>
                <c:pt idx="873">
                  <c:v>4.7651422971946031E-3</c:v>
                </c:pt>
                <c:pt idx="874">
                  <c:v>-6.871328353222825E-4</c:v>
                </c:pt>
                <c:pt idx="875">
                  <c:v>-1.8345468349136904E-2</c:v>
                </c:pt>
                <c:pt idx="876">
                  <c:v>3.6800388786592721E-3</c:v>
                </c:pt>
                <c:pt idx="877">
                  <c:v>6.744702885899654E-3</c:v>
                </c:pt>
                <c:pt idx="878">
                  <c:v>5.1468636886192742E-3</c:v>
                </c:pt>
                <c:pt idx="879">
                  <c:v>1.8361850286978481E-3</c:v>
                </c:pt>
                <c:pt idx="880">
                  <c:v>2.4860339279190358E-3</c:v>
                </c:pt>
                <c:pt idx="881">
                  <c:v>4.4321117177126383E-3</c:v>
                </c:pt>
                <c:pt idx="882">
                  <c:v>3.105017853485944E-4</c:v>
                </c:pt>
                <c:pt idx="883">
                  <c:v>-1.2053506261038615E-3</c:v>
                </c:pt>
                <c:pt idx="884">
                  <c:v>-4.6007450335814259E-4</c:v>
                </c:pt>
                <c:pt idx="885">
                  <c:v>7.5425956807599771E-3</c:v>
                </c:pt>
                <c:pt idx="886">
                  <c:v>3.7008743035282436E-3</c:v>
                </c:pt>
                <c:pt idx="887">
                  <c:v>-1.2184068519809704E-3</c:v>
                </c:pt>
                <c:pt idx="888">
                  <c:v>-2.7829088587652804E-3</c:v>
                </c:pt>
                <c:pt idx="889">
                  <c:v>1.5670290211890142E-3</c:v>
                </c:pt>
                <c:pt idx="890">
                  <c:v>2.6716883659768292E-4</c:v>
                </c:pt>
                <c:pt idx="891">
                  <c:v>-8.3033364774634012E-4</c:v>
                </c:pt>
                <c:pt idx="892">
                  <c:v>-9.7924249882421236E-4</c:v>
                </c:pt>
                <c:pt idx="893">
                  <c:v>4.5013588104362186E-3</c:v>
                </c:pt>
                <c:pt idx="894">
                  <c:v>-9.9632705490522574E-4</c:v>
                </c:pt>
                <c:pt idx="895">
                  <c:v>-2.242109822419468E-3</c:v>
                </c:pt>
                <c:pt idx="896">
                  <c:v>2.8359898308776774E-4</c:v>
                </c:pt>
                <c:pt idx="897">
                  <c:v>8.3125833736460205E-3</c:v>
                </c:pt>
                <c:pt idx="898">
                  <c:v>-6.7191605942243304E-3</c:v>
                </c:pt>
                <c:pt idx="899">
                  <c:v>-5.8281424466445424E-4</c:v>
                </c:pt>
                <c:pt idx="900">
                  <c:v>-4.5588579922685235E-4</c:v>
                </c:pt>
                <c:pt idx="901">
                  <c:v>1.5596986258985955E-3</c:v>
                </c:pt>
                <c:pt idx="902">
                  <c:v>3.1575172190189825E-4</c:v>
                </c:pt>
                <c:pt idx="903">
                  <c:v>-8.1055863508326578E-3</c:v>
                </c:pt>
                <c:pt idx="904">
                  <c:v>8.7695014026030957E-3</c:v>
                </c:pt>
                <c:pt idx="905">
                  <c:v>-8.6372167487240945E-3</c:v>
                </c:pt>
                <c:pt idx="906">
                  <c:v>1.532057636772409E-3</c:v>
                </c:pt>
                <c:pt idx="907">
                  <c:v>2.3081681207700998E-3</c:v>
                </c:pt>
                <c:pt idx="908">
                  <c:v>1.4522239141054789E-3</c:v>
                </c:pt>
                <c:pt idx="909">
                  <c:v>-9.4129872811729385E-3</c:v>
                </c:pt>
                <c:pt idx="910">
                  <c:v>6.3827127178005495E-3</c:v>
                </c:pt>
                <c:pt idx="911">
                  <c:v>9.2733610337524723E-4</c:v>
                </c:pt>
                <c:pt idx="912">
                  <c:v>-7.8298733652557018E-4</c:v>
                </c:pt>
                <c:pt idx="913">
                  <c:v>7.2790510702173033E-3</c:v>
                </c:pt>
                <c:pt idx="914">
                  <c:v>1.8728294224074943E-3</c:v>
                </c:pt>
                <c:pt idx="915">
                  <c:v>4.6626164116802295E-3</c:v>
                </c:pt>
                <c:pt idx="916">
                  <c:v>-5.2914255758300215E-5</c:v>
                </c:pt>
                <c:pt idx="917">
                  <c:v>5.9767835510570659E-4</c:v>
                </c:pt>
                <c:pt idx="918">
                  <c:v>5.3582583369758633E-3</c:v>
                </c:pt>
                <c:pt idx="919">
                  <c:v>-1.5367110756601694E-4</c:v>
                </c:pt>
                <c:pt idx="920">
                  <c:v>-3.6793928499852593E-4</c:v>
                </c:pt>
                <c:pt idx="921">
                  <c:v>-1.0643010144140571E-3</c:v>
                </c:pt>
                <c:pt idx="922">
                  <c:v>2.9189076398735176E-3</c:v>
                </c:pt>
                <c:pt idx="923">
                  <c:v>2.8262387997962017E-4</c:v>
                </c:pt>
                <c:pt idx="924">
                  <c:v>-9.7316153644986159E-4</c:v>
                </c:pt>
                <c:pt idx="925">
                  <c:v>-1.3420155895607954E-3</c:v>
                </c:pt>
                <c:pt idx="926">
                  <c:v>-7.2841090403496719E-4</c:v>
                </c:pt>
                <c:pt idx="927">
                  <c:v>2.4461208441749348E-3</c:v>
                </c:pt>
                <c:pt idx="928">
                  <c:v>4.9252712348291973E-4</c:v>
                </c:pt>
                <c:pt idx="929">
                  <c:v>-2.1860417341370017E-3</c:v>
                </c:pt>
                <c:pt idx="930">
                  <c:v>1.8873214113143176E-3</c:v>
                </c:pt>
                <c:pt idx="931">
                  <c:v>1.6458446506615104E-3</c:v>
                </c:pt>
                <c:pt idx="932">
                  <c:v>-2.4173521357919855E-3</c:v>
                </c:pt>
                <c:pt idx="933">
                  <c:v>-3.6367465375007732E-4</c:v>
                </c:pt>
                <c:pt idx="934">
                  <c:v>-1.4580218564576908E-2</c:v>
                </c:pt>
                <c:pt idx="935">
                  <c:v>1.2747569551484817E-3</c:v>
                </c:pt>
                <c:pt idx="936">
                  <c:v>9.9936514376108582E-3</c:v>
                </c:pt>
                <c:pt idx="937">
                  <c:v>-4.9893254241267825E-4</c:v>
                </c:pt>
                <c:pt idx="938">
                  <c:v>1.4190955235749438E-3</c:v>
                </c:pt>
                <c:pt idx="939">
                  <c:v>-1.5557342219810788E-2</c:v>
                </c:pt>
                <c:pt idx="940">
                  <c:v>-1.8370536869419727E-3</c:v>
                </c:pt>
                <c:pt idx="941">
                  <c:v>1.1619755664938251E-3</c:v>
                </c:pt>
                <c:pt idx="942">
                  <c:v>9.8916954334028386E-3</c:v>
                </c:pt>
                <c:pt idx="943">
                  <c:v>-3.4595702537768024E-3</c:v>
                </c:pt>
                <c:pt idx="944">
                  <c:v>-2.0766165998444643E-3</c:v>
                </c:pt>
                <c:pt idx="945">
                  <c:v>1.6714716175687365E-3</c:v>
                </c:pt>
                <c:pt idx="946">
                  <c:v>4.8695330705475671E-4</c:v>
                </c:pt>
                <c:pt idx="947">
                  <c:v>8.4246692815763099E-4</c:v>
                </c:pt>
                <c:pt idx="948">
                  <c:v>4.6045317623068212E-3</c:v>
                </c:pt>
                <c:pt idx="949">
                  <c:v>5.7046734011315034E-3</c:v>
                </c:pt>
                <c:pt idx="950">
                  <c:v>1.9805782508132293E-3</c:v>
                </c:pt>
                <c:pt idx="951">
                  <c:v>-7.5794584816878553E-3</c:v>
                </c:pt>
                <c:pt idx="952">
                  <c:v>3.123842327936699E-3</c:v>
                </c:pt>
                <c:pt idx="953">
                  <c:v>-1.7845188005765874E-4</c:v>
                </c:pt>
                <c:pt idx="954">
                  <c:v>-1.4899601369018473E-3</c:v>
                </c:pt>
                <c:pt idx="955">
                  <c:v>1.0780974881588173E-2</c:v>
                </c:pt>
                <c:pt idx="956">
                  <c:v>3.3583025766751994E-3</c:v>
                </c:pt>
                <c:pt idx="957">
                  <c:v>7.5683436079784804E-4</c:v>
                </c:pt>
                <c:pt idx="958">
                  <c:v>-1.101323850910665E-3</c:v>
                </c:pt>
                <c:pt idx="959">
                  <c:v>1.8454774338082527E-3</c:v>
                </c:pt>
                <c:pt idx="960">
                  <c:v>1.4548620417280834E-3</c:v>
                </c:pt>
                <c:pt idx="961">
                  <c:v>1.1095795544803473E-3</c:v>
                </c:pt>
                <c:pt idx="962">
                  <c:v>6.3414674600274703E-4</c:v>
                </c:pt>
                <c:pt idx="963">
                  <c:v>-3.0505657160058717E-3</c:v>
                </c:pt>
                <c:pt idx="964">
                  <c:v>6.4758397634472411E-4</c:v>
                </c:pt>
                <c:pt idx="965">
                  <c:v>-2.2245228623069533E-3</c:v>
                </c:pt>
                <c:pt idx="966">
                  <c:v>7.2164213508689904E-5</c:v>
                </c:pt>
                <c:pt idx="967">
                  <c:v>4.0768223332528133E-3</c:v>
                </c:pt>
                <c:pt idx="968">
                  <c:v>1.2038908157165553E-3</c:v>
                </c:pt>
                <c:pt idx="969">
                  <c:v>3.6982627391968716E-3</c:v>
                </c:pt>
                <c:pt idx="970">
                  <c:v>3.8665189230292019E-3</c:v>
                </c:pt>
                <c:pt idx="971">
                  <c:v>2.1565112094796657E-3</c:v>
                </c:pt>
                <c:pt idx="972">
                  <c:v>1.2459436180757644E-3</c:v>
                </c:pt>
                <c:pt idx="973">
                  <c:v>5.6309039828313749E-3</c:v>
                </c:pt>
                <c:pt idx="974">
                  <c:v>-1.0742110734551899E-3</c:v>
                </c:pt>
                <c:pt idx="975">
                  <c:v>-1.8060640031853121E-3</c:v>
                </c:pt>
                <c:pt idx="976">
                  <c:v>2.3197199800818369E-3</c:v>
                </c:pt>
                <c:pt idx="977">
                  <c:v>1.8018826725406682E-3</c:v>
                </c:pt>
                <c:pt idx="978">
                  <c:v>-1.688176887748127E-3</c:v>
                </c:pt>
                <c:pt idx="979">
                  <c:v>8.7772191292505937E-4</c:v>
                </c:pt>
                <c:pt idx="980">
                  <c:v>1.7492226482939653E-3</c:v>
                </c:pt>
                <c:pt idx="981">
                  <c:v>6.7235257565088588E-4</c:v>
                </c:pt>
                <c:pt idx="982">
                  <c:v>7.4205976767338102E-4</c:v>
                </c:pt>
                <c:pt idx="983">
                  <c:v>3.2794415766991368E-4</c:v>
                </c:pt>
                <c:pt idx="984">
                  <c:v>5.1037960751330715E-3</c:v>
                </c:pt>
                <c:pt idx="985">
                  <c:v>-3.9803955200169707E-3</c:v>
                </c:pt>
                <c:pt idx="986">
                  <c:v>1.6166011302900614E-3</c:v>
                </c:pt>
                <c:pt idx="987">
                  <c:v>-4.673955894668895E-3</c:v>
                </c:pt>
                <c:pt idx="988">
                  <c:v>1.270139250772935E-3</c:v>
                </c:pt>
                <c:pt idx="989">
                  <c:v>8.040609974748418E-3</c:v>
                </c:pt>
                <c:pt idx="990">
                  <c:v>-3.1975772860904912E-3</c:v>
                </c:pt>
                <c:pt idx="991">
                  <c:v>9.4401307627437045E-4</c:v>
                </c:pt>
                <c:pt idx="992">
                  <c:v>1.5908438533357942E-3</c:v>
                </c:pt>
                <c:pt idx="993">
                  <c:v>1.8994806646887061E-4</c:v>
                </c:pt>
                <c:pt idx="994">
                  <c:v>3.0922892353351652E-3</c:v>
                </c:pt>
                <c:pt idx="995">
                  <c:v>1.2704439148736187E-3</c:v>
                </c:pt>
                <c:pt idx="996">
                  <c:v>-1.8912071459828347E-4</c:v>
                </c:pt>
                <c:pt idx="997">
                  <c:v>1.4426138414861736E-3</c:v>
                </c:pt>
                <c:pt idx="998">
                  <c:v>-3.7689814841862911E-3</c:v>
                </c:pt>
                <c:pt idx="999">
                  <c:v>-8.9804683695034952E-4</c:v>
                </c:pt>
                <c:pt idx="1000">
                  <c:v>9.831508870482928E-4</c:v>
                </c:pt>
                <c:pt idx="1001">
                  <c:v>-2.3122806753022251E-3</c:v>
                </c:pt>
                <c:pt idx="1002">
                  <c:v>-5.5409987425276332E-3</c:v>
                </c:pt>
                <c:pt idx="1003">
                  <c:v>8.1626530192433662E-3</c:v>
                </c:pt>
                <c:pt idx="1004">
                  <c:v>-2.6294170087623257E-3</c:v>
                </c:pt>
                <c:pt idx="1005">
                  <c:v>1.2748699188762996E-3</c:v>
                </c:pt>
                <c:pt idx="1006">
                  <c:v>6.5198386021454125E-3</c:v>
                </c:pt>
                <c:pt idx="1007">
                  <c:v>-7.5054263723523104E-4</c:v>
                </c:pt>
                <c:pt idx="1008">
                  <c:v>2.0539843743953862E-3</c:v>
                </c:pt>
                <c:pt idx="1009">
                  <c:v>-3.8433158678481715E-4</c:v>
                </c:pt>
                <c:pt idx="1010">
                  <c:v>9.8003321249518788E-3</c:v>
                </c:pt>
                <c:pt idx="1011">
                  <c:v>-3.6929399584867401E-4</c:v>
                </c:pt>
                <c:pt idx="1012">
                  <c:v>8.1575867524471251E-3</c:v>
                </c:pt>
                <c:pt idx="1013">
                  <c:v>-2.0265827762343275E-3</c:v>
                </c:pt>
                <c:pt idx="1014">
                  <c:v>-1.052710815559842E-3</c:v>
                </c:pt>
                <c:pt idx="1015">
                  <c:v>-3.7463905087070002E-3</c:v>
                </c:pt>
                <c:pt idx="1016">
                  <c:v>-1.1411185558209418E-4</c:v>
                </c:pt>
                <c:pt idx="1017">
                  <c:v>2.9280666540677323E-3</c:v>
                </c:pt>
                <c:pt idx="1018">
                  <c:v>5.4912022132783626E-3</c:v>
                </c:pt>
                <c:pt idx="1019">
                  <c:v>3.1968420335846677E-3</c:v>
                </c:pt>
                <c:pt idx="1020">
                  <c:v>1.5477236518457054E-3</c:v>
                </c:pt>
                <c:pt idx="1021">
                  <c:v>-4.7306868270428188E-4</c:v>
                </c:pt>
                <c:pt idx="1022">
                  <c:v>-4.0791677714772118E-3</c:v>
                </c:pt>
                <c:pt idx="1023">
                  <c:v>8.934313473589495E-3</c:v>
                </c:pt>
                <c:pt idx="1024">
                  <c:v>5.3484783871170635E-3</c:v>
                </c:pt>
                <c:pt idx="1025">
                  <c:v>-3.2354978917475585E-3</c:v>
                </c:pt>
                <c:pt idx="1026">
                  <c:v>-8.2823618428607023E-4</c:v>
                </c:pt>
                <c:pt idx="1027">
                  <c:v>1.9836868787915067E-3</c:v>
                </c:pt>
                <c:pt idx="1028">
                  <c:v>-4.5827146348614839E-4</c:v>
                </c:pt>
                <c:pt idx="1029">
                  <c:v>-1.0589757408193626E-3</c:v>
                </c:pt>
                <c:pt idx="1030">
                  <c:v>7.9062824034794189E-4</c:v>
                </c:pt>
                <c:pt idx="1031">
                  <c:v>1.832319049558422E-3</c:v>
                </c:pt>
                <c:pt idx="1032">
                  <c:v>-5.1966324272850065E-3</c:v>
                </c:pt>
                <c:pt idx="1033">
                  <c:v>8.2690785268871494E-3</c:v>
                </c:pt>
                <c:pt idx="1034">
                  <c:v>6.3784332429780467E-3</c:v>
                </c:pt>
                <c:pt idx="1035">
                  <c:v>4.0205426195473347E-3</c:v>
                </c:pt>
                <c:pt idx="1036">
                  <c:v>7.0091458493143173E-3</c:v>
                </c:pt>
                <c:pt idx="1037">
                  <c:v>1.660963915355335E-3</c:v>
                </c:pt>
                <c:pt idx="1038">
                  <c:v>1.3020834718354051E-3</c:v>
                </c:pt>
                <c:pt idx="1039">
                  <c:v>-1.1128459593683269E-3</c:v>
                </c:pt>
                <c:pt idx="1040">
                  <c:v>7.0090260862362194E-3</c:v>
                </c:pt>
                <c:pt idx="1041">
                  <c:v>6.7269261681854198E-3</c:v>
                </c:pt>
                <c:pt idx="1042">
                  <c:v>-3.5307131324618969E-3</c:v>
                </c:pt>
                <c:pt idx="1043">
                  <c:v>9.3710063064367261E-3</c:v>
                </c:pt>
                <c:pt idx="1044">
                  <c:v>-1.6176977485318196E-3</c:v>
                </c:pt>
                <c:pt idx="1045">
                  <c:v>4.3756481542505214E-3</c:v>
                </c:pt>
                <c:pt idx="1046">
                  <c:v>8.0343644258471826E-3</c:v>
                </c:pt>
                <c:pt idx="1047">
                  <c:v>2.172004929470756E-3</c:v>
                </c:pt>
                <c:pt idx="1048">
                  <c:v>-5.601326352995111E-4</c:v>
                </c:pt>
                <c:pt idx="1049">
                  <c:v>6.0243942085909743E-4</c:v>
                </c:pt>
                <c:pt idx="1050">
                  <c:v>1.1771638040818483E-2</c:v>
                </c:pt>
                <c:pt idx="1051">
                  <c:v>-6.754736323635129E-3</c:v>
                </c:pt>
                <c:pt idx="1052">
                  <c:v>-1.0958642573971082E-2</c:v>
                </c:pt>
                <c:pt idx="1053">
                  <c:v>4.8886587523235534E-4</c:v>
                </c:pt>
                <c:pt idx="1054">
                  <c:v>-6.4829866199597882E-4</c:v>
                </c:pt>
                <c:pt idx="1055">
                  <c:v>-2.1436680282709664E-2</c:v>
                </c:pt>
                <c:pt idx="1056">
                  <c:v>-4.1842541159627059E-2</c:v>
                </c:pt>
                <c:pt idx="1057">
                  <c:v>1.729057365883202E-2</c:v>
                </c:pt>
                <c:pt idx="1058">
                  <c:v>-5.0141384210705929E-3</c:v>
                </c:pt>
                <c:pt idx="1059">
                  <c:v>-3.8259052205015347E-2</c:v>
                </c:pt>
                <c:pt idx="1060">
                  <c:v>1.4825645265136861E-2</c:v>
                </c:pt>
                <c:pt idx="1061">
                  <c:v>1.3818665612573789E-2</c:v>
                </c:pt>
                <c:pt idx="1062">
                  <c:v>2.6095218277205311E-3</c:v>
                </c:pt>
                <c:pt idx="1063">
                  <c:v>1.331344003093363E-2</c:v>
                </c:pt>
                <c:pt idx="1064">
                  <c:v>1.1996861644365414E-2</c:v>
                </c:pt>
                <c:pt idx="1065">
                  <c:v>3.7339982150897137E-4</c:v>
                </c:pt>
                <c:pt idx="1066">
                  <c:v>-5.8585171292084527E-3</c:v>
                </c:pt>
                <c:pt idx="1067">
                  <c:v>-5.51166461587029E-3</c:v>
                </c:pt>
                <c:pt idx="1068">
                  <c:v>9.7307755496563826E-4</c:v>
                </c:pt>
                <c:pt idx="1069">
                  <c:v>1.5901278284568242E-2</c:v>
                </c:pt>
                <c:pt idx="1070">
                  <c:v>1.1688438681734836E-2</c:v>
                </c:pt>
                <c:pt idx="1071">
                  <c:v>-1.2788311673315955E-2</c:v>
                </c:pt>
                <c:pt idx="1072">
                  <c:v>-1.1157806021536957E-2</c:v>
                </c:pt>
                <c:pt idx="1073">
                  <c:v>-1.3413965762133684E-2</c:v>
                </c:pt>
                <c:pt idx="1074">
                  <c:v>5.0587854385161684E-3</c:v>
                </c:pt>
                <c:pt idx="1075">
                  <c:v>1.0971617461221566E-2</c:v>
                </c:pt>
                <c:pt idx="1076">
                  <c:v>2.6353830125731121E-3</c:v>
                </c:pt>
                <c:pt idx="1077">
                  <c:v>-4.8399169395596596E-4</c:v>
                </c:pt>
                <c:pt idx="1078">
                  <c:v>4.4531482542421938E-3</c:v>
                </c:pt>
                <c:pt idx="1079">
                  <c:v>1.7229546503851501E-2</c:v>
                </c:pt>
                <c:pt idx="1080">
                  <c:v>-1.2747970405995702E-3</c:v>
                </c:pt>
                <c:pt idx="1081">
                  <c:v>-6.3839104358374464E-3</c:v>
                </c:pt>
                <c:pt idx="1082">
                  <c:v>-5.7409701425848447E-3</c:v>
                </c:pt>
                <c:pt idx="1083">
                  <c:v>-7.8223627410849855E-4</c:v>
                </c:pt>
                <c:pt idx="1084">
                  <c:v>1.7019980778953542E-3</c:v>
                </c:pt>
                <c:pt idx="1085">
                  <c:v>-1.4306040580462488E-2</c:v>
                </c:pt>
                <c:pt idx="1086">
                  <c:v>1.4807084661183528E-3</c:v>
                </c:pt>
                <c:pt idx="1087">
                  <c:v>-1.8456918435882967E-3</c:v>
                </c:pt>
                <c:pt idx="1088">
                  <c:v>-2.5484887259038472E-2</c:v>
                </c:pt>
                <c:pt idx="1089">
                  <c:v>-2.1189807067529817E-2</c:v>
                </c:pt>
                <c:pt idx="1090">
                  <c:v>2.6795040680132134E-2</c:v>
                </c:pt>
                <c:pt idx="1091">
                  <c:v>-1.7427285781738779E-2</c:v>
                </c:pt>
                <c:pt idx="1092">
                  <c:v>-2.9209188276955976E-3</c:v>
                </c:pt>
                <c:pt idx="1093">
                  <c:v>1.3675777422843996E-2</c:v>
                </c:pt>
                <c:pt idx="1094">
                  <c:v>-2.2590682199874954E-2</c:v>
                </c:pt>
                <c:pt idx="1095">
                  <c:v>1.2535961177379224E-2</c:v>
                </c:pt>
                <c:pt idx="1096">
                  <c:v>1.150010225857756E-2</c:v>
                </c:pt>
                <c:pt idx="1097">
                  <c:v>6.8394215963354203E-3</c:v>
                </c:pt>
                <c:pt idx="1098">
                  <c:v>-2.216406698415278E-2</c:v>
                </c:pt>
                <c:pt idx="1099">
                  <c:v>3.3309948117507698E-3</c:v>
                </c:pt>
                <c:pt idx="1100">
                  <c:v>1.658859896759754E-2</c:v>
                </c:pt>
                <c:pt idx="1101">
                  <c:v>-5.5406858556443965E-3</c:v>
                </c:pt>
                <c:pt idx="1102">
                  <c:v>8.2168987634330705E-3</c:v>
                </c:pt>
                <c:pt idx="1103">
                  <c:v>-2.8907996740231202E-3</c:v>
                </c:pt>
                <c:pt idx="1104">
                  <c:v>8.076336777702902E-3</c:v>
                </c:pt>
                <c:pt idx="1105">
                  <c:v>1.0605071728903286E-2</c:v>
                </c:pt>
                <c:pt idx="1106">
                  <c:v>8.3102040742370005E-4</c:v>
                </c:pt>
                <c:pt idx="1107">
                  <c:v>-5.7425818819625924E-3</c:v>
                </c:pt>
                <c:pt idx="1108">
                  <c:v>-8.5731770999769308E-3</c:v>
                </c:pt>
                <c:pt idx="1109">
                  <c:v>5.6229929781411334E-5</c:v>
                </c:pt>
                <c:pt idx="1110">
                  <c:v>-1.34708878288692E-2</c:v>
                </c:pt>
                <c:pt idx="1111">
                  <c:v>1.835373948385443E-3</c:v>
                </c:pt>
                <c:pt idx="1112">
                  <c:v>1.0380144165286856E-2</c:v>
                </c:pt>
                <c:pt idx="1113">
                  <c:v>1.1130053827261748E-3</c:v>
                </c:pt>
                <c:pt idx="1114">
                  <c:v>-8.221192443049306E-3</c:v>
                </c:pt>
                <c:pt idx="1115">
                  <c:v>2.54580217086239E-3</c:v>
                </c:pt>
                <c:pt idx="1116">
                  <c:v>-7.2319512187172617E-3</c:v>
                </c:pt>
                <c:pt idx="1117">
                  <c:v>-2.256217810740562E-3</c:v>
                </c:pt>
                <c:pt idx="1118">
                  <c:v>1.2729810253517449E-2</c:v>
                </c:pt>
                <c:pt idx="1119">
                  <c:v>3.4519805782134557E-3</c:v>
                </c:pt>
                <c:pt idx="1120">
                  <c:v>-2.6567663510656126E-4</c:v>
                </c:pt>
                <c:pt idx="1121">
                  <c:v>9.6356478649187744E-3</c:v>
                </c:pt>
                <c:pt idx="1122">
                  <c:v>9.3270114950413738E-3</c:v>
                </c:pt>
                <c:pt idx="1123">
                  <c:v>1.7061395117717584E-3</c:v>
                </c:pt>
                <c:pt idx="1124">
                  <c:v>8.8309946996841199E-4</c:v>
                </c:pt>
                <c:pt idx="1125">
                  <c:v>-6.8656551760573987E-3</c:v>
                </c:pt>
                <c:pt idx="1126">
                  <c:v>4.0523399338602221E-3</c:v>
                </c:pt>
                <c:pt idx="1127">
                  <c:v>-8.5623874263671856E-4</c:v>
                </c:pt>
                <c:pt idx="1128">
                  <c:v>-2.6356652140528051E-3</c:v>
                </c:pt>
                <c:pt idx="1129">
                  <c:v>7.3596045242624092E-3</c:v>
                </c:pt>
                <c:pt idx="1130">
                  <c:v>-3.1406888277453991E-3</c:v>
                </c:pt>
                <c:pt idx="1131">
                  <c:v>3.2431453331457786E-3</c:v>
                </c:pt>
                <c:pt idx="1132">
                  <c:v>-2.0252628489341846E-3</c:v>
                </c:pt>
                <c:pt idx="1133">
                  <c:v>-2.3600031860415097E-3</c:v>
                </c:pt>
                <c:pt idx="1134">
                  <c:v>-1.1631572622697848E-2</c:v>
                </c:pt>
                <c:pt idx="1135">
                  <c:v>1.2615875594803282E-2</c:v>
                </c:pt>
                <c:pt idx="1136">
                  <c:v>-6.9033331562017184E-3</c:v>
                </c:pt>
                <c:pt idx="1137">
                  <c:v>1.0790799467401633E-2</c:v>
                </c:pt>
                <c:pt idx="1138">
                  <c:v>4.4695948986579392E-3</c:v>
                </c:pt>
                <c:pt idx="1139">
                  <c:v>7.0234640036242536E-4</c:v>
                </c:pt>
                <c:pt idx="1140">
                  <c:v>8.5309006987769002E-3</c:v>
                </c:pt>
                <c:pt idx="1141">
                  <c:v>-7.1444381365731767E-4</c:v>
                </c:pt>
                <c:pt idx="1142">
                  <c:v>3.1210288686051267E-3</c:v>
                </c:pt>
                <c:pt idx="1143">
                  <c:v>1.0681371137670548E-3</c:v>
                </c:pt>
                <c:pt idx="1144">
                  <c:v>1.7418674020510782E-3</c:v>
                </c:pt>
                <c:pt idx="1145">
                  <c:v>-4.0342545972063088E-3</c:v>
                </c:pt>
                <c:pt idx="1146">
                  <c:v>2.4685003707192116E-3</c:v>
                </c:pt>
                <c:pt idx="1147">
                  <c:v>-1.0176202706102954E-3</c:v>
                </c:pt>
                <c:pt idx="1148">
                  <c:v>-2.1283911415382649E-3</c:v>
                </c:pt>
                <c:pt idx="1149">
                  <c:v>-4.0315179117998779E-3</c:v>
                </c:pt>
                <c:pt idx="1150">
                  <c:v>1.710690054657128E-3</c:v>
                </c:pt>
                <c:pt idx="1151">
                  <c:v>-6.3657286281216608E-3</c:v>
                </c:pt>
                <c:pt idx="1152">
                  <c:v>1.860203237960289E-3</c:v>
                </c:pt>
                <c:pt idx="1153">
                  <c:v>-1.3819723168097358E-2</c:v>
                </c:pt>
                <c:pt idx="1154">
                  <c:v>2.2021507871512656E-3</c:v>
                </c:pt>
                <c:pt idx="1155">
                  <c:v>-8.6415863928759502E-3</c:v>
                </c:pt>
                <c:pt idx="1156">
                  <c:v>6.1596800991367559E-3</c:v>
                </c:pt>
                <c:pt idx="1157">
                  <c:v>7.5811566898234637E-4</c:v>
                </c:pt>
                <c:pt idx="1158">
                  <c:v>3.0632609261900135E-3</c:v>
                </c:pt>
                <c:pt idx="1159">
                  <c:v>-4.9596291940371519E-3</c:v>
                </c:pt>
                <c:pt idx="1160">
                  <c:v>8.5838564819602902E-3</c:v>
                </c:pt>
                <c:pt idx="1161">
                  <c:v>8.4455176245228913E-3</c:v>
                </c:pt>
                <c:pt idx="1162">
                  <c:v>8.7842909604549466E-3</c:v>
                </c:pt>
                <c:pt idx="1163">
                  <c:v>3.4672493130737708E-3</c:v>
                </c:pt>
                <c:pt idx="1164">
                  <c:v>-7.1194862420864667E-3</c:v>
                </c:pt>
                <c:pt idx="1165">
                  <c:v>8.7109913888583079E-3</c:v>
                </c:pt>
                <c:pt idx="1166">
                  <c:v>1.0786557039651253E-3</c:v>
                </c:pt>
                <c:pt idx="1167">
                  <c:v>-1.028664637499674E-3</c:v>
                </c:pt>
                <c:pt idx="1168">
                  <c:v>3.965824276198425E-3</c:v>
                </c:pt>
                <c:pt idx="1169">
                  <c:v>2.1581819489692655E-3</c:v>
                </c:pt>
                <c:pt idx="1170">
                  <c:v>-3.9608268660280945E-3</c:v>
                </c:pt>
                <c:pt idx="1171">
                  <c:v>-9.4889773231677382E-4</c:v>
                </c:pt>
                <c:pt idx="1172">
                  <c:v>1.8363622208507574E-3</c:v>
                </c:pt>
                <c:pt idx="1173">
                  <c:v>4.7695189311680571E-3</c:v>
                </c:pt>
                <c:pt idx="1174">
                  <c:v>9.0604350659817777E-3</c:v>
                </c:pt>
                <c:pt idx="1175">
                  <c:v>-3.0369027657715817E-3</c:v>
                </c:pt>
                <c:pt idx="1176">
                  <c:v>-6.5838346291620022E-3</c:v>
                </c:pt>
                <c:pt idx="1177">
                  <c:v>-5.7707890654419306E-3</c:v>
                </c:pt>
                <c:pt idx="1178">
                  <c:v>4.8728370744568371E-3</c:v>
                </c:pt>
                <c:pt idx="1179">
                  <c:v>-1.0408931953329581E-3</c:v>
                </c:pt>
                <c:pt idx="1180">
                  <c:v>4.9143498371688119E-3</c:v>
                </c:pt>
                <c:pt idx="1181">
                  <c:v>4.6334320813658366E-3</c:v>
                </c:pt>
                <c:pt idx="1182">
                  <c:v>3.5319824091807187E-3</c:v>
                </c:pt>
                <c:pt idx="1183">
                  <c:v>2.8202018069540436E-3</c:v>
                </c:pt>
                <c:pt idx="1184">
                  <c:v>-2.6241439331087723E-4</c:v>
                </c:pt>
                <c:pt idx="1185">
                  <c:v>-1.4427146607000002E-3</c:v>
                </c:pt>
                <c:pt idx="1186">
                  <c:v>-7.1393123242211578E-3</c:v>
                </c:pt>
                <c:pt idx="1187">
                  <c:v>-4.0140374338481786E-3</c:v>
                </c:pt>
                <c:pt idx="1188">
                  <c:v>6.3689299110739591E-3</c:v>
                </c:pt>
                <c:pt idx="1189">
                  <c:v>-7.6312086699139242E-3</c:v>
                </c:pt>
                <c:pt idx="1190">
                  <c:v>7.8882144761550296E-3</c:v>
                </c:pt>
                <c:pt idx="1191">
                  <c:v>3.3176065840605441E-3</c:v>
                </c:pt>
                <c:pt idx="1192">
                  <c:v>2.4250748965000154E-3</c:v>
                </c:pt>
                <c:pt idx="1193">
                  <c:v>2.0663999162995063E-3</c:v>
                </c:pt>
                <c:pt idx="1194">
                  <c:v>-3.9823120164966298E-4</c:v>
                </c:pt>
                <c:pt idx="1195">
                  <c:v>-1.6926939620312493E-3</c:v>
                </c:pt>
                <c:pt idx="1196">
                  <c:v>6.1797059510375384E-3</c:v>
                </c:pt>
                <c:pt idx="1197">
                  <c:v>7.6411414675201612E-3</c:v>
                </c:pt>
                <c:pt idx="1198">
                  <c:v>2.6924232028460157E-4</c:v>
                </c:pt>
                <c:pt idx="1199">
                  <c:v>5.6852422856874876E-3</c:v>
                </c:pt>
                <c:pt idx="1200">
                  <c:v>-4.4401719583801614E-3</c:v>
                </c:pt>
                <c:pt idx="1201">
                  <c:v>1.3446856422812315E-4</c:v>
                </c:pt>
                <c:pt idx="1202">
                  <c:v>-1.6556921079459639E-3</c:v>
                </c:pt>
                <c:pt idx="1203">
                  <c:v>-2.8070627847504065E-3</c:v>
                </c:pt>
                <c:pt idx="1204">
                  <c:v>-3.658991095901207E-3</c:v>
                </c:pt>
                <c:pt idx="1205">
                  <c:v>-2.2157978295892274E-3</c:v>
                </c:pt>
                <c:pt idx="1206">
                  <c:v>1.8960281547179359E-3</c:v>
                </c:pt>
                <c:pt idx="1207">
                  <c:v>3.7328657706305157E-3</c:v>
                </c:pt>
                <c:pt idx="1208">
                  <c:v>3.5660824707827452E-4</c:v>
                </c:pt>
                <c:pt idx="1209">
                  <c:v>5.2683522398666409E-3</c:v>
                </c:pt>
                <c:pt idx="1210">
                  <c:v>2.754436156614643E-4</c:v>
                </c:pt>
                <c:pt idx="1211">
                  <c:v>-5.5852907706914409E-3</c:v>
                </c:pt>
                <c:pt idx="1212">
                  <c:v>5.3546529480065826E-3</c:v>
                </c:pt>
                <c:pt idx="1213">
                  <c:v>1.252487834188515E-3</c:v>
                </c:pt>
                <c:pt idx="1214">
                  <c:v>7.8100142444342121E-3</c:v>
                </c:pt>
                <c:pt idx="1215">
                  <c:v>-3.6860089434010866E-4</c:v>
                </c:pt>
                <c:pt idx="1216">
                  <c:v>-3.5218824209070024E-3</c:v>
                </c:pt>
                <c:pt idx="1217">
                  <c:v>-1.3059482895532303E-3</c:v>
                </c:pt>
                <c:pt idx="1218">
                  <c:v>-3.2946997183381445E-3</c:v>
                </c:pt>
                <c:pt idx="1219">
                  <c:v>2.7594761263509742E-3</c:v>
                </c:pt>
                <c:pt idx="1220">
                  <c:v>-6.8703050006089367E-6</c:v>
                </c:pt>
                <c:pt idx="1221">
                  <c:v>3.6344925404594428E-3</c:v>
                </c:pt>
                <c:pt idx="1222">
                  <c:v>-3.9676882474820732E-4</c:v>
                </c:pt>
                <c:pt idx="1223">
                  <c:v>7.1126669390333031E-4</c:v>
                </c:pt>
                <c:pt idx="1224">
                  <c:v>-8.2030356465175158E-3</c:v>
                </c:pt>
                <c:pt idx="1225">
                  <c:v>-5.5433145637709116E-3</c:v>
                </c:pt>
                <c:pt idx="1226">
                  <c:v>-3.9519445921624638E-4</c:v>
                </c:pt>
                <c:pt idx="1227">
                  <c:v>-1.4189099207727028E-3</c:v>
                </c:pt>
                <c:pt idx="1228">
                  <c:v>-3.3416388951566928E-2</c:v>
                </c:pt>
                <c:pt idx="1229">
                  <c:v>-2.0787580170271859E-2</c:v>
                </c:pt>
                <c:pt idx="1230">
                  <c:v>1.4106235544858447E-2</c:v>
                </c:pt>
                <c:pt idx="1231">
                  <c:v>-5.922482381780606E-3</c:v>
                </c:pt>
                <c:pt idx="1232">
                  <c:v>2.1267828102107277E-2</c:v>
                </c:pt>
                <c:pt idx="1233">
                  <c:v>-2.5269428490193947E-4</c:v>
                </c:pt>
                <c:pt idx="1234">
                  <c:v>-1.4496490704811661E-2</c:v>
                </c:pt>
                <c:pt idx="1235">
                  <c:v>-3.6123513531813989E-4</c:v>
                </c:pt>
                <c:pt idx="1236">
                  <c:v>-4.3087969211804593E-3</c:v>
                </c:pt>
                <c:pt idx="1237">
                  <c:v>-5.5270763969595856E-3</c:v>
                </c:pt>
                <c:pt idx="1238">
                  <c:v>-3.1350773583492739E-2</c:v>
                </c:pt>
                <c:pt idx="1239">
                  <c:v>1.8453717716467321E-2</c:v>
                </c:pt>
                <c:pt idx="1240">
                  <c:v>-1.7479138029976107E-2</c:v>
                </c:pt>
                <c:pt idx="1241">
                  <c:v>-6.5812081423931952E-3</c:v>
                </c:pt>
                <c:pt idx="1242">
                  <c:v>1.554532304177168E-2</c:v>
                </c:pt>
                <c:pt idx="1243">
                  <c:v>1.0792878598247372E-2</c:v>
                </c:pt>
                <c:pt idx="1244">
                  <c:v>1.0502498886537631E-2</c:v>
                </c:pt>
                <c:pt idx="1245">
                  <c:v>-6.3367208382695854E-3</c:v>
                </c:pt>
                <c:pt idx="1246">
                  <c:v>5.584693696363217E-3</c:v>
                </c:pt>
                <c:pt idx="1247">
                  <c:v>6.239787533674419E-3</c:v>
                </c:pt>
                <c:pt idx="1248">
                  <c:v>2.0987078773076134E-2</c:v>
                </c:pt>
                <c:pt idx="1249">
                  <c:v>-2.5120691829516244E-3</c:v>
                </c:pt>
                <c:pt idx="1250">
                  <c:v>-9.241585786561252E-3</c:v>
                </c:pt>
                <c:pt idx="1251">
                  <c:v>-1.9898150960848206E-2</c:v>
                </c:pt>
                <c:pt idx="1252">
                  <c:v>-1.4830187990527641E-3</c:v>
                </c:pt>
                <c:pt idx="1253">
                  <c:v>-7.5961889967371783E-3</c:v>
                </c:pt>
                <c:pt idx="1254">
                  <c:v>1.0538032725957951E-2</c:v>
                </c:pt>
                <c:pt idx="1255">
                  <c:v>2.2208377717471144E-3</c:v>
                </c:pt>
                <c:pt idx="1256">
                  <c:v>-1.6783161581240495E-2</c:v>
                </c:pt>
                <c:pt idx="1257">
                  <c:v>-1.8317995222689919E-2</c:v>
                </c:pt>
              </c:numCache>
            </c:numRef>
          </c:xVal>
          <c:yVal>
            <c:numRef>
              <c:f>Beta!$C$4:$C$1261</c:f>
              <c:numCache>
                <c:formatCode>General</c:formatCode>
                <c:ptCount val="1258"/>
                <c:pt idx="0">
                  <c:v>3.3014887699809527E-3</c:v>
                </c:pt>
                <c:pt idx="1">
                  <c:v>5.4004239879291895E-3</c:v>
                </c:pt>
                <c:pt idx="2">
                  <c:v>-9.0562804957338983E-3</c:v>
                </c:pt>
                <c:pt idx="3">
                  <c:v>-4.262379224467404E-3</c:v>
                </c:pt>
                <c:pt idx="4">
                  <c:v>-7.121424633311879E-4</c:v>
                </c:pt>
                <c:pt idx="5">
                  <c:v>-1.0503856609299896E-2</c:v>
                </c:pt>
                <c:pt idx="6">
                  <c:v>5.8623845094271506E-3</c:v>
                </c:pt>
                <c:pt idx="7">
                  <c:v>-5.742377305971348E-3</c:v>
                </c:pt>
                <c:pt idx="8">
                  <c:v>-7.9498852808051936E-3</c:v>
                </c:pt>
                <c:pt idx="9">
                  <c:v>2.1889457332501153E-2</c:v>
                </c:pt>
                <c:pt idx="10">
                  <c:v>3.0714968759584468E-3</c:v>
                </c:pt>
                <c:pt idx="11">
                  <c:v>-1.3418202787278347E-2</c:v>
                </c:pt>
                <c:pt idx="12">
                  <c:v>4.4133786934731842E-3</c:v>
                </c:pt>
                <c:pt idx="13">
                  <c:v>-2.0683685900422754E-2</c:v>
                </c:pt>
                <c:pt idx="14">
                  <c:v>8.501852391553928E-4</c:v>
                </c:pt>
                <c:pt idx="15">
                  <c:v>-8.2897095376052235E-3</c:v>
                </c:pt>
                <c:pt idx="16">
                  <c:v>-9.5941445791846609E-3</c:v>
                </c:pt>
                <c:pt idx="17">
                  <c:v>1.8005177333934329E-2</c:v>
                </c:pt>
                <c:pt idx="18">
                  <c:v>-5.8436373122801892E-3</c:v>
                </c:pt>
                <c:pt idx="19">
                  <c:v>-7.3294251153331559E-4</c:v>
                </c:pt>
                <c:pt idx="20">
                  <c:v>-6.4970871449892787E-3</c:v>
                </c:pt>
                <c:pt idx="21">
                  <c:v>0</c:v>
                </c:pt>
                <c:pt idx="22">
                  <c:v>5.5191652947082113E-3</c:v>
                </c:pt>
                <c:pt idx="23">
                  <c:v>3.0530645183559613E-3</c:v>
                </c:pt>
                <c:pt idx="24">
                  <c:v>-1.2196817133623453E-4</c:v>
                </c:pt>
                <c:pt idx="25">
                  <c:v>-7.2210825443548773E-3</c:v>
                </c:pt>
                <c:pt idx="26">
                  <c:v>-1.0744196880399381E-2</c:v>
                </c:pt>
                <c:pt idx="27">
                  <c:v>-1.1181316913496516E-3</c:v>
                </c:pt>
                <c:pt idx="28">
                  <c:v>2.3589557741157917E-3</c:v>
                </c:pt>
                <c:pt idx="29">
                  <c:v>9.6261265885785197E-3</c:v>
                </c:pt>
                <c:pt idx="30">
                  <c:v>-1.4598799782387937E-2</c:v>
                </c:pt>
                <c:pt idx="31">
                  <c:v>2.2407578712368907E-3</c:v>
                </c:pt>
                <c:pt idx="32">
                  <c:v>-1.4932182870765281E-3</c:v>
                </c:pt>
                <c:pt idx="33">
                  <c:v>-3.618006453708072E-3</c:v>
                </c:pt>
                <c:pt idx="34">
                  <c:v>1.0691312345397143E-2</c:v>
                </c:pt>
                <c:pt idx="35">
                  <c:v>-9.8975633491807337E-4</c:v>
                </c:pt>
                <c:pt idx="36">
                  <c:v>-2.850984285296804E-3</c:v>
                </c:pt>
                <c:pt idx="37">
                  <c:v>-8.4767525928106414E-3</c:v>
                </c:pt>
                <c:pt idx="38">
                  <c:v>3.7486362230816674E-3</c:v>
                </c:pt>
                <c:pt idx="39">
                  <c:v>-1.1919054372765938E-2</c:v>
                </c:pt>
                <c:pt idx="40">
                  <c:v>-1.2574052677405696E-2</c:v>
                </c:pt>
                <c:pt idx="41">
                  <c:v>1.1942741513795327E-2</c:v>
                </c:pt>
                <c:pt idx="42">
                  <c:v>-9.0073427948792473E-3</c:v>
                </c:pt>
                <c:pt idx="43">
                  <c:v>8.1229027908264976E-3</c:v>
                </c:pt>
                <c:pt idx="44">
                  <c:v>-1.8756556253081216E-2</c:v>
                </c:pt>
                <c:pt idx="45">
                  <c:v>-9.9670230328823169E-3</c:v>
                </c:pt>
                <c:pt idx="46">
                  <c:v>-3.2575439611984419E-3</c:v>
                </c:pt>
                <c:pt idx="47">
                  <c:v>-1.2080057613486597E-2</c:v>
                </c:pt>
                <c:pt idx="48">
                  <c:v>5.1386768058207175E-3</c:v>
                </c:pt>
                <c:pt idx="49">
                  <c:v>4.7200955146321959E-3</c:v>
                </c:pt>
                <c:pt idx="50">
                  <c:v>5.8690093856639917E-3</c:v>
                </c:pt>
                <c:pt idx="51">
                  <c:v>5.3173849431080644E-3</c:v>
                </c:pt>
                <c:pt idx="52">
                  <c:v>9.2700678505777418E-3</c:v>
                </c:pt>
                <c:pt idx="53">
                  <c:v>1.0327076235764919E-2</c:v>
                </c:pt>
                <c:pt idx="54">
                  <c:v>-1.7271561582774455E-2</c:v>
                </c:pt>
                <c:pt idx="55">
                  <c:v>3.9925997786798553E-3</c:v>
                </c:pt>
                <c:pt idx="56">
                  <c:v>2.0356923697250014E-2</c:v>
                </c:pt>
                <c:pt idx="57">
                  <c:v>-1.8174243295052472E-2</c:v>
                </c:pt>
                <c:pt idx="58">
                  <c:v>2.1779266824275331E-3</c:v>
                </c:pt>
                <c:pt idx="59">
                  <c:v>-2.819443162453326E-3</c:v>
                </c:pt>
                <c:pt idx="60">
                  <c:v>6.4151648002589714E-4</c:v>
                </c:pt>
                <c:pt idx="61">
                  <c:v>-1.4117951210792247E-3</c:v>
                </c:pt>
                <c:pt idx="62">
                  <c:v>3.3337893850603228E-3</c:v>
                </c:pt>
                <c:pt idx="63">
                  <c:v>-3.3337893850602053E-3</c:v>
                </c:pt>
                <c:pt idx="64">
                  <c:v>4.2294326892659941E-3</c:v>
                </c:pt>
                <c:pt idx="65">
                  <c:v>5.9930301402883312E-3</c:v>
                </c:pt>
                <c:pt idx="66">
                  <c:v>-1.5114940596965344E-2</c:v>
                </c:pt>
                <c:pt idx="67">
                  <c:v>1.2441563679659179E-2</c:v>
                </c:pt>
                <c:pt idx="68">
                  <c:v>-8.0629733817156567E-3</c:v>
                </c:pt>
                <c:pt idx="69">
                  <c:v>3.0792685747441147E-3</c:v>
                </c:pt>
                <c:pt idx="70">
                  <c:v>4.0910183652630759E-3</c:v>
                </c:pt>
                <c:pt idx="71">
                  <c:v>1.9119501563816359E-3</c:v>
                </c:pt>
                <c:pt idx="72">
                  <c:v>5.3339980501207552E-3</c:v>
                </c:pt>
                <c:pt idx="73">
                  <c:v>3.6664938876550695E-3</c:v>
                </c:pt>
                <c:pt idx="74">
                  <c:v>-6.3114311253694832E-4</c:v>
                </c:pt>
                <c:pt idx="75">
                  <c:v>-2.6553596352325241E-3</c:v>
                </c:pt>
                <c:pt idx="76">
                  <c:v>1.0829888060204552E-2</c:v>
                </c:pt>
                <c:pt idx="77">
                  <c:v>-8.7712558809272564E-4</c:v>
                </c:pt>
                <c:pt idx="78">
                  <c:v>-1.2488311465731426E-2</c:v>
                </c:pt>
                <c:pt idx="79">
                  <c:v>-5.8561466269278868E-3</c:v>
                </c:pt>
                <c:pt idx="80">
                  <c:v>-5.633856239057859E-3</c:v>
                </c:pt>
                <c:pt idx="81">
                  <c:v>1.8069024488626143E-2</c:v>
                </c:pt>
                <c:pt idx="82">
                  <c:v>6.4106183565777334E-3</c:v>
                </c:pt>
                <c:pt idx="83">
                  <c:v>-3.8917631681144966E-3</c:v>
                </c:pt>
                <c:pt idx="84">
                  <c:v>1.885039805626544E-3</c:v>
                </c:pt>
                <c:pt idx="85">
                  <c:v>1.3800892628953385E-3</c:v>
                </c:pt>
                <c:pt idx="86">
                  <c:v>1.0476473969878256E-2</c:v>
                </c:pt>
                <c:pt idx="87">
                  <c:v>-3.2310455559508905E-3</c:v>
                </c:pt>
                <c:pt idx="88">
                  <c:v>-2.6173007919184001E-3</c:v>
                </c:pt>
                <c:pt idx="89">
                  <c:v>-3.7444924529300607E-4</c:v>
                </c:pt>
                <c:pt idx="90">
                  <c:v>-4.1283727906100886E-3</c:v>
                </c:pt>
                <c:pt idx="91">
                  <c:v>8.9854719429208422E-3</c:v>
                </c:pt>
                <c:pt idx="92">
                  <c:v>1.0627880822085455E-2</c:v>
                </c:pt>
                <c:pt idx="93">
                  <c:v>1.7194797093189873E-3</c:v>
                </c:pt>
                <c:pt idx="94">
                  <c:v>-4.9206891606820282E-3</c:v>
                </c:pt>
                <c:pt idx="95">
                  <c:v>-4.0777814191860088E-3</c:v>
                </c:pt>
                <c:pt idx="96">
                  <c:v>6.1887728657226114E-4</c:v>
                </c:pt>
                <c:pt idx="97">
                  <c:v>3.7114755902010489E-4</c:v>
                </c:pt>
                <c:pt idx="98">
                  <c:v>9.9700008563048705E-3</c:v>
                </c:pt>
                <c:pt idx="99">
                  <c:v>1.3463070059647659E-3</c:v>
                </c:pt>
                <c:pt idx="100">
                  <c:v>-2.4492297328039207E-3</c:v>
                </c:pt>
                <c:pt idx="101">
                  <c:v>-3.8080999745827016E-3</c:v>
                </c:pt>
                <c:pt idx="102">
                  <c:v>-1.1014268819111335E-2</c:v>
                </c:pt>
                <c:pt idx="103">
                  <c:v>9.7827662155822205E-3</c:v>
                </c:pt>
                <c:pt idx="104">
                  <c:v>3.1988461135803994E-3</c:v>
                </c:pt>
                <c:pt idx="105">
                  <c:v>1.8619314212153983E-2</c:v>
                </c:pt>
                <c:pt idx="106">
                  <c:v>-6.0466986497262993E-3</c:v>
                </c:pt>
                <c:pt idx="107">
                  <c:v>1.3334264254215469E-3</c:v>
                </c:pt>
                <c:pt idx="108">
                  <c:v>-2.5472389450524836E-3</c:v>
                </c:pt>
                <c:pt idx="109">
                  <c:v>-5.1138308855600929E-3</c:v>
                </c:pt>
                <c:pt idx="110">
                  <c:v>-2.6891717308847427E-3</c:v>
                </c:pt>
                <c:pt idx="111">
                  <c:v>-7.0011957169673266E-3</c:v>
                </c:pt>
                <c:pt idx="112">
                  <c:v>1.1763388203883722E-2</c:v>
                </c:pt>
                <c:pt idx="113">
                  <c:v>8.5245667262675358E-4</c:v>
                </c:pt>
                <c:pt idx="114">
                  <c:v>2.7954438843100756E-3</c:v>
                </c:pt>
                <c:pt idx="115">
                  <c:v>-8.0428899558379011E-3</c:v>
                </c:pt>
                <c:pt idx="116">
                  <c:v>-1.4693524997137209E-3</c:v>
                </c:pt>
                <c:pt idx="117">
                  <c:v>-5.4061196011128106E-3</c:v>
                </c:pt>
                <c:pt idx="118">
                  <c:v>-7.9159227437179316E-3</c:v>
                </c:pt>
                <c:pt idx="119">
                  <c:v>-2.4865983067015899E-3</c:v>
                </c:pt>
                <c:pt idx="120">
                  <c:v>-4.9919234450916316E-3</c:v>
                </c:pt>
                <c:pt idx="121">
                  <c:v>3.7462955201328003E-3</c:v>
                </c:pt>
                <c:pt idx="122">
                  <c:v>3.235381099774599E-3</c:v>
                </c:pt>
                <c:pt idx="123">
                  <c:v>1.9859011118945752E-3</c:v>
                </c:pt>
                <c:pt idx="124">
                  <c:v>-1.6132658559637313E-3</c:v>
                </c:pt>
                <c:pt idx="125">
                  <c:v>-5.4794035317761837E-3</c:v>
                </c:pt>
                <c:pt idx="126">
                  <c:v>2.496691235344246E-4</c:v>
                </c:pt>
                <c:pt idx="127">
                  <c:v>3.7383719550179912E-3</c:v>
                </c:pt>
                <c:pt idx="128">
                  <c:v>4.8390068088445147E-3</c:v>
                </c:pt>
                <c:pt idx="129">
                  <c:v>-5.3366554786512047E-3</c:v>
                </c:pt>
                <c:pt idx="130">
                  <c:v>-5.3653007528077726E-3</c:v>
                </c:pt>
                <c:pt idx="131">
                  <c:v>-8.7613748093926338E-4</c:v>
                </c:pt>
                <c:pt idx="132">
                  <c:v>3.125588552872855E-3</c:v>
                </c:pt>
                <c:pt idx="133">
                  <c:v>-9.9915082622088888E-4</c:v>
                </c:pt>
                <c:pt idx="134">
                  <c:v>7.4940050813592646E-4</c:v>
                </c:pt>
                <c:pt idx="135">
                  <c:v>7.4895161699794425E-4</c:v>
                </c:pt>
                <c:pt idx="136">
                  <c:v>-1.1235754256113113E-3</c:v>
                </c:pt>
                <c:pt idx="137">
                  <c:v>-3.7541778543549089E-3</c:v>
                </c:pt>
                <c:pt idx="138">
                  <c:v>-1.5056840893169694E-3</c:v>
                </c:pt>
                <c:pt idx="139">
                  <c:v>6.2766586741711135E-4</c:v>
                </c:pt>
                <c:pt idx="140">
                  <c:v>-1.381302376183559E-3</c:v>
                </c:pt>
                <c:pt idx="141">
                  <c:v>2.6353657223635038E-3</c:v>
                </c:pt>
                <c:pt idx="142">
                  <c:v>5.6239228753671485E-3</c:v>
                </c:pt>
                <c:pt idx="143">
                  <c:v>-3.870867090527742E-3</c:v>
                </c:pt>
                <c:pt idx="144">
                  <c:v>-5.1427270159679498E-3</c:v>
                </c:pt>
                <c:pt idx="145">
                  <c:v>-6.4340725740667567E-3</c:v>
                </c:pt>
                <c:pt idx="146">
                  <c:v>3.9158516037020906E-3</c:v>
                </c:pt>
                <c:pt idx="147">
                  <c:v>-8.8641454996521984E-3</c:v>
                </c:pt>
                <c:pt idx="148">
                  <c:v>5.074788866228838E-3</c:v>
                </c:pt>
                <c:pt idx="149">
                  <c:v>-5.4565330371503145E-3</c:v>
                </c:pt>
                <c:pt idx="150">
                  <c:v>8.741463427189216E-3</c:v>
                </c:pt>
                <c:pt idx="151">
                  <c:v>3.525551439299804E-3</c:v>
                </c:pt>
                <c:pt idx="152">
                  <c:v>5.2652120805383373E-3</c:v>
                </c:pt>
                <c:pt idx="153">
                  <c:v>2.6222028316539121E-3</c:v>
                </c:pt>
                <c:pt idx="154">
                  <c:v>4.6033798243872662E-3</c:v>
                </c:pt>
                <c:pt idx="155">
                  <c:v>1.368448929729783E-2</c:v>
                </c:pt>
                <c:pt idx="156">
                  <c:v>-7.3489714683600861E-4</c:v>
                </c:pt>
                <c:pt idx="157">
                  <c:v>-5.5292514915767088E-3</c:v>
                </c:pt>
                <c:pt idx="158">
                  <c:v>1.9694245171707706E-3</c:v>
                </c:pt>
                <c:pt idx="159">
                  <c:v>-7.3807358821002507E-4</c:v>
                </c:pt>
                <c:pt idx="160">
                  <c:v>-3.945751014555055E-3</c:v>
                </c:pt>
                <c:pt idx="161">
                  <c:v>-6.6939630968384893E-3</c:v>
                </c:pt>
                <c:pt idx="162">
                  <c:v>1.8639458063882163E-3</c:v>
                </c:pt>
                <c:pt idx="163">
                  <c:v>-3.3576353951958364E-3</c:v>
                </c:pt>
                <c:pt idx="164">
                  <c:v>-2.2446823662105198E-3</c:v>
                </c:pt>
                <c:pt idx="165">
                  <c:v>-1.3742272479193782E-3</c:v>
                </c:pt>
                <c:pt idx="166">
                  <c:v>3.3697879001788268E-3</c:v>
                </c:pt>
                <c:pt idx="167">
                  <c:v>-8.759960910272967E-3</c:v>
                </c:pt>
                <c:pt idx="168">
                  <c:v>-3.7778158518130016E-3</c:v>
                </c:pt>
                <c:pt idx="169">
                  <c:v>-7.725958062294782E-3</c:v>
                </c:pt>
                <c:pt idx="170">
                  <c:v>-6.2495960218041909E-3</c:v>
                </c:pt>
                <c:pt idx="171">
                  <c:v>-1.0805404571468656E-2</c:v>
                </c:pt>
                <c:pt idx="172">
                  <c:v>2.9689407125782736E-2</c:v>
                </c:pt>
                <c:pt idx="173">
                  <c:v>-5.4132566490674031E-3</c:v>
                </c:pt>
                <c:pt idx="174">
                  <c:v>2.3955504617625702E-3</c:v>
                </c:pt>
                <c:pt idx="175">
                  <c:v>2.093524434994927E-2</c:v>
                </c:pt>
                <c:pt idx="176">
                  <c:v>-1.178450689872223E-2</c:v>
                </c:pt>
                <c:pt idx="177">
                  <c:v>1.0056550333894722E-2</c:v>
                </c:pt>
                <c:pt idx="178">
                  <c:v>6.5259851137256424E-3</c:v>
                </c:pt>
                <c:pt idx="179">
                  <c:v>-7.3670966661227991E-4</c:v>
                </c:pt>
                <c:pt idx="180">
                  <c:v>7.3670966661220261E-4</c:v>
                </c:pt>
                <c:pt idx="181">
                  <c:v>5.7516404046948338E-3</c:v>
                </c:pt>
                <c:pt idx="182">
                  <c:v>-2.0765658735826848E-3</c:v>
                </c:pt>
                <c:pt idx="183">
                  <c:v>8.0380775737582798E-3</c:v>
                </c:pt>
                <c:pt idx="184">
                  <c:v>3.0279196384706457E-3</c:v>
                </c:pt>
                <c:pt idx="185">
                  <c:v>1.4501029731391626E-3</c:v>
                </c:pt>
                <c:pt idx="186">
                  <c:v>5.6596094050927149E-3</c:v>
                </c:pt>
                <c:pt idx="187">
                  <c:v>1.3199738080198534E-3</c:v>
                </c:pt>
                <c:pt idx="188">
                  <c:v>1.7971849322944672E-3</c:v>
                </c:pt>
                <c:pt idx="189">
                  <c:v>-1.9171345665439346E-3</c:v>
                </c:pt>
                <c:pt idx="190">
                  <c:v>-8.3987049270331808E-4</c:v>
                </c:pt>
                <c:pt idx="191">
                  <c:v>-3.366589749996022E-3</c:v>
                </c:pt>
                <c:pt idx="192">
                  <c:v>9.6306736708160607E-4</c:v>
                </c:pt>
                <c:pt idx="193">
                  <c:v>-1.565392539170237E-3</c:v>
                </c:pt>
                <c:pt idx="194">
                  <c:v>-9.6456479130977108E-4</c:v>
                </c:pt>
                <c:pt idx="195">
                  <c:v>9.6038553864336192E-3</c:v>
                </c:pt>
                <c:pt idx="196">
                  <c:v>8.3597070023910369E-4</c:v>
                </c:pt>
                <c:pt idx="197">
                  <c:v>-5.3862959606030426E-3</c:v>
                </c:pt>
                <c:pt idx="198">
                  <c:v>-3.9685218817039564E-3</c:v>
                </c:pt>
                <c:pt idx="199">
                  <c:v>7.8017680933636828E-3</c:v>
                </c:pt>
                <c:pt idx="200">
                  <c:v>-1.7950223534866994E-3</c:v>
                </c:pt>
                <c:pt idx="201">
                  <c:v>-2.7585744629764031E-3</c:v>
                </c:pt>
                <c:pt idx="202">
                  <c:v>7.2997509779952141E-3</c:v>
                </c:pt>
                <c:pt idx="203">
                  <c:v>2.5007335896019525E-3</c:v>
                </c:pt>
                <c:pt idx="204">
                  <c:v>9.5104616235065006E-4</c:v>
                </c:pt>
                <c:pt idx="205">
                  <c:v>3.5637658744716008E-4</c:v>
                </c:pt>
                <c:pt idx="206">
                  <c:v>3.3202804725647435E-3</c:v>
                </c:pt>
                <c:pt idx="207">
                  <c:v>4.0169832135557798E-3</c:v>
                </c:pt>
                <c:pt idx="208">
                  <c:v>-4.3721901259067839E-3</c:v>
                </c:pt>
                <c:pt idx="209">
                  <c:v>9.4295371016763999E-3</c:v>
                </c:pt>
                <c:pt idx="210">
                  <c:v>-1.0733086464350996E-2</c:v>
                </c:pt>
                <c:pt idx="211">
                  <c:v>2.9601583876920417E-3</c:v>
                </c:pt>
                <c:pt idx="212">
                  <c:v>-1.6566090250174452E-3</c:v>
                </c:pt>
                <c:pt idx="213">
                  <c:v>-8.3245099580285878E-3</c:v>
                </c:pt>
                <c:pt idx="214">
                  <c:v>-7.1908149109616258E-3</c:v>
                </c:pt>
                <c:pt idx="215">
                  <c:v>-1.0830496144657409E-3</c:v>
                </c:pt>
                <c:pt idx="216">
                  <c:v>8.8708083776726943E-3</c:v>
                </c:pt>
                <c:pt idx="217">
                  <c:v>-2.6290765464487527E-3</c:v>
                </c:pt>
                <c:pt idx="218">
                  <c:v>-4.9180929234856298E-3</c:v>
                </c:pt>
                <c:pt idx="219">
                  <c:v>1.2190852252565528E-2</c:v>
                </c:pt>
                <c:pt idx="220">
                  <c:v>-6.19634951579872E-3</c:v>
                </c:pt>
                <c:pt idx="221">
                  <c:v>1.2236540722420591E-2</c:v>
                </c:pt>
                <c:pt idx="222">
                  <c:v>-1.5708986142358151E-2</c:v>
                </c:pt>
                <c:pt idx="223">
                  <c:v>2.156722541356557E-3</c:v>
                </c:pt>
                <c:pt idx="224">
                  <c:v>-7.2073104779573861E-3</c:v>
                </c:pt>
                <c:pt idx="225">
                  <c:v>-8.596203082298989E-3</c:v>
                </c:pt>
                <c:pt idx="226">
                  <c:v>1.2446526832557959E-2</c:v>
                </c:pt>
                <c:pt idx="227">
                  <c:v>1.0869059122078199E-2</c:v>
                </c:pt>
                <c:pt idx="228">
                  <c:v>5.0951114129187671E-3</c:v>
                </c:pt>
                <c:pt idx="229">
                  <c:v>-4.5012868113080435E-3</c:v>
                </c:pt>
                <c:pt idx="230">
                  <c:v>-1.1943292141336761E-2</c:v>
                </c:pt>
                <c:pt idx="231">
                  <c:v>2.2923991192987735E-2</c:v>
                </c:pt>
                <c:pt idx="232">
                  <c:v>9.2338099291574775E-3</c:v>
                </c:pt>
                <c:pt idx="233">
                  <c:v>6.0318476121997127E-3</c:v>
                </c:pt>
                <c:pt idx="234">
                  <c:v>8.0920181504564009E-4</c:v>
                </c:pt>
                <c:pt idx="235">
                  <c:v>4.6115022129278151E-3</c:v>
                </c:pt>
                <c:pt idx="236">
                  <c:v>3.7884782341284025E-3</c:v>
                </c:pt>
                <c:pt idx="237">
                  <c:v>1.2596623913448681E-3</c:v>
                </c:pt>
                <c:pt idx="238">
                  <c:v>1.4316822526895293E-2</c:v>
                </c:pt>
                <c:pt idx="239">
                  <c:v>4.0531580147546622E-3</c:v>
                </c:pt>
                <c:pt idx="240">
                  <c:v>-1.1242047150932836E-3</c:v>
                </c:pt>
                <c:pt idx="241">
                  <c:v>2.5837794668780688E-3</c:v>
                </c:pt>
                <c:pt idx="242">
                  <c:v>3.583831932513451E-3</c:v>
                </c:pt>
                <c:pt idx="243">
                  <c:v>2.456466243514332E-3</c:v>
                </c:pt>
                <c:pt idx="244">
                  <c:v>-2.1210725109790467E-3</c:v>
                </c:pt>
                <c:pt idx="245">
                  <c:v>-9.8833351113018757E-3</c:v>
                </c:pt>
                <c:pt idx="246">
                  <c:v>-5.5457898095837444E-3</c:v>
                </c:pt>
                <c:pt idx="247">
                  <c:v>-3.0691130042090013E-3</c:v>
                </c:pt>
                <c:pt idx="248">
                  <c:v>1.2515048493976705E-3</c:v>
                </c:pt>
                <c:pt idx="249">
                  <c:v>8.8296475844052754E-3</c:v>
                </c:pt>
                <c:pt idx="250">
                  <c:v>-2.9345618591208912E-3</c:v>
                </c:pt>
                <c:pt idx="251">
                  <c:v>1.4683122391105699E-3</c:v>
                </c:pt>
                <c:pt idx="252">
                  <c:v>-5.5457898095837444E-3</c:v>
                </c:pt>
                <c:pt idx="253">
                  <c:v>7.8006385538197612E-3</c:v>
                </c:pt>
                <c:pt idx="254">
                  <c:v>9.0042779609097426E-4</c:v>
                </c:pt>
                <c:pt idx="255">
                  <c:v>1.7288959174390193E-2</c:v>
                </c:pt>
                <c:pt idx="256">
                  <c:v>-3.8778841585222052E-3</c:v>
                </c:pt>
                <c:pt idx="257">
                  <c:v>1.0930254985860423E-2</c:v>
                </c:pt>
                <c:pt idx="258">
                  <c:v>-1.181877124946207E-2</c:v>
                </c:pt>
                <c:pt idx="259">
                  <c:v>6.4237898777317164E-3</c:v>
                </c:pt>
                <c:pt idx="260">
                  <c:v>-2.2104894180480991E-3</c:v>
                </c:pt>
                <c:pt idx="261">
                  <c:v>4.1957111578311782E-3</c:v>
                </c:pt>
                <c:pt idx="262">
                  <c:v>-5.5108834507024086E-4</c:v>
                </c:pt>
                <c:pt idx="263">
                  <c:v>-7.8579232724447171E-3</c:v>
                </c:pt>
                <c:pt idx="264">
                  <c:v>4.5452546619024975E-3</c:v>
                </c:pt>
                <c:pt idx="265">
                  <c:v>-9.5577629846098477E-3</c:v>
                </c:pt>
                <c:pt idx="266">
                  <c:v>-3.9161560538816861E-3</c:v>
                </c:pt>
                <c:pt idx="267">
                  <c:v>1.792159997958476E-3</c:v>
                </c:pt>
                <c:pt idx="268">
                  <c:v>1.4884158093380902E-2</c:v>
                </c:pt>
                <c:pt idx="269">
                  <c:v>1.4231253004024912E-2</c:v>
                </c:pt>
                <c:pt idx="270">
                  <c:v>5.4336322102924389E-4</c:v>
                </c:pt>
                <c:pt idx="271">
                  <c:v>5.9571797837917962E-3</c:v>
                </c:pt>
                <c:pt idx="272">
                  <c:v>7.4238116382708639E-3</c:v>
                </c:pt>
                <c:pt idx="273">
                  <c:v>-1.6092048744267464E-3</c:v>
                </c:pt>
                <c:pt idx="274">
                  <c:v>3.4297997548099145E-3</c:v>
                </c:pt>
                <c:pt idx="275">
                  <c:v>-8.8125235423035259E-3</c:v>
                </c:pt>
                <c:pt idx="276">
                  <c:v>-2.5940027375519368E-3</c:v>
                </c:pt>
                <c:pt idx="277">
                  <c:v>-1.4279015448556262E-2</c:v>
                </c:pt>
                <c:pt idx="278">
                  <c:v>-7.1613153202259141E-3</c:v>
                </c:pt>
                <c:pt idx="279">
                  <c:v>-4.7658720351307672E-3</c:v>
                </c:pt>
                <c:pt idx="280">
                  <c:v>-4.5654998292910852E-3</c:v>
                </c:pt>
                <c:pt idx="281">
                  <c:v>5.2318481361954437E-3</c:v>
                </c:pt>
                <c:pt idx="282">
                  <c:v>1.1370636516364082E-2</c:v>
                </c:pt>
                <c:pt idx="283">
                  <c:v>-9.3741850990252656E-3</c:v>
                </c:pt>
                <c:pt idx="284">
                  <c:v>-3.6632333096024107E-3</c:v>
                </c:pt>
                <c:pt idx="285">
                  <c:v>4.2171297421427318E-3</c:v>
                </c:pt>
                <c:pt idx="286">
                  <c:v>-3.4389628243652924E-3</c:v>
                </c:pt>
                <c:pt idx="287">
                  <c:v>-1.4456160507294751E-3</c:v>
                </c:pt>
                <c:pt idx="288">
                  <c:v>1.5350077692165129E-2</c:v>
                </c:pt>
                <c:pt idx="289">
                  <c:v>-6.5772858479753624E-4</c:v>
                </c:pt>
                <c:pt idx="290">
                  <c:v>-5.0571676311281111E-3</c:v>
                </c:pt>
                <c:pt idx="291">
                  <c:v>9.7615249558626813E-3</c:v>
                </c:pt>
                <c:pt idx="292">
                  <c:v>-1.6951434608671281E-2</c:v>
                </c:pt>
                <c:pt idx="293">
                  <c:v>-5.5660834883007829E-3</c:v>
                </c:pt>
                <c:pt idx="294">
                  <c:v>-3.5103325911206164E-2</c:v>
                </c:pt>
                <c:pt idx="295">
                  <c:v>-1.5614346597700227E-2</c:v>
                </c:pt>
                <c:pt idx="296">
                  <c:v>6.0882520338977428E-3</c:v>
                </c:pt>
                <c:pt idx="297">
                  <c:v>-1.6239436757362943E-2</c:v>
                </c:pt>
                <c:pt idx="298">
                  <c:v>9.7988149645002014E-3</c:v>
                </c:pt>
                <c:pt idx="299">
                  <c:v>9.703636087149253E-3</c:v>
                </c:pt>
                <c:pt idx="300">
                  <c:v>-1.8632356835995749E-3</c:v>
                </c:pt>
                <c:pt idx="301">
                  <c:v>1.0551387943175436E-2</c:v>
                </c:pt>
                <c:pt idx="302">
                  <c:v>-1.2651738749146765E-2</c:v>
                </c:pt>
                <c:pt idx="303">
                  <c:v>-6.5627563200338314E-3</c:v>
                </c:pt>
                <c:pt idx="304">
                  <c:v>3.9896320933027725E-3</c:v>
                </c:pt>
                <c:pt idx="305">
                  <c:v>2.9234658361538633E-3</c:v>
                </c:pt>
                <c:pt idx="306">
                  <c:v>4.5436089647091192E-3</c:v>
                </c:pt>
                <c:pt idx="307">
                  <c:v>-1.5122087363080836E-3</c:v>
                </c:pt>
                <c:pt idx="308">
                  <c:v>-4.7844656295035265E-3</c:v>
                </c:pt>
                <c:pt idx="309">
                  <c:v>8.9666277618215117E-3</c:v>
                </c:pt>
                <c:pt idx="310">
                  <c:v>-1.2247228301261674E-2</c:v>
                </c:pt>
                <c:pt idx="311">
                  <c:v>-3.9980767743882928E-3</c:v>
                </c:pt>
                <c:pt idx="312">
                  <c:v>6.1082768787771467E-3</c:v>
                </c:pt>
                <c:pt idx="313">
                  <c:v>1.2873897341728899E-3</c:v>
                </c:pt>
                <c:pt idx="314">
                  <c:v>-4.67957428216515E-4</c:v>
                </c:pt>
                <c:pt idx="315">
                  <c:v>-3.3991828439555224E-3</c:v>
                </c:pt>
                <c:pt idx="316">
                  <c:v>-4.6977101479822754E-4</c:v>
                </c:pt>
                <c:pt idx="317">
                  <c:v>3.2837721352340769E-3</c:v>
                </c:pt>
                <c:pt idx="318">
                  <c:v>-2.9313497952920915E-3</c:v>
                </c:pt>
                <c:pt idx="319">
                  <c:v>-9.5571017144383593E-3</c:v>
                </c:pt>
                <c:pt idx="320">
                  <c:v>3.3139929523435382E-3</c:v>
                </c:pt>
                <c:pt idx="321">
                  <c:v>-2.3552920759007025E-2</c:v>
                </c:pt>
                <c:pt idx="322">
                  <c:v>5.1884520617340368E-3</c:v>
                </c:pt>
                <c:pt idx="323">
                  <c:v>-1.8830599881291495E-2</c:v>
                </c:pt>
                <c:pt idx="324">
                  <c:v>-1.8413066025985705E-3</c:v>
                </c:pt>
                <c:pt idx="325">
                  <c:v>8.5637545807383305E-3</c:v>
                </c:pt>
                <c:pt idx="326">
                  <c:v>-3.1722086529626238E-3</c:v>
                </c:pt>
                <c:pt idx="327">
                  <c:v>2.0920963773263558E-2</c:v>
                </c:pt>
                <c:pt idx="328">
                  <c:v>-8.5331930209080389E-3</c:v>
                </c:pt>
                <c:pt idx="329">
                  <c:v>1.0804450972616229E-2</c:v>
                </c:pt>
                <c:pt idx="330">
                  <c:v>-4.4277342323768547E-3</c:v>
                </c:pt>
                <c:pt idx="331">
                  <c:v>1.6179285124008937E-2</c:v>
                </c:pt>
                <c:pt idx="332">
                  <c:v>1.4151299614856376E-3</c:v>
                </c:pt>
                <c:pt idx="333">
                  <c:v>-1.1138911302473303E-2</c:v>
                </c:pt>
                <c:pt idx="334">
                  <c:v>-1.0902833695393681E-2</c:v>
                </c:pt>
                <c:pt idx="335">
                  <c:v>-1.0414237731440823E-2</c:v>
                </c:pt>
                <c:pt idx="336">
                  <c:v>1.9457138571822461E-3</c:v>
                </c:pt>
                <c:pt idx="337">
                  <c:v>4.9688401629257003E-3</c:v>
                </c:pt>
                <c:pt idx="338">
                  <c:v>-9.4741263222654845E-3</c:v>
                </c:pt>
                <c:pt idx="339">
                  <c:v>4.6267949989658328E-3</c:v>
                </c:pt>
                <c:pt idx="340">
                  <c:v>1.3353567993422497E-3</c:v>
                </c:pt>
                <c:pt idx="341">
                  <c:v>7.3729831348315613E-3</c:v>
                </c:pt>
                <c:pt idx="342">
                  <c:v>-7.858373269864348E-3</c:v>
                </c:pt>
                <c:pt idx="343">
                  <c:v>4.6015824621841199E-3</c:v>
                </c:pt>
                <c:pt idx="344">
                  <c:v>1.4487748869659478E-3</c:v>
                </c:pt>
                <c:pt idx="345">
                  <c:v>5.534169662348272E-3</c:v>
                </c:pt>
                <c:pt idx="346">
                  <c:v>9.5937171238140624E-4</c:v>
                </c:pt>
                <c:pt idx="347">
                  <c:v>2.0355392532273582E-3</c:v>
                </c:pt>
                <c:pt idx="348">
                  <c:v>-1.0770870528453134E-3</c:v>
                </c:pt>
                <c:pt idx="349">
                  <c:v>-1.1977725755565655E-4</c:v>
                </c:pt>
                <c:pt idx="350">
                  <c:v>-1.168478036902295E-2</c:v>
                </c:pt>
                <c:pt idx="351">
                  <c:v>4.1112995744427084E-3</c:v>
                </c:pt>
                <c:pt idx="352">
                  <c:v>2.5308720188640713E-3</c:v>
                </c:pt>
                <c:pt idx="353">
                  <c:v>1.2028645522476376E-4</c:v>
                </c:pt>
                <c:pt idx="354">
                  <c:v>-2.6092666472588517E-2</c:v>
                </c:pt>
                <c:pt idx="355">
                  <c:v>6.1751160870893455E-4</c:v>
                </c:pt>
                <c:pt idx="356">
                  <c:v>-4.9505299737522251E-3</c:v>
                </c:pt>
                <c:pt idx="357">
                  <c:v>-2.2357480989942499E-3</c:v>
                </c:pt>
                <c:pt idx="358">
                  <c:v>-7.113026985634192E-3</c:v>
                </c:pt>
                <c:pt idx="359">
                  <c:v>-4.267024546597587E-3</c:v>
                </c:pt>
                <c:pt idx="360">
                  <c:v>9.7622675839833164E-3</c:v>
                </c:pt>
                <c:pt idx="361">
                  <c:v>7.4697464097599078E-4</c:v>
                </c:pt>
                <c:pt idx="362">
                  <c:v>-3.490815207877447E-3</c:v>
                </c:pt>
                <c:pt idx="363">
                  <c:v>4.1129489759998616E-3</c:v>
                </c:pt>
                <c:pt idx="364">
                  <c:v>-2.4907235945579825E-3</c:v>
                </c:pt>
                <c:pt idx="365">
                  <c:v>9.4317157213924113E-3</c:v>
                </c:pt>
                <c:pt idx="366">
                  <c:v>-8.5592784177549903E-3</c:v>
                </c:pt>
                <c:pt idx="367">
                  <c:v>-3.9945130131113097E-3</c:v>
                </c:pt>
                <c:pt idx="368">
                  <c:v>-3.1318536014960144E-3</c:v>
                </c:pt>
                <c:pt idx="369">
                  <c:v>1.0856823634090282E-2</c:v>
                </c:pt>
                <c:pt idx="370">
                  <c:v>5.9399134067687999E-3</c:v>
                </c:pt>
                <c:pt idx="371">
                  <c:v>-3.8321945419482945E-3</c:v>
                </c:pt>
                <c:pt idx="372">
                  <c:v>1.1141178351159772E-3</c:v>
                </c:pt>
                <c:pt idx="373">
                  <c:v>-4.3394648612707079E-3</c:v>
                </c:pt>
                <c:pt idx="374">
                  <c:v>-8.7014732265722899E-4</c:v>
                </c:pt>
                <c:pt idx="375">
                  <c:v>-5.7371945486026851E-3</c:v>
                </c:pt>
                <c:pt idx="376">
                  <c:v>-1.0182978435067352E-2</c:v>
                </c:pt>
                <c:pt idx="377">
                  <c:v>3.1539798195342156E-3</c:v>
                </c:pt>
                <c:pt idx="378">
                  <c:v>-7.5601061592263548E-4</c:v>
                </c:pt>
                <c:pt idx="379">
                  <c:v>-1.1920037081152876E-2</c:v>
                </c:pt>
                <c:pt idx="380">
                  <c:v>5.8509326005290706E-3</c:v>
                </c:pt>
                <c:pt idx="381">
                  <c:v>-3.9392261622014854E-3</c:v>
                </c:pt>
                <c:pt idx="382">
                  <c:v>2.5457670573236069E-4</c:v>
                </c:pt>
                <c:pt idx="383">
                  <c:v>-5.2325561286656348E-3</c:v>
                </c:pt>
                <c:pt idx="384">
                  <c:v>-9.2557800606636667E-3</c:v>
                </c:pt>
                <c:pt idx="385">
                  <c:v>3.6096339541616539E-3</c:v>
                </c:pt>
                <c:pt idx="386">
                  <c:v>1.5197316847576732E-2</c:v>
                </c:pt>
                <c:pt idx="387">
                  <c:v>8.0787991514646006E-3</c:v>
                </c:pt>
                <c:pt idx="388">
                  <c:v>-1.6356970732270967E-3</c:v>
                </c:pt>
                <c:pt idx="389">
                  <c:v>-6.8233898314328098E-3</c:v>
                </c:pt>
                <c:pt idx="390">
                  <c:v>-9.5548210362401825E-3</c:v>
                </c:pt>
                <c:pt idx="391">
                  <c:v>1.2466705078222605E-2</c:v>
                </c:pt>
                <c:pt idx="392">
                  <c:v>1.2313310492831889E-2</c:v>
                </c:pt>
                <c:pt idx="393">
                  <c:v>9.1982996683378469E-3</c:v>
                </c:pt>
                <c:pt idx="394">
                  <c:v>-3.4704918108287158E-3</c:v>
                </c:pt>
                <c:pt idx="395">
                  <c:v>-1.1181316913496516E-3</c:v>
                </c:pt>
                <c:pt idx="396">
                  <c:v>-8.2376402950606314E-3</c:v>
                </c:pt>
                <c:pt idx="397">
                  <c:v>-3.5153707856279068E-3</c:v>
                </c:pt>
                <c:pt idx="398">
                  <c:v>-1.510421926483319E-3</c:v>
                </c:pt>
                <c:pt idx="399">
                  <c:v>-6.3003847072574688E-4</c:v>
                </c:pt>
                <c:pt idx="400">
                  <c:v>-1.2939366447996465E-2</c:v>
                </c:pt>
                <c:pt idx="401">
                  <c:v>-1.0219980580654315E-3</c:v>
                </c:pt>
                <c:pt idx="402">
                  <c:v>1.873950772430804E-2</c:v>
                </c:pt>
                <c:pt idx="403">
                  <c:v>2.6307437494302358E-3</c:v>
                </c:pt>
                <c:pt idx="404">
                  <c:v>1.5002252813725186E-3</c:v>
                </c:pt>
                <c:pt idx="405">
                  <c:v>2.0647305267027561E-2</c:v>
                </c:pt>
                <c:pt idx="406">
                  <c:v>-8.9731166198362567E-3</c:v>
                </c:pt>
                <c:pt idx="407">
                  <c:v>-4.0828265303953434E-3</c:v>
                </c:pt>
                <c:pt idx="408">
                  <c:v>3.5888040276337136E-3</c:v>
                </c:pt>
                <c:pt idx="409">
                  <c:v>1.178948929786571E-2</c:v>
                </c:pt>
                <c:pt idx="410">
                  <c:v>1.5858130317602415E-3</c:v>
                </c:pt>
                <c:pt idx="411">
                  <c:v>1.3399234356301212E-3</c:v>
                </c:pt>
                <c:pt idx="412">
                  <c:v>1.8242753060424767E-3</c:v>
                </c:pt>
                <c:pt idx="413">
                  <c:v>-7.2936674723979398E-4</c:v>
                </c:pt>
                <c:pt idx="414">
                  <c:v>-6.0811289351954444E-4</c:v>
                </c:pt>
                <c:pt idx="415">
                  <c:v>-6.8368597821994699E-3</c:v>
                </c:pt>
                <c:pt idx="416">
                  <c:v>-9.8485962230285898E-3</c:v>
                </c:pt>
                <c:pt idx="417">
                  <c:v>-1.6096703878598505E-3</c:v>
                </c:pt>
                <c:pt idx="418">
                  <c:v>-5.0934454497374437E-3</c:v>
                </c:pt>
                <c:pt idx="419">
                  <c:v>-3.9935158029560953E-3</c:v>
                </c:pt>
                <c:pt idx="420">
                  <c:v>3.245970309572725E-3</c:v>
                </c:pt>
                <c:pt idx="421">
                  <c:v>4.849247742568669E-3</c:v>
                </c:pt>
                <c:pt idx="422">
                  <c:v>-4.088923453982745E-2</c:v>
                </c:pt>
                <c:pt idx="423">
                  <c:v>-8.9558911010208919E-3</c:v>
                </c:pt>
                <c:pt idx="424">
                  <c:v>-3.918946909295765E-3</c:v>
                </c:pt>
                <c:pt idx="425">
                  <c:v>-6.4342416278297234E-3</c:v>
                </c:pt>
                <c:pt idx="426">
                  <c:v>-1.8460843728805886E-3</c:v>
                </c:pt>
                <c:pt idx="427">
                  <c:v>-3.9600028225236582E-4</c:v>
                </c:pt>
                <c:pt idx="428">
                  <c:v>-3.4386358215455696E-3</c:v>
                </c:pt>
                <c:pt idx="429">
                  <c:v>1.1853082274095083E-2</c:v>
                </c:pt>
                <c:pt idx="430">
                  <c:v>-2.0969339544416898E-3</c:v>
                </c:pt>
                <c:pt idx="431">
                  <c:v>2.2278758969195363E-3</c:v>
                </c:pt>
                <c:pt idx="432">
                  <c:v>-8.0173920681888521E-3</c:v>
                </c:pt>
                <c:pt idx="433">
                  <c:v>-2.1135542595303409E-3</c:v>
                </c:pt>
                <c:pt idx="434">
                  <c:v>-1.1909230492461388E-3</c:v>
                </c:pt>
                <c:pt idx="435">
                  <c:v>-5.3100086353024215E-3</c:v>
                </c:pt>
                <c:pt idx="436">
                  <c:v>-1.3534464558218121E-2</c:v>
                </c:pt>
                <c:pt idx="437">
                  <c:v>-2.8372509753942323E-3</c:v>
                </c:pt>
                <c:pt idx="438">
                  <c:v>-2.8406822602014183E-2</c:v>
                </c:pt>
                <c:pt idx="439">
                  <c:v>-3.830794828458451E-2</c:v>
                </c:pt>
                <c:pt idx="440">
                  <c:v>-1.0468269711831461E-2</c:v>
                </c:pt>
                <c:pt idx="441">
                  <c:v>3.560531142858684E-2</c:v>
                </c:pt>
                <c:pt idx="442">
                  <c:v>8.1472705141819087E-3</c:v>
                </c:pt>
                <c:pt idx="443">
                  <c:v>-3.7844883099463862E-3</c:v>
                </c:pt>
                <c:pt idx="444">
                  <c:v>-7.6121175488509402E-3</c:v>
                </c:pt>
                <c:pt idx="445">
                  <c:v>-2.5364919355022136E-2</c:v>
                </c:pt>
                <c:pt idx="446">
                  <c:v>1.31210302859302E-2</c:v>
                </c:pt>
                <c:pt idx="447">
                  <c:v>1.717504382656745E-3</c:v>
                </c:pt>
                <c:pt idx="448">
                  <c:v>-1.687253211444922E-2</c:v>
                </c:pt>
                <c:pt idx="449">
                  <c:v>1.7587320207605957E-2</c:v>
                </c:pt>
                <c:pt idx="450">
                  <c:v>-2.1667754167035345E-2</c:v>
                </c:pt>
                <c:pt idx="451">
                  <c:v>-2.3392261615825436E-3</c:v>
                </c:pt>
                <c:pt idx="452">
                  <c:v>1.4626008379250972E-3</c:v>
                </c:pt>
                <c:pt idx="453">
                  <c:v>-5.2755106313162638E-3</c:v>
                </c:pt>
                <c:pt idx="454">
                  <c:v>2.0217386316884314E-2</c:v>
                </c:pt>
                <c:pt idx="455">
                  <c:v>9.3157395060659912E-3</c:v>
                </c:pt>
                <c:pt idx="456">
                  <c:v>1.9951553431832368E-3</c:v>
                </c:pt>
                <c:pt idx="457">
                  <c:v>-4.2801606218878093E-3</c:v>
                </c:pt>
                <c:pt idx="458">
                  <c:v>1.0100377207930585E-2</c:v>
                </c:pt>
                <c:pt idx="459">
                  <c:v>-6.5322582026820864E-3</c:v>
                </c:pt>
                <c:pt idx="460">
                  <c:v>9.9679606696214621E-4</c:v>
                </c:pt>
                <c:pt idx="461">
                  <c:v>1.5534826981827244E-2</c:v>
                </c:pt>
                <c:pt idx="462">
                  <c:v>1.8191114821664162E-2</c:v>
                </c:pt>
                <c:pt idx="463">
                  <c:v>-1.2462097465086282E-2</c:v>
                </c:pt>
                <c:pt idx="464">
                  <c:v>7.0809322471572849E-3</c:v>
                </c:pt>
                <c:pt idx="465">
                  <c:v>-4.7149858205191479E-3</c:v>
                </c:pt>
                <c:pt idx="466">
                  <c:v>1.3892556933121431E-4</c:v>
                </c:pt>
                <c:pt idx="467">
                  <c:v>6.5110850830604203E-3</c:v>
                </c:pt>
                <c:pt idx="468">
                  <c:v>1.09861446287463E-2</c:v>
                </c:pt>
                <c:pt idx="469">
                  <c:v>2.4553415188652314E-3</c:v>
                </c:pt>
                <c:pt idx="470">
                  <c:v>4.3501834980364858E-3</c:v>
                </c:pt>
                <c:pt idx="471">
                  <c:v>9.1818223543039534E-3</c:v>
                </c:pt>
                <c:pt idx="472">
                  <c:v>1.0747045273141829E-3</c:v>
                </c:pt>
                <c:pt idx="473">
                  <c:v>-2.0160076038424832E-3</c:v>
                </c:pt>
                <c:pt idx="474">
                  <c:v>-2.9641761875148455E-3</c:v>
                </c:pt>
                <c:pt idx="475">
                  <c:v>1.3484090500461275E-3</c:v>
                </c:pt>
                <c:pt idx="476">
                  <c:v>8.0816278127507466E-4</c:v>
                </c:pt>
                <c:pt idx="477">
                  <c:v>8.4468559373989428E-3</c:v>
                </c:pt>
                <c:pt idx="478">
                  <c:v>3.4653105396177304E-3</c:v>
                </c:pt>
                <c:pt idx="479">
                  <c:v>-9.7601413932414515E-3</c:v>
                </c:pt>
                <c:pt idx="480">
                  <c:v>-1.1349993788524587E-2</c:v>
                </c:pt>
                <c:pt idx="481">
                  <c:v>1.6976991562235245E-2</c:v>
                </c:pt>
                <c:pt idx="482">
                  <c:v>2.8708859237389299E-2</c:v>
                </c:pt>
                <c:pt idx="483">
                  <c:v>5.9539265831572664E-3</c:v>
                </c:pt>
                <c:pt idx="484">
                  <c:v>-2.5842759090126434E-3</c:v>
                </c:pt>
                <c:pt idx="485">
                  <c:v>-1.0143116672930023E-2</c:v>
                </c:pt>
                <c:pt idx="486">
                  <c:v>6.6436120517063893E-3</c:v>
                </c:pt>
                <c:pt idx="487">
                  <c:v>-8.3442469157685648E-3</c:v>
                </c:pt>
                <c:pt idx="488">
                  <c:v>2.8762081168129763E-3</c:v>
                </c:pt>
                <c:pt idx="489">
                  <c:v>5.8575500649953108E-3</c:v>
                </c:pt>
                <c:pt idx="490">
                  <c:v>1.2971254232876952E-4</c:v>
                </c:pt>
                <c:pt idx="491">
                  <c:v>-8.7325287816592875E-3</c:v>
                </c:pt>
                <c:pt idx="492">
                  <c:v>-1.0792405429921218E-2</c:v>
                </c:pt>
                <c:pt idx="493">
                  <c:v>-2.2520774935194223E-3</c:v>
                </c:pt>
                <c:pt idx="494">
                  <c:v>4.8950948106656501E-3</c:v>
                </c:pt>
                <c:pt idx="495">
                  <c:v>2.5044764294868275E-3</c:v>
                </c:pt>
                <c:pt idx="496">
                  <c:v>-1.7262345716612899E-2</c:v>
                </c:pt>
                <c:pt idx="497">
                  <c:v>-9.4201340645465818E-3</c:v>
                </c:pt>
                <c:pt idx="498">
                  <c:v>1.7955781648382636E-2</c:v>
                </c:pt>
                <c:pt idx="499">
                  <c:v>-3.0591630615737398E-3</c:v>
                </c:pt>
                <c:pt idx="500">
                  <c:v>1.0995699167134188E-2</c:v>
                </c:pt>
                <c:pt idx="501">
                  <c:v>4.2071978135850858E-3</c:v>
                </c:pt>
                <c:pt idx="502">
                  <c:v>-5.2617984774413398E-3</c:v>
                </c:pt>
                <c:pt idx="503">
                  <c:v>1.9764285900321019E-3</c:v>
                </c:pt>
                <c:pt idx="504">
                  <c:v>6.2983544555156009E-3</c:v>
                </c:pt>
                <c:pt idx="505">
                  <c:v>-7.2201823816912727E-3</c:v>
                </c:pt>
                <c:pt idx="506">
                  <c:v>-2.6385899387616242E-3</c:v>
                </c:pt>
                <c:pt idx="507">
                  <c:v>-1.1425672854750246E-2</c:v>
                </c:pt>
                <c:pt idx="508">
                  <c:v>1.4591133181704531E-2</c:v>
                </c:pt>
                <c:pt idx="509">
                  <c:v>-1.9772101219469925E-3</c:v>
                </c:pt>
                <c:pt idx="510">
                  <c:v>-6.5997495076835187E-4</c:v>
                </c:pt>
                <c:pt idx="511">
                  <c:v>2.7220590600806172E-2</c:v>
                </c:pt>
                <c:pt idx="512">
                  <c:v>6.914252676398106E-3</c:v>
                </c:pt>
                <c:pt idx="513">
                  <c:v>-7.9426882853830278E-3</c:v>
                </c:pt>
                <c:pt idx="514">
                  <c:v>-6.4333229578119884E-4</c:v>
                </c:pt>
                <c:pt idx="515">
                  <c:v>1.157682310243046E-3</c:v>
                </c:pt>
                <c:pt idx="516">
                  <c:v>-1.2858520297977951E-4</c:v>
                </c:pt>
                <c:pt idx="517">
                  <c:v>6.5355778220205409E-3</c:v>
                </c:pt>
                <c:pt idx="518">
                  <c:v>1.7598719583496614E-2</c:v>
                </c:pt>
                <c:pt idx="519">
                  <c:v>1.6307052290148696E-2</c:v>
                </c:pt>
                <c:pt idx="520">
                  <c:v>-8.6805729150477764E-3</c:v>
                </c:pt>
                <c:pt idx="521">
                  <c:v>-2.7271025040334015E-2</c:v>
                </c:pt>
                <c:pt idx="522">
                  <c:v>1.0440635091807206E-2</c:v>
                </c:pt>
                <c:pt idx="523">
                  <c:v>8.1993650217918983E-3</c:v>
                </c:pt>
                <c:pt idx="524">
                  <c:v>4.0120415905640656E-3</c:v>
                </c:pt>
                <c:pt idx="525">
                  <c:v>-1.6279134621843799E-3</c:v>
                </c:pt>
                <c:pt idx="526">
                  <c:v>1.6279134621845059E-3</c:v>
                </c:pt>
                <c:pt idx="527">
                  <c:v>5.4904430754627448E-3</c:v>
                </c:pt>
                <c:pt idx="528">
                  <c:v>-3.615300306193212E-3</c:v>
                </c:pt>
                <c:pt idx="529">
                  <c:v>-8.2768968059343511E-3</c:v>
                </c:pt>
                <c:pt idx="530">
                  <c:v>-1.3183115933881549E-2</c:v>
                </c:pt>
                <c:pt idx="531">
                  <c:v>3.1849188072165264E-3</c:v>
                </c:pt>
                <c:pt idx="532">
                  <c:v>-9.7138031260680033E-3</c:v>
                </c:pt>
                <c:pt idx="533">
                  <c:v>-8.7719989164021118E-3</c:v>
                </c:pt>
                <c:pt idx="534">
                  <c:v>-1.5801817431251943E-2</c:v>
                </c:pt>
                <c:pt idx="535">
                  <c:v>9.1719328067596129E-3</c:v>
                </c:pt>
                <c:pt idx="536">
                  <c:v>-2.0889941008465241E-3</c:v>
                </c:pt>
                <c:pt idx="537">
                  <c:v>-8.6637979574243611E-3</c:v>
                </c:pt>
                <c:pt idx="538">
                  <c:v>3.9474261784135716E-3</c:v>
                </c:pt>
                <c:pt idx="539">
                  <c:v>-1.5483654286688618E-2</c:v>
                </c:pt>
                <c:pt idx="540">
                  <c:v>2.3071353969274653E-2</c:v>
                </c:pt>
                <c:pt idx="541">
                  <c:v>-1.1798786200079908E-2</c:v>
                </c:pt>
                <c:pt idx="542">
                  <c:v>1.1668424521964165E-2</c:v>
                </c:pt>
                <c:pt idx="543">
                  <c:v>8.3074204620224024E-3</c:v>
                </c:pt>
                <c:pt idx="544">
                  <c:v>-6.6144201117347735E-3</c:v>
                </c:pt>
                <c:pt idx="545">
                  <c:v>2.5184423028186506E-2</c:v>
                </c:pt>
                <c:pt idx="546">
                  <c:v>-1.2683205316886653E-4</c:v>
                </c:pt>
                <c:pt idx="547">
                  <c:v>1.2861064685688995E-2</c:v>
                </c:pt>
                <c:pt idx="548">
                  <c:v>2.3157520215990688E-2</c:v>
                </c:pt>
                <c:pt idx="549">
                  <c:v>-7.0020430114576867E-3</c:v>
                </c:pt>
                <c:pt idx="550">
                  <c:v>-1.1156704017494842E-2</c:v>
                </c:pt>
                <c:pt idx="551">
                  <c:v>1.0910063652828433E-2</c:v>
                </c:pt>
                <c:pt idx="552">
                  <c:v>-4.9443983592732405E-3</c:v>
                </c:pt>
                <c:pt idx="553">
                  <c:v>6.1766721206375158E-3</c:v>
                </c:pt>
                <c:pt idx="554">
                  <c:v>1.733660805761978E-2</c:v>
                </c:pt>
                <c:pt idx="555">
                  <c:v>2.4199443126705962E-4</c:v>
                </c:pt>
                <c:pt idx="556">
                  <c:v>-1.2419445977349388E-2</c:v>
                </c:pt>
                <c:pt idx="557">
                  <c:v>-2.129848892983828E-2</c:v>
                </c:pt>
                <c:pt idx="558">
                  <c:v>1.35497877629736E-2</c:v>
                </c:pt>
                <c:pt idx="559">
                  <c:v>5.9092010305157126E-3</c:v>
                </c:pt>
                <c:pt idx="560">
                  <c:v>1.1957146022911865E-2</c:v>
                </c:pt>
                <c:pt idx="561">
                  <c:v>-5.7166609494367785E-3</c:v>
                </c:pt>
                <c:pt idx="562">
                  <c:v>-2.3203526971658566E-3</c:v>
                </c:pt>
                <c:pt idx="563">
                  <c:v>4.1483222513275658E-3</c:v>
                </c:pt>
                <c:pt idx="564">
                  <c:v>-3.9038601459265095E-3</c:v>
                </c:pt>
                <c:pt idx="565">
                  <c:v>-3.0605398942877122E-3</c:v>
                </c:pt>
                <c:pt idx="566">
                  <c:v>9.5180465782654204E-3</c:v>
                </c:pt>
                <c:pt idx="567">
                  <c:v>-1.5174031302240557E-2</c:v>
                </c:pt>
                <c:pt idx="568">
                  <c:v>-1.00378438090107E-2</c:v>
                </c:pt>
                <c:pt idx="569">
                  <c:v>1.163958134358588E-2</c:v>
                </c:pt>
                <c:pt idx="570">
                  <c:v>1.6119532712717859E-2</c:v>
                </c:pt>
                <c:pt idx="571">
                  <c:v>3.5067815337825304E-3</c:v>
                </c:pt>
                <c:pt idx="572">
                  <c:v>7.8158520094141429E-3</c:v>
                </c:pt>
                <c:pt idx="573">
                  <c:v>-4.682162456930589E-3</c:v>
                </c:pt>
                <c:pt idx="574">
                  <c:v>-4.8146367038542009E-4</c:v>
                </c:pt>
                <c:pt idx="575">
                  <c:v>-1.2046622563582361E-3</c:v>
                </c:pt>
                <c:pt idx="576">
                  <c:v>-8.230499236135223E-3</c:v>
                </c:pt>
                <c:pt idx="577">
                  <c:v>-6.462242853771831E-3</c:v>
                </c:pt>
                <c:pt idx="578">
                  <c:v>-7.1201136439238335E-3</c:v>
                </c:pt>
                <c:pt idx="579">
                  <c:v>1.7232894890864552E-3</c:v>
                </c:pt>
                <c:pt idx="580">
                  <c:v>3.6886568025502279E-4</c:v>
                </c:pt>
                <c:pt idx="581">
                  <c:v>1.7186162954391963E-2</c:v>
                </c:pt>
                <c:pt idx="582">
                  <c:v>4.8222154346804951E-3</c:v>
                </c:pt>
                <c:pt idx="583">
                  <c:v>2.0423867009182525E-3</c:v>
                </c:pt>
                <c:pt idx="584">
                  <c:v>-6.9854795316114564E-3</c:v>
                </c:pt>
                <c:pt idx="585">
                  <c:v>9.664412562612446E-4</c:v>
                </c:pt>
                <c:pt idx="586">
                  <c:v>8.4483742183237369E-4</c:v>
                </c:pt>
                <c:pt idx="587">
                  <c:v>-3.2625972598149828E-3</c:v>
                </c:pt>
                <c:pt idx="588">
                  <c:v>2.1762793436591473E-3</c:v>
                </c:pt>
                <c:pt idx="589">
                  <c:v>-1.450362809529876E-3</c:v>
                </c:pt>
                <c:pt idx="590">
                  <c:v>-4.4851521273995745E-3</c:v>
                </c:pt>
                <c:pt idx="591">
                  <c:v>1.4713254109900212E-2</c:v>
                </c:pt>
                <c:pt idx="592">
                  <c:v>-3.8383159015161717E-3</c:v>
                </c:pt>
                <c:pt idx="593">
                  <c:v>-6.0100980469294065E-4</c:v>
                </c:pt>
                <c:pt idx="594">
                  <c:v>7.7857971574546271E-3</c:v>
                </c:pt>
                <c:pt idx="595">
                  <c:v>-6.8243307487904368E-3</c:v>
                </c:pt>
                <c:pt idx="596">
                  <c:v>-4.8066572905333644E-4</c:v>
                </c:pt>
                <c:pt idx="597">
                  <c:v>-5.6649823048383367E-3</c:v>
                </c:pt>
                <c:pt idx="598">
                  <c:v>1.2080092913815742E-3</c:v>
                </c:pt>
                <c:pt idx="599">
                  <c:v>-4.4770236043513165E-3</c:v>
                </c:pt>
                <c:pt idx="600">
                  <c:v>-5.472099716072475E-3</c:v>
                </c:pt>
                <c:pt idx="601">
                  <c:v>3.5299286994389381E-3</c:v>
                </c:pt>
                <c:pt idx="602">
                  <c:v>6.4191946209848725E-3</c:v>
                </c:pt>
                <c:pt idx="603">
                  <c:v>5.4180735430152454E-3</c:v>
                </c:pt>
                <c:pt idx="604">
                  <c:v>-2.0992046444759192E-2</c:v>
                </c:pt>
                <c:pt idx="605">
                  <c:v>-9.2393631985074609E-3</c:v>
                </c:pt>
                <c:pt idx="606">
                  <c:v>1.8546404079679665E-3</c:v>
                </c:pt>
                <c:pt idx="607">
                  <c:v>5.666521656168321E-3</c:v>
                </c:pt>
                <c:pt idx="608">
                  <c:v>-2.311237222397226E-2</c:v>
                </c:pt>
                <c:pt idx="609">
                  <c:v>4.2648834808133602E-3</c:v>
                </c:pt>
                <c:pt idx="610">
                  <c:v>-1.6285252479310462E-3</c:v>
                </c:pt>
                <c:pt idx="611">
                  <c:v>4.5033975126428033E-3</c:v>
                </c:pt>
                <c:pt idx="612">
                  <c:v>1.0553179806824967E-2</c:v>
                </c:pt>
                <c:pt idx="613">
                  <c:v>1.6042084121783615E-3</c:v>
                </c:pt>
                <c:pt idx="614">
                  <c:v>6.1463009998025441E-3</c:v>
                </c:pt>
                <c:pt idx="615">
                  <c:v>-3.6831840061238227E-3</c:v>
                </c:pt>
                <c:pt idx="616">
                  <c:v>1.015726777051059E-2</c:v>
                </c:pt>
                <c:pt idx="617">
                  <c:v>-1.2169254200715137E-4</c:v>
                </c:pt>
                <c:pt idx="618">
                  <c:v>4.3742473985211262E-3</c:v>
                </c:pt>
                <c:pt idx="619">
                  <c:v>-4.0090072521718669E-3</c:v>
                </c:pt>
                <c:pt idx="620">
                  <c:v>3.1599684841040667E-3</c:v>
                </c:pt>
                <c:pt idx="621">
                  <c:v>-1.4422163318060193E-2</c:v>
                </c:pt>
                <c:pt idx="622">
                  <c:v>4.9121307170398587E-3</c:v>
                </c:pt>
                <c:pt idx="623">
                  <c:v>-1.2450009811440562E-2</c:v>
                </c:pt>
                <c:pt idx="624">
                  <c:v>-9.5969452865710091E-3</c:v>
                </c:pt>
                <c:pt idx="625">
                  <c:v>4.2489941456447652E-3</c:v>
                </c:pt>
                <c:pt idx="626">
                  <c:v>-2.1222778212417769E-3</c:v>
                </c:pt>
                <c:pt idx="627">
                  <c:v>2.246911527523412E-3</c:v>
                </c:pt>
                <c:pt idx="628">
                  <c:v>9.5552505822917855E-3</c:v>
                </c:pt>
                <c:pt idx="629">
                  <c:v>6.2789001291796397E-3</c:v>
                </c:pt>
                <c:pt idx="630">
                  <c:v>-3.1960936070656015E-3</c:v>
                </c:pt>
                <c:pt idx="631">
                  <c:v>2.5822209086499661E-3</c:v>
                </c:pt>
                <c:pt idx="632">
                  <c:v>-4.8008831990267332E-3</c:v>
                </c:pt>
                <c:pt idx="633">
                  <c:v>9.2121266933030115E-3</c:v>
                </c:pt>
                <c:pt idx="634">
                  <c:v>1.9542696088340954E-3</c:v>
                </c:pt>
                <c:pt idx="635">
                  <c:v>6.3253343887350096E-3</c:v>
                </c:pt>
                <c:pt idx="636">
                  <c:v>3.6310376814020886E-3</c:v>
                </c:pt>
                <c:pt idx="637">
                  <c:v>-5.4515491264933444E-3</c:v>
                </c:pt>
                <c:pt idx="638">
                  <c:v>4.0007569396658367E-3</c:v>
                </c:pt>
                <c:pt idx="639">
                  <c:v>6.2718333680034594E-3</c:v>
                </c:pt>
                <c:pt idx="640">
                  <c:v>3.6062993600630096E-4</c:v>
                </c:pt>
                <c:pt idx="641">
                  <c:v>-7.6008933401328352E-3</c:v>
                </c:pt>
                <c:pt idx="642">
                  <c:v>9.4021667722647469E-3</c:v>
                </c:pt>
                <c:pt idx="643">
                  <c:v>-4.8106047315142194E-3</c:v>
                </c:pt>
                <c:pt idx="644">
                  <c:v>5.5302737393124789E-3</c:v>
                </c:pt>
                <c:pt idx="645">
                  <c:v>-3.3626427544585845E-3</c:v>
                </c:pt>
                <c:pt idx="646">
                  <c:v>-1.0831799949735294E-3</c:v>
                </c:pt>
                <c:pt idx="647">
                  <c:v>4.4458227494321894E-3</c:v>
                </c:pt>
                <c:pt idx="648">
                  <c:v>1.9163498039447939E-3</c:v>
                </c:pt>
                <c:pt idx="649">
                  <c:v>7.6290631534818168E-3</c:v>
                </c:pt>
                <c:pt idx="650">
                  <c:v>-2.3428680051395322E-2</c:v>
                </c:pt>
                <c:pt idx="651">
                  <c:v>-1.2600313120401451E-2</c:v>
                </c:pt>
                <c:pt idx="652">
                  <c:v>1.5028641156632204E-2</c:v>
                </c:pt>
                <c:pt idx="653">
                  <c:v>1.7431528400437837E-2</c:v>
                </c:pt>
                <c:pt idx="654">
                  <c:v>9.0164804809687391E-3</c:v>
                </c:pt>
                <c:pt idx="655">
                  <c:v>1.2983300961878544E-3</c:v>
                </c:pt>
                <c:pt idx="656">
                  <c:v>7.7547444908679106E-3</c:v>
                </c:pt>
                <c:pt idx="657">
                  <c:v>-4.8102749829782342E-3</c:v>
                </c:pt>
                <c:pt idx="658">
                  <c:v>-2.3548462409381018E-3</c:v>
                </c:pt>
                <c:pt idx="659">
                  <c:v>1.1019982628856827E-2</c:v>
                </c:pt>
                <c:pt idx="660">
                  <c:v>-2.3317397901553052E-4</c:v>
                </c:pt>
                <c:pt idx="661">
                  <c:v>0</c:v>
                </c:pt>
                <c:pt idx="662">
                  <c:v>1.631310089285161E-3</c:v>
                </c:pt>
                <c:pt idx="663">
                  <c:v>-2.328365144097384E-4</c:v>
                </c:pt>
                <c:pt idx="664">
                  <c:v>1.6290321955732502E-3</c:v>
                </c:pt>
                <c:pt idx="665">
                  <c:v>-9.3058049136627739E-4</c:v>
                </c:pt>
                <c:pt idx="666">
                  <c:v>2.7890547166097446E-3</c:v>
                </c:pt>
                <c:pt idx="667">
                  <c:v>-9.9131724385916713E-3</c:v>
                </c:pt>
                <c:pt idx="668">
                  <c:v>-7.0345880842681986E-4</c:v>
                </c:pt>
                <c:pt idx="669">
                  <c:v>5.3807474765421885E-3</c:v>
                </c:pt>
                <c:pt idx="670">
                  <c:v>9.3285918768596645E-4</c:v>
                </c:pt>
                <c:pt idx="671">
                  <c:v>-6.1963838873552194E-3</c:v>
                </c:pt>
                <c:pt idx="672">
                  <c:v>-9.5446199057226105E-3</c:v>
                </c:pt>
                <c:pt idx="673">
                  <c:v>4.135399125610408E-3</c:v>
                </c:pt>
                <c:pt idx="674">
                  <c:v>9.1549703676020652E-3</c:v>
                </c:pt>
                <c:pt idx="675">
                  <c:v>9.5350489851597463E-3</c:v>
                </c:pt>
                <c:pt idx="676">
                  <c:v>4.0422528665256304E-3</c:v>
                </c:pt>
                <c:pt idx="677">
                  <c:v>-9.1472991924538907E-3</c:v>
                </c:pt>
                <c:pt idx="678">
                  <c:v>9.3014770268203288E-4</c:v>
                </c:pt>
                <c:pt idx="679">
                  <c:v>-3.142690089994073E-3</c:v>
                </c:pt>
                <c:pt idx="680">
                  <c:v>-2.3314678761821944E-4</c:v>
                </c:pt>
                <c:pt idx="681">
                  <c:v>2.6782665208992936E-3</c:v>
                </c:pt>
                <c:pt idx="682">
                  <c:v>3.7144558949933851E-3</c:v>
                </c:pt>
                <c:pt idx="683">
                  <c:v>4.8544362271909546E-3</c:v>
                </c:pt>
                <c:pt idx="684">
                  <c:v>3.5679153101321769E-3</c:v>
                </c:pt>
                <c:pt idx="685">
                  <c:v>-2.2985177890293064E-4</c:v>
                </c:pt>
                <c:pt idx="686">
                  <c:v>-5.0690777038428746E-3</c:v>
                </c:pt>
                <c:pt idx="687">
                  <c:v>4.3793661995566472E-3</c:v>
                </c:pt>
                <c:pt idx="688">
                  <c:v>5.5046354276961397E-3</c:v>
                </c:pt>
                <c:pt idx="689">
                  <c:v>-1.4878858252775564E-3</c:v>
                </c:pt>
                <c:pt idx="690">
                  <c:v>-5.2825112569283555E-3</c:v>
                </c:pt>
                <c:pt idx="691">
                  <c:v>6.3128358858806598E-3</c:v>
                </c:pt>
                <c:pt idx="692">
                  <c:v>-1.0303246289523128E-3</c:v>
                </c:pt>
                <c:pt idx="693">
                  <c:v>6.7348465284272213E-3</c:v>
                </c:pt>
                <c:pt idx="694">
                  <c:v>-3.6471432347436605E-3</c:v>
                </c:pt>
                <c:pt idx="695">
                  <c:v>8.1874573754826818E-3</c:v>
                </c:pt>
                <c:pt idx="696">
                  <c:v>-8.6442983989001836E-3</c:v>
                </c:pt>
                <c:pt idx="697">
                  <c:v>-2.6308622702662034E-3</c:v>
                </c:pt>
                <c:pt idx="698">
                  <c:v>1.1388347917386235E-2</c:v>
                </c:pt>
                <c:pt idx="699">
                  <c:v>-1.2463998340792133E-3</c:v>
                </c:pt>
                <c:pt idx="700">
                  <c:v>4.9762827182455553E-3</c:v>
                </c:pt>
                <c:pt idx="701">
                  <c:v>-7.8147746441085478E-3</c:v>
                </c:pt>
                <c:pt idx="702">
                  <c:v>-1.9347642053053607E-3</c:v>
                </c:pt>
                <c:pt idx="703">
                  <c:v>-1.7699588898379148E-2</c:v>
                </c:pt>
                <c:pt idx="704">
                  <c:v>2.303961184381393E-2</c:v>
                </c:pt>
                <c:pt idx="705">
                  <c:v>-1.369099513625636E-2</c:v>
                </c:pt>
                <c:pt idx="706">
                  <c:v>-4.5962311335332937E-4</c:v>
                </c:pt>
                <c:pt idx="707">
                  <c:v>1.1995300052023575E-2</c:v>
                </c:pt>
                <c:pt idx="708">
                  <c:v>-1.1350860205519752E-4</c:v>
                </c:pt>
                <c:pt idx="709">
                  <c:v>3.627710464320066E-3</c:v>
                </c:pt>
                <c:pt idx="710">
                  <c:v>2.3735415954269424E-3</c:v>
                </c:pt>
                <c:pt idx="711">
                  <c:v>-8.8445862638765905E-3</c:v>
                </c:pt>
                <c:pt idx="712">
                  <c:v>1.3462446584699913E-2</c:v>
                </c:pt>
                <c:pt idx="713">
                  <c:v>-1.3918142637935008E-2</c:v>
                </c:pt>
                <c:pt idx="714">
                  <c:v>1.0249531106271772E-3</c:v>
                </c:pt>
                <c:pt idx="715">
                  <c:v>5.7885980022270812E-3</c:v>
                </c:pt>
                <c:pt idx="716">
                  <c:v>1.2372196957267274E-2</c:v>
                </c:pt>
                <c:pt idx="717">
                  <c:v>-1.3844511590468947E-2</c:v>
                </c:pt>
                <c:pt idx="718">
                  <c:v>1.708095213233541E-2</c:v>
                </c:pt>
                <c:pt idx="719">
                  <c:v>-1.22191529353077E-2</c:v>
                </c:pt>
                <c:pt idx="720">
                  <c:v>-3.5026983046137117E-3</c:v>
                </c:pt>
                <c:pt idx="721">
                  <c:v>5.6433559623451264E-3</c:v>
                </c:pt>
                <c:pt idx="722">
                  <c:v>4.155708817555814E-3</c:v>
                </c:pt>
                <c:pt idx="723">
                  <c:v>8.7044294218972459E-3</c:v>
                </c:pt>
                <c:pt idx="724">
                  <c:v>-1.0499392893479814E-2</c:v>
                </c:pt>
                <c:pt idx="725">
                  <c:v>-5.8558388384600682E-3</c:v>
                </c:pt>
                <c:pt idx="726">
                  <c:v>3.3876122316642786E-4</c:v>
                </c:pt>
                <c:pt idx="727">
                  <c:v>-3.7328475417026303E-3</c:v>
                </c:pt>
                <c:pt idx="728">
                  <c:v>2.1509263078549079E-3</c:v>
                </c:pt>
                <c:pt idx="729">
                  <c:v>-6.8081278873554189E-3</c:v>
                </c:pt>
                <c:pt idx="730">
                  <c:v>-4.3359835409951903E-3</c:v>
                </c:pt>
                <c:pt idx="731">
                  <c:v>-2.208305267009331E-2</c:v>
                </c:pt>
                <c:pt idx="732">
                  <c:v>-7.1567266972817553E-3</c:v>
                </c:pt>
                <c:pt idx="733">
                  <c:v>-7.0896904890157776E-3</c:v>
                </c:pt>
                <c:pt idx="734">
                  <c:v>-2.7311541052130735E-3</c:v>
                </c:pt>
                <c:pt idx="735">
                  <c:v>3.3556699902202336E-2</c:v>
                </c:pt>
                <c:pt idx="736">
                  <c:v>4.9320624448933176E-3</c:v>
                </c:pt>
                <c:pt idx="737">
                  <c:v>-9.4264404309275067E-3</c:v>
                </c:pt>
                <c:pt idx="738">
                  <c:v>2.998433834510083E-3</c:v>
                </c:pt>
                <c:pt idx="739">
                  <c:v>-4.6064271985135098E-4</c:v>
                </c:pt>
                <c:pt idx="740">
                  <c:v>5.758134303880891E-4</c:v>
                </c:pt>
                <c:pt idx="741">
                  <c:v>-1.2673543090971464E-3</c:v>
                </c:pt>
                <c:pt idx="742">
                  <c:v>-1.6153228761059358E-3</c:v>
                </c:pt>
                <c:pt idx="743">
                  <c:v>-1.7707778634377683E-2</c:v>
                </c:pt>
                <c:pt idx="744">
                  <c:v>1.7245778153487323E-2</c:v>
                </c:pt>
                <c:pt idx="745">
                  <c:v>1.0343742558165558E-2</c:v>
                </c:pt>
                <c:pt idx="746">
                  <c:v>-1.7648523225844349E-2</c:v>
                </c:pt>
                <c:pt idx="747">
                  <c:v>-3.5174459457861879E-2</c:v>
                </c:pt>
                <c:pt idx="748">
                  <c:v>7.4457290816688773E-3</c:v>
                </c:pt>
                <c:pt idx="749">
                  <c:v>-6.9636731523407061E-3</c:v>
                </c:pt>
                <c:pt idx="750">
                  <c:v>7.4421540084048735E-3</c:v>
                </c:pt>
                <c:pt idx="751">
                  <c:v>-5.1555894678555576E-3</c:v>
                </c:pt>
                <c:pt idx="752">
                  <c:v>-1.4435464861671616E-3</c:v>
                </c:pt>
                <c:pt idx="753">
                  <c:v>-1.2964378586726945E-2</c:v>
                </c:pt>
                <c:pt idx="754">
                  <c:v>7.7745654464522179E-3</c:v>
                </c:pt>
                <c:pt idx="755">
                  <c:v>1.451064332900398E-3</c:v>
                </c:pt>
                <c:pt idx="756">
                  <c:v>-9.6714223003834475E-4</c:v>
                </c:pt>
                <c:pt idx="757">
                  <c:v>9.3897283680512127E-3</c:v>
                </c:pt>
                <c:pt idx="758">
                  <c:v>-4.6838373306387088E-3</c:v>
                </c:pt>
                <c:pt idx="759">
                  <c:v>-2.1692103117267577E-3</c:v>
                </c:pt>
                <c:pt idx="760">
                  <c:v>-5.2011003875914617E-3</c:v>
                </c:pt>
                <c:pt idx="761">
                  <c:v>-7.3028318714265759E-3</c:v>
                </c:pt>
                <c:pt idx="762">
                  <c:v>6.5749779070350539E-3</c:v>
                </c:pt>
                <c:pt idx="763">
                  <c:v>7.1346333237968977E-3</c:v>
                </c:pt>
                <c:pt idx="764">
                  <c:v>-9.6436413785602466E-4</c:v>
                </c:pt>
                <c:pt idx="765">
                  <c:v>1.5201632969213374E-2</c:v>
                </c:pt>
                <c:pt idx="766">
                  <c:v>-8.1107314856148569E-3</c:v>
                </c:pt>
                <c:pt idx="767">
                  <c:v>1.0365291878387676E-2</c:v>
                </c:pt>
                <c:pt idx="768">
                  <c:v>8.9675409205469177E-3</c:v>
                </c:pt>
                <c:pt idx="769">
                  <c:v>5.871998393231991E-4</c:v>
                </c:pt>
                <c:pt idx="770">
                  <c:v>-9.5547407598701537E-3</c:v>
                </c:pt>
                <c:pt idx="771">
                  <c:v>3.6675225314671761E-3</c:v>
                </c:pt>
                <c:pt idx="772">
                  <c:v>0</c:v>
                </c:pt>
                <c:pt idx="773">
                  <c:v>3.5420037181332345E-4</c:v>
                </c:pt>
                <c:pt idx="774">
                  <c:v>-1.6540528443469889E-3</c:v>
                </c:pt>
                <c:pt idx="775">
                  <c:v>-3.4350167233537514E-3</c:v>
                </c:pt>
                <c:pt idx="776">
                  <c:v>2.2518765071507549E-3</c:v>
                </c:pt>
                <c:pt idx="777">
                  <c:v>5.7840921454559895E-3</c:v>
                </c:pt>
                <c:pt idx="778">
                  <c:v>-4.246302751868429E-3</c:v>
                </c:pt>
                <c:pt idx="779">
                  <c:v>-6.2844578243099834E-3</c:v>
                </c:pt>
                <c:pt idx="780">
                  <c:v>3.3250001340424909E-3</c:v>
                </c:pt>
                <c:pt idx="781">
                  <c:v>-3.2060349256828997E-3</c:v>
                </c:pt>
                <c:pt idx="782">
                  <c:v>1.4261352632616471E-3</c:v>
                </c:pt>
                <c:pt idx="783">
                  <c:v>3.5566487443015353E-3</c:v>
                </c:pt>
                <c:pt idx="784">
                  <c:v>6.6053319495445652E-3</c:v>
                </c:pt>
                <c:pt idx="785">
                  <c:v>-3.5274267552656775E-4</c:v>
                </c:pt>
                <c:pt idx="786">
                  <c:v>-7.4366983385523409E-3</c:v>
                </c:pt>
                <c:pt idx="787">
                  <c:v>-1.0840585047649433E-2</c:v>
                </c:pt>
                <c:pt idx="788">
                  <c:v>3.1093304542316766E-3</c:v>
                </c:pt>
                <c:pt idx="789">
                  <c:v>1.0740021576313053E-3</c:v>
                </c:pt>
                <c:pt idx="790">
                  <c:v>2.0256903206378953E-3</c:v>
                </c:pt>
                <c:pt idx="791">
                  <c:v>1.4182922920707537E-2</c:v>
                </c:pt>
                <c:pt idx="792">
                  <c:v>-3.2913983122347013E-3</c:v>
                </c:pt>
                <c:pt idx="793">
                  <c:v>-2.7118215530362822E-3</c:v>
                </c:pt>
                <c:pt idx="794">
                  <c:v>3.1951600920411473E-2</c:v>
                </c:pt>
                <c:pt idx="795">
                  <c:v>-5.6189358458792584E-3</c:v>
                </c:pt>
                <c:pt idx="796">
                  <c:v>1.0296418615963188E-2</c:v>
                </c:pt>
                <c:pt idx="797">
                  <c:v>-7.9990939603476995E-3</c:v>
                </c:pt>
                <c:pt idx="798">
                  <c:v>-6.445763495328446E-3</c:v>
                </c:pt>
                <c:pt idx="799">
                  <c:v>1.3847567490003997E-3</c:v>
                </c:pt>
                <c:pt idx="800">
                  <c:v>3.4586960426731875E-4</c:v>
                </c:pt>
                <c:pt idx="801">
                  <c:v>9.7505562843266912E-3</c:v>
                </c:pt>
                <c:pt idx="802">
                  <c:v>-3.0869057840166134E-3</c:v>
                </c:pt>
                <c:pt idx="803">
                  <c:v>4.9117694291215732E-3</c:v>
                </c:pt>
                <c:pt idx="804">
                  <c:v>-3.9961004026502047E-3</c:v>
                </c:pt>
                <c:pt idx="805">
                  <c:v>-1.1443280896529702E-4</c:v>
                </c:pt>
                <c:pt idx="806">
                  <c:v>6.9551615656258461E-3</c:v>
                </c:pt>
                <c:pt idx="807">
                  <c:v>3.6293562889940004E-3</c:v>
                </c:pt>
                <c:pt idx="808">
                  <c:v>3.8417674369680284E-3</c:v>
                </c:pt>
                <c:pt idx="809">
                  <c:v>-7.9257322042776794E-3</c:v>
                </c:pt>
                <c:pt idx="810">
                  <c:v>3.8574702011241082E-3</c:v>
                </c:pt>
                <c:pt idx="811">
                  <c:v>-5.1086789038415877E-3</c:v>
                </c:pt>
                <c:pt idx="812">
                  <c:v>3.643270213316626E-2</c:v>
                </c:pt>
                <c:pt idx="813">
                  <c:v>-3.6281936644486749E-3</c:v>
                </c:pt>
                <c:pt idx="814">
                  <c:v>3.2988264460089489E-3</c:v>
                </c:pt>
                <c:pt idx="815">
                  <c:v>6.3471653121920267E-3</c:v>
                </c:pt>
                <c:pt idx="816">
                  <c:v>-2.5121087974745507E-3</c:v>
                </c:pt>
                <c:pt idx="817">
                  <c:v>-3.3960157707905061E-3</c:v>
                </c:pt>
                <c:pt idx="818">
                  <c:v>-8.781864654849829E-4</c:v>
                </c:pt>
                <c:pt idx="819">
                  <c:v>-1.7588659941770736E-3</c:v>
                </c:pt>
                <c:pt idx="820">
                  <c:v>1.978468451358711E-3</c:v>
                </c:pt>
                <c:pt idx="821">
                  <c:v>6.4576811407874102E-3</c:v>
                </c:pt>
                <c:pt idx="822">
                  <c:v>-8.2160725871885561E-3</c:v>
                </c:pt>
                <c:pt idx="823">
                  <c:v>-4.5201994274454912E-3</c:v>
                </c:pt>
                <c:pt idx="824">
                  <c:v>-1.4374635951591866E-3</c:v>
                </c:pt>
                <c:pt idx="825">
                  <c:v>-8.8566371590982748E-4</c:v>
                </c:pt>
                <c:pt idx="826">
                  <c:v>-1.6627172261631914E-3</c:v>
                </c:pt>
                <c:pt idx="827">
                  <c:v>2.2162797806338321E-3</c:v>
                </c:pt>
                <c:pt idx="828">
                  <c:v>8.0481556304450343E-3</c:v>
                </c:pt>
                <c:pt idx="829">
                  <c:v>2.631847145115245E-3</c:v>
                </c:pt>
                <c:pt idx="830">
                  <c:v>-3.4007822079923809E-3</c:v>
                </c:pt>
                <c:pt idx="831">
                  <c:v>4.3859938250921937E-3</c:v>
                </c:pt>
                <c:pt idx="832">
                  <c:v>4.3754101687877865E-4</c:v>
                </c:pt>
                <c:pt idx="833">
                  <c:v>-4.8235348419709626E-3</c:v>
                </c:pt>
                <c:pt idx="834">
                  <c:v>2.4146757292123986E-3</c:v>
                </c:pt>
                <c:pt idx="835">
                  <c:v>-3.2891836825908532E-4</c:v>
                </c:pt>
                <c:pt idx="836">
                  <c:v>-2.1956754896416577E-3</c:v>
                </c:pt>
                <c:pt idx="837">
                  <c:v>-2.4207869001937748E-3</c:v>
                </c:pt>
                <c:pt idx="838">
                  <c:v>-2.2057691011109419E-3</c:v>
                </c:pt>
                <c:pt idx="839">
                  <c:v>-8.8370712570513702E-4</c:v>
                </c:pt>
                <c:pt idx="840">
                  <c:v>2.9793566866281383E-3</c:v>
                </c:pt>
                <c:pt idx="841">
                  <c:v>-1.7644909739017486E-3</c:v>
                </c:pt>
                <c:pt idx="842">
                  <c:v>-4.4247971647243542E-3</c:v>
                </c:pt>
                <c:pt idx="843">
                  <c:v>-3.8878028389071574E-3</c:v>
                </c:pt>
                <c:pt idx="844">
                  <c:v>-1.8938122063421039E-3</c:v>
                </c:pt>
                <c:pt idx="845">
                  <c:v>2.5614357217093368E-3</c:v>
                </c:pt>
                <c:pt idx="846">
                  <c:v>6.6707805822933345E-4</c:v>
                </c:pt>
                <c:pt idx="847">
                  <c:v>-6.3555879930104831E-3</c:v>
                </c:pt>
                <c:pt idx="848">
                  <c:v>-1.9033650177938729E-3</c:v>
                </c:pt>
                <c:pt idx="849">
                  <c:v>2.909525312861835E-3</c:v>
                </c:pt>
                <c:pt idx="850">
                  <c:v>3.4581438698250743E-3</c:v>
                </c:pt>
                <c:pt idx="851">
                  <c:v>5.6631654010396238E-3</c:v>
                </c:pt>
                <c:pt idx="852">
                  <c:v>-3.1052371037885952E-3</c:v>
                </c:pt>
                <c:pt idx="853">
                  <c:v>3.9906937341719932E-3</c:v>
                </c:pt>
                <c:pt idx="854">
                  <c:v>4.5256878997458711E-3</c:v>
                </c:pt>
                <c:pt idx="855">
                  <c:v>-1.3304020987438703E-2</c:v>
                </c:pt>
                <c:pt idx="856">
                  <c:v>-3.0178975568134212E-3</c:v>
                </c:pt>
                <c:pt idx="857">
                  <c:v>-7.9798004788961523E-3</c:v>
                </c:pt>
                <c:pt idx="858">
                  <c:v>1.043956238381152E-2</c:v>
                </c:pt>
                <c:pt idx="859">
                  <c:v>5.0125083227072131E-3</c:v>
                </c:pt>
                <c:pt idx="860">
                  <c:v>-2.5431797386817914E-2</c:v>
                </c:pt>
                <c:pt idx="861">
                  <c:v>-5.6998234456531608E-4</c:v>
                </c:pt>
                <c:pt idx="862">
                  <c:v>-4.1138212716031958E-3</c:v>
                </c:pt>
                <c:pt idx="863">
                  <c:v>-2.7520485521297816E-3</c:v>
                </c:pt>
                <c:pt idx="864">
                  <c:v>-1.0039839857923444E-2</c:v>
                </c:pt>
                <c:pt idx="865">
                  <c:v>2.4326568473213234E-3</c:v>
                </c:pt>
                <c:pt idx="866">
                  <c:v>2.3133966261191393E-4</c:v>
                </c:pt>
                <c:pt idx="867">
                  <c:v>5.7823651067467885E-4</c:v>
                </c:pt>
                <c:pt idx="868">
                  <c:v>5.7790234642916935E-4</c:v>
                </c:pt>
                <c:pt idx="869">
                  <c:v>-1.7346173261049323E-3</c:v>
                </c:pt>
                <c:pt idx="870">
                  <c:v>1.0410782362019241E-3</c:v>
                </c:pt>
                <c:pt idx="871">
                  <c:v>-3.7067111526182923E-3</c:v>
                </c:pt>
                <c:pt idx="872">
                  <c:v>2.3211882211431276E-4</c:v>
                </c:pt>
                <c:pt idx="873">
                  <c:v>1.623000550492856E-3</c:v>
                </c:pt>
                <c:pt idx="874">
                  <c:v>-1.0431014447565042E-3</c:v>
                </c:pt>
                <c:pt idx="875">
                  <c:v>2.3193043582226848E-4</c:v>
                </c:pt>
                <c:pt idx="876">
                  <c:v>-4.5314547844897057E-3</c:v>
                </c:pt>
                <c:pt idx="877">
                  <c:v>4.2995243486674654E-3</c:v>
                </c:pt>
                <c:pt idx="878">
                  <c:v>-3.4791534734103632E-4</c:v>
                </c:pt>
                <c:pt idx="879">
                  <c:v>-1.5090489745764085E-3</c:v>
                </c:pt>
                <c:pt idx="880">
                  <c:v>4.8672942901588538E-3</c:v>
                </c:pt>
                <c:pt idx="881">
                  <c:v>4.1532246816212781E-3</c:v>
                </c:pt>
                <c:pt idx="882">
                  <c:v>4.479922463081638E-3</c:v>
                </c:pt>
                <c:pt idx="883">
                  <c:v>1.7177444622481139E-3</c:v>
                </c:pt>
                <c:pt idx="884">
                  <c:v>7.8636681688132523E-3</c:v>
                </c:pt>
                <c:pt idx="885">
                  <c:v>4.5398935734875092E-4</c:v>
                </c:pt>
                <c:pt idx="886">
                  <c:v>5.2059762011701172E-3</c:v>
                </c:pt>
                <c:pt idx="887">
                  <c:v>1.6917841408955177E-3</c:v>
                </c:pt>
                <c:pt idx="888">
                  <c:v>6.7596036889516666E-4</c:v>
                </c:pt>
                <c:pt idx="889">
                  <c:v>-3.3796249688129075E-4</c:v>
                </c:pt>
                <c:pt idx="890">
                  <c:v>-1.0417929417998958E-2</c:v>
                </c:pt>
                <c:pt idx="891">
                  <c:v>3.5225989096267928E-3</c:v>
                </c:pt>
                <c:pt idx="892">
                  <c:v>9.0696150313475594E-4</c:v>
                </c:pt>
                <c:pt idx="893">
                  <c:v>-2.0419746639689278E-3</c:v>
                </c:pt>
                <c:pt idx="894">
                  <c:v>4.3060009876270209E-3</c:v>
                </c:pt>
                <c:pt idx="895">
                  <c:v>1.0572531337302049E-2</c:v>
                </c:pt>
                <c:pt idx="896">
                  <c:v>3.1278733995258041E-3</c:v>
                </c:pt>
                <c:pt idx="897">
                  <c:v>2.2281314301609212E-3</c:v>
                </c:pt>
                <c:pt idx="898">
                  <c:v>-2.5628628721020112E-3</c:v>
                </c:pt>
                <c:pt idx="899">
                  <c:v>-2.5693473475008714E-3</c:v>
                </c:pt>
                <c:pt idx="900">
                  <c:v>-4.1473241974220119E-3</c:v>
                </c:pt>
                <c:pt idx="901">
                  <c:v>4.3709680860626451E-3</c:v>
                </c:pt>
                <c:pt idx="902">
                  <c:v>-6.7118248783885784E-4</c:v>
                </c:pt>
                <c:pt idx="903">
                  <c:v>-8.4284366070156488E-3</c:v>
                </c:pt>
                <c:pt idx="904">
                  <c:v>-2.7121498665339688E-3</c:v>
                </c:pt>
                <c:pt idx="905">
                  <c:v>-1.57394329497842E-2</c:v>
                </c:pt>
                <c:pt idx="906">
                  <c:v>1.8376483866675696E-3</c:v>
                </c:pt>
                <c:pt idx="907">
                  <c:v>6.7470780284789545E-3</c:v>
                </c:pt>
                <c:pt idx="908">
                  <c:v>-7.9813015577398147E-4</c:v>
                </c:pt>
                <c:pt idx="909">
                  <c:v>-3.4277341409417587E-3</c:v>
                </c:pt>
                <c:pt idx="910">
                  <c:v>3.1996255385381023E-3</c:v>
                </c:pt>
                <c:pt idx="911">
                  <c:v>-6.409613410120603E-3</c:v>
                </c:pt>
                <c:pt idx="912">
                  <c:v>-3.6811155439127356E-3</c:v>
                </c:pt>
                <c:pt idx="913">
                  <c:v>2.1873260821777432E-3</c:v>
                </c:pt>
                <c:pt idx="914">
                  <c:v>-2.9943821289944586E-3</c:v>
                </c:pt>
                <c:pt idx="915">
                  <c:v>4.6030117119248738E-3</c:v>
                </c:pt>
                <c:pt idx="916">
                  <c:v>5.1532321016495887E-3</c:v>
                </c:pt>
                <c:pt idx="917">
                  <c:v>1.2373118719391204E-2</c:v>
                </c:pt>
                <c:pt idx="918">
                  <c:v>-3.2770355889183578E-3</c:v>
                </c:pt>
                <c:pt idx="919">
                  <c:v>2.8256589092046812E-3</c:v>
                </c:pt>
                <c:pt idx="920">
                  <c:v>1.1289430694725328E-4</c:v>
                </c:pt>
                <c:pt idx="921">
                  <c:v>-4.8645494148272239E-3</c:v>
                </c:pt>
                <c:pt idx="922">
                  <c:v>1.0827976370309789E-2</c:v>
                </c:pt>
                <c:pt idx="923">
                  <c:v>1.7933651769761409E-3</c:v>
                </c:pt>
                <c:pt idx="924">
                  <c:v>1.5335304162250558E-2</c:v>
                </c:pt>
                <c:pt idx="925">
                  <c:v>-5.1965510560266041E-3</c:v>
                </c:pt>
                <c:pt idx="926">
                  <c:v>6.7392510865032498E-3</c:v>
                </c:pt>
                <c:pt idx="927">
                  <c:v>3.0782566422105774E-3</c:v>
                </c:pt>
                <c:pt idx="928">
                  <c:v>-6.5880094981206675E-4</c:v>
                </c:pt>
                <c:pt idx="929">
                  <c:v>-1.9791100250032309E-3</c:v>
                </c:pt>
                <c:pt idx="930">
                  <c:v>-2.0933517372483733E-3</c:v>
                </c:pt>
                <c:pt idx="931">
                  <c:v>8.4565217588690473E-3</c:v>
                </c:pt>
                <c:pt idx="932">
                  <c:v>1.5298877089575909E-3</c:v>
                </c:pt>
                <c:pt idx="933">
                  <c:v>3.7056827146711795E-3</c:v>
                </c:pt>
                <c:pt idx="934">
                  <c:v>-1.9601444141651389E-3</c:v>
                </c:pt>
                <c:pt idx="935">
                  <c:v>-4.3697034038563867E-3</c:v>
                </c:pt>
                <c:pt idx="936">
                  <c:v>3.3882321434351372E-3</c:v>
                </c:pt>
                <c:pt idx="937">
                  <c:v>5.9831019167234387E-3</c:v>
                </c:pt>
                <c:pt idx="938">
                  <c:v>2.5997090172486951E-3</c:v>
                </c:pt>
                <c:pt idx="939">
                  <c:v>-4.0106497420809737E-3</c:v>
                </c:pt>
                <c:pt idx="940">
                  <c:v>4.3351211041109611E-3</c:v>
                </c:pt>
                <c:pt idx="941">
                  <c:v>4.2087149568097622E-3</c:v>
                </c:pt>
                <c:pt idx="942">
                  <c:v>-7.5410721856367829E-4</c:v>
                </c:pt>
                <c:pt idx="943">
                  <c:v>-3.7790791002758899E-3</c:v>
                </c:pt>
                <c:pt idx="944">
                  <c:v>-1.8407779646476578E-3</c:v>
                </c:pt>
                <c:pt idx="945">
                  <c:v>2.5977393253237887E-3</c:v>
                </c:pt>
                <c:pt idx="946">
                  <c:v>-4.3248999864604361E-4</c:v>
                </c:pt>
                <c:pt idx="947">
                  <c:v>-1.623475644075904E-3</c:v>
                </c:pt>
                <c:pt idx="948">
                  <c:v>-4.8862358215764319E-3</c:v>
                </c:pt>
                <c:pt idx="949">
                  <c:v>4.3444621389749118E-3</c:v>
                </c:pt>
                <c:pt idx="950">
                  <c:v>2.8138763764454697E-3</c:v>
                </c:pt>
                <c:pt idx="951">
                  <c:v>2.0513043630226544E-3</c:v>
                </c:pt>
                <c:pt idx="952">
                  <c:v>0</c:v>
                </c:pt>
                <c:pt idx="953">
                  <c:v>2.6926614072686761E-3</c:v>
                </c:pt>
                <c:pt idx="954">
                  <c:v>-1.3993329025662601E-3</c:v>
                </c:pt>
                <c:pt idx="955">
                  <c:v>1.2310834031992214E-2</c:v>
                </c:pt>
                <c:pt idx="956">
                  <c:v>-5.1199685179083108E-3</c:v>
                </c:pt>
                <c:pt idx="957">
                  <c:v>4.276809530687255E-4</c:v>
                </c:pt>
                <c:pt idx="958">
                  <c:v>0</c:v>
                </c:pt>
                <c:pt idx="959">
                  <c:v>-2.9976042144222712E-3</c:v>
                </c:pt>
                <c:pt idx="960">
                  <c:v>-1.2873620557451613E-3</c:v>
                </c:pt>
                <c:pt idx="961">
                  <c:v>1.08905197654422E-2</c:v>
                </c:pt>
                <c:pt idx="962">
                  <c:v>2.4394560541099492E-3</c:v>
                </c:pt>
                <c:pt idx="963">
                  <c:v>-1.8820091307683629E-2</c:v>
                </c:pt>
                <c:pt idx="964">
                  <c:v>-4.3271487519757597E-3</c:v>
                </c:pt>
                <c:pt idx="965">
                  <c:v>5.1903555384196047E-3</c:v>
                </c:pt>
                <c:pt idx="966">
                  <c:v>-7.5523549867090225E-4</c:v>
                </c:pt>
                <c:pt idx="967">
                  <c:v>-1.939902759653369E-2</c:v>
                </c:pt>
                <c:pt idx="968">
                  <c:v>2.2002640691742419E-4</c:v>
                </c:pt>
                <c:pt idx="969">
                  <c:v>9.8976198776909918E-4</c:v>
                </c:pt>
                <c:pt idx="970">
                  <c:v>8.6456790243619897E-3</c:v>
                </c:pt>
                <c:pt idx="971">
                  <c:v>3.8066933782022559E-3</c:v>
                </c:pt>
                <c:pt idx="972">
                  <c:v>3.251276283080673E-3</c:v>
                </c:pt>
                <c:pt idx="973">
                  <c:v>-4.2287838170390179E-3</c:v>
                </c:pt>
                <c:pt idx="974">
                  <c:v>3.2545374612245122E-3</c:v>
                </c:pt>
                <c:pt idx="975">
                  <c:v>-2.277029927266199E-3</c:v>
                </c:pt>
                <c:pt idx="976">
                  <c:v>-5.4424863161639386E-3</c:v>
                </c:pt>
                <c:pt idx="977">
                  <c:v>-1.7479139063703388E-3</c:v>
                </c:pt>
                <c:pt idx="978">
                  <c:v>7.5159985234083838E-3</c:v>
                </c:pt>
                <c:pt idx="979">
                  <c:v>9.611813138898426E-3</c:v>
                </c:pt>
                <c:pt idx="980">
                  <c:v>1.0742078592310726E-3</c:v>
                </c:pt>
                <c:pt idx="981">
                  <c:v>-3.6570546979648186E-3</c:v>
                </c:pt>
                <c:pt idx="982">
                  <c:v>-3.2339279260133275E-4</c:v>
                </c:pt>
                <c:pt idx="983">
                  <c:v>-1.2801227585134212E-2</c:v>
                </c:pt>
                <c:pt idx="984">
                  <c:v>-3.714835592859906E-2</c:v>
                </c:pt>
                <c:pt idx="985">
                  <c:v>-1.0823198603588992E-2</c:v>
                </c:pt>
                <c:pt idx="986">
                  <c:v>-3.6722555496379516E-3</c:v>
                </c:pt>
                <c:pt idx="987">
                  <c:v>-1.3806030407243542E-3</c:v>
                </c:pt>
                <c:pt idx="988">
                  <c:v>7.3411547441138668E-3</c:v>
                </c:pt>
                <c:pt idx="989">
                  <c:v>-5.2709987669657234E-3</c:v>
                </c:pt>
                <c:pt idx="990">
                  <c:v>-8.8859162826612544E-3</c:v>
                </c:pt>
                <c:pt idx="991">
                  <c:v>8.1106548491975499E-4</c:v>
                </c:pt>
                <c:pt idx="992">
                  <c:v>6.3499955434487571E-3</c:v>
                </c:pt>
                <c:pt idx="993">
                  <c:v>-4.3829020313130721E-3</c:v>
                </c:pt>
                <c:pt idx="994">
                  <c:v>8.0882780285993796E-4</c:v>
                </c:pt>
                <c:pt idx="995">
                  <c:v>-6.1403075928579331E-3</c:v>
                </c:pt>
                <c:pt idx="996">
                  <c:v>1.0749684139179863E-2</c:v>
                </c:pt>
                <c:pt idx="997">
                  <c:v>6.874442549336628E-3</c:v>
                </c:pt>
                <c:pt idx="998">
                  <c:v>2.2809886584553773E-3</c:v>
                </c:pt>
                <c:pt idx="999">
                  <c:v>4.3197179086827955E-3</c:v>
                </c:pt>
                <c:pt idx="1000">
                  <c:v>9.482978955485756E-3</c:v>
                </c:pt>
                <c:pt idx="1001">
                  <c:v>-1.4617082245832482E-3</c:v>
                </c:pt>
                <c:pt idx="1002">
                  <c:v>-7.2275862715037564E-3</c:v>
                </c:pt>
                <c:pt idx="1003">
                  <c:v>1.1494345423695708E-2</c:v>
                </c:pt>
                <c:pt idx="1004">
                  <c:v>-9.2301420721046367E-3</c:v>
                </c:pt>
                <c:pt idx="1005">
                  <c:v>-1.8110135421347366E-3</c:v>
                </c:pt>
                <c:pt idx="1006">
                  <c:v>5.0850892680180627E-3</c:v>
                </c:pt>
                <c:pt idx="1007">
                  <c:v>-4.4055309141227544E-3</c:v>
                </c:pt>
                <c:pt idx="1008">
                  <c:v>1.3575632889217836E-3</c:v>
                </c:pt>
                <c:pt idx="1009">
                  <c:v>5.749432572938775E-3</c:v>
                </c:pt>
                <c:pt idx="1010">
                  <c:v>4.9338852895678843E-3</c:v>
                </c:pt>
                <c:pt idx="1011">
                  <c:v>-2.2379461008373703E-4</c:v>
                </c:pt>
                <c:pt idx="1012">
                  <c:v>6.8016208804162611E-3</c:v>
                </c:pt>
                <c:pt idx="1013">
                  <c:v>4.1031718454809449E-3</c:v>
                </c:pt>
                <c:pt idx="1014">
                  <c:v>1.155322275796875E-2</c:v>
                </c:pt>
                <c:pt idx="1015">
                  <c:v>-1.0942508267272575E-4</c:v>
                </c:pt>
                <c:pt idx="1016">
                  <c:v>-1.6425078793412787E-3</c:v>
                </c:pt>
                <c:pt idx="1017">
                  <c:v>-1.2682850045867222E-2</c:v>
                </c:pt>
                <c:pt idx="1018">
                  <c:v>2.9922446939875894E-3</c:v>
                </c:pt>
                <c:pt idx="1019">
                  <c:v>-1.5503878559472066E-3</c:v>
                </c:pt>
                <c:pt idx="1020">
                  <c:v>-4.2204082845273376E-3</c:v>
                </c:pt>
                <c:pt idx="1021">
                  <c:v>1.1398330992030564E-2</c:v>
                </c:pt>
                <c:pt idx="1022">
                  <c:v>1.3195845545726725E-3</c:v>
                </c:pt>
                <c:pt idx="1023">
                  <c:v>9.7326921133665725E-3</c:v>
                </c:pt>
                <c:pt idx="1024">
                  <c:v>-1.088534606038003E-4</c:v>
                </c:pt>
                <c:pt idx="1025">
                  <c:v>-2.1790922031831904E-3</c:v>
                </c:pt>
                <c:pt idx="1026">
                  <c:v>-1.6374764951211638E-3</c:v>
                </c:pt>
                <c:pt idx="1027">
                  <c:v>1.5283736849873524E-3</c:v>
                </c:pt>
                <c:pt idx="1028">
                  <c:v>5.0054404018614919E-3</c:v>
                </c:pt>
                <c:pt idx="1029">
                  <c:v>3.7918468053562038E-3</c:v>
                </c:pt>
                <c:pt idx="1030">
                  <c:v>-4.1175158177788182E-3</c:v>
                </c:pt>
                <c:pt idx="1031">
                  <c:v>-3.2576424597987111E-4</c:v>
                </c:pt>
                <c:pt idx="1032">
                  <c:v>-2.0658121301417465E-3</c:v>
                </c:pt>
                <c:pt idx="1033">
                  <c:v>-1.3477385905873654E-2</c:v>
                </c:pt>
                <c:pt idx="1034">
                  <c:v>-1.2142062110844542E-3</c:v>
                </c:pt>
                <c:pt idx="1035">
                  <c:v>7.043821732640774E-3</c:v>
                </c:pt>
                <c:pt idx="1036">
                  <c:v>6.5780071068126313E-4</c:v>
                </c:pt>
                <c:pt idx="1037">
                  <c:v>5.2470933964743815E-3</c:v>
                </c:pt>
                <c:pt idx="1038">
                  <c:v>-7.3316297699055075E-3</c:v>
                </c:pt>
                <c:pt idx="1039">
                  <c:v>-6.3905240315076496E-3</c:v>
                </c:pt>
                <c:pt idx="1040">
                  <c:v>-3.5433432564652119E-3</c:v>
                </c:pt>
                <c:pt idx="1041">
                  <c:v>-6.0080397789759911E-3</c:v>
                </c:pt>
                <c:pt idx="1042">
                  <c:v>6.7842110086697464E-3</c:v>
                </c:pt>
                <c:pt idx="1043">
                  <c:v>1.0803721121281626E-2</c:v>
                </c:pt>
                <c:pt idx="1044">
                  <c:v>-1.1247191192610119E-2</c:v>
                </c:pt>
                <c:pt idx="1045">
                  <c:v>9.8207685867889444E-3</c:v>
                </c:pt>
                <c:pt idx="1046">
                  <c:v>8.9637570504894678E-3</c:v>
                </c:pt>
                <c:pt idx="1047">
                  <c:v>-3.13941552056076E-2</c:v>
                </c:pt>
                <c:pt idx="1048">
                  <c:v>-8.3447145913902541E-3</c:v>
                </c:pt>
                <c:pt idx="1049">
                  <c:v>3.3963205555900106E-4</c:v>
                </c:pt>
                <c:pt idx="1050">
                  <c:v>-6.9290105526578216E-3</c:v>
                </c:pt>
                <c:pt idx="1051">
                  <c:v>-9.966311716665139E-3</c:v>
                </c:pt>
                <c:pt idx="1052">
                  <c:v>1.0355676782487534E-3</c:v>
                </c:pt>
                <c:pt idx="1053">
                  <c:v>-7.0402624988421814E-3</c:v>
                </c:pt>
                <c:pt idx="1054">
                  <c:v>-5.6913797518245643E-3</c:v>
                </c:pt>
                <c:pt idx="1055">
                  <c:v>-1.8812994814565876E-2</c:v>
                </c:pt>
                <c:pt idx="1056">
                  <c:v>-3.8598972705390651E-2</c:v>
                </c:pt>
                <c:pt idx="1057">
                  <c:v>1.615305606424771E-2</c:v>
                </c:pt>
                <c:pt idx="1058">
                  <c:v>-6.5765798238135538E-3</c:v>
                </c:pt>
                <c:pt idx="1059">
                  <c:v>-1.9993199959888547E-2</c:v>
                </c:pt>
                <c:pt idx="1060">
                  <c:v>-3.7467634923531519E-3</c:v>
                </c:pt>
                <c:pt idx="1061">
                  <c:v>1.7488867454582353E-2</c:v>
                </c:pt>
                <c:pt idx="1062">
                  <c:v>2.088043476961841E-3</c:v>
                </c:pt>
                <c:pt idx="1063">
                  <c:v>-1.011230716080592E-2</c:v>
                </c:pt>
                <c:pt idx="1064">
                  <c:v>2.12161242270788E-2</c:v>
                </c:pt>
                <c:pt idx="1065">
                  <c:v>2.3028190007672697E-3</c:v>
                </c:pt>
                <c:pt idx="1066">
                  <c:v>-1.5371805011076769E-2</c:v>
                </c:pt>
                <c:pt idx="1067">
                  <c:v>-1.3615732574324808E-2</c:v>
                </c:pt>
                <c:pt idx="1068">
                  <c:v>7.4497243265083894E-3</c:v>
                </c:pt>
                <c:pt idx="1069">
                  <c:v>2.5944421409094987E-3</c:v>
                </c:pt>
                <c:pt idx="1070">
                  <c:v>7.1305195161964052E-3</c:v>
                </c:pt>
                <c:pt idx="1071">
                  <c:v>-1.3442836872570788E-2</c:v>
                </c:pt>
                <c:pt idx="1072">
                  <c:v>-2.5400636638065407E-2</c:v>
                </c:pt>
                <c:pt idx="1073">
                  <c:v>2.2897861024825219E-3</c:v>
                </c:pt>
                <c:pt idx="1074">
                  <c:v>1.0113904356370298E-2</c:v>
                </c:pt>
                <c:pt idx="1075">
                  <c:v>9.8880709911575368E-3</c:v>
                </c:pt>
                <c:pt idx="1076">
                  <c:v>-3.3685267129828209E-3</c:v>
                </c:pt>
                <c:pt idx="1077">
                  <c:v>-1.0805394673526293E-2</c:v>
                </c:pt>
                <c:pt idx="1078">
                  <c:v>1.0180405583552918E-2</c:v>
                </c:pt>
                <c:pt idx="1079">
                  <c:v>3.9935158029561681E-3</c:v>
                </c:pt>
                <c:pt idx="1080">
                  <c:v>-5.3699784944553084E-3</c:v>
                </c:pt>
                <c:pt idx="1081">
                  <c:v>-1.7546062684910091E-3</c:v>
                </c:pt>
                <c:pt idx="1082">
                  <c:v>-9.0726554214760093E-3</c:v>
                </c:pt>
                <c:pt idx="1083">
                  <c:v>-4.1859895485222148E-3</c:v>
                </c:pt>
                <c:pt idx="1084">
                  <c:v>3.8061832540267145E-3</c:v>
                </c:pt>
                <c:pt idx="1085">
                  <c:v>-3.9332283170967729E-3</c:v>
                </c:pt>
                <c:pt idx="1086">
                  <c:v>-4.4595346321057551E-3</c:v>
                </c:pt>
                <c:pt idx="1087">
                  <c:v>-1.6350502753183404E-2</c:v>
                </c:pt>
                <c:pt idx="1088">
                  <c:v>-8.2111504614971187E-3</c:v>
                </c:pt>
                <c:pt idx="1089">
                  <c:v>-6.5651492859877762E-3</c:v>
                </c:pt>
                <c:pt idx="1090">
                  <c:v>6.5651492859876764E-3</c:v>
                </c:pt>
                <c:pt idx="1091">
                  <c:v>1.7899271065162582E-2</c:v>
                </c:pt>
                <c:pt idx="1092">
                  <c:v>1.3407530475045445E-2</c:v>
                </c:pt>
                <c:pt idx="1093">
                  <c:v>5.56544585935978E-3</c:v>
                </c:pt>
                <c:pt idx="1094">
                  <c:v>-2.3999070972736451E-2</c:v>
                </c:pt>
                <c:pt idx="1095">
                  <c:v>1.3602121600584079E-2</c:v>
                </c:pt>
                <c:pt idx="1096">
                  <c:v>7.4916735700860304E-3</c:v>
                </c:pt>
                <c:pt idx="1097">
                  <c:v>-3.1675666712457111E-3</c:v>
                </c:pt>
                <c:pt idx="1098">
                  <c:v>-4.7065277103236058E-3</c:v>
                </c:pt>
                <c:pt idx="1099">
                  <c:v>-3.4484483129765555E-3</c:v>
                </c:pt>
                <c:pt idx="1100">
                  <c:v>2.6831804331279474E-3</c:v>
                </c:pt>
                <c:pt idx="1101">
                  <c:v>-1.2768898568421188E-3</c:v>
                </c:pt>
                <c:pt idx="1102">
                  <c:v>-6.1514484140789485E-3</c:v>
                </c:pt>
                <c:pt idx="1103">
                  <c:v>7.4283382709211159E-3</c:v>
                </c:pt>
                <c:pt idx="1104">
                  <c:v>3.057691181966294E-3</c:v>
                </c:pt>
                <c:pt idx="1105">
                  <c:v>-2.2924233021176959E-3</c:v>
                </c:pt>
                <c:pt idx="1106">
                  <c:v>-2.9368980364819393E-3</c:v>
                </c:pt>
                <c:pt idx="1107">
                  <c:v>-4.2448424666171894E-2</c:v>
                </c:pt>
                <c:pt idx="1108">
                  <c:v>-1.5462412265088831E-2</c:v>
                </c:pt>
                <c:pt idx="1109">
                  <c:v>-1.089933110844145E-2</c:v>
                </c:pt>
                <c:pt idx="1110">
                  <c:v>-6.8728792877620643E-3</c:v>
                </c:pt>
                <c:pt idx="1111">
                  <c:v>-2.762391202134922E-3</c:v>
                </c:pt>
                <c:pt idx="1112">
                  <c:v>6.2047353931077402E-3</c:v>
                </c:pt>
                <c:pt idx="1113">
                  <c:v>8.2437488626310057E-4</c:v>
                </c:pt>
                <c:pt idx="1114">
                  <c:v>-6.4761097083575192E-3</c:v>
                </c:pt>
                <c:pt idx="1115">
                  <c:v>-5.2667760437844231E-3</c:v>
                </c:pt>
                <c:pt idx="1116">
                  <c:v>-1.4275917647408513E-2</c:v>
                </c:pt>
                <c:pt idx="1117">
                  <c:v>5.9030247468923255E-3</c:v>
                </c:pt>
                <c:pt idx="1118">
                  <c:v>1.4883075922028161E-2</c:v>
                </c:pt>
                <c:pt idx="1119">
                  <c:v>-6.2322338781071263E-3</c:v>
                </c:pt>
                <c:pt idx="1120">
                  <c:v>-7.5303797653636026E-3</c:v>
                </c:pt>
                <c:pt idx="1121">
                  <c:v>1.2933925767912462E-2</c:v>
                </c:pt>
                <c:pt idx="1122">
                  <c:v>1.0720264475536454E-2</c:v>
                </c:pt>
                <c:pt idx="1123">
                  <c:v>3.0030188073356034E-3</c:v>
                </c:pt>
                <c:pt idx="1124">
                  <c:v>-1.2274668949619743E-3</c:v>
                </c:pt>
                <c:pt idx="1125">
                  <c:v>-4.5134728748503911E-3</c:v>
                </c:pt>
                <c:pt idx="1126">
                  <c:v>7.9192387635035472E-3</c:v>
                </c:pt>
                <c:pt idx="1127">
                  <c:v>5.8309203898622439E-3</c:v>
                </c:pt>
                <c:pt idx="1128">
                  <c:v>-6.9195312223281173E-3</c:v>
                </c:pt>
                <c:pt idx="1129">
                  <c:v>8.2706867045613773E-3</c:v>
                </c:pt>
                <c:pt idx="1130">
                  <c:v>-4.0514553336550133E-4</c:v>
                </c:pt>
                <c:pt idx="1131">
                  <c:v>2.0241691144751062E-3</c:v>
                </c:pt>
                <c:pt idx="1132">
                  <c:v>-5.5424678321725042E-3</c:v>
                </c:pt>
                <c:pt idx="1133">
                  <c:v>7.2934010258270086E-3</c:v>
                </c:pt>
                <c:pt idx="1134">
                  <c:v>-3.5049240281255873E-3</c:v>
                </c:pt>
                <c:pt idx="1135">
                  <c:v>1.1279775681384253E-2</c:v>
                </c:pt>
                <c:pt idx="1136">
                  <c:v>-2.3234883346026403E-2</c:v>
                </c:pt>
                <c:pt idx="1137">
                  <c:v>3.8193882134420331E-3</c:v>
                </c:pt>
                <c:pt idx="1138">
                  <c:v>9.8897102856711286E-3</c:v>
                </c:pt>
                <c:pt idx="1139">
                  <c:v>-2.8349529426745543E-3</c:v>
                </c:pt>
                <c:pt idx="1140">
                  <c:v>5.1240268875950602E-3</c:v>
                </c:pt>
                <c:pt idx="1141">
                  <c:v>1.8786829270612128E-2</c:v>
                </c:pt>
                <c:pt idx="1142">
                  <c:v>1.856988083249508E-2</c:v>
                </c:pt>
                <c:pt idx="1143">
                  <c:v>4.5245892231618118E-3</c:v>
                </c:pt>
                <c:pt idx="1144">
                  <c:v>-3.7475136656407882E-3</c:v>
                </c:pt>
                <c:pt idx="1145">
                  <c:v>-1.001891153383648E-2</c:v>
                </c:pt>
                <c:pt idx="1146">
                  <c:v>-6.2967937707166192E-3</c:v>
                </c:pt>
                <c:pt idx="1147">
                  <c:v>1.8126584140217589E-2</c:v>
                </c:pt>
                <c:pt idx="1148">
                  <c:v>-2.0102505298509276E-2</c:v>
                </c:pt>
                <c:pt idx="1149">
                  <c:v>6.4402668082470952E-3</c:v>
                </c:pt>
                <c:pt idx="1150">
                  <c:v>-6.3083925856864866E-3</c:v>
                </c:pt>
                <c:pt idx="1151">
                  <c:v>7.7484661096741672E-3</c:v>
                </c:pt>
                <c:pt idx="1152">
                  <c:v>1.2868156862248315E-2</c:v>
                </c:pt>
                <c:pt idx="1153">
                  <c:v>4.638598675173188E-3</c:v>
                </c:pt>
                <c:pt idx="1154">
                  <c:v>2.6959256157862246E-3</c:v>
                </c:pt>
                <c:pt idx="1155">
                  <c:v>-3.9822519839236032E-3</c:v>
                </c:pt>
                <c:pt idx="1156">
                  <c:v>4.6231106926716602E-3</c:v>
                </c:pt>
                <c:pt idx="1157">
                  <c:v>1.2805073281175461E-4</c:v>
                </c:pt>
                <c:pt idx="1158">
                  <c:v>8.9633147995805441E-4</c:v>
                </c:pt>
                <c:pt idx="1159">
                  <c:v>-2.9480890604664687E-3</c:v>
                </c:pt>
                <c:pt idx="1160">
                  <c:v>1.6676562300876416E-2</c:v>
                </c:pt>
                <c:pt idx="1161">
                  <c:v>1.2616580262072572E-3</c:v>
                </c:pt>
                <c:pt idx="1162">
                  <c:v>-1.8451843851852029E-2</c:v>
                </c:pt>
                <c:pt idx="1163">
                  <c:v>2.4861744594712725E-2</c:v>
                </c:pt>
                <c:pt idx="1164">
                  <c:v>-8.3029283556530064E-3</c:v>
                </c:pt>
                <c:pt idx="1165">
                  <c:v>-3.4167068338142753E-3</c:v>
                </c:pt>
                <c:pt idx="1166">
                  <c:v>5.3097344466065243E-3</c:v>
                </c:pt>
                <c:pt idx="1167">
                  <c:v>2.7700975174453578E-3</c:v>
                </c:pt>
                <c:pt idx="1168">
                  <c:v>6.2672554884681949E-3</c:v>
                </c:pt>
                <c:pt idx="1169">
                  <c:v>-3.8810439951429999E-3</c:v>
                </c:pt>
                <c:pt idx="1170">
                  <c:v>-1.2496192587206948E-2</c:v>
                </c:pt>
                <c:pt idx="1171">
                  <c:v>-6.3532178043220963E-4</c:v>
                </c:pt>
                <c:pt idx="1172">
                  <c:v>-2.1629628362327168E-3</c:v>
                </c:pt>
                <c:pt idx="1173">
                  <c:v>6.0952061720410539E-3</c:v>
                </c:pt>
                <c:pt idx="1174">
                  <c:v>6.058367678785908E-3</c:v>
                </c:pt>
                <c:pt idx="1175">
                  <c:v>7.7713478563237372E-3</c:v>
                </c:pt>
                <c:pt idx="1176">
                  <c:v>6.0995521914789016E-3</c:v>
                </c:pt>
                <c:pt idx="1177">
                  <c:v>-4.7270271172711268E-3</c:v>
                </c:pt>
                <c:pt idx="1178">
                  <c:v>8.4430601542428967E-3</c:v>
                </c:pt>
                <c:pt idx="1179">
                  <c:v>-2.8477082504975541E-3</c:v>
                </c:pt>
                <c:pt idx="1180">
                  <c:v>1.6600417894523468E-2</c:v>
                </c:pt>
                <c:pt idx="1181">
                  <c:v>4.0163383385625404E-3</c:v>
                </c:pt>
                <c:pt idx="1182">
                  <c:v>2.3050662454116148E-3</c:v>
                </c:pt>
                <c:pt idx="1183">
                  <c:v>1.4531608624781553E-3</c:v>
                </c:pt>
                <c:pt idx="1184">
                  <c:v>-3.5153803736380448E-3</c:v>
                </c:pt>
                <c:pt idx="1185">
                  <c:v>-1.1603134758548484E-2</c:v>
                </c:pt>
                <c:pt idx="1186">
                  <c:v>3.6845790052117351E-4</c:v>
                </c:pt>
                <c:pt idx="1187">
                  <c:v>1.1045966346437015E-3</c:v>
                </c:pt>
                <c:pt idx="1188">
                  <c:v>-2.5793664911584338E-3</c:v>
                </c:pt>
                <c:pt idx="1189">
                  <c:v>1.2102158512503019E-2</c:v>
                </c:pt>
                <c:pt idx="1190">
                  <c:v>1.6748375807471929E-2</c:v>
                </c:pt>
                <c:pt idx="1191">
                  <c:v>0</c:v>
                </c:pt>
                <c:pt idx="1192">
                  <c:v>-5.9765733806940897E-4</c:v>
                </c:pt>
                <c:pt idx="1193">
                  <c:v>3.1037747066315147E-3</c:v>
                </c:pt>
                <c:pt idx="1194">
                  <c:v>-6.0972512040140666E-3</c:v>
                </c:pt>
                <c:pt idx="1195">
                  <c:v>-1.8004086085251874E-3</c:v>
                </c:pt>
                <c:pt idx="1196">
                  <c:v>1.4406125026947033E-3</c:v>
                </c:pt>
                <c:pt idx="1197">
                  <c:v>9.5924466061811473E-4</c:v>
                </c:pt>
                <c:pt idx="1198">
                  <c:v>4.7928348391458386E-4</c:v>
                </c:pt>
                <c:pt idx="1199">
                  <c:v>1.1972210519360593E-4</c:v>
                </c:pt>
                <c:pt idx="1200">
                  <c:v>-9.5858604154424926E-4</c:v>
                </c:pt>
                <c:pt idx="1201">
                  <c:v>-5.5302737393123583E-3</c:v>
                </c:pt>
                <c:pt idx="1202">
                  <c:v>-3.0184147161378427E-3</c:v>
                </c:pt>
                <c:pt idx="1203">
                  <c:v>7.1089401995426812E-3</c:v>
                </c:pt>
                <c:pt idx="1204">
                  <c:v>-7.7136574880323772E-3</c:v>
                </c:pt>
                <c:pt idx="1205">
                  <c:v>-8.9937161038643309E-3</c:v>
                </c:pt>
                <c:pt idx="1206">
                  <c:v>5.721520229732489E-3</c:v>
                </c:pt>
                <c:pt idx="1207">
                  <c:v>-4.5014371557386855E-3</c:v>
                </c:pt>
                <c:pt idx="1208">
                  <c:v>1.3323828161591857E-2</c:v>
                </c:pt>
                <c:pt idx="1209">
                  <c:v>4.0825705609916991E-3</c:v>
                </c:pt>
                <c:pt idx="1210">
                  <c:v>1.9155279640852574E-3</c:v>
                </c:pt>
                <c:pt idx="1211">
                  <c:v>7.6254271102128273E-3</c:v>
                </c:pt>
                <c:pt idx="1212">
                  <c:v>-2.9717703891574817E-3</c:v>
                </c:pt>
                <c:pt idx="1213">
                  <c:v>0</c:v>
                </c:pt>
                <c:pt idx="1214">
                  <c:v>1.6060819865273336E-2</c:v>
                </c:pt>
                <c:pt idx="1215">
                  <c:v>5.3744608547917913E-3</c:v>
                </c:pt>
                <c:pt idx="1216">
                  <c:v>-1.8226185378974774E-2</c:v>
                </c:pt>
                <c:pt idx="1217">
                  <c:v>-1.3740511301036002E-2</c:v>
                </c:pt>
                <c:pt idx="1218">
                  <c:v>1.6828829045998513E-3</c:v>
                </c:pt>
                <c:pt idx="1219">
                  <c:v>-4.8158170701626916E-3</c:v>
                </c:pt>
                <c:pt idx="1220">
                  <c:v>4.455447084893452E-3</c:v>
                </c:pt>
                <c:pt idx="1221">
                  <c:v>5.2725706013784642E-3</c:v>
                </c:pt>
                <c:pt idx="1222">
                  <c:v>8.2129010604561018E-3</c:v>
                </c:pt>
                <c:pt idx="1223">
                  <c:v>-1.5891391234433276E-2</c:v>
                </c:pt>
                <c:pt idx="1224">
                  <c:v>-1.3458839352964679E-2</c:v>
                </c:pt>
                <c:pt idx="1225">
                  <c:v>2.8037319518508463E-3</c:v>
                </c:pt>
                <c:pt idx="1226">
                  <c:v>3.0385923582846191E-3</c:v>
                </c:pt>
                <c:pt idx="1227">
                  <c:v>-2.4301956214872605E-3</c:v>
                </c:pt>
                <c:pt idx="1228">
                  <c:v>-9.2886882056139389E-3</c:v>
                </c:pt>
                <c:pt idx="1229">
                  <c:v>-3.2065611912993813E-2</c:v>
                </c:pt>
                <c:pt idx="1230">
                  <c:v>2.4060671241210438E-3</c:v>
                </c:pt>
                <c:pt idx="1231">
                  <c:v>1.3443245779520767E-2</c:v>
                </c:pt>
                <c:pt idx="1232">
                  <c:v>1.0922350179892583E-2</c:v>
                </c:pt>
                <c:pt idx="1233">
                  <c:v>1.0437854749525735E-2</c:v>
                </c:pt>
                <c:pt idx="1234">
                  <c:v>-1.9988364551779932E-2</c:v>
                </c:pt>
                <c:pt idx="1235">
                  <c:v>8.4328378481361696E-2</c:v>
                </c:pt>
                <c:pt idx="1236">
                  <c:v>-8.0507047361161443E-3</c:v>
                </c:pt>
                <c:pt idx="1237">
                  <c:v>6.4457634953285015E-3</c:v>
                </c:pt>
                <c:pt idx="1238">
                  <c:v>2.6046030857492478E-2</c:v>
                </c:pt>
                <c:pt idx="1239">
                  <c:v>-5.1552170943819642E-3</c:v>
                </c:pt>
                <c:pt idx="1240">
                  <c:v>-1.2891719802762788E-2</c:v>
                </c:pt>
                <c:pt idx="1241">
                  <c:v>4.3157023504117901E-3</c:v>
                </c:pt>
                <c:pt idx="1242">
                  <c:v>1.0708595822365521E-2</c:v>
                </c:pt>
                <c:pt idx="1243">
                  <c:v>-5.7345633540435842E-3</c:v>
                </c:pt>
                <c:pt idx="1244">
                  <c:v>1.0209277213535017E-2</c:v>
                </c:pt>
                <c:pt idx="1245">
                  <c:v>2.4526434519770582E-3</c:v>
                </c:pt>
                <c:pt idx="1246">
                  <c:v>1.5358558771925183E-2</c:v>
                </c:pt>
                <c:pt idx="1247">
                  <c:v>3.3934135972733185E-3</c:v>
                </c:pt>
                <c:pt idx="1248">
                  <c:v>-2.4070142517298543E-3</c:v>
                </c:pt>
                <c:pt idx="1249">
                  <c:v>7.6649332231754313E-4</c:v>
                </c:pt>
                <c:pt idx="1250">
                  <c:v>1.1427484331897603E-2</c:v>
                </c:pt>
                <c:pt idx="1251">
                  <c:v>3.1331990240425637E-3</c:v>
                </c:pt>
                <c:pt idx="1252">
                  <c:v>8.2720996837625706E-3</c:v>
                </c:pt>
                <c:pt idx="1253">
                  <c:v>2.1391741745001991E-4</c:v>
                </c:pt>
                <c:pt idx="1254">
                  <c:v>3.6301983065406269E-3</c:v>
                </c:pt>
                <c:pt idx="1255">
                  <c:v>-1.0660271679048387E-4</c:v>
                </c:pt>
                <c:pt idx="1256">
                  <c:v>-5.6651212081797585E-3</c:v>
                </c:pt>
                <c:pt idx="1257">
                  <c:v>-1.2838010146397854E-2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7A-E846-9F20-53AA7DEBF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190975"/>
        <c:axId val="2062085423"/>
      </c:scatterChart>
      <c:valAx>
        <c:axId val="205819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2062085423"/>
        <c:crosses val="autoZero"/>
        <c:crossBetween val="midCat"/>
      </c:valAx>
      <c:valAx>
        <c:axId val="2062085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205819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Helvetica" pitchFamily="2" charset="0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b="1"/>
              <a:t>FCFF</a:t>
            </a:r>
            <a:r>
              <a:rPr lang="en-US" b="1" baseline="0"/>
              <a:t> ( 2019 - 2023)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7A65-A846-BCC4-2B47C302341C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A65-A846-BCC4-2B47C302341C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7A65-A846-BCC4-2B47C302341C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7A65-A846-BCC4-2B47C302341C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7A65-A846-BCC4-2B47C302341C}"/>
              </c:ext>
            </c:extLst>
          </c:dPt>
          <c:cat>
            <c:strRef>
              <c:f>('DCF - CSCF '!$C$7:$G$7,'DCF - CSCF '!$I$7:$M$7)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2019E</c:v>
                </c:pt>
                <c:pt idx="6">
                  <c:v>2020E</c:v>
                </c:pt>
                <c:pt idx="7">
                  <c:v>2021E</c:v>
                </c:pt>
                <c:pt idx="8">
                  <c:v>2022E</c:v>
                </c:pt>
                <c:pt idx="9">
                  <c:v>2023E</c:v>
                </c:pt>
              </c:strCache>
            </c:strRef>
          </c:cat>
          <c:val>
            <c:numRef>
              <c:f>('DCF - CSCF '!$C$8:$G$8,'DCF - CSCF '!$I$8:$M$8)</c:f>
              <c:numCache>
                <c:formatCode>_(#,##0,,_)_%;_(\(#,##0,,\)_%;_("—"_);_(@_)</c:formatCode>
                <c:ptCount val="10"/>
                <c:pt idx="0">
                  <c:v>11222220787.818604</c:v>
                </c:pt>
                <c:pt idx="1">
                  <c:v>15783914886.344215</c:v>
                </c:pt>
                <c:pt idx="2">
                  <c:v>12973934561.183201</c:v>
                </c:pt>
                <c:pt idx="3">
                  <c:v>10357406431.372549</c:v>
                </c:pt>
                <c:pt idx="4">
                  <c:v>11830036876.526672</c:v>
                </c:pt>
                <c:pt idx="5">
                  <c:v>11955494839.406757</c:v>
                </c:pt>
                <c:pt idx="6">
                  <c:v>12082283288.456438</c:v>
                </c:pt>
                <c:pt idx="7">
                  <c:v>12210416333.528982</c:v>
                </c:pt>
                <c:pt idx="8">
                  <c:v>12339908234.113153</c:v>
                </c:pt>
                <c:pt idx="9">
                  <c:v>12470773400.920103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65-A846-BCC4-2B47C3023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636671"/>
        <c:axId val="760638351"/>
      </c:lineChart>
      <c:catAx>
        <c:axId val="76063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760638351"/>
        <c:crosses val="autoZero"/>
        <c:auto val="1"/>
        <c:lblAlgn val="ctr"/>
        <c:lblOffset val="100"/>
        <c:noMultiLvlLbl val="0"/>
      </c:catAx>
      <c:valAx>
        <c:axId val="760638351"/>
        <c:scaling>
          <c:orientation val="minMax"/>
          <c:min val="9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Millions '$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_(#,##0,,_)_%;_(\(#,##0,,\)_%;_(&quot;—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760636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DDM!$H$3</c:f>
              <c:strCache>
                <c:ptCount val="1"/>
                <c:pt idx="0">
                  <c:v>Dividends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DDM!$G$4:$G$23</c:f>
              <c:numCache>
                <c:formatCode>m/d/yy</c:formatCode>
                <c:ptCount val="20"/>
                <c:pt idx="0">
                  <c:v>43391</c:v>
                </c:pt>
                <c:pt idx="1">
                  <c:v>43300</c:v>
                </c:pt>
                <c:pt idx="2">
                  <c:v>43209</c:v>
                </c:pt>
                <c:pt idx="3">
                  <c:v>43118</c:v>
                </c:pt>
                <c:pt idx="4">
                  <c:v>43027</c:v>
                </c:pt>
                <c:pt idx="5">
                  <c:v>42935</c:v>
                </c:pt>
                <c:pt idx="6">
                  <c:v>42844</c:v>
                </c:pt>
                <c:pt idx="7">
                  <c:v>42753</c:v>
                </c:pt>
                <c:pt idx="8">
                  <c:v>42662</c:v>
                </c:pt>
                <c:pt idx="9">
                  <c:v>42571</c:v>
                </c:pt>
                <c:pt idx="10">
                  <c:v>42474</c:v>
                </c:pt>
                <c:pt idx="11">
                  <c:v>42389</c:v>
                </c:pt>
                <c:pt idx="12">
                  <c:v>42298</c:v>
                </c:pt>
                <c:pt idx="13">
                  <c:v>42207</c:v>
                </c:pt>
                <c:pt idx="14">
                  <c:v>42117</c:v>
                </c:pt>
                <c:pt idx="15">
                  <c:v>42025</c:v>
                </c:pt>
                <c:pt idx="16">
                  <c:v>41934</c:v>
                </c:pt>
                <c:pt idx="17">
                  <c:v>41836</c:v>
                </c:pt>
                <c:pt idx="18">
                  <c:v>41752</c:v>
                </c:pt>
                <c:pt idx="19">
                  <c:v>41661</c:v>
                </c:pt>
              </c:numCache>
            </c:numRef>
          </c:cat>
          <c:val>
            <c:numRef>
              <c:f>DDM!$H$4:$H$23</c:f>
              <c:numCache>
                <c:formatCode>General</c:formatCode>
                <c:ptCount val="20"/>
                <c:pt idx="0">
                  <c:v>0.71719999999999995</c:v>
                </c:pt>
                <c:pt idx="1">
                  <c:v>0.71719999999999995</c:v>
                </c:pt>
                <c:pt idx="2">
                  <c:v>0.71719999999999995</c:v>
                </c:pt>
                <c:pt idx="3">
                  <c:v>0.68959999999999999</c:v>
                </c:pt>
                <c:pt idx="4">
                  <c:v>0.68959999999999999</c:v>
                </c:pt>
                <c:pt idx="5">
                  <c:v>0.68959999999999999</c:v>
                </c:pt>
                <c:pt idx="6">
                  <c:v>0.68959999999999999</c:v>
                </c:pt>
                <c:pt idx="7">
                  <c:v>0.66949999999999998</c:v>
                </c:pt>
                <c:pt idx="8">
                  <c:v>0.66949999999999998</c:v>
                </c:pt>
                <c:pt idx="9">
                  <c:v>0.66949999999999998</c:v>
                </c:pt>
                <c:pt idx="10">
                  <c:v>0.66949999999999998</c:v>
                </c:pt>
                <c:pt idx="11">
                  <c:v>0.66290000000000004</c:v>
                </c:pt>
                <c:pt idx="12">
                  <c:v>0.66290000000000004</c:v>
                </c:pt>
                <c:pt idx="13">
                  <c:v>0.66290000000000004</c:v>
                </c:pt>
                <c:pt idx="14">
                  <c:v>0.66290000000000004</c:v>
                </c:pt>
                <c:pt idx="15">
                  <c:v>0.64359999999999995</c:v>
                </c:pt>
                <c:pt idx="16">
                  <c:v>0.64359999999999995</c:v>
                </c:pt>
                <c:pt idx="17">
                  <c:v>0.64359999999999995</c:v>
                </c:pt>
                <c:pt idx="18">
                  <c:v>0.64359999999999995</c:v>
                </c:pt>
                <c:pt idx="19">
                  <c:v>0.60150000000000003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AA-5942-A0B6-BC3C32CED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013743"/>
        <c:axId val="738783567"/>
      </c:lineChart>
      <c:dateAx>
        <c:axId val="76001374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738783567"/>
        <c:crosses val="autoZero"/>
        <c:auto val="1"/>
        <c:lblOffset val="100"/>
        <c:baseTimeUnit val="months"/>
      </c:dateAx>
      <c:valAx>
        <c:axId val="73878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76001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DDM!$K$3</c:f>
              <c:strCache>
                <c:ptCount val="1"/>
                <c:pt idx="0">
                  <c:v>Dividends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DDM!$J$4:$J$110</c:f>
              <c:numCache>
                <c:formatCode>m/d/yy</c:formatCode>
                <c:ptCount val="107"/>
                <c:pt idx="0">
                  <c:v>33805</c:v>
                </c:pt>
                <c:pt idx="1">
                  <c:v>33896</c:v>
                </c:pt>
                <c:pt idx="2">
                  <c:v>33984</c:v>
                </c:pt>
                <c:pt idx="3">
                  <c:v>34078</c:v>
                </c:pt>
                <c:pt idx="4">
                  <c:v>34169</c:v>
                </c:pt>
                <c:pt idx="5">
                  <c:v>34260</c:v>
                </c:pt>
                <c:pt idx="6">
                  <c:v>34348</c:v>
                </c:pt>
                <c:pt idx="7">
                  <c:v>34442</c:v>
                </c:pt>
                <c:pt idx="8">
                  <c:v>34533</c:v>
                </c:pt>
                <c:pt idx="9">
                  <c:v>34624</c:v>
                </c:pt>
                <c:pt idx="10">
                  <c:v>34712</c:v>
                </c:pt>
                <c:pt idx="11">
                  <c:v>34806</c:v>
                </c:pt>
                <c:pt idx="12">
                  <c:v>34899</c:v>
                </c:pt>
                <c:pt idx="13">
                  <c:v>34990</c:v>
                </c:pt>
                <c:pt idx="14">
                  <c:v>35081</c:v>
                </c:pt>
                <c:pt idx="15">
                  <c:v>35172</c:v>
                </c:pt>
                <c:pt idx="16">
                  <c:v>35263</c:v>
                </c:pt>
                <c:pt idx="17">
                  <c:v>35354</c:v>
                </c:pt>
                <c:pt idx="18">
                  <c:v>35452</c:v>
                </c:pt>
                <c:pt idx="19">
                  <c:v>35536</c:v>
                </c:pt>
                <c:pt idx="20">
                  <c:v>35627</c:v>
                </c:pt>
                <c:pt idx="21">
                  <c:v>35725</c:v>
                </c:pt>
                <c:pt idx="22">
                  <c:v>35816</c:v>
                </c:pt>
                <c:pt idx="23">
                  <c:v>35907</c:v>
                </c:pt>
                <c:pt idx="24">
                  <c:v>35998</c:v>
                </c:pt>
                <c:pt idx="25">
                  <c:v>36089</c:v>
                </c:pt>
                <c:pt idx="26">
                  <c:v>36180</c:v>
                </c:pt>
                <c:pt idx="27">
                  <c:v>36271</c:v>
                </c:pt>
                <c:pt idx="28">
                  <c:v>36362</c:v>
                </c:pt>
                <c:pt idx="29">
                  <c:v>36453</c:v>
                </c:pt>
                <c:pt idx="30">
                  <c:v>36544</c:v>
                </c:pt>
                <c:pt idx="31">
                  <c:v>36634</c:v>
                </c:pt>
                <c:pt idx="32">
                  <c:v>36726</c:v>
                </c:pt>
                <c:pt idx="33">
                  <c:v>36817</c:v>
                </c:pt>
                <c:pt idx="34">
                  <c:v>36908</c:v>
                </c:pt>
                <c:pt idx="35">
                  <c:v>36999</c:v>
                </c:pt>
                <c:pt idx="36">
                  <c:v>37090</c:v>
                </c:pt>
                <c:pt idx="37">
                  <c:v>37181</c:v>
                </c:pt>
                <c:pt idx="38">
                  <c:v>37272</c:v>
                </c:pt>
                <c:pt idx="39">
                  <c:v>37363</c:v>
                </c:pt>
                <c:pt idx="40">
                  <c:v>37410</c:v>
                </c:pt>
                <c:pt idx="41">
                  <c:v>37454</c:v>
                </c:pt>
                <c:pt idx="42">
                  <c:v>37545</c:v>
                </c:pt>
                <c:pt idx="43">
                  <c:v>37643</c:v>
                </c:pt>
                <c:pt idx="44">
                  <c:v>37726</c:v>
                </c:pt>
                <c:pt idx="45">
                  <c:v>37818</c:v>
                </c:pt>
                <c:pt idx="46">
                  <c:v>37916</c:v>
                </c:pt>
                <c:pt idx="47">
                  <c:v>38007</c:v>
                </c:pt>
                <c:pt idx="48">
                  <c:v>38098</c:v>
                </c:pt>
                <c:pt idx="49">
                  <c:v>38189</c:v>
                </c:pt>
                <c:pt idx="50">
                  <c:v>38280</c:v>
                </c:pt>
                <c:pt idx="51">
                  <c:v>38371</c:v>
                </c:pt>
                <c:pt idx="52">
                  <c:v>38462</c:v>
                </c:pt>
                <c:pt idx="53">
                  <c:v>38553</c:v>
                </c:pt>
                <c:pt idx="54">
                  <c:v>38644</c:v>
                </c:pt>
                <c:pt idx="55">
                  <c:v>38735</c:v>
                </c:pt>
                <c:pt idx="56">
                  <c:v>38826</c:v>
                </c:pt>
                <c:pt idx="57">
                  <c:v>38917</c:v>
                </c:pt>
                <c:pt idx="58">
                  <c:v>39008</c:v>
                </c:pt>
                <c:pt idx="59">
                  <c:v>39099</c:v>
                </c:pt>
                <c:pt idx="60">
                  <c:v>39197</c:v>
                </c:pt>
                <c:pt idx="61">
                  <c:v>39281</c:v>
                </c:pt>
                <c:pt idx="62">
                  <c:v>39372</c:v>
                </c:pt>
                <c:pt idx="63">
                  <c:v>39463</c:v>
                </c:pt>
                <c:pt idx="64">
                  <c:v>39554</c:v>
                </c:pt>
                <c:pt idx="65">
                  <c:v>39645</c:v>
                </c:pt>
                <c:pt idx="66">
                  <c:v>39743</c:v>
                </c:pt>
                <c:pt idx="67">
                  <c:v>39834</c:v>
                </c:pt>
                <c:pt idx="68">
                  <c:v>39925</c:v>
                </c:pt>
                <c:pt idx="69">
                  <c:v>40016</c:v>
                </c:pt>
                <c:pt idx="70">
                  <c:v>40107</c:v>
                </c:pt>
                <c:pt idx="71">
                  <c:v>40198</c:v>
                </c:pt>
                <c:pt idx="72">
                  <c:v>40296</c:v>
                </c:pt>
                <c:pt idx="73">
                  <c:v>40380</c:v>
                </c:pt>
                <c:pt idx="74">
                  <c:v>40471</c:v>
                </c:pt>
                <c:pt idx="75">
                  <c:v>40562</c:v>
                </c:pt>
                <c:pt idx="76">
                  <c:v>40660</c:v>
                </c:pt>
                <c:pt idx="77">
                  <c:v>40744</c:v>
                </c:pt>
                <c:pt idx="78">
                  <c:v>40835</c:v>
                </c:pt>
                <c:pt idx="79">
                  <c:v>40926</c:v>
                </c:pt>
                <c:pt idx="80">
                  <c:v>41024</c:v>
                </c:pt>
                <c:pt idx="81">
                  <c:v>41108</c:v>
                </c:pt>
                <c:pt idx="82">
                  <c:v>41199</c:v>
                </c:pt>
                <c:pt idx="83">
                  <c:v>41290</c:v>
                </c:pt>
                <c:pt idx="84">
                  <c:v>41388</c:v>
                </c:pt>
                <c:pt idx="85">
                  <c:v>41472</c:v>
                </c:pt>
                <c:pt idx="86">
                  <c:v>41563</c:v>
                </c:pt>
                <c:pt idx="87">
                  <c:v>41661</c:v>
                </c:pt>
                <c:pt idx="88">
                  <c:v>41752</c:v>
                </c:pt>
                <c:pt idx="89">
                  <c:v>41836</c:v>
                </c:pt>
                <c:pt idx="90">
                  <c:v>41934</c:v>
                </c:pt>
                <c:pt idx="91">
                  <c:v>42025</c:v>
                </c:pt>
                <c:pt idx="92">
                  <c:v>42117</c:v>
                </c:pt>
                <c:pt idx="93">
                  <c:v>42207</c:v>
                </c:pt>
                <c:pt idx="94">
                  <c:v>42298</c:v>
                </c:pt>
                <c:pt idx="95">
                  <c:v>42389</c:v>
                </c:pt>
                <c:pt idx="96">
                  <c:v>42474</c:v>
                </c:pt>
                <c:pt idx="97">
                  <c:v>42571</c:v>
                </c:pt>
                <c:pt idx="98">
                  <c:v>42662</c:v>
                </c:pt>
                <c:pt idx="99">
                  <c:v>42753</c:v>
                </c:pt>
                <c:pt idx="100">
                  <c:v>42844</c:v>
                </c:pt>
                <c:pt idx="101">
                  <c:v>42935</c:v>
                </c:pt>
                <c:pt idx="102">
                  <c:v>43027</c:v>
                </c:pt>
                <c:pt idx="103">
                  <c:v>43118</c:v>
                </c:pt>
                <c:pt idx="104">
                  <c:v>43209</c:v>
                </c:pt>
                <c:pt idx="105">
                  <c:v>43300</c:v>
                </c:pt>
                <c:pt idx="106">
                  <c:v>43391</c:v>
                </c:pt>
              </c:numCache>
            </c:numRef>
          </c:cat>
          <c:val>
            <c:numRef>
              <c:f>DDM!$K$4:$K$110</c:f>
              <c:numCache>
                <c:formatCode>General</c:formatCode>
                <c:ptCount val="107"/>
                <c:pt idx="0">
                  <c:v>0.2752</c:v>
                </c:pt>
                <c:pt idx="1">
                  <c:v>0.2752</c:v>
                </c:pt>
                <c:pt idx="2">
                  <c:v>0.2752</c:v>
                </c:pt>
                <c:pt idx="3">
                  <c:v>0.2752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0.45</c:v>
                </c:pt>
                <c:pt idx="17">
                  <c:v>0.45</c:v>
                </c:pt>
                <c:pt idx="18">
                  <c:v>0.45</c:v>
                </c:pt>
                <c:pt idx="19">
                  <c:v>0.45</c:v>
                </c:pt>
                <c:pt idx="20">
                  <c:v>0.50519999999999998</c:v>
                </c:pt>
                <c:pt idx="21">
                  <c:v>0.25259999999999999</c:v>
                </c:pt>
                <c:pt idx="22">
                  <c:v>0.25259999999999999</c:v>
                </c:pt>
                <c:pt idx="23">
                  <c:v>0.25259999999999999</c:v>
                </c:pt>
                <c:pt idx="24">
                  <c:v>0.28499999999999998</c:v>
                </c:pt>
                <c:pt idx="25">
                  <c:v>0.28499999999999998</c:v>
                </c:pt>
                <c:pt idx="26">
                  <c:v>0.28499999999999998</c:v>
                </c:pt>
                <c:pt idx="27">
                  <c:v>0.28499999999999998</c:v>
                </c:pt>
                <c:pt idx="28">
                  <c:v>0.32</c:v>
                </c:pt>
                <c:pt idx="29">
                  <c:v>0.32</c:v>
                </c:pt>
                <c:pt idx="30">
                  <c:v>0.32</c:v>
                </c:pt>
                <c:pt idx="31">
                  <c:v>0.32</c:v>
                </c:pt>
                <c:pt idx="32">
                  <c:v>0.35</c:v>
                </c:pt>
                <c:pt idx="33">
                  <c:v>0.35</c:v>
                </c:pt>
                <c:pt idx="34">
                  <c:v>0.35</c:v>
                </c:pt>
                <c:pt idx="35">
                  <c:v>0.35</c:v>
                </c:pt>
                <c:pt idx="36">
                  <c:v>0.38</c:v>
                </c:pt>
                <c:pt idx="37">
                  <c:v>0.38</c:v>
                </c:pt>
                <c:pt idx="38">
                  <c:v>0.38</c:v>
                </c:pt>
                <c:pt idx="39">
                  <c:v>0.38</c:v>
                </c:pt>
                <c:pt idx="40">
                  <c:v>0.34499999999999997</c:v>
                </c:pt>
                <c:pt idx="41">
                  <c:v>0.41</c:v>
                </c:pt>
                <c:pt idx="42">
                  <c:v>0.41</c:v>
                </c:pt>
                <c:pt idx="43">
                  <c:v>0.41</c:v>
                </c:pt>
                <c:pt idx="44">
                  <c:v>0.41</c:v>
                </c:pt>
                <c:pt idx="45">
                  <c:v>0.45500000000000002</c:v>
                </c:pt>
                <c:pt idx="46">
                  <c:v>0.45500000000000002</c:v>
                </c:pt>
                <c:pt idx="47">
                  <c:v>0.45500000000000002</c:v>
                </c:pt>
                <c:pt idx="48">
                  <c:v>0.5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0.28000000000000003</c:v>
                </c:pt>
                <c:pt idx="53">
                  <c:v>0.28000000000000003</c:v>
                </c:pt>
                <c:pt idx="54">
                  <c:v>0.28000000000000003</c:v>
                </c:pt>
                <c:pt idx="55">
                  <c:v>0.28000000000000003</c:v>
                </c:pt>
                <c:pt idx="56">
                  <c:v>0.31</c:v>
                </c:pt>
                <c:pt idx="57">
                  <c:v>0.31</c:v>
                </c:pt>
                <c:pt idx="58">
                  <c:v>0.31</c:v>
                </c:pt>
                <c:pt idx="59">
                  <c:v>0.31</c:v>
                </c:pt>
                <c:pt idx="60">
                  <c:v>0.35</c:v>
                </c:pt>
                <c:pt idx="61">
                  <c:v>0.35</c:v>
                </c:pt>
                <c:pt idx="62">
                  <c:v>0.35</c:v>
                </c:pt>
                <c:pt idx="63">
                  <c:v>0.35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0.44</c:v>
                </c:pt>
                <c:pt idx="69">
                  <c:v>0.44</c:v>
                </c:pt>
                <c:pt idx="70">
                  <c:v>0.44</c:v>
                </c:pt>
                <c:pt idx="71">
                  <c:v>0.44</c:v>
                </c:pt>
                <c:pt idx="72">
                  <c:v>0.48180000000000001</c:v>
                </c:pt>
                <c:pt idx="73">
                  <c:v>0.48180000000000001</c:v>
                </c:pt>
                <c:pt idx="74">
                  <c:v>0.48180000000000001</c:v>
                </c:pt>
                <c:pt idx="75">
                  <c:v>0.48180000000000001</c:v>
                </c:pt>
                <c:pt idx="76">
                  <c:v>0.52500000000000002</c:v>
                </c:pt>
                <c:pt idx="77">
                  <c:v>0.52500000000000002</c:v>
                </c:pt>
                <c:pt idx="78">
                  <c:v>0.52500000000000002</c:v>
                </c:pt>
                <c:pt idx="79">
                  <c:v>0.52500000000000002</c:v>
                </c:pt>
                <c:pt idx="80">
                  <c:v>0.56200000000000006</c:v>
                </c:pt>
                <c:pt idx="81">
                  <c:v>0.56200000000000006</c:v>
                </c:pt>
                <c:pt idx="82">
                  <c:v>0.56200000000000006</c:v>
                </c:pt>
                <c:pt idx="83">
                  <c:v>0.56200000000000006</c:v>
                </c:pt>
                <c:pt idx="84">
                  <c:v>0.60150000000000003</c:v>
                </c:pt>
                <c:pt idx="85">
                  <c:v>0.60150000000000003</c:v>
                </c:pt>
                <c:pt idx="86">
                  <c:v>0.60150000000000003</c:v>
                </c:pt>
                <c:pt idx="87">
                  <c:v>0.60150000000000003</c:v>
                </c:pt>
                <c:pt idx="88">
                  <c:v>0.64359999999999995</c:v>
                </c:pt>
                <c:pt idx="89">
                  <c:v>0.64359999999999995</c:v>
                </c:pt>
                <c:pt idx="90">
                  <c:v>0.64359999999999995</c:v>
                </c:pt>
                <c:pt idx="91">
                  <c:v>0.64359999999999995</c:v>
                </c:pt>
                <c:pt idx="92">
                  <c:v>0.66290000000000004</c:v>
                </c:pt>
                <c:pt idx="93">
                  <c:v>0.66290000000000004</c:v>
                </c:pt>
                <c:pt idx="94">
                  <c:v>0.66290000000000004</c:v>
                </c:pt>
                <c:pt idx="95">
                  <c:v>0.66290000000000004</c:v>
                </c:pt>
                <c:pt idx="96">
                  <c:v>0.66949999999999998</c:v>
                </c:pt>
                <c:pt idx="97">
                  <c:v>0.66949999999999998</c:v>
                </c:pt>
                <c:pt idx="98">
                  <c:v>0.66949999999999998</c:v>
                </c:pt>
                <c:pt idx="99">
                  <c:v>0.66949999999999998</c:v>
                </c:pt>
                <c:pt idx="100">
                  <c:v>0.68959999999999999</c:v>
                </c:pt>
                <c:pt idx="101">
                  <c:v>0.68959999999999999</c:v>
                </c:pt>
                <c:pt idx="102">
                  <c:v>0.68959999999999999</c:v>
                </c:pt>
                <c:pt idx="103">
                  <c:v>0.68959999999999999</c:v>
                </c:pt>
                <c:pt idx="104">
                  <c:v>0.71719999999999995</c:v>
                </c:pt>
                <c:pt idx="105">
                  <c:v>0.71719999999999995</c:v>
                </c:pt>
                <c:pt idx="106">
                  <c:v>0.71719999999999995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CA-3E44-9528-4BF210CE1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313471"/>
        <c:axId val="688959119"/>
      </c:lineChart>
      <c:dateAx>
        <c:axId val="760313471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688959119"/>
        <c:crosses val="autoZero"/>
        <c:auto val="1"/>
        <c:lblOffset val="100"/>
        <c:baseTimeUnit val="months"/>
      </c:dateAx>
      <c:valAx>
        <c:axId val="68895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760313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/>
              <a:t>FCFF ( 2019 - 2023)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Pt>
            <c:idx val="5"/>
            <c:marker>
              <c:symbol val="circle"/>
              <c:size val="17"/>
              <c:spPr>
                <a:solidFill>
                  <a:schemeClr val="accent1"/>
                </a:solidFill>
                <a:ln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0FF-584D-BA06-0158AACC7022}"/>
              </c:ext>
            </c:extLst>
          </c:dPt>
          <c:dPt>
            <c:idx val="6"/>
            <c:marker>
              <c:symbol val="circle"/>
              <c:size val="17"/>
              <c:spPr>
                <a:solidFill>
                  <a:schemeClr val="accent1"/>
                </a:solidFill>
                <a:ln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0FF-584D-BA06-0158AACC7022}"/>
              </c:ext>
            </c:extLst>
          </c:dPt>
          <c:dPt>
            <c:idx val="7"/>
            <c:marker>
              <c:symbol val="circle"/>
              <c:size val="17"/>
              <c:spPr>
                <a:solidFill>
                  <a:schemeClr val="accent1"/>
                </a:solidFill>
                <a:ln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B0FF-584D-BA06-0158AACC7022}"/>
              </c:ext>
            </c:extLst>
          </c:dPt>
          <c:dPt>
            <c:idx val="8"/>
            <c:marker>
              <c:symbol val="circle"/>
              <c:size val="17"/>
              <c:spPr>
                <a:solidFill>
                  <a:schemeClr val="accent1"/>
                </a:solidFill>
                <a:ln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B0FF-584D-BA06-0158AACC7022}"/>
              </c:ext>
            </c:extLst>
          </c:dPt>
          <c:dPt>
            <c:idx val="9"/>
            <c:marker>
              <c:symbol val="circle"/>
              <c:size val="17"/>
              <c:spPr>
                <a:solidFill>
                  <a:schemeClr val="accent1"/>
                </a:solidFill>
                <a:ln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B0FF-584D-BA06-0158AACC70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('DDM-DCF'!$C$7:$G$7,'DDM-DCF'!$I$7:$M$7)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2019E</c:v>
                </c:pt>
                <c:pt idx="6">
                  <c:v>2020E</c:v>
                </c:pt>
                <c:pt idx="7">
                  <c:v>2021E</c:v>
                </c:pt>
                <c:pt idx="8">
                  <c:v>2022E</c:v>
                </c:pt>
                <c:pt idx="9">
                  <c:v>2023E</c:v>
                </c:pt>
              </c:strCache>
            </c:strRef>
          </c:cat>
          <c:val>
            <c:numRef>
              <c:f>('DDM-DCF'!$C$8:$G$8,'DDM-DCF'!$I$8:$M$8)</c:f>
              <c:numCache>
                <c:formatCode>_(#,##0,,_)_%;_(\(#,##0,,\)_%;_("—"_);_(@_)</c:formatCode>
                <c:ptCount val="10"/>
                <c:pt idx="0">
                  <c:v>11222220787.818604</c:v>
                </c:pt>
                <c:pt idx="1">
                  <c:v>15783914886.344215</c:v>
                </c:pt>
                <c:pt idx="2">
                  <c:v>12973934561.183201</c:v>
                </c:pt>
                <c:pt idx="3">
                  <c:v>10357406431.372549</c:v>
                </c:pt>
                <c:pt idx="4">
                  <c:v>11830036876.526672</c:v>
                </c:pt>
                <c:pt idx="5">
                  <c:v>11955494839.406757</c:v>
                </c:pt>
                <c:pt idx="6">
                  <c:v>12082283288.456438</c:v>
                </c:pt>
                <c:pt idx="7">
                  <c:v>12210416333.528982</c:v>
                </c:pt>
                <c:pt idx="8">
                  <c:v>12339908234.113153</c:v>
                </c:pt>
                <c:pt idx="9">
                  <c:v>12470773400.920103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0FF-584D-BA06-0158AACC702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0636671"/>
        <c:axId val="760638351"/>
      </c:lineChart>
      <c:catAx>
        <c:axId val="76063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760638351"/>
        <c:crosses val="autoZero"/>
        <c:auto val="1"/>
        <c:lblAlgn val="ctr"/>
        <c:lblOffset val="100"/>
        <c:noMultiLvlLbl val="0"/>
      </c:catAx>
      <c:valAx>
        <c:axId val="760638351"/>
        <c:scaling>
          <c:orientation val="minMax"/>
          <c:min val="900000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Millions '$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_(#,##0,,_)_%;_(\(#,##0,,\)_%;_(&quot;—&quot;_);_(@_)" sourceLinked="1"/>
        <c:majorTickMark val="none"/>
        <c:minorTickMark val="none"/>
        <c:tickLblPos val="nextTo"/>
        <c:crossAx val="760636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5DBC7D8D-00F7-CA4A-B953-257F64E6FAB8}">
          <cx:tx>
            <cx:txData>
              <cx:f>_xlchart.v1.2</cx:f>
              <cx:v> Close 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A4554892-1E50-EF4F-994E-10258F6A61B9}">
          <cx:tx>
            <cx:txData>
              <cx:f>_xlchart.v1.0</cx:f>
              <cx:v> Close 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Distribution of Returns on P&amp;G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atin typeface="Helvetica" pitchFamily="2" charset="0"/>
              <a:ea typeface="Helvetica" pitchFamily="2" charset="0"/>
              <a:cs typeface="Helvetica" pitchFamily="2" charset="0"/>
            </a:defRPr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Helvetica" pitchFamily="2" charset="0"/>
            </a:rPr>
            <a:t>Distribution of Returns on P&amp;G</a:t>
          </a:r>
        </a:p>
      </cx:txPr>
    </cx:title>
    <cx:plotArea>
      <cx:plotAreaRegion>
        <cx:series layoutId="clusteredColumn" uniqueId="{A219FD3E-0048-BC46-AD39-3803698E3224}">
          <cx:tx>
            <cx:txData>
              <cx:f>_xlchart.v1.6</cx:f>
              <cx:v>P&amp;G - Returns</cx:v>
            </cx:txData>
          </cx:tx>
          <cx:dataId val="0"/>
          <cx:layoutPr>
            <cx:binning intervalClosed="r">
              <cx:binCount val="50"/>
            </cx:binning>
          </cx:layoutPr>
        </cx:series>
      </cx:plotAreaRegion>
      <cx:axis id="0">
        <cx:catScaling gapWidth="0.100000001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>
                <a:solidFill>
                  <a:srgbClr val="595959"/>
                </a:solidFill>
                <a:latin typeface="Helvetica" pitchFamily="2" charset="0"/>
                <a:ea typeface="Helvetica" pitchFamily="2" charset="0"/>
                <a:cs typeface="Helvetica" pitchFamily="2" charset="0"/>
              </a:defRPr>
            </a:pPr>
            <a:endParaRPr lang="en-US">
              <a:latin typeface="Helvetica" pitchFamily="2" charset="0"/>
            </a:endParaRPr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>
                <a:solidFill>
                  <a:srgbClr val="595959"/>
                </a:solidFill>
                <a:latin typeface="Helvetica" pitchFamily="2" charset="0"/>
                <a:ea typeface="Helvetica" pitchFamily="2" charset="0"/>
                <a:cs typeface="Helvetica" pitchFamily="2" charset="0"/>
              </a:defRPr>
            </a:pPr>
            <a:endParaRPr lang="en-US">
              <a:latin typeface="Helvetica" pitchFamily="2" charset="0"/>
            </a:endParaRPr>
          </a:p>
        </cx:txPr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Distribution of S&amp;P 500 Returns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>
              <a:solidFill>
                <a:srgbClr val="595959"/>
              </a:solidFill>
              <a:latin typeface="Helvetica" pitchFamily="2" charset="0"/>
              <a:ea typeface="Helvetica" pitchFamily="2" charset="0"/>
              <a:cs typeface="Helvetica" pitchFamily="2" charset="0"/>
            </a:defRPr>
          </a:pPr>
          <a:r>
            <a:rPr lang="en-US">
              <a:latin typeface="Helvetica" pitchFamily="2" charset="0"/>
            </a:rPr>
            <a:t>Distribution of S&amp;P 500 Returns</a:t>
          </a:r>
        </a:p>
      </cx:txPr>
    </cx:title>
    <cx:plotArea>
      <cx:plotAreaRegion>
        <cx:series layoutId="clusteredColumn" uniqueId="{C490125C-2B8A-F944-92B6-6D0F4A191CFD}">
          <cx:tx>
            <cx:txData>
              <cx:f>_xlchart.v1.4</cx:f>
              <cx:v>S&amp;P 500 Returns </cx:v>
            </cx:txData>
          </cx:tx>
          <cx:dataId val="0"/>
          <cx:layoutPr>
            <cx:binning intervalClosed="r">
              <cx:binCount val="50"/>
            </cx:binning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>
                <a:solidFill>
                  <a:srgbClr val="595959"/>
                </a:solidFill>
                <a:latin typeface="Helvetica" pitchFamily="2" charset="0"/>
                <a:ea typeface="Helvetica" pitchFamily="2" charset="0"/>
                <a:cs typeface="Helvetica" pitchFamily="2" charset="0"/>
              </a:defRPr>
            </a:pPr>
            <a:endParaRPr lang="en-US">
              <a:latin typeface="Helvetica" pitchFamily="2" charset="0"/>
            </a:endParaRPr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>
                <a:solidFill>
                  <a:srgbClr val="595959"/>
                </a:solidFill>
                <a:latin typeface="Helvetica" pitchFamily="2" charset="0"/>
                <a:ea typeface="Helvetica" pitchFamily="2" charset="0"/>
                <a:cs typeface="Helvetica" pitchFamily="2" charset="0"/>
              </a:defRPr>
            </a:pPr>
            <a:endParaRPr lang="en-US">
              <a:latin typeface="Helvetica" pitchFamily="2" charset="0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microsoft.com/office/2014/relationships/chartEx" Target="../charts/chartEx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127000</xdr:colOff>
      <xdr:row>3</xdr:row>
      <xdr:rowOff>152400</xdr:rowOff>
    </xdr:from>
    <xdr:to>
      <xdr:col>15</xdr:col>
      <xdr:colOff>330200</xdr:colOff>
      <xdr:row>26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06AF3B-5CFA-3449-8D61-8CA95377B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95250</xdr:colOff>
      <xdr:row>1</xdr:row>
      <xdr:rowOff>0</xdr:rowOff>
    </xdr:from>
    <xdr:to>
      <xdr:col>38</xdr:col>
      <xdr:colOff>425450</xdr:colOff>
      <xdr:row>25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DAACBE-C35F-6940-B0DE-C46173E55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438150</xdr:colOff>
      <xdr:row>1</xdr:row>
      <xdr:rowOff>0</xdr:rowOff>
    </xdr:from>
    <xdr:to>
      <xdr:col>28</xdr:col>
      <xdr:colOff>69850</xdr:colOff>
      <xdr:row>25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BA0330-35D5-854E-A2A2-5EB466A26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622300</xdr:colOff>
      <xdr:row>8</xdr:row>
      <xdr:rowOff>177800</xdr:rowOff>
    </xdr:from>
    <xdr:to>
      <xdr:col>8</xdr:col>
      <xdr:colOff>622300</xdr:colOff>
      <xdr:row>31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4753C911-FA35-9342-95CF-EAADC2EB05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2300" y="1803400"/>
              <a:ext cx="7010400" cy="4584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546100</xdr:colOff>
      <xdr:row>9</xdr:row>
      <xdr:rowOff>63500</xdr:rowOff>
    </xdr:from>
    <xdr:to>
      <xdr:col>19</xdr:col>
      <xdr:colOff>584200</xdr:colOff>
      <xdr:row>32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7305AC8A-CE28-1444-80BB-E75B945D78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55100" y="1892300"/>
              <a:ext cx="7175500" cy="4635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660400</xdr:colOff>
      <xdr:row>54</xdr:row>
      <xdr:rowOff>127000</xdr:rowOff>
    </xdr:from>
    <xdr:to>
      <xdr:col>16</xdr:col>
      <xdr:colOff>552450</xdr:colOff>
      <xdr:row>89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0308CF-8254-1C4E-AAEB-060E3703B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381000</xdr:colOff>
      <xdr:row>53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B476E4-6A59-544F-AFE3-8DCF588DC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317500</xdr:colOff>
      <xdr:row>1209</xdr:row>
      <xdr:rowOff>127000</xdr:rowOff>
    </xdr:from>
    <xdr:to>
      <xdr:col>11</xdr:col>
      <xdr:colOff>787400</xdr:colOff>
      <xdr:row>1241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55EE1E7-19DE-854F-ACDD-D28919E3FD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56300" y="199999600"/>
              <a:ext cx="7010400" cy="5194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857250</xdr:colOff>
      <xdr:row>1209</xdr:row>
      <xdr:rowOff>127000</xdr:rowOff>
    </xdr:from>
    <xdr:to>
      <xdr:col>20</xdr:col>
      <xdr:colOff>647700</xdr:colOff>
      <xdr:row>1241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0D2D8B6-4309-544E-ABE8-7421FB7F60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36550" y="199999600"/>
              <a:ext cx="7334250" cy="5194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230910</xdr:colOff>
      <xdr:row>15</xdr:row>
      <xdr:rowOff>25399</xdr:rowOff>
    </xdr:from>
    <xdr:to>
      <xdr:col>12</xdr:col>
      <xdr:colOff>958273</xdr:colOff>
      <xdr:row>45</xdr:row>
      <xdr:rowOff>115454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EE719A-E112-8B43-B727-0F705A2A8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11</xdr:row>
      <xdr:rowOff>38100</xdr:rowOff>
    </xdr:from>
    <xdr:to>
      <xdr:col>5</xdr:col>
      <xdr:colOff>355600</xdr:colOff>
      <xdr:row>28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D23F66-181C-AF4D-98A8-DF391A5A6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692150</xdr:colOff>
      <xdr:row>2</xdr:row>
      <xdr:rowOff>0</xdr:rowOff>
    </xdr:from>
    <xdr:to>
      <xdr:col>23</xdr:col>
      <xdr:colOff>279400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1C4ABB-68D2-D548-BFBD-C7785E9BF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184728</xdr:colOff>
      <xdr:row>15</xdr:row>
      <xdr:rowOff>11544</xdr:rowOff>
    </xdr:from>
    <xdr:to>
      <xdr:col>12</xdr:col>
      <xdr:colOff>912090</xdr:colOff>
      <xdr:row>45</xdr:row>
      <xdr:rowOff>106218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5BF992-A4A1-0541-9EC7-B0B765933E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15</xdr:row>
      <xdr:rowOff>190500</xdr:rowOff>
    </xdr:from>
    <xdr:to>
      <xdr:col>16</xdr:col>
      <xdr:colOff>12700</xdr:colOff>
      <xdr:row>35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6CA6E5-073D-AF44-8786-1C4D0BF53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450850</xdr:colOff>
      <xdr:row>37</xdr:row>
      <xdr:rowOff>25400</xdr:rowOff>
    </xdr:from>
    <xdr:to>
      <xdr:col>16</xdr:col>
      <xdr:colOff>25400</xdr:colOff>
      <xdr:row>63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FB439D-0F2E-234F-AC9E-6A20DB459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361950</xdr:colOff>
      <xdr:row>37</xdr:row>
      <xdr:rowOff>0</xdr:rowOff>
    </xdr:from>
    <xdr:to>
      <xdr:col>25</xdr:col>
      <xdr:colOff>254000</xdr:colOff>
      <xdr:row>63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FF77EE-F0BC-F343-830F-2FCC1991E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311150</xdr:colOff>
      <xdr:row>16</xdr:row>
      <xdr:rowOff>0</xdr:rowOff>
    </xdr:from>
    <xdr:to>
      <xdr:col>25</xdr:col>
      <xdr:colOff>203200</xdr:colOff>
      <xdr:row>35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3F4C90-FA88-B141-82D4-99C3F2B46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476250</xdr:colOff>
      <xdr:row>64</xdr:row>
      <xdr:rowOff>190500</xdr:rowOff>
    </xdr:from>
    <xdr:to>
      <xdr:col>18</xdr:col>
      <xdr:colOff>508000</xdr:colOff>
      <xdr:row>88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CB7693-9EA4-D74E-91BE-915442598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57150</xdr:colOff>
      <xdr:row>64</xdr:row>
      <xdr:rowOff>190500</xdr:rowOff>
    </xdr:from>
    <xdr:to>
      <xdr:col>30</xdr:col>
      <xdr:colOff>407162</xdr:colOff>
      <xdr:row>88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762ACA6-EDCE-6745-952E-CABE06E06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100378</xdr:colOff>
      <xdr:row>5</xdr:row>
      <xdr:rowOff>81979</xdr:rowOff>
    </xdr:from>
    <xdr:to>
      <xdr:col>7</xdr:col>
      <xdr:colOff>100378</xdr:colOff>
      <xdr:row>16</xdr:row>
      <xdr:rowOff>72267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55B16D1D-D823-EA45-B702-D7DBC3DD324B}"/>
            </a:ext>
          </a:extLst>
        </xdr:cNvPr>
        <xdr:cNvCxnSpPr>
          <a:cxnSpLocks/>
        </xdr:cNvCxnSpPr>
      </xdr:nvCxnSpPr>
      <xdr:spPr>
        <a:xfrm>
          <a:off x="4989878" y="907479"/>
          <a:ext cx="0" cy="1806388"/>
        </a:xfrm>
        <a:prstGeom prst="line">
          <a:avLst/>
        </a:prstGeom>
        <a:ln w="28575">
          <a:solidFill>
            <a:srgbClr val="FFC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9788</xdr:colOff>
      <xdr:row>8</xdr:row>
      <xdr:rowOff>39818</xdr:rowOff>
    </xdr:from>
    <xdr:to>
      <xdr:col>4</xdr:col>
      <xdr:colOff>14479</xdr:colOff>
      <xdr:row>9</xdr:row>
      <xdr:rowOff>135975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CE746DCA-1548-CE4C-B402-11D3021EAE7B}"/>
            </a:ext>
          </a:extLst>
        </xdr:cNvPr>
        <xdr:cNvSpPr/>
      </xdr:nvSpPr>
      <xdr:spPr>
        <a:xfrm>
          <a:off x="1406788" y="1360618"/>
          <a:ext cx="1401691" cy="26125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9pPr>
        </a:lstStyle>
        <a:p>
          <a:pPr algn="ctr"/>
          <a:r>
            <a:rPr lang="en-US" sz="1050">
              <a:latin typeface="Helvetica" pitchFamily="2" charset="0"/>
            </a:rPr>
            <a:t>1 year High – Low</a:t>
          </a:r>
        </a:p>
      </xdr:txBody>
    </xdr:sp>
    <xdr:clientData/>
  </xdr:twoCellAnchor>
  <xdr:twoCellAnchor>
    <xdr:from>
      <xdr:col>2</xdr:col>
      <xdr:colOff>9787</xdr:colOff>
      <xdr:row>10</xdr:row>
      <xdr:rowOff>83919</xdr:rowOff>
    </xdr:from>
    <xdr:to>
      <xdr:col>4</xdr:col>
      <xdr:colOff>14478</xdr:colOff>
      <xdr:row>12</xdr:row>
      <xdr:rowOff>14976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5FB98D0-AC68-324A-B08B-8FE3A042EE6D}"/>
            </a:ext>
          </a:extLst>
        </xdr:cNvPr>
        <xdr:cNvSpPr/>
      </xdr:nvSpPr>
      <xdr:spPr>
        <a:xfrm>
          <a:off x="1406787" y="1734919"/>
          <a:ext cx="1401691" cy="26125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9pPr>
        </a:lstStyle>
        <a:p>
          <a:pPr algn="ctr"/>
          <a:r>
            <a:rPr lang="en-US" sz="1050">
              <a:latin typeface="Helvetica" pitchFamily="2" charset="0"/>
            </a:rPr>
            <a:t>DCF</a:t>
          </a:r>
        </a:p>
      </xdr:txBody>
    </xdr:sp>
    <xdr:clientData/>
  </xdr:twoCellAnchor>
  <xdr:twoCellAnchor>
    <xdr:from>
      <xdr:col>5</xdr:col>
      <xdr:colOff>233709</xdr:colOff>
      <xdr:row>8</xdr:row>
      <xdr:rowOff>39817</xdr:rowOff>
    </xdr:from>
    <xdr:to>
      <xdr:col>7</xdr:col>
      <xdr:colOff>243473</xdr:colOff>
      <xdr:row>9</xdr:row>
      <xdr:rowOff>135974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8D9C41EF-FEB1-DB48-B99B-4F4DF51CCA66}"/>
            </a:ext>
          </a:extLst>
        </xdr:cNvPr>
        <xdr:cNvSpPr/>
      </xdr:nvSpPr>
      <xdr:spPr>
        <a:xfrm>
          <a:off x="3726209" y="1360617"/>
          <a:ext cx="1406764" cy="261257"/>
        </a:xfrm>
        <a:prstGeom prst="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9pPr>
        </a:lstStyle>
        <a:p>
          <a:pPr algn="ctr"/>
          <a:r>
            <a:rPr lang="en-US" sz="1050">
              <a:solidFill>
                <a:schemeClr val="tx1"/>
              </a:solidFill>
              <a:latin typeface="Helvetica" pitchFamily="2" charset="0"/>
            </a:rPr>
            <a:t>70.73 - 94.81$</a:t>
          </a:r>
        </a:p>
      </xdr:txBody>
    </xdr:sp>
    <xdr:clientData/>
  </xdr:twoCellAnchor>
  <xdr:twoCellAnchor>
    <xdr:from>
      <xdr:col>6</xdr:col>
      <xdr:colOff>296463</xdr:colOff>
      <xdr:row>10</xdr:row>
      <xdr:rowOff>74486</xdr:rowOff>
    </xdr:from>
    <xdr:to>
      <xdr:col>9</xdr:col>
      <xdr:colOff>209697</xdr:colOff>
      <xdr:row>12</xdr:row>
      <xdr:rowOff>5543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C3E58BF5-87A6-6341-AE0E-B4FDA415F37F}"/>
            </a:ext>
          </a:extLst>
        </xdr:cNvPr>
        <xdr:cNvSpPr/>
      </xdr:nvSpPr>
      <xdr:spPr>
        <a:xfrm>
          <a:off x="4487463" y="1725486"/>
          <a:ext cx="2008734" cy="261257"/>
        </a:xfrm>
        <a:prstGeom prst="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9pPr>
        </a:lstStyle>
        <a:p>
          <a:pPr algn="ctr"/>
          <a:r>
            <a:rPr lang="en-US" sz="1050">
              <a:solidFill>
                <a:schemeClr val="tx1"/>
              </a:solidFill>
              <a:latin typeface="Helvetica" pitchFamily="2" charset="0"/>
            </a:rPr>
            <a:t>88.5 – 119.3$</a:t>
          </a:r>
        </a:p>
      </xdr:txBody>
    </xdr:sp>
    <xdr:clientData/>
  </xdr:twoCellAnchor>
  <xdr:twoCellAnchor>
    <xdr:from>
      <xdr:col>6</xdr:col>
      <xdr:colOff>176854</xdr:colOff>
      <xdr:row>13</xdr:row>
      <xdr:rowOff>6075</xdr:rowOff>
    </xdr:from>
    <xdr:to>
      <xdr:col>7</xdr:col>
      <xdr:colOff>623866</xdr:colOff>
      <xdr:row>14</xdr:row>
      <xdr:rowOff>102232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E796FC81-5F1E-AD4E-8B7C-BCCC5DDD7A4D}"/>
            </a:ext>
          </a:extLst>
        </xdr:cNvPr>
        <xdr:cNvSpPr/>
      </xdr:nvSpPr>
      <xdr:spPr>
        <a:xfrm>
          <a:off x="4367854" y="2152375"/>
          <a:ext cx="1145512" cy="261257"/>
        </a:xfrm>
        <a:prstGeom prst="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9pPr>
        </a:lstStyle>
        <a:p>
          <a:pPr algn="ctr"/>
          <a:r>
            <a:rPr lang="en-US" sz="1050">
              <a:solidFill>
                <a:schemeClr val="tx1"/>
              </a:solidFill>
              <a:latin typeface="Helvetica" pitchFamily="2" charset="0"/>
            </a:rPr>
            <a:t>88.4 – 96.3$</a:t>
          </a:r>
        </a:p>
      </xdr:txBody>
    </xdr:sp>
    <xdr:clientData/>
  </xdr:twoCellAnchor>
  <xdr:twoCellAnchor>
    <xdr:from>
      <xdr:col>6</xdr:col>
      <xdr:colOff>102225</xdr:colOff>
      <xdr:row>15</xdr:row>
      <xdr:rowOff>18150</xdr:rowOff>
    </xdr:from>
    <xdr:to>
      <xdr:col>8</xdr:col>
      <xdr:colOff>78496</xdr:colOff>
      <xdr:row>17</xdr:row>
      <xdr:rowOff>152797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A200CFF0-0E1B-B642-8E9B-3EE2DAC88286}"/>
            </a:ext>
          </a:extLst>
        </xdr:cNvPr>
        <xdr:cNvSpPr/>
      </xdr:nvSpPr>
      <xdr:spPr>
        <a:xfrm>
          <a:off x="4293225" y="2494650"/>
          <a:ext cx="1373271" cy="464847"/>
        </a:xfrm>
        <a:prstGeom prst="rect">
          <a:avLst/>
        </a:prstGeom>
        <a:solidFill>
          <a:srgbClr val="FFC000"/>
        </a:solidFill>
        <a:ln>
          <a:solidFill>
            <a:schemeClr val="tx1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9pPr>
        </a:lstStyle>
        <a:p>
          <a:pPr algn="ctr"/>
          <a:r>
            <a:rPr lang="en-US" sz="1050">
              <a:solidFill>
                <a:schemeClr val="tx1"/>
              </a:solidFill>
              <a:latin typeface="Helvetica" pitchFamily="2" charset="0"/>
            </a:rPr>
            <a:t>Current Price</a:t>
          </a:r>
        </a:p>
        <a:p>
          <a:pPr algn="ctr"/>
          <a:r>
            <a:rPr lang="en-US" sz="1050">
              <a:solidFill>
                <a:schemeClr val="tx1"/>
              </a:solidFill>
              <a:latin typeface="Helvetica" pitchFamily="2" charset="0"/>
            </a:rPr>
            <a:t>91.94$</a:t>
          </a:r>
        </a:p>
      </xdr:txBody>
    </xdr:sp>
    <xdr:clientData/>
  </xdr:twoCellAnchor>
  <xdr:twoCellAnchor>
    <xdr:from>
      <xdr:col>4</xdr:col>
      <xdr:colOff>9455</xdr:colOff>
      <xdr:row>5</xdr:row>
      <xdr:rowOff>81979</xdr:rowOff>
    </xdr:from>
    <xdr:to>
      <xdr:col>4</xdr:col>
      <xdr:colOff>19503</xdr:colOff>
      <xdr:row>19</xdr:row>
      <xdr:rowOff>97315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A9F1189-3268-EC49-AF3C-FAAFC4D6895D}"/>
            </a:ext>
          </a:extLst>
        </xdr:cNvPr>
        <xdr:cNvCxnSpPr>
          <a:cxnSpLocks/>
        </xdr:cNvCxnSpPr>
      </xdr:nvCxnSpPr>
      <xdr:spPr>
        <a:xfrm flipH="1">
          <a:off x="2803455" y="907479"/>
          <a:ext cx="10048" cy="2326736"/>
        </a:xfrm>
        <a:prstGeom prst="line">
          <a:avLst/>
        </a:prstGeom>
        <a:ln w="9525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471530</xdr:colOff>
      <xdr:row>5</xdr:row>
      <xdr:rowOff>40749</xdr:rowOff>
    </xdr:from>
    <xdr:to>
      <xdr:col>5</xdr:col>
      <xdr:colOff>471530</xdr:colOff>
      <xdr:row>19</xdr:row>
      <xdr:rowOff>97315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A980B5BB-EF4B-2B43-A830-BA94B2A1C89C}"/>
            </a:ext>
          </a:extLst>
        </xdr:cNvPr>
        <xdr:cNvCxnSpPr>
          <a:cxnSpLocks/>
        </xdr:cNvCxnSpPr>
      </xdr:nvCxnSpPr>
      <xdr:spPr>
        <a:xfrm>
          <a:off x="3964030" y="866249"/>
          <a:ext cx="0" cy="2367966"/>
        </a:xfrm>
        <a:prstGeom prst="line">
          <a:avLst/>
        </a:prstGeom>
        <a:ln w="9525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424849</xdr:colOff>
      <xdr:row>5</xdr:row>
      <xdr:rowOff>7362</xdr:rowOff>
    </xdr:from>
    <xdr:to>
      <xdr:col>10</xdr:col>
      <xdr:colOff>424849</xdr:colOff>
      <xdr:row>19</xdr:row>
      <xdr:rowOff>105158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7F2D44D8-4327-5C4D-83AC-84CDC9FC8DC7}"/>
            </a:ext>
          </a:extLst>
        </xdr:cNvPr>
        <xdr:cNvCxnSpPr>
          <a:cxnSpLocks/>
        </xdr:cNvCxnSpPr>
      </xdr:nvCxnSpPr>
      <xdr:spPr>
        <a:xfrm>
          <a:off x="7409849" y="832862"/>
          <a:ext cx="0" cy="2409196"/>
        </a:xfrm>
        <a:prstGeom prst="line">
          <a:avLst/>
        </a:prstGeom>
        <a:ln w="9525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13</xdr:row>
      <xdr:rowOff>400</xdr:rowOff>
    </xdr:from>
    <xdr:to>
      <xdr:col>4</xdr:col>
      <xdr:colOff>4691</xdr:colOff>
      <xdr:row>14</xdr:row>
      <xdr:rowOff>96557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21CBDC8B-C228-E44B-9338-39742456D946}"/>
            </a:ext>
          </a:extLst>
        </xdr:cNvPr>
        <xdr:cNvSpPr/>
      </xdr:nvSpPr>
      <xdr:spPr>
        <a:xfrm>
          <a:off x="1397000" y="2146700"/>
          <a:ext cx="1401691" cy="26125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9pPr>
        </a:lstStyle>
        <a:p>
          <a:pPr algn="ctr"/>
          <a:r>
            <a:rPr lang="en-US" sz="1050">
              <a:latin typeface="Helvetica" pitchFamily="2" charset="0"/>
            </a:rPr>
            <a:t>Multiples</a:t>
          </a:r>
        </a:p>
      </xdr:txBody>
    </xdr:sp>
    <xdr:clientData/>
  </xdr:twoCellAnchor>
  <xdr:twoCellAnchor>
    <xdr:from>
      <xdr:col>4</xdr:col>
      <xdr:colOff>4692</xdr:colOff>
      <xdr:row>19</xdr:row>
      <xdr:rowOff>105158</xdr:rowOff>
    </xdr:from>
    <xdr:to>
      <xdr:col>10</xdr:col>
      <xdr:colOff>424851</xdr:colOff>
      <xdr:row>19</xdr:row>
      <xdr:rowOff>105158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8FC315A9-899D-B84D-A141-AE428B8F49A3}"/>
            </a:ext>
          </a:extLst>
        </xdr:cNvPr>
        <xdr:cNvCxnSpPr>
          <a:cxnSpLocks/>
        </xdr:cNvCxnSpPr>
      </xdr:nvCxnSpPr>
      <xdr:spPr>
        <a:xfrm flipH="1">
          <a:off x="2798692" y="3242058"/>
          <a:ext cx="4611159" cy="0"/>
        </a:xfrm>
        <a:prstGeom prst="line">
          <a:avLst/>
        </a:prstGeom>
        <a:ln w="9525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24518</xdr:colOff>
      <xdr:row>4</xdr:row>
      <xdr:rowOff>1136</xdr:rowOff>
    </xdr:from>
    <xdr:to>
      <xdr:col>5</xdr:col>
      <xdr:colOff>471530</xdr:colOff>
      <xdr:row>5</xdr:row>
      <xdr:rowOff>97293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7764CEEA-2FAD-AF40-96F8-90FC00190B83}"/>
            </a:ext>
          </a:extLst>
        </xdr:cNvPr>
        <xdr:cNvSpPr/>
      </xdr:nvSpPr>
      <xdr:spPr>
        <a:xfrm>
          <a:off x="2818518" y="661536"/>
          <a:ext cx="1145512" cy="261257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dk1"/>
              </a:solidFill>
              <a:latin typeface="+mn-lt"/>
              <a:ea typeface="+mn-ea"/>
              <a:cs typeface="+mn-cs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dk1"/>
              </a:solidFill>
              <a:latin typeface="+mn-lt"/>
              <a:ea typeface="+mn-ea"/>
              <a:cs typeface="+mn-cs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dk1"/>
              </a:solidFill>
              <a:latin typeface="+mn-lt"/>
              <a:ea typeface="+mn-ea"/>
              <a:cs typeface="+mn-cs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dk1"/>
              </a:solidFill>
              <a:latin typeface="+mn-lt"/>
              <a:ea typeface="+mn-ea"/>
              <a:cs typeface="+mn-cs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dk1"/>
              </a:solidFill>
              <a:latin typeface="+mn-lt"/>
              <a:ea typeface="+mn-ea"/>
              <a:cs typeface="+mn-cs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dk1"/>
              </a:solidFill>
              <a:latin typeface="+mn-lt"/>
              <a:ea typeface="+mn-ea"/>
              <a:cs typeface="+mn-cs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dk1"/>
              </a:solidFill>
              <a:latin typeface="+mn-lt"/>
              <a:ea typeface="+mn-ea"/>
              <a:cs typeface="+mn-cs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dk1"/>
              </a:solidFill>
              <a:latin typeface="+mn-lt"/>
              <a:ea typeface="+mn-ea"/>
              <a:cs typeface="+mn-cs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dk1"/>
              </a:solidFill>
              <a:latin typeface="+mn-lt"/>
              <a:ea typeface="+mn-ea"/>
              <a:cs typeface="+mn-cs"/>
              <a:sym typeface="Arial"/>
            </a:defRPr>
          </a:lvl9pPr>
        </a:lstStyle>
        <a:p>
          <a:r>
            <a:rPr lang="en-US" sz="1050">
              <a:solidFill>
                <a:schemeClr val="tx1"/>
              </a:solidFill>
              <a:latin typeface="Helvetica" pitchFamily="2" charset="0"/>
            </a:rPr>
            <a:t>55$</a:t>
          </a:r>
        </a:p>
      </xdr:txBody>
    </xdr:sp>
    <xdr:clientData/>
  </xdr:twoCellAnchor>
  <xdr:twoCellAnchor>
    <xdr:from>
      <xdr:col>5</xdr:col>
      <xdr:colOff>471530</xdr:colOff>
      <xdr:row>4</xdr:row>
      <xdr:rowOff>1</xdr:rowOff>
    </xdr:from>
    <xdr:to>
      <xdr:col>7</xdr:col>
      <xdr:colOff>220042</xdr:colOff>
      <xdr:row>5</xdr:row>
      <xdr:rowOff>96158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32131BC-D564-0646-BB60-EB4B5339D54B}"/>
            </a:ext>
          </a:extLst>
        </xdr:cNvPr>
        <xdr:cNvSpPr/>
      </xdr:nvSpPr>
      <xdr:spPr>
        <a:xfrm>
          <a:off x="3964030" y="660401"/>
          <a:ext cx="1145512" cy="261257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dk1"/>
              </a:solidFill>
              <a:latin typeface="+mn-lt"/>
              <a:ea typeface="+mn-ea"/>
              <a:cs typeface="+mn-cs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dk1"/>
              </a:solidFill>
              <a:latin typeface="+mn-lt"/>
              <a:ea typeface="+mn-ea"/>
              <a:cs typeface="+mn-cs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dk1"/>
              </a:solidFill>
              <a:latin typeface="+mn-lt"/>
              <a:ea typeface="+mn-ea"/>
              <a:cs typeface="+mn-cs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dk1"/>
              </a:solidFill>
              <a:latin typeface="+mn-lt"/>
              <a:ea typeface="+mn-ea"/>
              <a:cs typeface="+mn-cs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dk1"/>
              </a:solidFill>
              <a:latin typeface="+mn-lt"/>
              <a:ea typeface="+mn-ea"/>
              <a:cs typeface="+mn-cs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dk1"/>
              </a:solidFill>
              <a:latin typeface="+mn-lt"/>
              <a:ea typeface="+mn-ea"/>
              <a:cs typeface="+mn-cs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dk1"/>
              </a:solidFill>
              <a:latin typeface="+mn-lt"/>
              <a:ea typeface="+mn-ea"/>
              <a:cs typeface="+mn-cs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dk1"/>
              </a:solidFill>
              <a:latin typeface="+mn-lt"/>
              <a:ea typeface="+mn-ea"/>
              <a:cs typeface="+mn-cs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dk1"/>
              </a:solidFill>
              <a:latin typeface="+mn-lt"/>
              <a:ea typeface="+mn-ea"/>
              <a:cs typeface="+mn-cs"/>
              <a:sym typeface="Arial"/>
            </a:defRPr>
          </a:lvl9pPr>
        </a:lstStyle>
        <a:p>
          <a:r>
            <a:rPr lang="en-US" sz="1050">
              <a:solidFill>
                <a:schemeClr val="tx1"/>
              </a:solidFill>
              <a:latin typeface="Helvetica" pitchFamily="2" charset="0"/>
            </a:rPr>
            <a:t>75$</a:t>
          </a:r>
        </a:p>
      </xdr:txBody>
    </xdr:sp>
    <xdr:clientData/>
  </xdr:twoCellAnchor>
  <xdr:twoCellAnchor>
    <xdr:from>
      <xdr:col>7</xdr:col>
      <xdr:colOff>220042</xdr:colOff>
      <xdr:row>4</xdr:row>
      <xdr:rowOff>0</xdr:rowOff>
    </xdr:from>
    <xdr:to>
      <xdr:col>8</xdr:col>
      <xdr:colOff>667054</xdr:colOff>
      <xdr:row>5</xdr:row>
      <xdr:rowOff>96157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320B4313-1206-7C4C-B184-4442C0DB684F}"/>
            </a:ext>
          </a:extLst>
        </xdr:cNvPr>
        <xdr:cNvSpPr/>
      </xdr:nvSpPr>
      <xdr:spPr>
        <a:xfrm>
          <a:off x="5109542" y="660400"/>
          <a:ext cx="1145512" cy="261257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dk1"/>
              </a:solidFill>
              <a:latin typeface="+mn-lt"/>
              <a:ea typeface="+mn-ea"/>
              <a:cs typeface="+mn-cs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dk1"/>
              </a:solidFill>
              <a:latin typeface="+mn-lt"/>
              <a:ea typeface="+mn-ea"/>
              <a:cs typeface="+mn-cs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dk1"/>
              </a:solidFill>
              <a:latin typeface="+mn-lt"/>
              <a:ea typeface="+mn-ea"/>
              <a:cs typeface="+mn-cs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dk1"/>
              </a:solidFill>
              <a:latin typeface="+mn-lt"/>
              <a:ea typeface="+mn-ea"/>
              <a:cs typeface="+mn-cs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dk1"/>
              </a:solidFill>
              <a:latin typeface="+mn-lt"/>
              <a:ea typeface="+mn-ea"/>
              <a:cs typeface="+mn-cs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dk1"/>
              </a:solidFill>
              <a:latin typeface="+mn-lt"/>
              <a:ea typeface="+mn-ea"/>
              <a:cs typeface="+mn-cs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dk1"/>
              </a:solidFill>
              <a:latin typeface="+mn-lt"/>
              <a:ea typeface="+mn-ea"/>
              <a:cs typeface="+mn-cs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dk1"/>
              </a:solidFill>
              <a:latin typeface="+mn-lt"/>
              <a:ea typeface="+mn-ea"/>
              <a:cs typeface="+mn-cs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dk1"/>
              </a:solidFill>
              <a:latin typeface="+mn-lt"/>
              <a:ea typeface="+mn-ea"/>
              <a:cs typeface="+mn-cs"/>
              <a:sym typeface="Arial"/>
            </a:defRPr>
          </a:lvl9pPr>
        </a:lstStyle>
        <a:p>
          <a:r>
            <a:rPr lang="en-US" sz="1050">
              <a:solidFill>
                <a:schemeClr val="tx1"/>
              </a:solidFill>
              <a:latin typeface="Helvetica" pitchFamily="2" charset="0"/>
            </a:rPr>
            <a:t>95$</a:t>
          </a:r>
        </a:p>
      </xdr:txBody>
    </xdr:sp>
    <xdr:clientData/>
  </xdr:twoCellAnchor>
  <xdr:twoCellAnchor>
    <xdr:from>
      <xdr:col>8</xdr:col>
      <xdr:colOff>667054</xdr:colOff>
      <xdr:row>4</xdr:row>
      <xdr:rowOff>0</xdr:rowOff>
    </xdr:from>
    <xdr:to>
      <xdr:col>10</xdr:col>
      <xdr:colOff>415566</xdr:colOff>
      <xdr:row>5</xdr:row>
      <xdr:rowOff>96157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E116836D-4C99-244E-ACDB-D88CC018FB6E}"/>
            </a:ext>
          </a:extLst>
        </xdr:cNvPr>
        <xdr:cNvSpPr/>
      </xdr:nvSpPr>
      <xdr:spPr>
        <a:xfrm>
          <a:off x="6255054" y="660400"/>
          <a:ext cx="1145512" cy="261257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dk1"/>
              </a:solidFill>
              <a:latin typeface="+mn-lt"/>
              <a:ea typeface="+mn-ea"/>
              <a:cs typeface="+mn-cs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dk1"/>
              </a:solidFill>
              <a:latin typeface="+mn-lt"/>
              <a:ea typeface="+mn-ea"/>
              <a:cs typeface="+mn-cs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dk1"/>
              </a:solidFill>
              <a:latin typeface="+mn-lt"/>
              <a:ea typeface="+mn-ea"/>
              <a:cs typeface="+mn-cs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dk1"/>
              </a:solidFill>
              <a:latin typeface="+mn-lt"/>
              <a:ea typeface="+mn-ea"/>
              <a:cs typeface="+mn-cs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dk1"/>
              </a:solidFill>
              <a:latin typeface="+mn-lt"/>
              <a:ea typeface="+mn-ea"/>
              <a:cs typeface="+mn-cs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dk1"/>
              </a:solidFill>
              <a:latin typeface="+mn-lt"/>
              <a:ea typeface="+mn-ea"/>
              <a:cs typeface="+mn-cs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dk1"/>
              </a:solidFill>
              <a:latin typeface="+mn-lt"/>
              <a:ea typeface="+mn-ea"/>
              <a:cs typeface="+mn-cs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dk1"/>
              </a:solidFill>
              <a:latin typeface="+mn-lt"/>
              <a:ea typeface="+mn-ea"/>
              <a:cs typeface="+mn-cs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dk1"/>
              </a:solidFill>
              <a:latin typeface="+mn-lt"/>
              <a:ea typeface="+mn-ea"/>
              <a:cs typeface="+mn-cs"/>
              <a:sym typeface="Arial"/>
            </a:defRPr>
          </a:lvl9pPr>
        </a:lstStyle>
        <a:p>
          <a:r>
            <a:rPr lang="en-US" sz="1050">
              <a:solidFill>
                <a:schemeClr val="tx1"/>
              </a:solidFill>
              <a:latin typeface="Helvetica" pitchFamily="2" charset="0"/>
            </a:rPr>
            <a:t>115$</a:t>
          </a:r>
        </a:p>
      </xdr:txBody>
    </xdr:sp>
    <xdr:clientData/>
  </xdr:twoCellAnchor>
  <xdr:twoCellAnchor>
    <xdr:from>
      <xdr:col>7</xdr:col>
      <xdr:colOff>219781</xdr:colOff>
      <xdr:row>5</xdr:row>
      <xdr:rowOff>48592</xdr:rowOff>
    </xdr:from>
    <xdr:to>
      <xdr:col>7</xdr:col>
      <xdr:colOff>219781</xdr:colOff>
      <xdr:row>19</xdr:row>
      <xdr:rowOff>105158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3FBF7685-C1E8-3840-8116-735CB9BA728E}"/>
            </a:ext>
          </a:extLst>
        </xdr:cNvPr>
        <xdr:cNvCxnSpPr>
          <a:cxnSpLocks/>
        </xdr:cNvCxnSpPr>
      </xdr:nvCxnSpPr>
      <xdr:spPr>
        <a:xfrm>
          <a:off x="5109281" y="874092"/>
          <a:ext cx="0" cy="2367966"/>
        </a:xfrm>
        <a:prstGeom prst="line">
          <a:avLst/>
        </a:prstGeom>
        <a:ln w="9525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666532</xdr:colOff>
      <xdr:row>5</xdr:row>
      <xdr:rowOff>54358</xdr:rowOff>
    </xdr:from>
    <xdr:to>
      <xdr:col>8</xdr:col>
      <xdr:colOff>666532</xdr:colOff>
      <xdr:row>19</xdr:row>
      <xdr:rowOff>110924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B4B73C11-95CB-3A4F-999D-0818C2D290E0}"/>
            </a:ext>
          </a:extLst>
        </xdr:cNvPr>
        <xdr:cNvCxnSpPr>
          <a:cxnSpLocks/>
        </xdr:cNvCxnSpPr>
      </xdr:nvCxnSpPr>
      <xdr:spPr>
        <a:xfrm>
          <a:off x="6254532" y="879858"/>
          <a:ext cx="0" cy="2367966"/>
        </a:xfrm>
        <a:prstGeom prst="line">
          <a:avLst/>
        </a:prstGeom>
        <a:ln w="9525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://localhost/OECDStat_Metadata/ShowMetadata.ashx?Dataset=EO95_LTB&amp;Coords=%5b%5bVARIABLE%5d.%5bGDPPOP%5d%2c%5bFREQUENCY%5d.%5bA%5d%2c%5bLOCATION%5d.%5bDEU%5d%5d&amp;ShowOnWeb=true&amp;Lang=en" TargetMode="External"/><Relationship Id="rId18" Type="http://schemas.openxmlformats.org/officeDocument/2006/relationships/hyperlink" Target="http://localhost/OECDStat_Metadata/ShowMetadata.ashx?Dataset=EO95_LTB&amp;Coords=%5bLOCATION%5d.%5bISR%5d&amp;ShowOnWeb=true&amp;Lang=en" TargetMode="External"/><Relationship Id="rId26" Type="http://schemas.openxmlformats.org/officeDocument/2006/relationships/hyperlink" Target="http://localhost/OECDStat_Metadata/ShowMetadata.ashx?Dataset=EO95_LTB&amp;Coords=%5b%5bVARIABLE%5d.%5bGDPPOP%5d%2c%5bFREQUENCY%5d.%5bA%5d%2c%5bLOCATION%5d.%5bNZL%5d%5d&amp;ShowOnWeb=true&amp;Lang=en" TargetMode="External"/><Relationship Id="rId39" Type="http://schemas.openxmlformats.org/officeDocument/2006/relationships/hyperlink" Target="http://localhost/OECDStat_Metadata/ShowMetadata.ashx?Dataset=EO95_LTB&amp;Coords=%5b%5bVARIABLE%5d.%5bGDPPOP%5d%2c%5bFREQUENCY%5d.%5bA%5d%2c%5bLOCATION%5d.%5bOTO%5d%5d&amp;ShowOnWeb=true&amp;Lang=en" TargetMode="External"/><Relationship Id="rId21" Type="http://schemas.openxmlformats.org/officeDocument/2006/relationships/hyperlink" Target="http://localhost/OECDStat_Metadata/ShowMetadata.ashx?Dataset=EO95_LTB&amp;Coords=%5b%5bVARIABLE%5d.%5bGDPPOP%5d%2c%5bFREQUENCY%5d.%5bA%5d%2c%5bLOCATION%5d.%5bJPN%5d%5d&amp;ShowOnWeb=true&amp;Lang=en" TargetMode="External"/><Relationship Id="rId34" Type="http://schemas.openxmlformats.org/officeDocument/2006/relationships/hyperlink" Target="http://localhost/OECDStat_Metadata/ShowMetadata.ashx?Dataset=EO95_LTB&amp;Coords=%5b%5bVARIABLE%5d.%5bGDPPOP%5d%2c%5bFREQUENCY%5d.%5bA%5d%2c%5bLOCATION%5d.%5bCHE%5d%5d&amp;ShowOnWeb=true&amp;Lang=en" TargetMode="External"/><Relationship Id="rId42" Type="http://schemas.openxmlformats.org/officeDocument/2006/relationships/hyperlink" Target="http://localhost/OECDStat_Metadata/ShowMetadata.ashx?Dataset=EO95_LTB&amp;Coords=%5b%5bVARIABLE%5d.%5bGDPPOP%5d%2c%5bFREQUENCY%5d.%5bA%5d%2c%5bLOCATION%5d.%5bBRA%5d%5d&amp;ShowOnWeb=true&amp;Lang=en" TargetMode="External"/><Relationship Id="rId47" Type="http://schemas.openxmlformats.org/officeDocument/2006/relationships/hyperlink" Target="http://localhost/OECDStat_Metadata/ShowMetadata.ashx?Dataset=EO95_LTB&amp;Coords=%5b%5bVARIABLE%5d.%5bGDPPOP%5d%2c%5bFREQUENCY%5d.%5bA%5d%2c%5bLOCATION%5d.%5bZAF%5d%5d&amp;ShowOnWeb=true&amp;Lang=en" TargetMode="External"/><Relationship Id="rId7" Type="http://schemas.openxmlformats.org/officeDocument/2006/relationships/hyperlink" Target="http://localhost/OECDStat_Metadata/ShowMetadata.ashx?Dataset=EO95_LTB&amp;Coords=%5b%5bVARIABLE%5d.%5bGDPPOP%5d%2c%5bFREQUENCY%5d.%5bA%5d%2c%5bLOCATION%5d.%5bCZE%5d%5d&amp;ShowOnWeb=true&amp;Lang=en" TargetMode="External"/><Relationship Id="rId2" Type="http://schemas.openxmlformats.org/officeDocument/2006/relationships/hyperlink" Target="http://localhost/OECDStat_Metadata/ShowMetadata.ashx?Dataset=EO95_LTB&amp;Coords=%5b%5bVARIABLE%5d.%5bGDPPOP%5d%2c%5bFREQUENCY%5d.%5bA%5d%2c%5bLOCATION%5d.%5bAUS%5d%5d&amp;ShowOnWeb=true&amp;Lang=en" TargetMode="External"/><Relationship Id="rId16" Type="http://schemas.openxmlformats.org/officeDocument/2006/relationships/hyperlink" Target="http://localhost/OECDStat_Metadata/ShowMetadata.ashx?Dataset=EO95_LTB&amp;Coords=%5b%5bVARIABLE%5d.%5bGDPPOP%5d%2c%5bFREQUENCY%5d.%5bA%5d%2c%5bLOCATION%5d.%5bISL%5d%5d&amp;ShowOnWeb=true&amp;Lang=en" TargetMode="External"/><Relationship Id="rId29" Type="http://schemas.openxmlformats.org/officeDocument/2006/relationships/hyperlink" Target="http://localhost/OECDStat_Metadata/ShowMetadata.ashx?Dataset=EO95_LTB&amp;Coords=%5b%5bVARIABLE%5d.%5bGDPPOP%5d%2c%5bFREQUENCY%5d.%5bA%5d%2c%5bLOCATION%5d.%5bPRT%5d%5d&amp;ShowOnWeb=true&amp;Lang=en" TargetMode="External"/><Relationship Id="rId1" Type="http://schemas.openxmlformats.org/officeDocument/2006/relationships/hyperlink" Target="http://localhost/OECDStat_Metadata/ShowMetadata.ashx?Dataset=EO95_LTB&amp;ShowOnWeb=true&amp;Lang=en" TargetMode="External"/><Relationship Id="rId6" Type="http://schemas.openxmlformats.org/officeDocument/2006/relationships/hyperlink" Target="http://localhost/OECDStat_Metadata/ShowMetadata.ashx?Dataset=EO95_LTB&amp;Coords=%5b%5bVARIABLE%5d.%5bGDPPOP%5d%2c%5bFREQUENCY%5d.%5bA%5d%2c%5bLOCATION%5d.%5bCHL%5d%5d&amp;ShowOnWeb=true&amp;Lang=en" TargetMode="External"/><Relationship Id="rId11" Type="http://schemas.openxmlformats.org/officeDocument/2006/relationships/hyperlink" Target="http://localhost/OECDStat_Metadata/ShowMetadata.ashx?Dataset=EO95_LTB&amp;Coords=%5b%5bVARIABLE%5d.%5bGDPPOP%5d%2c%5bFREQUENCY%5d.%5bA%5d%2c%5bLOCATION%5d.%5bFRA%5d%5d&amp;ShowOnWeb=true&amp;Lang=en" TargetMode="External"/><Relationship Id="rId24" Type="http://schemas.openxmlformats.org/officeDocument/2006/relationships/hyperlink" Target="http://localhost/OECDStat_Metadata/ShowMetadata.ashx?Dataset=EO95_LTB&amp;Coords=%5b%5bVARIABLE%5d.%5bGDPPOP%5d%2c%5bFREQUENCY%5d.%5bA%5d%2c%5bLOCATION%5d.%5bMEX%5d%5d&amp;ShowOnWeb=true&amp;Lang=en" TargetMode="External"/><Relationship Id="rId32" Type="http://schemas.openxmlformats.org/officeDocument/2006/relationships/hyperlink" Target="http://localhost/OECDStat_Metadata/ShowMetadata.ashx?Dataset=EO95_LTB&amp;Coords=%5b%5bVARIABLE%5d.%5bGDPPOP%5d%2c%5bFREQUENCY%5d.%5bA%5d%2c%5bLOCATION%5d.%5bESP%5d%5d&amp;ShowOnWeb=true&amp;Lang=en" TargetMode="External"/><Relationship Id="rId37" Type="http://schemas.openxmlformats.org/officeDocument/2006/relationships/hyperlink" Target="http://localhost/OECDStat_Metadata/ShowMetadata.ashx?Dataset=EO95_LTB&amp;Coords=%5b%5bVARIABLE%5d.%5bGDPPOP%5d%2c%5bFREQUENCY%5d.%5bA%5d%2c%5bLOCATION%5d.%5bUSA%5d%5d&amp;ShowOnWeb=true&amp;Lang=en" TargetMode="External"/><Relationship Id="rId40" Type="http://schemas.openxmlformats.org/officeDocument/2006/relationships/hyperlink" Target="http://localhost/OECDStat_Metadata/ShowMetadata.ashx?Dataset=EO95_LTB&amp;Coords=%5b%5bVARIABLE%5d.%5bGDPPOP%5d%2c%5bFREQUENCY%5d.%5bA%5d%2c%5bLOCATION%5d.%5bWLD%5d%5d&amp;ShowOnWeb=true&amp;Lang=en" TargetMode="External"/><Relationship Id="rId45" Type="http://schemas.openxmlformats.org/officeDocument/2006/relationships/hyperlink" Target="http://localhost/OECDStat_Metadata/ShowMetadata.ashx?Dataset=EO95_LTB&amp;Coords=%5b%5bVARIABLE%5d.%5bGDPPOP%5d%2c%5bFREQUENCY%5d.%5bA%5d%2c%5bLOCATION%5d.%5bIDN%5d%5d&amp;ShowOnWeb=true&amp;Lang=en" TargetMode="External"/><Relationship Id="rId5" Type="http://schemas.openxmlformats.org/officeDocument/2006/relationships/hyperlink" Target="http://localhost/OECDStat_Metadata/ShowMetadata.ashx?Dataset=EO95_LTB&amp;Coords=%5b%5bVARIABLE%5d.%5bGDPPOP%5d%2c%5bFREQUENCY%5d.%5bA%5d%2c%5bLOCATION%5d.%5bCAN%5d%5d&amp;ShowOnWeb=true&amp;Lang=en" TargetMode="External"/><Relationship Id="rId15" Type="http://schemas.openxmlformats.org/officeDocument/2006/relationships/hyperlink" Target="http://localhost/OECDStat_Metadata/ShowMetadata.ashx?Dataset=EO95_LTB&amp;Coords=%5b%5bVARIABLE%5d.%5bGDPPOP%5d%2c%5bFREQUENCY%5d.%5bA%5d%2c%5bLOCATION%5d.%5bHUN%5d%5d&amp;ShowOnWeb=true&amp;Lang=en" TargetMode="External"/><Relationship Id="rId23" Type="http://schemas.openxmlformats.org/officeDocument/2006/relationships/hyperlink" Target="http://localhost/OECDStat_Metadata/ShowMetadata.ashx?Dataset=EO95_LTB&amp;Coords=%5b%5bVARIABLE%5d.%5bGDPPOP%5d%2c%5bFREQUENCY%5d.%5bA%5d%2c%5bLOCATION%5d.%5bLUX%5d%5d&amp;ShowOnWeb=true&amp;Lang=en" TargetMode="External"/><Relationship Id="rId28" Type="http://schemas.openxmlformats.org/officeDocument/2006/relationships/hyperlink" Target="http://localhost/OECDStat_Metadata/ShowMetadata.ashx?Dataset=EO95_LTB&amp;Coords=%5b%5bVARIABLE%5d.%5bGDPPOP%5d%2c%5bFREQUENCY%5d.%5bA%5d%2c%5bLOCATION%5d.%5bPOL%5d%5d&amp;ShowOnWeb=true&amp;Lang=en" TargetMode="External"/><Relationship Id="rId36" Type="http://schemas.openxmlformats.org/officeDocument/2006/relationships/hyperlink" Target="http://localhost/OECDStat_Metadata/ShowMetadata.ashx?Dataset=EO95_LTB&amp;Coords=%5b%5bVARIABLE%5d.%5bGDPPOP%5d%2c%5bFREQUENCY%5d.%5bA%5d%2c%5bLOCATION%5d.%5bGBR%5d%5d&amp;ShowOnWeb=true&amp;Lang=en" TargetMode="External"/><Relationship Id="rId10" Type="http://schemas.openxmlformats.org/officeDocument/2006/relationships/hyperlink" Target="http://localhost/OECDStat_Metadata/ShowMetadata.ashx?Dataset=EO95_LTB&amp;Coords=%5b%5bVARIABLE%5d.%5bGDPPOP%5d%2c%5bFREQUENCY%5d.%5bA%5d%2c%5bLOCATION%5d.%5bFIN%5d%5d&amp;ShowOnWeb=true&amp;Lang=en" TargetMode="External"/><Relationship Id="rId19" Type="http://schemas.openxmlformats.org/officeDocument/2006/relationships/hyperlink" Target="http://localhost/OECDStat_Metadata/ShowMetadata.ashx?Dataset=EO95_LTB&amp;Coords=%5b%5bVARIABLE%5d.%5bGDPPOP%5d%2c%5bFREQUENCY%5d.%5bA%5d%2c%5bLOCATION%5d.%5bISR%5d%5d&amp;ShowOnWeb=true&amp;Lang=en" TargetMode="External"/><Relationship Id="rId31" Type="http://schemas.openxmlformats.org/officeDocument/2006/relationships/hyperlink" Target="http://localhost/OECDStat_Metadata/ShowMetadata.ashx?Dataset=EO95_LTB&amp;Coords=%5b%5bVARIABLE%5d.%5bGDPPOP%5d%2c%5bFREQUENCY%5d.%5bA%5d%2c%5bLOCATION%5d.%5bSVN%5d%5d&amp;ShowOnWeb=true&amp;Lang=en" TargetMode="External"/><Relationship Id="rId44" Type="http://schemas.openxmlformats.org/officeDocument/2006/relationships/hyperlink" Target="http://localhost/OECDStat_Metadata/ShowMetadata.ashx?Dataset=EO95_LTB&amp;Coords=%5b%5bVARIABLE%5d.%5bGDPPOP%5d%2c%5bFREQUENCY%5d.%5bA%5d%2c%5bLOCATION%5d.%5bIND%5d%5d&amp;ShowOnWeb=true&amp;Lang=en" TargetMode="External"/><Relationship Id="rId4" Type="http://schemas.openxmlformats.org/officeDocument/2006/relationships/hyperlink" Target="http://localhost/OECDStat_Metadata/ShowMetadata.ashx?Dataset=EO95_LTB&amp;Coords=%5b%5bVARIABLE%5d.%5bGDPPOP%5d%2c%5bFREQUENCY%5d.%5bA%5d%2c%5bLOCATION%5d.%5bBEL%5d%5d&amp;ShowOnWeb=true&amp;Lang=en" TargetMode="External"/><Relationship Id="rId9" Type="http://schemas.openxmlformats.org/officeDocument/2006/relationships/hyperlink" Target="http://localhost/OECDStat_Metadata/ShowMetadata.ashx?Dataset=EO95_LTB&amp;Coords=%5b%5bVARIABLE%5d.%5bGDPPOP%5d%2c%5bFREQUENCY%5d.%5bA%5d%2c%5bLOCATION%5d.%5bEST%5d%5d&amp;ShowOnWeb=true&amp;Lang=en" TargetMode="External"/><Relationship Id="rId14" Type="http://schemas.openxmlformats.org/officeDocument/2006/relationships/hyperlink" Target="http://localhost/OECDStat_Metadata/ShowMetadata.ashx?Dataset=EO95_LTB&amp;Coords=%5b%5bVARIABLE%5d.%5bGDPPOP%5d%2c%5bFREQUENCY%5d.%5bA%5d%2c%5bLOCATION%5d.%5bGRC%5d%5d&amp;ShowOnWeb=true&amp;Lang=en" TargetMode="External"/><Relationship Id="rId22" Type="http://schemas.openxmlformats.org/officeDocument/2006/relationships/hyperlink" Target="http://localhost/OECDStat_Metadata/ShowMetadata.ashx?Dataset=EO95_LTB&amp;Coords=%5b%5bVARIABLE%5d.%5bGDPPOP%5d%2c%5bFREQUENCY%5d.%5bA%5d%2c%5bLOCATION%5d.%5bKOR%5d%5d&amp;ShowOnWeb=true&amp;Lang=en" TargetMode="External"/><Relationship Id="rId27" Type="http://schemas.openxmlformats.org/officeDocument/2006/relationships/hyperlink" Target="http://localhost/OECDStat_Metadata/ShowMetadata.ashx?Dataset=EO95_LTB&amp;Coords=%5b%5bVARIABLE%5d.%5bGDPPOP%5d%2c%5bFREQUENCY%5d.%5bA%5d%2c%5bLOCATION%5d.%5bNOR%5d%5d&amp;ShowOnWeb=true&amp;Lang=en" TargetMode="External"/><Relationship Id="rId30" Type="http://schemas.openxmlformats.org/officeDocument/2006/relationships/hyperlink" Target="http://localhost/OECDStat_Metadata/ShowMetadata.ashx?Dataset=EO95_LTB&amp;Coords=%5b%5bVARIABLE%5d.%5bGDPPOP%5d%2c%5bFREQUENCY%5d.%5bA%5d%2c%5bLOCATION%5d.%5bSVK%5d%5d&amp;ShowOnWeb=true&amp;Lang=en" TargetMode="External"/><Relationship Id="rId35" Type="http://schemas.openxmlformats.org/officeDocument/2006/relationships/hyperlink" Target="http://localhost/OECDStat_Metadata/ShowMetadata.ashx?Dataset=EO95_LTB&amp;Coords=%5b%5bVARIABLE%5d.%5bGDPPOP%5d%2c%5bFREQUENCY%5d.%5bA%5d%2c%5bLOCATION%5d.%5bTUR%5d%5d&amp;ShowOnWeb=true&amp;Lang=en" TargetMode="External"/><Relationship Id="rId43" Type="http://schemas.openxmlformats.org/officeDocument/2006/relationships/hyperlink" Target="http://localhost/OECDStat_Metadata/ShowMetadata.ashx?Dataset=EO95_LTB&amp;Coords=%5b%5bVARIABLE%5d.%5bGDPPOP%5d%2c%5bFREQUENCY%5d.%5bA%5d%2c%5bLOCATION%5d.%5bCHN%5d%5d&amp;ShowOnWeb=true&amp;Lang=en" TargetMode="External"/><Relationship Id="rId48" Type="http://schemas.openxmlformats.org/officeDocument/2006/relationships/hyperlink" Target="https://stats-3.oecd.org/index.aspx?DatasetCode=EO95_LTB" TargetMode="External"/><Relationship Id="rId8" Type="http://schemas.openxmlformats.org/officeDocument/2006/relationships/hyperlink" Target="http://localhost/OECDStat_Metadata/ShowMetadata.ashx?Dataset=EO95_LTB&amp;Coords=%5b%5bVARIABLE%5d.%5bGDPPOP%5d%2c%5bFREQUENCY%5d.%5bA%5d%2c%5bLOCATION%5d.%5bDNK%5d%5d&amp;ShowOnWeb=true&amp;Lang=en" TargetMode="External"/><Relationship Id="rId3" Type="http://schemas.openxmlformats.org/officeDocument/2006/relationships/hyperlink" Target="http://localhost/OECDStat_Metadata/ShowMetadata.ashx?Dataset=EO95_LTB&amp;Coords=%5b%5bVARIABLE%5d.%5bGDPPOP%5d%2c%5bFREQUENCY%5d.%5bA%5d%2c%5bLOCATION%5d.%5bAUT%5d%5d&amp;ShowOnWeb=true&amp;Lang=en" TargetMode="External"/><Relationship Id="rId12" Type="http://schemas.openxmlformats.org/officeDocument/2006/relationships/hyperlink" Target="http://localhost/OECDStat_Metadata/ShowMetadata.ashx?Dataset=EO95_LTB&amp;Coords=%5bLOCATION%5d.%5bDEU%5d&amp;ShowOnWeb=true&amp;Lang=en" TargetMode="External"/><Relationship Id="rId17" Type="http://schemas.openxmlformats.org/officeDocument/2006/relationships/hyperlink" Target="http://localhost/OECDStat_Metadata/ShowMetadata.ashx?Dataset=EO95_LTB&amp;Coords=%5b%5bVARIABLE%5d.%5bGDPPOP%5d%2c%5bFREQUENCY%5d.%5bA%5d%2c%5bLOCATION%5d.%5bIRL%5d%5d&amp;ShowOnWeb=true&amp;Lang=en" TargetMode="External"/><Relationship Id="rId25" Type="http://schemas.openxmlformats.org/officeDocument/2006/relationships/hyperlink" Target="http://localhost/OECDStat_Metadata/ShowMetadata.ashx?Dataset=EO95_LTB&amp;Coords=%5b%5bVARIABLE%5d.%5bGDPPOP%5d%2c%5bFREQUENCY%5d.%5bA%5d%2c%5bLOCATION%5d.%5bNLD%5d%5d&amp;ShowOnWeb=true&amp;Lang=en" TargetMode="External"/><Relationship Id="rId33" Type="http://schemas.openxmlformats.org/officeDocument/2006/relationships/hyperlink" Target="http://localhost/OECDStat_Metadata/ShowMetadata.ashx?Dataset=EO95_LTB&amp;Coords=%5b%5bVARIABLE%5d.%5bGDPPOP%5d%2c%5bFREQUENCY%5d.%5bA%5d%2c%5bLOCATION%5d.%5bSWE%5d%5d&amp;ShowOnWeb=true&amp;Lang=en" TargetMode="External"/><Relationship Id="rId38" Type="http://schemas.openxmlformats.org/officeDocument/2006/relationships/hyperlink" Target="http://localhost/OECDStat_Metadata/ShowMetadata.ashx?Dataset=EO95_LTB&amp;Coords=%5b%5bVARIABLE%5d.%5bGDPPOP%5d%2c%5bFREQUENCY%5d.%5bA%5d%2c%5bLOCATION%5d.%5bEA15%5d%5d&amp;ShowOnWeb=true&amp;Lang=en" TargetMode="External"/><Relationship Id="rId46" Type="http://schemas.openxmlformats.org/officeDocument/2006/relationships/hyperlink" Target="http://localhost/OECDStat_Metadata/ShowMetadata.ashx?Dataset=EO95_LTB&amp;Coords=%5b%5bVARIABLE%5d.%5bGDPPOP%5d%2c%5bFREQUENCY%5d.%5bA%5d%2c%5bLOCATION%5d.%5bRUS%5d%5d&amp;ShowOnWeb=true&amp;Lang=en" TargetMode="External"/><Relationship Id="rId20" Type="http://schemas.openxmlformats.org/officeDocument/2006/relationships/hyperlink" Target="http://localhost/OECDStat_Metadata/ShowMetadata.ashx?Dataset=EO95_LTB&amp;Coords=%5b%5bVARIABLE%5d.%5bGDPPOP%5d%2c%5bFREQUENCY%5d.%5bA%5d%2c%5bLOCATION%5d.%5bITA%5d%5d&amp;ShowOnWeb=true&amp;Lang=en" TargetMode="External"/><Relationship Id="rId41" Type="http://schemas.openxmlformats.org/officeDocument/2006/relationships/hyperlink" Target="http://localhost/OECDStat_Metadata/ShowMetadata.ashx?Dataset=EO95_LTB&amp;Coords=%5b%5bVARIABLE%5d.%5bGDPPOP%5d%2c%5bFREQUENCY%5d.%5bA%5d%2c%5bLOCATION%5d.%5bNMEC%5d%5d&amp;ShowOnWeb=true&amp;Lang=en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7B58D-0620-BE47-BDF3-353EA895295D}">
  <dimension ref="B2:D7"/>
  <sheetViews>
    <sheetView zoomScale="120" zoomScaleNormal="120" workbookViewId="0">
      <selection activeCell="C11" sqref="C11"/>
    </sheetView>
  </sheetViews>
  <sheetFormatPr baseColWidth="10" defaultRowHeight="13"/>
  <cols>
    <col min="1" max="1" width="11" style="40"/>
    <col min="2" max="2" width="22.3984375" style="40" customWidth="1"/>
    <col min="3" max="3" width="32.19921875" style="40" bestFit="1" customWidth="1"/>
    <col min="4" max="16384" width="11" style="40"/>
  </cols>
  <sheetData>
    <row r="2" spans="2:4" ht="14">
      <c r="B2" s="40" t="s">
        <v>397</v>
      </c>
      <c r="C2" s="105" t="s">
        <v>114</v>
      </c>
    </row>
    <row r="3" spans="2:4" ht="14">
      <c r="B3" s="40" t="s">
        <v>286</v>
      </c>
      <c r="C3" s="255" t="s">
        <v>287</v>
      </c>
    </row>
    <row r="4" spans="2:4" ht="14">
      <c r="B4" s="40" t="s">
        <v>283</v>
      </c>
      <c r="C4" s="255" t="s">
        <v>285</v>
      </c>
    </row>
    <row r="5" spans="2:4" ht="14">
      <c r="B5" s="40" t="s">
        <v>282</v>
      </c>
      <c r="C5" s="256">
        <v>91.41</v>
      </c>
      <c r="D5" s="40" t="s">
        <v>290</v>
      </c>
    </row>
    <row r="6" spans="2:4" ht="14">
      <c r="B6" s="40" t="s">
        <v>284</v>
      </c>
      <c r="C6" s="257">
        <f>2.49*1000000000</f>
        <v>2490000000</v>
      </c>
      <c r="D6" s="40" t="s">
        <v>289</v>
      </c>
    </row>
    <row r="7" spans="2:4" ht="14">
      <c r="B7" s="40" t="s">
        <v>288</v>
      </c>
      <c r="C7" s="257">
        <f>C6*C5</f>
        <v>227610900000</v>
      </c>
      <c r="D7" s="40" t="s">
        <v>289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C335E-F72C-1647-9FA8-790E4BE2FF7E}">
  <dimension ref="B2:H21"/>
  <sheetViews>
    <sheetView showGridLines="0" workbookViewId="0">
      <selection activeCell="B17" sqref="B17"/>
    </sheetView>
  </sheetViews>
  <sheetFormatPr baseColWidth="10" defaultColWidth="10.59765625" defaultRowHeight="15"/>
  <cols>
    <col min="1" max="1" width="10.59765625" style="246"/>
    <col min="2" max="2" width="48.19921875" style="246" customWidth="1"/>
    <col min="3" max="8" width="18.19921875" style="246" customWidth="1"/>
    <col min="9" max="16384" width="10.59765625" style="246"/>
  </cols>
  <sheetData>
    <row r="2" spans="2:8" ht="16">
      <c r="B2" s="245" t="s">
        <v>261</v>
      </c>
    </row>
    <row r="4" spans="2:8">
      <c r="C4" s="226" t="s">
        <v>262</v>
      </c>
      <c r="D4" s="226" t="s">
        <v>263</v>
      </c>
      <c r="E4" s="226" t="s">
        <v>264</v>
      </c>
      <c r="F4" s="226" t="s">
        <v>265</v>
      </c>
      <c r="G4" s="226" t="s">
        <v>266</v>
      </c>
      <c r="H4" s="226" t="s">
        <v>267</v>
      </c>
    </row>
    <row r="5" spans="2:8">
      <c r="B5" s="247" t="s">
        <v>268</v>
      </c>
    </row>
    <row r="6" spans="2:8" ht="16">
      <c r="B6" s="248" t="s">
        <v>269</v>
      </c>
      <c r="C6" s="355">
        <f>AVERAGE(D6:H6)</f>
        <v>0.54800000000000004</v>
      </c>
      <c r="D6" s="249">
        <v>0.51</v>
      </c>
      <c r="E6" s="249">
        <v>0.51</v>
      </c>
      <c r="F6" s="249">
        <v>0.5</v>
      </c>
      <c r="G6" s="249">
        <v>0.57999999999999996</v>
      </c>
      <c r="H6" s="249">
        <v>0.64</v>
      </c>
    </row>
    <row r="7" spans="2:8" ht="16">
      <c r="B7" s="248" t="s">
        <v>270</v>
      </c>
      <c r="C7" s="355">
        <f>AVERAGE(D7:H7)</f>
        <v>9.5039999999999999E-2</v>
      </c>
      <c r="D7" s="250">
        <v>9.5100000000000004E-2</v>
      </c>
      <c r="E7" s="250">
        <v>9.4799999999999995E-2</v>
      </c>
      <c r="F7" s="250">
        <v>9.06E-2</v>
      </c>
      <c r="G7" s="250">
        <v>9.3299999999999994E-2</v>
      </c>
      <c r="H7" s="250">
        <v>0.1014</v>
      </c>
    </row>
    <row r="8" spans="2:8" ht="16">
      <c r="B8" s="248" t="s">
        <v>271</v>
      </c>
      <c r="C8" s="355">
        <f>AVERAGE(D8:H8)</f>
        <v>0.71799999999999997</v>
      </c>
      <c r="D8" s="249">
        <v>0.67</v>
      </c>
      <c r="E8" s="249">
        <v>0.68</v>
      </c>
      <c r="F8" s="249">
        <v>0.7</v>
      </c>
      <c r="G8" s="249">
        <v>0.77</v>
      </c>
      <c r="H8" s="249">
        <v>0.77</v>
      </c>
    </row>
    <row r="9" spans="2:8" ht="16">
      <c r="B9" s="248" t="s">
        <v>272</v>
      </c>
      <c r="C9" s="355">
        <f>AVERAGE(D9:H9)</f>
        <v>2.746</v>
      </c>
      <c r="D9" s="249">
        <v>2.84</v>
      </c>
      <c r="E9" s="249">
        <v>2.84</v>
      </c>
      <c r="F9" s="249">
        <v>2.78</v>
      </c>
      <c r="G9" s="249">
        <v>2.7</v>
      </c>
      <c r="H9" s="249">
        <v>2.57</v>
      </c>
    </row>
    <row r="10" spans="2:8">
      <c r="B10" s="247" t="s">
        <v>273</v>
      </c>
    </row>
    <row r="11" spans="2:8">
      <c r="B11" s="248"/>
      <c r="C11" s="249"/>
    </row>
    <row r="12" spans="2:8">
      <c r="B12" s="247" t="s">
        <v>274</v>
      </c>
    </row>
    <row r="13" spans="2:8" ht="16">
      <c r="B13" s="248" t="s">
        <v>275</v>
      </c>
      <c r="C13" s="250">
        <f>C6*C7*C8*C9</f>
        <v>0.10268617176576</v>
      </c>
      <c r="D13" s="246" t="str">
        <f>_xlfn.CONCAT(" = ", B6, " X ", B7, " X ",B8, " X ", B9)</f>
        <v xml:space="preserve"> = Retention rate X Profit margin X Asset turnover X Financial leverage</v>
      </c>
    </row>
    <row r="14" spans="2:8" ht="17" thickBot="1">
      <c r="B14" s="248" t="s">
        <v>276</v>
      </c>
      <c r="C14" s="250">
        <v>2.1999999999999999E-2</v>
      </c>
    </row>
    <row r="15" spans="2:8" ht="16">
      <c r="B15" s="251" t="s">
        <v>277</v>
      </c>
      <c r="C15" s="252">
        <f>SUM(C13:C14)</f>
        <v>0.12468617176576</v>
      </c>
    </row>
    <row r="16" spans="2:8" ht="17" thickBot="1">
      <c r="B16" s="248" t="s">
        <v>278</v>
      </c>
      <c r="C16" s="250">
        <f>'Treasury Rates'!L16/100</f>
        <v>3.0600000000000002E-2</v>
      </c>
    </row>
    <row r="17" spans="2:3" ht="16">
      <c r="B17" s="251" t="s">
        <v>279</v>
      </c>
      <c r="C17" s="252">
        <f>C15-C16</f>
        <v>9.4086171765759993E-2</v>
      </c>
    </row>
    <row r="20" spans="2:3">
      <c r="B20" s="253"/>
    </row>
    <row r="21" spans="2:3">
      <c r="B21" s="253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  <ignoredErrors>
    <ignoredError sqref="D4:E4 F4:H4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56215-F3EE-2F41-A08E-9B067AC21E4F}">
  <dimension ref="A1:BC54"/>
  <sheetViews>
    <sheetView showGridLines="0" topLeftCell="A2" workbookViewId="0">
      <selection activeCell="G27" sqref="G27"/>
    </sheetView>
  </sheetViews>
  <sheetFormatPr baseColWidth="10" defaultRowHeight="13"/>
  <cols>
    <col min="1" max="1" width="28.796875" style="284" customWidth="1"/>
    <col min="2" max="2" width="31" style="284" customWidth="1"/>
    <col min="3" max="3" width="8.796875" style="284" bestFit="1" customWidth="1"/>
    <col min="4" max="4" width="2.3984375" style="284" bestFit="1" customWidth="1"/>
    <col min="5" max="12" width="7.796875" style="284" bestFit="1" customWidth="1"/>
    <col min="13" max="18" width="14.59765625" style="284" bestFit="1" customWidth="1"/>
    <col min="19" max="20" width="11" style="284"/>
    <col min="21" max="51" width="14.59765625" style="284" bestFit="1" customWidth="1"/>
    <col min="52" max="54" width="11" style="284"/>
    <col min="55" max="55" width="14.59765625" style="284" bestFit="1" customWidth="1"/>
    <col min="56" max="16384" width="11" style="284"/>
  </cols>
  <sheetData>
    <row r="1" spans="1:55" hidden="1">
      <c r="A1" s="283" t="e">
        <f ca="1">DotStatQuery(B1)</f>
        <v>#NAME?</v>
      </c>
      <c r="B1" s="283" t="s">
        <v>292</v>
      </c>
    </row>
    <row r="2" spans="1:55" ht="39">
      <c r="A2" s="285" t="s">
        <v>293</v>
      </c>
    </row>
    <row r="3" spans="1:55">
      <c r="A3" s="380" t="s">
        <v>294</v>
      </c>
      <c r="B3" s="381"/>
      <c r="C3" s="381"/>
      <c r="D3" s="382"/>
      <c r="E3" s="383" t="s">
        <v>295</v>
      </c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4"/>
      <c r="U3" s="384"/>
      <c r="V3" s="384"/>
      <c r="W3" s="384"/>
      <c r="X3" s="384"/>
      <c r="Y3" s="384"/>
      <c r="Z3" s="384"/>
      <c r="AA3" s="384"/>
      <c r="AB3" s="384"/>
      <c r="AC3" s="384"/>
      <c r="AD3" s="384"/>
      <c r="AE3" s="384"/>
      <c r="AF3" s="384"/>
      <c r="AG3" s="384"/>
      <c r="AH3" s="384"/>
      <c r="AI3" s="384"/>
      <c r="AJ3" s="384"/>
      <c r="AK3" s="384"/>
      <c r="AL3" s="384"/>
      <c r="AM3" s="384"/>
      <c r="AN3" s="384"/>
      <c r="AO3" s="384"/>
      <c r="AP3" s="384"/>
      <c r="AQ3" s="384"/>
      <c r="AR3" s="384"/>
      <c r="AS3" s="384"/>
      <c r="AT3" s="384"/>
      <c r="AU3" s="384"/>
      <c r="AV3" s="384"/>
      <c r="AW3" s="384"/>
      <c r="AX3" s="384"/>
      <c r="AY3" s="384"/>
      <c r="AZ3" s="384"/>
      <c r="BA3" s="384"/>
      <c r="BB3" s="384"/>
      <c r="BC3" s="385"/>
    </row>
    <row r="4" spans="1:55">
      <c r="A4" s="380" t="s">
        <v>296</v>
      </c>
      <c r="B4" s="381"/>
      <c r="C4" s="381"/>
      <c r="D4" s="382"/>
      <c r="E4" s="383" t="s">
        <v>297</v>
      </c>
      <c r="F4" s="384"/>
      <c r="G4" s="384"/>
      <c r="H4" s="384"/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4"/>
      <c r="U4" s="384"/>
      <c r="V4" s="384"/>
      <c r="W4" s="384"/>
      <c r="X4" s="384"/>
      <c r="Y4" s="384"/>
      <c r="Z4" s="384"/>
      <c r="AA4" s="384"/>
      <c r="AB4" s="384"/>
      <c r="AC4" s="384"/>
      <c r="AD4" s="384"/>
      <c r="AE4" s="384"/>
      <c r="AF4" s="384"/>
      <c r="AG4" s="384"/>
      <c r="AH4" s="384"/>
      <c r="AI4" s="384"/>
      <c r="AJ4" s="384"/>
      <c r="AK4" s="384"/>
      <c r="AL4" s="384"/>
      <c r="AM4" s="384"/>
      <c r="AN4" s="384"/>
      <c r="AO4" s="384"/>
      <c r="AP4" s="384"/>
      <c r="AQ4" s="384"/>
      <c r="AR4" s="384"/>
      <c r="AS4" s="384"/>
      <c r="AT4" s="384"/>
      <c r="AU4" s="384"/>
      <c r="AV4" s="384"/>
      <c r="AW4" s="384"/>
      <c r="AX4" s="384"/>
      <c r="AY4" s="384"/>
      <c r="AZ4" s="384"/>
      <c r="BA4" s="384"/>
      <c r="BB4" s="384"/>
      <c r="BC4" s="385"/>
    </row>
    <row r="5" spans="1:55">
      <c r="A5" s="386" t="s">
        <v>298</v>
      </c>
      <c r="B5" s="387"/>
      <c r="C5" s="387"/>
      <c r="D5" s="388"/>
      <c r="E5" s="286" t="s">
        <v>299</v>
      </c>
      <c r="F5" s="286" t="s">
        <v>300</v>
      </c>
      <c r="G5" s="286" t="s">
        <v>301</v>
      </c>
      <c r="H5" s="286" t="s">
        <v>267</v>
      </c>
      <c r="I5" s="286" t="s">
        <v>266</v>
      </c>
      <c r="J5" s="286" t="s">
        <v>265</v>
      </c>
      <c r="K5" s="286" t="s">
        <v>264</v>
      </c>
      <c r="L5" s="286" t="s">
        <v>263</v>
      </c>
      <c r="M5" s="286" t="s">
        <v>302</v>
      </c>
      <c r="N5" s="286" t="s">
        <v>303</v>
      </c>
      <c r="O5" s="286" t="s">
        <v>304</v>
      </c>
      <c r="P5" s="286" t="s">
        <v>305</v>
      </c>
      <c r="Q5" s="286" t="s">
        <v>306</v>
      </c>
      <c r="R5" s="286" t="s">
        <v>307</v>
      </c>
      <c r="S5" s="286" t="s">
        <v>308</v>
      </c>
      <c r="T5" s="286" t="s">
        <v>309</v>
      </c>
      <c r="U5" s="286" t="s">
        <v>310</v>
      </c>
      <c r="V5" s="286" t="s">
        <v>311</v>
      </c>
      <c r="W5" s="286" t="s">
        <v>312</v>
      </c>
      <c r="X5" s="286" t="s">
        <v>313</v>
      </c>
      <c r="Y5" s="286" t="s">
        <v>314</v>
      </c>
      <c r="Z5" s="286" t="s">
        <v>315</v>
      </c>
      <c r="AA5" s="286" t="s">
        <v>316</v>
      </c>
      <c r="AB5" s="286" t="s">
        <v>317</v>
      </c>
      <c r="AC5" s="286" t="s">
        <v>318</v>
      </c>
      <c r="AD5" s="286" t="s">
        <v>319</v>
      </c>
      <c r="AE5" s="286" t="s">
        <v>320</v>
      </c>
      <c r="AF5" s="286" t="s">
        <v>321</v>
      </c>
      <c r="AG5" s="286" t="s">
        <v>322</v>
      </c>
      <c r="AH5" s="286" t="s">
        <v>323</v>
      </c>
      <c r="AI5" s="286" t="s">
        <v>324</v>
      </c>
      <c r="AJ5" s="286" t="s">
        <v>325</v>
      </c>
      <c r="AK5" s="286" t="s">
        <v>326</v>
      </c>
      <c r="AL5" s="286" t="s">
        <v>327</v>
      </c>
      <c r="AM5" s="286" t="s">
        <v>328</v>
      </c>
      <c r="AN5" s="286" t="s">
        <v>329</v>
      </c>
      <c r="AO5" s="286" t="s">
        <v>330</v>
      </c>
      <c r="AP5" s="286" t="s">
        <v>331</v>
      </c>
      <c r="AQ5" s="286" t="s">
        <v>332</v>
      </c>
      <c r="AR5" s="286" t="s">
        <v>333</v>
      </c>
      <c r="AS5" s="286" t="s">
        <v>334</v>
      </c>
      <c r="AT5" s="286" t="s">
        <v>335</v>
      </c>
      <c r="AU5" s="286" t="s">
        <v>336</v>
      </c>
      <c r="AV5" s="286" t="s">
        <v>337</v>
      </c>
      <c r="AW5" s="286" t="s">
        <v>338</v>
      </c>
      <c r="AX5" s="286" t="s">
        <v>339</v>
      </c>
      <c r="AY5" s="286" t="s">
        <v>340</v>
      </c>
      <c r="AZ5" s="286" t="s">
        <v>341</v>
      </c>
      <c r="BA5" s="286" t="s">
        <v>342</v>
      </c>
      <c r="BB5" s="286" t="s">
        <v>343</v>
      </c>
      <c r="BC5" s="286" t="s">
        <v>344</v>
      </c>
    </row>
    <row r="6" spans="1:55" ht="14">
      <c r="A6" s="389" t="s">
        <v>345</v>
      </c>
      <c r="B6" s="390"/>
      <c r="C6" s="287" t="s">
        <v>346</v>
      </c>
      <c r="D6" s="288" t="s">
        <v>0</v>
      </c>
      <c r="E6" s="288" t="s">
        <v>0</v>
      </c>
      <c r="F6" s="288" t="s">
        <v>0</v>
      </c>
      <c r="G6" s="288" t="s">
        <v>0</v>
      </c>
      <c r="H6" s="288" t="s">
        <v>0</v>
      </c>
      <c r="I6" s="288" t="s">
        <v>0</v>
      </c>
      <c r="J6" s="288" t="s">
        <v>0</v>
      </c>
      <c r="K6" s="288" t="s">
        <v>0</v>
      </c>
      <c r="L6" s="288" t="s">
        <v>0</v>
      </c>
      <c r="M6" s="288" t="s">
        <v>0</v>
      </c>
      <c r="N6" s="288" t="s">
        <v>0</v>
      </c>
      <c r="O6" s="288" t="s">
        <v>0</v>
      </c>
      <c r="P6" s="288" t="s">
        <v>0</v>
      </c>
      <c r="Q6" s="288" t="s">
        <v>0</v>
      </c>
      <c r="R6" s="288" t="s">
        <v>0</v>
      </c>
      <c r="S6" s="288" t="s">
        <v>0</v>
      </c>
      <c r="T6" s="288" t="s">
        <v>0</v>
      </c>
      <c r="U6" s="288" t="s">
        <v>0</v>
      </c>
      <c r="V6" s="288" t="s">
        <v>0</v>
      </c>
      <c r="W6" s="288" t="s">
        <v>0</v>
      </c>
      <c r="X6" s="288" t="s">
        <v>0</v>
      </c>
      <c r="Y6" s="288" t="s">
        <v>0</v>
      </c>
      <c r="Z6" s="288" t="s">
        <v>0</v>
      </c>
      <c r="AA6" s="288" t="s">
        <v>0</v>
      </c>
      <c r="AB6" s="288" t="s">
        <v>0</v>
      </c>
      <c r="AC6" s="288" t="s">
        <v>0</v>
      </c>
      <c r="AD6" s="288" t="s">
        <v>0</v>
      </c>
      <c r="AE6" s="288" t="s">
        <v>0</v>
      </c>
      <c r="AF6" s="288" t="s">
        <v>0</v>
      </c>
      <c r="AG6" s="288" t="s">
        <v>0</v>
      </c>
      <c r="AH6" s="288" t="s">
        <v>0</v>
      </c>
      <c r="AI6" s="288" t="s">
        <v>0</v>
      </c>
      <c r="AJ6" s="288" t="s">
        <v>0</v>
      </c>
      <c r="AK6" s="288" t="s">
        <v>0</v>
      </c>
      <c r="AL6" s="288" t="s">
        <v>0</v>
      </c>
      <c r="AM6" s="288" t="s">
        <v>0</v>
      </c>
      <c r="AN6" s="288" t="s">
        <v>0</v>
      </c>
      <c r="AO6" s="288" t="s">
        <v>0</v>
      </c>
      <c r="AP6" s="288" t="s">
        <v>0</v>
      </c>
      <c r="AQ6" s="288" t="s">
        <v>0</v>
      </c>
      <c r="AR6" s="288" t="s">
        <v>0</v>
      </c>
      <c r="AS6" s="288" t="s">
        <v>0</v>
      </c>
      <c r="AT6" s="288" t="s">
        <v>0</v>
      </c>
      <c r="AU6" s="288" t="s">
        <v>0</v>
      </c>
      <c r="AV6" s="288" t="s">
        <v>0</v>
      </c>
      <c r="AW6" s="288" t="s">
        <v>0</v>
      </c>
      <c r="AX6" s="288" t="s">
        <v>0</v>
      </c>
      <c r="AY6" s="288" t="s">
        <v>0</v>
      </c>
      <c r="AZ6" s="288" t="s">
        <v>0</v>
      </c>
      <c r="BA6" s="288" t="s">
        <v>0</v>
      </c>
      <c r="BB6" s="288" t="s">
        <v>0</v>
      </c>
      <c r="BC6" s="288" t="s">
        <v>0</v>
      </c>
    </row>
    <row r="7" spans="1:55" ht="14">
      <c r="A7" s="378" t="s">
        <v>347</v>
      </c>
      <c r="B7" s="379"/>
      <c r="C7" s="289" t="s">
        <v>348</v>
      </c>
      <c r="D7" s="288" t="s">
        <v>349</v>
      </c>
      <c r="E7" s="290">
        <v>35398.590665499498</v>
      </c>
      <c r="F7" s="290">
        <v>35772.924214171697</v>
      </c>
      <c r="G7" s="290">
        <v>36574.111671262297</v>
      </c>
      <c r="H7" s="290">
        <v>37001.057635626101</v>
      </c>
      <c r="I7" s="290">
        <v>37490.826466241699</v>
      </c>
      <c r="J7" s="290">
        <v>38110.903610600297</v>
      </c>
      <c r="K7" s="290">
        <v>39081.674741259601</v>
      </c>
      <c r="L7" s="290">
        <v>40110.730880877803</v>
      </c>
      <c r="M7" s="290">
        <v>41119.0593611609</v>
      </c>
      <c r="N7" s="290">
        <v>42105.203478012299</v>
      </c>
      <c r="O7" s="290">
        <v>43081.846266285298</v>
      </c>
      <c r="P7" s="290">
        <v>44047.540804201897</v>
      </c>
      <c r="Q7" s="290">
        <v>45013.238356201597</v>
      </c>
      <c r="R7" s="290">
        <v>45986.132271995397</v>
      </c>
      <c r="S7" s="290">
        <v>46972.522619074298</v>
      </c>
      <c r="T7" s="290">
        <v>47974.940826548103</v>
      </c>
      <c r="U7" s="290">
        <v>48962.624122102599</v>
      </c>
      <c r="V7" s="290">
        <v>49973.153264929198</v>
      </c>
      <c r="W7" s="290">
        <v>51003.433532344003</v>
      </c>
      <c r="X7" s="290">
        <v>52045.775532049003</v>
      </c>
      <c r="Y7" s="290">
        <v>53094.964654720199</v>
      </c>
      <c r="Z7" s="290">
        <v>54126.7925029365</v>
      </c>
      <c r="AA7" s="290">
        <v>55165.884559772901</v>
      </c>
      <c r="AB7" s="290">
        <v>56211.900624918497</v>
      </c>
      <c r="AC7" s="290">
        <v>57265.606775652603</v>
      </c>
      <c r="AD7" s="290">
        <v>58325.853571928797</v>
      </c>
      <c r="AE7" s="290">
        <v>59356.525016492204</v>
      </c>
      <c r="AF7" s="290">
        <v>60392.366759677003</v>
      </c>
      <c r="AG7" s="290">
        <v>61431.800073092498</v>
      </c>
      <c r="AH7" s="290">
        <v>62471.935071757704</v>
      </c>
      <c r="AI7" s="290">
        <v>63509.993424613203</v>
      </c>
      <c r="AJ7" s="290">
        <v>64510.741808145802</v>
      </c>
      <c r="AK7" s="290">
        <v>65516.277097955703</v>
      </c>
      <c r="AL7" s="290">
        <v>66526.372438027101</v>
      </c>
      <c r="AM7" s="290">
        <v>67541.881845553493</v>
      </c>
      <c r="AN7" s="290">
        <v>68564.525804737801</v>
      </c>
      <c r="AO7" s="290">
        <v>69561.099469643101</v>
      </c>
      <c r="AP7" s="290">
        <v>70572.568266648595</v>
      </c>
      <c r="AQ7" s="290">
        <v>71600.570761434195</v>
      </c>
      <c r="AR7" s="290">
        <v>72646.909687824096</v>
      </c>
      <c r="AS7" s="290">
        <v>73712.830728495799</v>
      </c>
      <c r="AT7" s="290">
        <v>74769.700728948606</v>
      </c>
      <c r="AU7" s="290">
        <v>75848.994264652196</v>
      </c>
      <c r="AV7" s="290">
        <v>76951.820082880397</v>
      </c>
      <c r="AW7" s="290">
        <v>78077.978969906006</v>
      </c>
      <c r="AX7" s="290">
        <v>79226.109158863896</v>
      </c>
      <c r="AY7" s="290">
        <v>80395.166215287303</v>
      </c>
      <c r="AZ7" s="290">
        <v>81585.566936192394</v>
      </c>
      <c r="BA7" s="290">
        <v>82797.128264302999</v>
      </c>
      <c r="BB7" s="290">
        <v>84029.4685269396</v>
      </c>
      <c r="BC7" s="290">
        <v>85282.463455153804</v>
      </c>
    </row>
    <row r="8" spans="1:55" ht="14">
      <c r="A8" s="378" t="s">
        <v>350</v>
      </c>
      <c r="B8" s="379"/>
      <c r="C8" s="289" t="s">
        <v>348</v>
      </c>
      <c r="D8" s="288" t="s">
        <v>349</v>
      </c>
      <c r="E8" s="291">
        <v>35273.436432667499</v>
      </c>
      <c r="F8" s="291">
        <v>36215.035466649701</v>
      </c>
      <c r="G8" s="291">
        <v>36388.028413008702</v>
      </c>
      <c r="H8" s="291">
        <v>36461.675224020299</v>
      </c>
      <c r="I8" s="291">
        <v>36905.129161237302</v>
      </c>
      <c r="J8" s="291">
        <v>37602.374660128102</v>
      </c>
      <c r="K8" s="291">
        <v>38506.765442011398</v>
      </c>
      <c r="L8" s="291">
        <v>39377.618380970103</v>
      </c>
      <c r="M8" s="291">
        <v>40173.350962158598</v>
      </c>
      <c r="N8" s="291">
        <v>40914.169561200499</v>
      </c>
      <c r="O8" s="291">
        <v>41625.191300613697</v>
      </c>
      <c r="P8" s="291">
        <v>42312.696974566097</v>
      </c>
      <c r="Q8" s="291">
        <v>42995.907404834703</v>
      </c>
      <c r="R8" s="291">
        <v>43684.987455325099</v>
      </c>
      <c r="S8" s="291">
        <v>44386.726587419202</v>
      </c>
      <c r="T8" s="291">
        <v>45101.0564363101</v>
      </c>
      <c r="U8" s="291">
        <v>45833.114608182099</v>
      </c>
      <c r="V8" s="291">
        <v>46584.495214756898</v>
      </c>
      <c r="W8" s="291">
        <v>47357.100764022398</v>
      </c>
      <c r="X8" s="291">
        <v>48150.484583236001</v>
      </c>
      <c r="Y8" s="291">
        <v>48964.630344175603</v>
      </c>
      <c r="Z8" s="291">
        <v>49799.755808511902</v>
      </c>
      <c r="AA8" s="291">
        <v>50654.574185913698</v>
      </c>
      <c r="AB8" s="291">
        <v>51527.068312508301</v>
      </c>
      <c r="AC8" s="291">
        <v>52414.674384195197</v>
      </c>
      <c r="AD8" s="291">
        <v>53316.971868776403</v>
      </c>
      <c r="AE8" s="291">
        <v>54234.712642883002</v>
      </c>
      <c r="AF8" s="291">
        <v>55163.443629499299</v>
      </c>
      <c r="AG8" s="291">
        <v>56102.9112054445</v>
      </c>
      <c r="AH8" s="291">
        <v>57053.467832906201</v>
      </c>
      <c r="AI8" s="291">
        <v>58011.003509626797</v>
      </c>
      <c r="AJ8" s="291">
        <v>58977.337602134299</v>
      </c>
      <c r="AK8" s="291">
        <v>59953.730409190401</v>
      </c>
      <c r="AL8" s="291">
        <v>60939.773218969203</v>
      </c>
      <c r="AM8" s="291">
        <v>61936.662844565901</v>
      </c>
      <c r="AN8" s="291">
        <v>62944.206936672897</v>
      </c>
      <c r="AO8" s="291">
        <v>63960.853513394999</v>
      </c>
      <c r="AP8" s="291">
        <v>64988.931292373702</v>
      </c>
      <c r="AQ8" s="291">
        <v>66031.160720819302</v>
      </c>
      <c r="AR8" s="291">
        <v>67089.890417593997</v>
      </c>
      <c r="AS8" s="291">
        <v>68162.7642916607</v>
      </c>
      <c r="AT8" s="291">
        <v>69251.109808464898</v>
      </c>
      <c r="AU8" s="291">
        <v>70354.509997481102</v>
      </c>
      <c r="AV8" s="291">
        <v>71473.060276805307</v>
      </c>
      <c r="AW8" s="291">
        <v>72604.5728736366</v>
      </c>
      <c r="AX8" s="291">
        <v>73749.122477143595</v>
      </c>
      <c r="AY8" s="291">
        <v>74905.246159006594</v>
      </c>
      <c r="AZ8" s="291">
        <v>76071.478880596202</v>
      </c>
      <c r="BA8" s="291">
        <v>77248.830835590299</v>
      </c>
      <c r="BB8" s="291">
        <v>78435.6235907839</v>
      </c>
      <c r="BC8" s="291">
        <v>79631.399839414793</v>
      </c>
    </row>
    <row r="9" spans="1:55" ht="14">
      <c r="A9" s="378" t="s">
        <v>351</v>
      </c>
      <c r="B9" s="379"/>
      <c r="C9" s="289" t="s">
        <v>348</v>
      </c>
      <c r="D9" s="288" t="s">
        <v>349</v>
      </c>
      <c r="E9" s="290">
        <v>33010.373492193903</v>
      </c>
      <c r="F9" s="290">
        <v>33338.8320377044</v>
      </c>
      <c r="G9" s="290">
        <v>33045.741411518902</v>
      </c>
      <c r="H9" s="290">
        <v>32884.275840695802</v>
      </c>
      <c r="I9" s="290">
        <v>33160.391539376396</v>
      </c>
      <c r="J9" s="290">
        <v>33511.345193197703</v>
      </c>
      <c r="K9" s="290">
        <v>33925.106579538297</v>
      </c>
      <c r="L9" s="290">
        <v>34386.435771365097</v>
      </c>
      <c r="M9" s="290">
        <v>34879.790210735497</v>
      </c>
      <c r="N9" s="290">
        <v>35406.807056091602</v>
      </c>
      <c r="O9" s="290">
        <v>35970.521665117201</v>
      </c>
      <c r="P9" s="290">
        <v>36570.355451268202</v>
      </c>
      <c r="Q9" s="290">
        <v>37199.346809687297</v>
      </c>
      <c r="R9" s="290">
        <v>37841.516927506898</v>
      </c>
      <c r="S9" s="290">
        <v>38496.956710817198</v>
      </c>
      <c r="T9" s="290">
        <v>39166.409553290498</v>
      </c>
      <c r="U9" s="290">
        <v>39851.206972000196</v>
      </c>
      <c r="V9" s="290">
        <v>40553.477298522899</v>
      </c>
      <c r="W9" s="290">
        <v>41274.396981074497</v>
      </c>
      <c r="X9" s="290">
        <v>42013.637392342898</v>
      </c>
      <c r="Y9" s="290">
        <v>42770.0900692098</v>
      </c>
      <c r="Z9" s="290">
        <v>43543.343917110797</v>
      </c>
      <c r="AA9" s="290">
        <v>44331.983349849601</v>
      </c>
      <c r="AB9" s="290">
        <v>45119.664600298704</v>
      </c>
      <c r="AC9" s="290">
        <v>45905.730148864197</v>
      </c>
      <c r="AD9" s="290">
        <v>46691.034630780698</v>
      </c>
      <c r="AE9" s="290">
        <v>47476.4474386402</v>
      </c>
      <c r="AF9" s="290">
        <v>48263.361337275601</v>
      </c>
      <c r="AG9" s="290">
        <v>49053.196516713302</v>
      </c>
      <c r="AH9" s="290">
        <v>49846.945034852797</v>
      </c>
      <c r="AI9" s="290">
        <v>50645.788030538097</v>
      </c>
      <c r="AJ9" s="290">
        <v>51451.0539266954</v>
      </c>
      <c r="AK9" s="290">
        <v>52264.692584123899</v>
      </c>
      <c r="AL9" s="290">
        <v>53088.249407033501</v>
      </c>
      <c r="AM9" s="290">
        <v>53923.122006712401</v>
      </c>
      <c r="AN9" s="290">
        <v>54770.259008290101</v>
      </c>
      <c r="AO9" s="290">
        <v>55630.816064650899</v>
      </c>
      <c r="AP9" s="290">
        <v>56506.167409026602</v>
      </c>
      <c r="AQ9" s="290">
        <v>57397.530860102001</v>
      </c>
      <c r="AR9" s="290">
        <v>58306.119377404902</v>
      </c>
      <c r="AS9" s="290">
        <v>59233.103810815897</v>
      </c>
      <c r="AT9" s="290">
        <v>60179.815804919097</v>
      </c>
      <c r="AU9" s="290">
        <v>61147.423812768197</v>
      </c>
      <c r="AV9" s="290">
        <v>62136.746898661702</v>
      </c>
      <c r="AW9" s="290">
        <v>63147.998053151503</v>
      </c>
      <c r="AX9" s="290">
        <v>64180.757336552197</v>
      </c>
      <c r="AY9" s="290">
        <v>65234.838503690502</v>
      </c>
      <c r="AZ9" s="290">
        <v>66310.0958583545</v>
      </c>
      <c r="BA9" s="290">
        <v>67406.066911438204</v>
      </c>
      <c r="BB9" s="290">
        <v>68521.625516061496</v>
      </c>
      <c r="BC9" s="290">
        <v>69655.783971326804</v>
      </c>
    </row>
    <row r="10" spans="1:55" ht="14">
      <c r="A10" s="378" t="s">
        <v>352</v>
      </c>
      <c r="B10" s="379"/>
      <c r="C10" s="289" t="s">
        <v>348</v>
      </c>
      <c r="D10" s="288" t="s">
        <v>349</v>
      </c>
      <c r="E10" s="291">
        <v>36287.105162249201</v>
      </c>
      <c r="F10" s="291">
        <v>36815.296582221999</v>
      </c>
      <c r="G10" s="291">
        <v>37068.128992483398</v>
      </c>
      <c r="H10" s="291">
        <v>37443.910820970203</v>
      </c>
      <c r="I10" s="291">
        <v>37994.4800890115</v>
      </c>
      <c r="J10" s="291">
        <v>38652.7386058704</v>
      </c>
      <c r="K10" s="291">
        <v>39075.794199162498</v>
      </c>
      <c r="L10" s="291">
        <v>39458.625055872697</v>
      </c>
      <c r="M10" s="291">
        <v>39855.877581639899</v>
      </c>
      <c r="N10" s="291">
        <v>40280.384097996</v>
      </c>
      <c r="O10" s="291">
        <v>40734.310113328</v>
      </c>
      <c r="P10" s="291">
        <v>41216.213807638698</v>
      </c>
      <c r="Q10" s="291">
        <v>41723.844670186299</v>
      </c>
      <c r="R10" s="291">
        <v>42256.112084362801</v>
      </c>
      <c r="S10" s="291">
        <v>42803.776903779202</v>
      </c>
      <c r="T10" s="291">
        <v>43360.893143618101</v>
      </c>
      <c r="U10" s="291">
        <v>43927.810111761901</v>
      </c>
      <c r="V10" s="291">
        <v>44506.251750576899</v>
      </c>
      <c r="W10" s="291">
        <v>45097.073970794001</v>
      </c>
      <c r="X10" s="291">
        <v>45700.342259552002</v>
      </c>
      <c r="Y10" s="291">
        <v>46315.7459412022</v>
      </c>
      <c r="Z10" s="291">
        <v>46942.629285334697</v>
      </c>
      <c r="AA10" s="291">
        <v>47580.8024523239</v>
      </c>
      <c r="AB10" s="291">
        <v>48230.072412258902</v>
      </c>
      <c r="AC10" s="291">
        <v>48889.855299904499</v>
      </c>
      <c r="AD10" s="291">
        <v>49559.367199004701</v>
      </c>
      <c r="AE10" s="291">
        <v>50238.3929521233</v>
      </c>
      <c r="AF10" s="291">
        <v>50927.206303629697</v>
      </c>
      <c r="AG10" s="291">
        <v>51625.766689326898</v>
      </c>
      <c r="AH10" s="291">
        <v>52333.627347083901</v>
      </c>
      <c r="AI10" s="291">
        <v>53050.384571075803</v>
      </c>
      <c r="AJ10" s="291">
        <v>53776.577381017902</v>
      </c>
      <c r="AK10" s="291">
        <v>54513.319414777499</v>
      </c>
      <c r="AL10" s="291">
        <v>55260.794699481303</v>
      </c>
      <c r="AM10" s="291">
        <v>56018.484959849498</v>
      </c>
      <c r="AN10" s="291">
        <v>56785.909251840501</v>
      </c>
      <c r="AO10" s="291">
        <v>57562.727384485697</v>
      </c>
      <c r="AP10" s="291">
        <v>58349.9720719096</v>
      </c>
      <c r="AQ10" s="291">
        <v>59149.429308226499</v>
      </c>
      <c r="AR10" s="291">
        <v>59963.244911689901</v>
      </c>
      <c r="AS10" s="291">
        <v>60792.765911006602</v>
      </c>
      <c r="AT10" s="291">
        <v>61638.419309068697</v>
      </c>
      <c r="AU10" s="291">
        <v>62500.160584043297</v>
      </c>
      <c r="AV10" s="291">
        <v>63377.574170674401</v>
      </c>
      <c r="AW10" s="291">
        <v>64269.378991303201</v>
      </c>
      <c r="AX10" s="291">
        <v>65174.021758873598</v>
      </c>
      <c r="AY10" s="291">
        <v>66090.702084324497</v>
      </c>
      <c r="AZ10" s="291">
        <v>67019.421385317095</v>
      </c>
      <c r="BA10" s="291">
        <v>67959.704671630796</v>
      </c>
      <c r="BB10" s="291">
        <v>68911.106366959895</v>
      </c>
      <c r="BC10" s="291">
        <v>69873.476143309497</v>
      </c>
    </row>
    <row r="11" spans="1:55" ht="14">
      <c r="A11" s="378" t="s">
        <v>353</v>
      </c>
      <c r="B11" s="379"/>
      <c r="C11" s="289" t="s">
        <v>348</v>
      </c>
      <c r="D11" s="288" t="s">
        <v>349</v>
      </c>
      <c r="E11" s="290">
        <v>14469.247248559799</v>
      </c>
      <c r="F11" s="290">
        <v>15159.325988652699</v>
      </c>
      <c r="G11" s="290">
        <v>15842.5265034022</v>
      </c>
      <c r="H11" s="290">
        <v>16367.0793523172</v>
      </c>
      <c r="I11" s="290">
        <v>16809.6293975103</v>
      </c>
      <c r="J11" s="290">
        <v>17374.807918745501</v>
      </c>
      <c r="K11" s="290">
        <v>18190.4273140654</v>
      </c>
      <c r="L11" s="290">
        <v>19082.163893408801</v>
      </c>
      <c r="M11" s="290">
        <v>19997.366588650199</v>
      </c>
      <c r="N11" s="290">
        <v>20918.350039154899</v>
      </c>
      <c r="O11" s="290">
        <v>21837.272726489799</v>
      </c>
      <c r="P11" s="290">
        <v>22748.5169190944</v>
      </c>
      <c r="Q11" s="290">
        <v>23647.534990611101</v>
      </c>
      <c r="R11" s="290">
        <v>24531.221577601798</v>
      </c>
      <c r="S11" s="290">
        <v>25398.3063821006</v>
      </c>
      <c r="T11" s="290">
        <v>26248.8860480043</v>
      </c>
      <c r="U11" s="290">
        <v>27084.0815636037</v>
      </c>
      <c r="V11" s="290">
        <v>27905.656093551101</v>
      </c>
      <c r="W11" s="290">
        <v>28715.618951049299</v>
      </c>
      <c r="X11" s="290">
        <v>29516.154399960698</v>
      </c>
      <c r="Y11" s="290">
        <v>30309.648658413102</v>
      </c>
      <c r="Z11" s="290">
        <v>31098.713143352001</v>
      </c>
      <c r="AA11" s="290">
        <v>31885.973416696201</v>
      </c>
      <c r="AB11" s="290">
        <v>32673.730106138399</v>
      </c>
      <c r="AC11" s="290">
        <v>33464.143127791402</v>
      </c>
      <c r="AD11" s="290">
        <v>34259.1734114719</v>
      </c>
      <c r="AE11" s="290">
        <v>35060.586369899502</v>
      </c>
      <c r="AF11" s="290">
        <v>35869.998181915696</v>
      </c>
      <c r="AG11" s="290">
        <v>36688.5684644055</v>
      </c>
      <c r="AH11" s="290">
        <v>37516.883700539402</v>
      </c>
      <c r="AI11" s="290">
        <v>38355.029658908898</v>
      </c>
      <c r="AJ11" s="290">
        <v>39203.0115253861</v>
      </c>
      <c r="AK11" s="290">
        <v>40060.817372747202</v>
      </c>
      <c r="AL11" s="290">
        <v>40927.934230550098</v>
      </c>
      <c r="AM11" s="290">
        <v>41803.3666364362</v>
      </c>
      <c r="AN11" s="290">
        <v>42685.861863682199</v>
      </c>
      <c r="AO11" s="290">
        <v>43574.067091850004</v>
      </c>
      <c r="AP11" s="290">
        <v>44467.202620361597</v>
      </c>
      <c r="AQ11" s="290">
        <v>45364.912141471701</v>
      </c>
      <c r="AR11" s="290">
        <v>46267.195509989702</v>
      </c>
      <c r="AS11" s="290">
        <v>47173.736095968299</v>
      </c>
      <c r="AT11" s="290">
        <v>48083.7962293616</v>
      </c>
      <c r="AU11" s="290">
        <v>48996.349026387899</v>
      </c>
      <c r="AV11" s="290">
        <v>49910.441872310497</v>
      </c>
      <c r="AW11" s="290">
        <v>50825.265720806601</v>
      </c>
      <c r="AX11" s="290">
        <v>51740.2506758862</v>
      </c>
      <c r="AY11" s="290">
        <v>52655.536810665501</v>
      </c>
      <c r="AZ11" s="290">
        <v>53571.583890103597</v>
      </c>
      <c r="BA11" s="290">
        <v>54488.659643699299</v>
      </c>
      <c r="BB11" s="290">
        <v>55407.363651239699</v>
      </c>
      <c r="BC11" s="290">
        <v>56328.803468959501</v>
      </c>
    </row>
    <row r="12" spans="1:55" ht="14">
      <c r="A12" s="378" t="s">
        <v>354</v>
      </c>
      <c r="B12" s="379"/>
      <c r="C12" s="289" t="s">
        <v>348</v>
      </c>
      <c r="D12" s="288" t="s">
        <v>349</v>
      </c>
      <c r="E12" s="291">
        <v>23627.8144334237</v>
      </c>
      <c r="F12" s="291">
        <v>23970.0998113387</v>
      </c>
      <c r="G12" s="291">
        <v>23655.137422457199</v>
      </c>
      <c r="H12" s="291">
        <v>23347.8204466399</v>
      </c>
      <c r="I12" s="291">
        <v>23562.193552192799</v>
      </c>
      <c r="J12" s="291">
        <v>24062.920437461002</v>
      </c>
      <c r="K12" s="291">
        <v>24989.652017521101</v>
      </c>
      <c r="L12" s="291">
        <v>26003.585058553399</v>
      </c>
      <c r="M12" s="291">
        <v>27020.369163797899</v>
      </c>
      <c r="N12" s="291">
        <v>28028.058380272701</v>
      </c>
      <c r="O12" s="291">
        <v>29029.285825603802</v>
      </c>
      <c r="P12" s="291">
        <v>30026.641050493501</v>
      </c>
      <c r="Q12" s="291">
        <v>31021.148717468401</v>
      </c>
      <c r="R12" s="291">
        <v>32015.8487044678</v>
      </c>
      <c r="S12" s="291">
        <v>33011.046864353899</v>
      </c>
      <c r="T12" s="291">
        <v>34005.272932531698</v>
      </c>
      <c r="U12" s="291">
        <v>35000.303023176799</v>
      </c>
      <c r="V12" s="291">
        <v>35997.755459280903</v>
      </c>
      <c r="W12" s="291">
        <v>36997.852620395402</v>
      </c>
      <c r="X12" s="291">
        <v>37994.337275980703</v>
      </c>
      <c r="Y12" s="291">
        <v>38985.791850120797</v>
      </c>
      <c r="Z12" s="291">
        <v>39971.810437934902</v>
      </c>
      <c r="AA12" s="291">
        <v>40947.964185368197</v>
      </c>
      <c r="AB12" s="291">
        <v>41908.664116680397</v>
      </c>
      <c r="AC12" s="291">
        <v>42849.892027191803</v>
      </c>
      <c r="AD12" s="291">
        <v>43766.818111885303</v>
      </c>
      <c r="AE12" s="291">
        <v>44658.362916372796</v>
      </c>
      <c r="AF12" s="291">
        <v>45524.677901431904</v>
      </c>
      <c r="AG12" s="291">
        <v>46365.699585444403</v>
      </c>
      <c r="AH12" s="291">
        <v>47180.830167398097</v>
      </c>
      <c r="AI12" s="291">
        <v>47974.836186565997</v>
      </c>
      <c r="AJ12" s="291">
        <v>48757.654988181501</v>
      </c>
      <c r="AK12" s="291">
        <v>49534.998315612902</v>
      </c>
      <c r="AL12" s="291">
        <v>50312.042610090502</v>
      </c>
      <c r="AM12" s="291">
        <v>51092.315176712204</v>
      </c>
      <c r="AN12" s="291">
        <v>51880.622275076697</v>
      </c>
      <c r="AO12" s="291">
        <v>52685.729555929996</v>
      </c>
      <c r="AP12" s="291">
        <v>53508.498748906997</v>
      </c>
      <c r="AQ12" s="291">
        <v>54348.401282999002</v>
      </c>
      <c r="AR12" s="291">
        <v>55210.522026371298</v>
      </c>
      <c r="AS12" s="291">
        <v>56096.750403584803</v>
      </c>
      <c r="AT12" s="291">
        <v>57011.405095524198</v>
      </c>
      <c r="AU12" s="291">
        <v>57959.994681547498</v>
      </c>
      <c r="AV12" s="291">
        <v>58946.113286130902</v>
      </c>
      <c r="AW12" s="291">
        <v>59970.738350120599</v>
      </c>
      <c r="AX12" s="291">
        <v>61039.502351568401</v>
      </c>
      <c r="AY12" s="291">
        <v>62151.6914617453</v>
      </c>
      <c r="AZ12" s="291">
        <v>63310.9235924643</v>
      </c>
      <c r="BA12" s="291">
        <v>64522.933325281898</v>
      </c>
      <c r="BB12" s="291">
        <v>65783.927780838203</v>
      </c>
      <c r="BC12" s="291">
        <v>67101.048424300301</v>
      </c>
    </row>
    <row r="13" spans="1:55" ht="14">
      <c r="A13" s="378" t="s">
        <v>355</v>
      </c>
      <c r="B13" s="379"/>
      <c r="C13" s="289" t="s">
        <v>348</v>
      </c>
      <c r="D13" s="288" t="s">
        <v>349</v>
      </c>
      <c r="E13" s="290">
        <v>32393.522850247999</v>
      </c>
      <c r="F13" s="290">
        <v>32624.677914920001</v>
      </c>
      <c r="G13" s="290">
        <v>32393.115507571201</v>
      </c>
      <c r="H13" s="290">
        <v>32410.7691838012</v>
      </c>
      <c r="I13" s="290">
        <v>32764.538122843402</v>
      </c>
      <c r="J13" s="290">
        <v>33234.199944870903</v>
      </c>
      <c r="K13" s="290">
        <v>33724.745891626902</v>
      </c>
      <c r="L13" s="290">
        <v>34191.226852092303</v>
      </c>
      <c r="M13" s="290">
        <v>34645.594024731698</v>
      </c>
      <c r="N13" s="290">
        <v>35107.319663734801</v>
      </c>
      <c r="O13" s="290">
        <v>35590.049310885399</v>
      </c>
      <c r="P13" s="290">
        <v>36100.014543878897</v>
      </c>
      <c r="Q13" s="290">
        <v>36639.695824657501</v>
      </c>
      <c r="R13" s="290">
        <v>37208.734020893702</v>
      </c>
      <c r="S13" s="290">
        <v>37806.3940650246</v>
      </c>
      <c r="T13" s="290">
        <v>38430.881781677999</v>
      </c>
      <c r="U13" s="290">
        <v>39080.379807090198</v>
      </c>
      <c r="V13" s="290">
        <v>39756.683746799899</v>
      </c>
      <c r="W13" s="290">
        <v>40458.159853666803</v>
      </c>
      <c r="X13" s="290">
        <v>41182.193764916003</v>
      </c>
      <c r="Y13" s="290">
        <v>41929.578032084501</v>
      </c>
      <c r="Z13" s="290">
        <v>42699.547676448397</v>
      </c>
      <c r="AA13" s="290">
        <v>43491.14844456</v>
      </c>
      <c r="AB13" s="290">
        <v>44310.320262577901</v>
      </c>
      <c r="AC13" s="290">
        <v>45156.759071623201</v>
      </c>
      <c r="AD13" s="290">
        <v>46028.811574785497</v>
      </c>
      <c r="AE13" s="290">
        <v>46924.651147250202</v>
      </c>
      <c r="AF13" s="290">
        <v>47842.322060328799</v>
      </c>
      <c r="AG13" s="290">
        <v>48783.365269915797</v>
      </c>
      <c r="AH13" s="290">
        <v>49750.070851338904</v>
      </c>
      <c r="AI13" s="290">
        <v>50739.555336681296</v>
      </c>
      <c r="AJ13" s="290">
        <v>51751.056178797502</v>
      </c>
      <c r="AK13" s="290">
        <v>52787.748533167702</v>
      </c>
      <c r="AL13" s="290">
        <v>53846.969455894599</v>
      </c>
      <c r="AM13" s="290">
        <v>54927.3598666053</v>
      </c>
      <c r="AN13" s="290">
        <v>56027.087488694997</v>
      </c>
      <c r="AO13" s="290">
        <v>57144.245272866901</v>
      </c>
      <c r="AP13" s="290">
        <v>58277.087547291703</v>
      </c>
      <c r="AQ13" s="290">
        <v>59424.063381907101</v>
      </c>
      <c r="AR13" s="290">
        <v>60583.208848097202</v>
      </c>
      <c r="AS13" s="290">
        <v>61752.950417426997</v>
      </c>
      <c r="AT13" s="290">
        <v>62931.486053545901</v>
      </c>
      <c r="AU13" s="290">
        <v>64117.890913416297</v>
      </c>
      <c r="AV13" s="290">
        <v>65310.779662487301</v>
      </c>
      <c r="AW13" s="290">
        <v>66508.238360883304</v>
      </c>
      <c r="AX13" s="290">
        <v>67710.061406765497</v>
      </c>
      <c r="AY13" s="290">
        <v>68914.329537811194</v>
      </c>
      <c r="AZ13" s="290">
        <v>70122.911274190003</v>
      </c>
      <c r="BA13" s="290">
        <v>71332.589732067398</v>
      </c>
      <c r="BB13" s="290">
        <v>72547.683416371496</v>
      </c>
      <c r="BC13" s="290">
        <v>73765.4919486492</v>
      </c>
    </row>
    <row r="14" spans="1:55" ht="14">
      <c r="A14" s="378" t="s">
        <v>356</v>
      </c>
      <c r="B14" s="379"/>
      <c r="C14" s="289" t="s">
        <v>348</v>
      </c>
      <c r="D14" s="288" t="s">
        <v>349</v>
      </c>
      <c r="E14" s="291">
        <v>16613.410512492599</v>
      </c>
      <c r="F14" s="291">
        <v>18213.6360326084</v>
      </c>
      <c r="G14" s="291">
        <v>18943.800521590299</v>
      </c>
      <c r="H14" s="291">
        <v>19113.697236315598</v>
      </c>
      <c r="I14" s="291">
        <v>19354.092860839599</v>
      </c>
      <c r="J14" s="291">
        <v>19963.658454817702</v>
      </c>
      <c r="K14" s="291">
        <v>20868.3894146645</v>
      </c>
      <c r="L14" s="291">
        <v>21818.607003044901</v>
      </c>
      <c r="M14" s="291">
        <v>22743.129675988101</v>
      </c>
      <c r="N14" s="291">
        <v>23633.791779744399</v>
      </c>
      <c r="O14" s="291">
        <v>24495.460466081498</v>
      </c>
      <c r="P14" s="291">
        <v>25334.904841785701</v>
      </c>
      <c r="Q14" s="291">
        <v>26156.936620304601</v>
      </c>
      <c r="R14" s="291">
        <v>26966.852244456699</v>
      </c>
      <c r="S14" s="291">
        <v>27769.232719851501</v>
      </c>
      <c r="T14" s="291">
        <v>28569.173734176002</v>
      </c>
      <c r="U14" s="291">
        <v>29361.561598229498</v>
      </c>
      <c r="V14" s="291">
        <v>30150.5007300248</v>
      </c>
      <c r="W14" s="291">
        <v>30942.6479417468</v>
      </c>
      <c r="X14" s="291">
        <v>31744.4294312559</v>
      </c>
      <c r="Y14" s="291">
        <v>32556.2841188251</v>
      </c>
      <c r="Z14" s="291">
        <v>33383.4409704227</v>
      </c>
      <c r="AA14" s="291">
        <v>34226.089521341499</v>
      </c>
      <c r="AB14" s="291">
        <v>35084.663406476699</v>
      </c>
      <c r="AC14" s="291">
        <v>35955.503317945098</v>
      </c>
      <c r="AD14" s="291">
        <v>36838.102447814003</v>
      </c>
      <c r="AE14" s="291">
        <v>37730.991959627398</v>
      </c>
      <c r="AF14" s="291">
        <v>38635.605487137997</v>
      </c>
      <c r="AG14" s="291">
        <v>39550.753403016897</v>
      </c>
      <c r="AH14" s="291">
        <v>40475.643480407598</v>
      </c>
      <c r="AI14" s="291">
        <v>41405.536442396398</v>
      </c>
      <c r="AJ14" s="291">
        <v>42339.083853020398</v>
      </c>
      <c r="AK14" s="291">
        <v>43273.539774036602</v>
      </c>
      <c r="AL14" s="291">
        <v>44206.920258799299</v>
      </c>
      <c r="AM14" s="291">
        <v>45138.831867916102</v>
      </c>
      <c r="AN14" s="291">
        <v>46066.627259696499</v>
      </c>
      <c r="AO14" s="291">
        <v>46990.0869626692</v>
      </c>
      <c r="AP14" s="291">
        <v>47908.0389366702</v>
      </c>
      <c r="AQ14" s="291">
        <v>48822.512597986897</v>
      </c>
      <c r="AR14" s="291">
        <v>49732.8139108256</v>
      </c>
      <c r="AS14" s="291">
        <v>50644.748260450302</v>
      </c>
      <c r="AT14" s="291">
        <v>51563.385686193702</v>
      </c>
      <c r="AU14" s="291">
        <v>52489.381681592502</v>
      </c>
      <c r="AV14" s="291">
        <v>53422.1567523704</v>
      </c>
      <c r="AW14" s="291">
        <v>54366.476913717401</v>
      </c>
      <c r="AX14" s="291">
        <v>55324.855439125902</v>
      </c>
      <c r="AY14" s="291">
        <v>56304.615465032199</v>
      </c>
      <c r="AZ14" s="291">
        <v>57309.513938494601</v>
      </c>
      <c r="BA14" s="291">
        <v>58334.260145641303</v>
      </c>
      <c r="BB14" s="291">
        <v>59385.491809992804</v>
      </c>
      <c r="BC14" s="291">
        <v>60455.848726730503</v>
      </c>
    </row>
    <row r="15" spans="1:55" ht="14">
      <c r="A15" s="378" t="s">
        <v>357</v>
      </c>
      <c r="B15" s="379"/>
      <c r="C15" s="289" t="s">
        <v>348</v>
      </c>
      <c r="D15" s="288" t="s">
        <v>349</v>
      </c>
      <c r="E15" s="290">
        <v>31371.7332728285</v>
      </c>
      <c r="F15" s="290">
        <v>32107.7324040356</v>
      </c>
      <c r="G15" s="290">
        <v>31634.732747202601</v>
      </c>
      <c r="H15" s="290">
        <v>31054.754871206598</v>
      </c>
      <c r="I15" s="290">
        <v>30982.753338891001</v>
      </c>
      <c r="J15" s="290">
        <v>31204.134620846002</v>
      </c>
      <c r="K15" s="290">
        <v>31968.276101682</v>
      </c>
      <c r="L15" s="290">
        <v>32839.379607273397</v>
      </c>
      <c r="M15" s="290">
        <v>33706.004918257298</v>
      </c>
      <c r="N15" s="290">
        <v>34554.684454911199</v>
      </c>
      <c r="O15" s="290">
        <v>35380.404536241702</v>
      </c>
      <c r="P15" s="290">
        <v>36185.562112606</v>
      </c>
      <c r="Q15" s="290">
        <v>36971.504308926596</v>
      </c>
      <c r="R15" s="290">
        <v>37741.298276326299</v>
      </c>
      <c r="S15" s="290">
        <v>38499.374686565701</v>
      </c>
      <c r="T15" s="290">
        <v>39246.044243984703</v>
      </c>
      <c r="U15" s="290">
        <v>39986.822657810902</v>
      </c>
      <c r="V15" s="290">
        <v>40727.104281950102</v>
      </c>
      <c r="W15" s="290">
        <v>41471.078040878201</v>
      </c>
      <c r="X15" s="290">
        <v>42220.577550593698</v>
      </c>
      <c r="Y15" s="290">
        <v>42978.523860539397</v>
      </c>
      <c r="Z15" s="290">
        <v>43746.134049289598</v>
      </c>
      <c r="AA15" s="290">
        <v>44523.501068239297</v>
      </c>
      <c r="AB15" s="290">
        <v>45310.428698283897</v>
      </c>
      <c r="AC15" s="290">
        <v>46106.8918802802</v>
      </c>
      <c r="AD15" s="290">
        <v>46911.052012087603</v>
      </c>
      <c r="AE15" s="290">
        <v>47720.022963378098</v>
      </c>
      <c r="AF15" s="290">
        <v>48532.7544964642</v>
      </c>
      <c r="AG15" s="290">
        <v>49348.265763370597</v>
      </c>
      <c r="AH15" s="290">
        <v>50165.347051812903</v>
      </c>
      <c r="AI15" s="290">
        <v>50983.279550103201</v>
      </c>
      <c r="AJ15" s="290">
        <v>51801.252206858902</v>
      </c>
      <c r="AK15" s="290">
        <v>52618.0717001261</v>
      </c>
      <c r="AL15" s="290">
        <v>53435.2818338004</v>
      </c>
      <c r="AM15" s="290">
        <v>54253.462284481298</v>
      </c>
      <c r="AN15" s="290">
        <v>55072.095625766597</v>
      </c>
      <c r="AO15" s="290">
        <v>55891.355923739597</v>
      </c>
      <c r="AP15" s="290">
        <v>56711.326969318703</v>
      </c>
      <c r="AQ15" s="290">
        <v>57530.2820079171</v>
      </c>
      <c r="AR15" s="290">
        <v>58350.056508340102</v>
      </c>
      <c r="AS15" s="290">
        <v>59173.139569243998</v>
      </c>
      <c r="AT15" s="290">
        <v>60000.448287964296</v>
      </c>
      <c r="AU15" s="290">
        <v>60832.1268870766</v>
      </c>
      <c r="AV15" s="290">
        <v>61667.035723269597</v>
      </c>
      <c r="AW15" s="290">
        <v>62500.354075058603</v>
      </c>
      <c r="AX15" s="290">
        <v>63334.281419754901</v>
      </c>
      <c r="AY15" s="290">
        <v>64165.907638368197</v>
      </c>
      <c r="AZ15" s="290">
        <v>64997.053379340898</v>
      </c>
      <c r="BA15" s="290">
        <v>65825.9414961929</v>
      </c>
      <c r="BB15" s="290">
        <v>66655.794168769295</v>
      </c>
      <c r="BC15" s="290">
        <v>67484.313952471493</v>
      </c>
    </row>
    <row r="16" spans="1:55" ht="14">
      <c r="A16" s="378" t="s">
        <v>358</v>
      </c>
      <c r="B16" s="379"/>
      <c r="C16" s="289" t="s">
        <v>348</v>
      </c>
      <c r="D16" s="288" t="s">
        <v>349</v>
      </c>
      <c r="E16" s="291">
        <v>29645.802395624702</v>
      </c>
      <c r="F16" s="291">
        <v>30089.388774707699</v>
      </c>
      <c r="G16" s="291">
        <v>29949.064235929</v>
      </c>
      <c r="H16" s="291">
        <v>29888.705618537399</v>
      </c>
      <c r="I16" s="291">
        <v>30016.501817415101</v>
      </c>
      <c r="J16" s="291">
        <v>30335.232388074601</v>
      </c>
      <c r="K16" s="291">
        <v>31012.870249303302</v>
      </c>
      <c r="L16" s="291">
        <v>31739.0893008198</v>
      </c>
      <c r="M16" s="291">
        <v>32443.0070518137</v>
      </c>
      <c r="N16" s="291">
        <v>33131.0274671445</v>
      </c>
      <c r="O16" s="291">
        <v>33818.586415266502</v>
      </c>
      <c r="P16" s="291">
        <v>34517.504652217402</v>
      </c>
      <c r="Q16" s="291">
        <v>35234.829826864203</v>
      </c>
      <c r="R16" s="291">
        <v>35972.555978549201</v>
      </c>
      <c r="S16" s="291">
        <v>36730.305846391202</v>
      </c>
      <c r="T16" s="291">
        <v>37505.637898379697</v>
      </c>
      <c r="U16" s="291">
        <v>38293.897516885998</v>
      </c>
      <c r="V16" s="291">
        <v>39080.627555396</v>
      </c>
      <c r="W16" s="291">
        <v>39860.158659518696</v>
      </c>
      <c r="X16" s="291">
        <v>40628.548968303701</v>
      </c>
      <c r="Y16" s="291">
        <v>41383.856485221499</v>
      </c>
      <c r="Z16" s="291">
        <v>42124.979133655797</v>
      </c>
      <c r="AA16" s="291">
        <v>42851.229737411697</v>
      </c>
      <c r="AB16" s="291">
        <v>43563.503607352199</v>
      </c>
      <c r="AC16" s="291">
        <v>44261.363012930196</v>
      </c>
      <c r="AD16" s="291">
        <v>44945.4424985355</v>
      </c>
      <c r="AE16" s="291">
        <v>45616.592920620104</v>
      </c>
      <c r="AF16" s="291">
        <v>46275.602247171002</v>
      </c>
      <c r="AG16" s="291">
        <v>46924.961163915999</v>
      </c>
      <c r="AH16" s="291">
        <v>47567.614931959302</v>
      </c>
      <c r="AI16" s="291">
        <v>48205.371231008699</v>
      </c>
      <c r="AJ16" s="291">
        <v>48839.3334237444</v>
      </c>
      <c r="AK16" s="291">
        <v>49471.358763227603</v>
      </c>
      <c r="AL16" s="291">
        <v>50103.8194552563</v>
      </c>
      <c r="AM16" s="291">
        <v>50738.701417632401</v>
      </c>
      <c r="AN16" s="291">
        <v>51377.627286860697</v>
      </c>
      <c r="AO16" s="291">
        <v>52020.582467730201</v>
      </c>
      <c r="AP16" s="291">
        <v>52671.146239249902</v>
      </c>
      <c r="AQ16" s="291">
        <v>53330.628159470201</v>
      </c>
      <c r="AR16" s="291">
        <v>54000.886804979004</v>
      </c>
      <c r="AS16" s="291">
        <v>54681.744178186498</v>
      </c>
      <c r="AT16" s="291">
        <v>55373.429809256697</v>
      </c>
      <c r="AU16" s="291">
        <v>56076.909758898102</v>
      </c>
      <c r="AV16" s="291">
        <v>56793.0366545793</v>
      </c>
      <c r="AW16" s="291">
        <v>57520.536423701204</v>
      </c>
      <c r="AX16" s="291">
        <v>58258.046158259203</v>
      </c>
      <c r="AY16" s="291">
        <v>59004.0255067615</v>
      </c>
      <c r="AZ16" s="291">
        <v>59756.884153853498</v>
      </c>
      <c r="BA16" s="291">
        <v>60514.091259872897</v>
      </c>
      <c r="BB16" s="291">
        <v>61273.013440153103</v>
      </c>
      <c r="BC16" s="291">
        <v>62030.9833617197</v>
      </c>
    </row>
    <row r="17" spans="1:55" ht="14">
      <c r="A17" s="391" t="s">
        <v>359</v>
      </c>
      <c r="B17" s="392"/>
      <c r="C17" s="289" t="s">
        <v>348</v>
      </c>
      <c r="D17" s="288" t="s">
        <v>349</v>
      </c>
      <c r="E17" s="290">
        <v>33432.248207423603</v>
      </c>
      <c r="F17" s="290">
        <v>34660.303640937003</v>
      </c>
      <c r="G17" s="290">
        <v>35039.328099724</v>
      </c>
      <c r="H17" s="290">
        <v>35296.1761891387</v>
      </c>
      <c r="I17" s="290">
        <v>36051.942732711403</v>
      </c>
      <c r="J17" s="290">
        <v>36865.716187720798</v>
      </c>
      <c r="K17" s="290">
        <v>37315.429382141599</v>
      </c>
      <c r="L17" s="290">
        <v>37723.849385766101</v>
      </c>
      <c r="M17" s="290">
        <v>38161.910415203398</v>
      </c>
      <c r="N17" s="290">
        <v>38628.555711362998</v>
      </c>
      <c r="O17" s="290">
        <v>39116.080506487502</v>
      </c>
      <c r="P17" s="290">
        <v>39616.481292887802</v>
      </c>
      <c r="Q17" s="290">
        <v>40125.296916448598</v>
      </c>
      <c r="R17" s="290">
        <v>40641.036144217796</v>
      </c>
      <c r="S17" s="290">
        <v>41162.595653008597</v>
      </c>
      <c r="T17" s="290">
        <v>41687.589417089999</v>
      </c>
      <c r="U17" s="290">
        <v>42219.437581244601</v>
      </c>
      <c r="V17" s="290">
        <v>42760.341868031697</v>
      </c>
      <c r="W17" s="290">
        <v>43312.737046164701</v>
      </c>
      <c r="X17" s="290">
        <v>43876.3629405545</v>
      </c>
      <c r="Y17" s="290">
        <v>44454.305118395801</v>
      </c>
      <c r="Z17" s="290">
        <v>45050.105086568503</v>
      </c>
      <c r="AA17" s="290">
        <v>45664.975087896702</v>
      </c>
      <c r="AB17" s="290">
        <v>46302.250293770499</v>
      </c>
      <c r="AC17" s="290">
        <v>46962.7377783349</v>
      </c>
      <c r="AD17" s="290">
        <v>47648.8343041404</v>
      </c>
      <c r="AE17" s="290">
        <v>48362.865175963299</v>
      </c>
      <c r="AF17" s="290">
        <v>49103.1759139762</v>
      </c>
      <c r="AG17" s="290">
        <v>49873.029380215601</v>
      </c>
      <c r="AH17" s="290">
        <v>50670.672609081797</v>
      </c>
      <c r="AI17" s="290">
        <v>51489.936302841197</v>
      </c>
      <c r="AJ17" s="290">
        <v>52330.218596204002</v>
      </c>
      <c r="AK17" s="290">
        <v>53188.711709702999</v>
      </c>
      <c r="AL17" s="290">
        <v>54065.822676376098</v>
      </c>
      <c r="AM17" s="290">
        <v>54961.699218276997</v>
      </c>
      <c r="AN17" s="290">
        <v>55875.9994470323</v>
      </c>
      <c r="AO17" s="290">
        <v>56806.290129971698</v>
      </c>
      <c r="AP17" s="290">
        <v>57756.734980633199</v>
      </c>
      <c r="AQ17" s="290">
        <v>58726.442762404702</v>
      </c>
      <c r="AR17" s="290">
        <v>59717.084933006197</v>
      </c>
      <c r="AS17" s="290">
        <v>60726.580482636396</v>
      </c>
      <c r="AT17" s="290">
        <v>61753.680655132397</v>
      </c>
      <c r="AU17" s="290">
        <v>62795.599647766503</v>
      </c>
      <c r="AV17" s="290">
        <v>63852.371474009698</v>
      </c>
      <c r="AW17" s="290">
        <v>64921.406750846203</v>
      </c>
      <c r="AX17" s="290">
        <v>66004.195082899198</v>
      </c>
      <c r="AY17" s="290">
        <v>67094.608284101298</v>
      </c>
      <c r="AZ17" s="290">
        <v>68198.597547188794</v>
      </c>
      <c r="BA17" s="290">
        <v>69307.708641826001</v>
      </c>
      <c r="BB17" s="290">
        <v>70416.426288860297</v>
      </c>
      <c r="BC17" s="290">
        <v>71521.363797490005</v>
      </c>
    </row>
    <row r="18" spans="1:55" ht="14">
      <c r="A18" s="378" t="s">
        <v>360</v>
      </c>
      <c r="B18" s="379"/>
      <c r="C18" s="289" t="s">
        <v>348</v>
      </c>
      <c r="D18" s="288" t="s">
        <v>349</v>
      </c>
      <c r="E18" s="291">
        <v>24004.169617638599</v>
      </c>
      <c r="F18" s="291">
        <v>22235.749171315802</v>
      </c>
      <c r="G18" s="291">
        <v>20626.1760941584</v>
      </c>
      <c r="H18" s="291">
        <v>19780.866934356702</v>
      </c>
      <c r="I18" s="291">
        <v>19670.846356874601</v>
      </c>
      <c r="J18" s="291">
        <v>19999.426208060901</v>
      </c>
      <c r="K18" s="291">
        <v>21024.0389343969</v>
      </c>
      <c r="L18" s="291">
        <v>22098.230595925601</v>
      </c>
      <c r="M18" s="291">
        <v>23079.632262205501</v>
      </c>
      <c r="N18" s="291">
        <v>23980.441014402499</v>
      </c>
      <c r="O18" s="291">
        <v>24829.324633093402</v>
      </c>
      <c r="P18" s="291">
        <v>25647.966804502601</v>
      </c>
      <c r="Q18" s="291">
        <v>26451.921113608401</v>
      </c>
      <c r="R18" s="291">
        <v>27245.4401590009</v>
      </c>
      <c r="S18" s="291">
        <v>28032.051231620699</v>
      </c>
      <c r="T18" s="291">
        <v>28812.785148910101</v>
      </c>
      <c r="U18" s="291">
        <v>29588.480621059502</v>
      </c>
      <c r="V18" s="291">
        <v>30372.572234216099</v>
      </c>
      <c r="W18" s="291">
        <v>31157.189054873299</v>
      </c>
      <c r="X18" s="291">
        <v>31938.356308165501</v>
      </c>
      <c r="Y18" s="291">
        <v>32718.097820086499</v>
      </c>
      <c r="Z18" s="291">
        <v>33495.035348659199</v>
      </c>
      <c r="AA18" s="291">
        <v>34263.7258290221</v>
      </c>
      <c r="AB18" s="291">
        <v>35018.117570763701</v>
      </c>
      <c r="AC18" s="291">
        <v>35740.341574583203</v>
      </c>
      <c r="AD18" s="291">
        <v>36425.305454806199</v>
      </c>
      <c r="AE18" s="291">
        <v>37069.221215477897</v>
      </c>
      <c r="AF18" s="291">
        <v>37678.491949121497</v>
      </c>
      <c r="AG18" s="291">
        <v>38251.863574940799</v>
      </c>
      <c r="AH18" s="291">
        <v>38793.922056459902</v>
      </c>
      <c r="AI18" s="291">
        <v>39304.6115152333</v>
      </c>
      <c r="AJ18" s="291">
        <v>39791.030079584802</v>
      </c>
      <c r="AK18" s="291">
        <v>40256.870355664498</v>
      </c>
      <c r="AL18" s="291">
        <v>40706.366673743098</v>
      </c>
      <c r="AM18" s="291">
        <v>41144.620673436701</v>
      </c>
      <c r="AN18" s="291">
        <v>41576.315900556103</v>
      </c>
      <c r="AO18" s="291">
        <v>42000.998160536197</v>
      </c>
      <c r="AP18" s="291">
        <v>42429.9493502798</v>
      </c>
      <c r="AQ18" s="291">
        <v>42864.0047447178</v>
      </c>
      <c r="AR18" s="291">
        <v>43307.025145868101</v>
      </c>
      <c r="AS18" s="291">
        <v>43760.544138768397</v>
      </c>
      <c r="AT18" s="291">
        <v>44226.253973380197</v>
      </c>
      <c r="AU18" s="291">
        <v>44705.558706121199</v>
      </c>
      <c r="AV18" s="291">
        <v>45200.148184639896</v>
      </c>
      <c r="AW18" s="291">
        <v>45706.267090162197</v>
      </c>
      <c r="AX18" s="291">
        <v>46226.750417054202</v>
      </c>
      <c r="AY18" s="291">
        <v>46756.501812094197</v>
      </c>
      <c r="AZ18" s="291">
        <v>47298.4288376353</v>
      </c>
      <c r="BA18" s="291">
        <v>47851.832267997197</v>
      </c>
      <c r="BB18" s="291">
        <v>48417.206797635001</v>
      </c>
      <c r="BC18" s="291">
        <v>48992.5543514729</v>
      </c>
    </row>
    <row r="19" spans="1:55" ht="14">
      <c r="A19" s="378" t="s">
        <v>361</v>
      </c>
      <c r="B19" s="379"/>
      <c r="C19" s="289" t="s">
        <v>348</v>
      </c>
      <c r="D19" s="288" t="s">
        <v>349</v>
      </c>
      <c r="E19" s="290">
        <v>16920.942556804399</v>
      </c>
      <c r="F19" s="290">
        <v>17208.3105305889</v>
      </c>
      <c r="G19" s="290">
        <v>16932.573178827999</v>
      </c>
      <c r="H19" s="290">
        <v>17157.750145509101</v>
      </c>
      <c r="I19" s="290">
        <v>17518.251293393801</v>
      </c>
      <c r="J19" s="290">
        <v>17821.519308479699</v>
      </c>
      <c r="K19" s="290">
        <v>18150.393593831399</v>
      </c>
      <c r="L19" s="290">
        <v>18488.616524849102</v>
      </c>
      <c r="M19" s="290">
        <v>18834.468483914799</v>
      </c>
      <c r="N19" s="290">
        <v>19186.637098329498</v>
      </c>
      <c r="O19" s="290">
        <v>19547.209193872099</v>
      </c>
      <c r="P19" s="290">
        <v>19921.641965041799</v>
      </c>
      <c r="Q19" s="290">
        <v>20312.719545986401</v>
      </c>
      <c r="R19" s="290">
        <v>20722.962287579401</v>
      </c>
      <c r="S19" s="290">
        <v>21147.945257367101</v>
      </c>
      <c r="T19" s="290">
        <v>21589.534082409002</v>
      </c>
      <c r="U19" s="290">
        <v>22049.940058747201</v>
      </c>
      <c r="V19" s="290">
        <v>22532.238299255499</v>
      </c>
      <c r="W19" s="290">
        <v>23037.754764642999</v>
      </c>
      <c r="X19" s="290">
        <v>23559.8980864921</v>
      </c>
      <c r="Y19" s="290">
        <v>24098.173374303002</v>
      </c>
      <c r="Z19" s="290">
        <v>24653.1844884409</v>
      </c>
      <c r="AA19" s="290">
        <v>25224.958151471801</v>
      </c>
      <c r="AB19" s="290">
        <v>25811.442766468299</v>
      </c>
      <c r="AC19" s="290">
        <v>26413.843251368598</v>
      </c>
      <c r="AD19" s="290">
        <v>27033.728626438799</v>
      </c>
      <c r="AE19" s="290">
        <v>27669.942049068599</v>
      </c>
      <c r="AF19" s="290">
        <v>28323.4010536147</v>
      </c>
      <c r="AG19" s="290">
        <v>28991.0891646694</v>
      </c>
      <c r="AH19" s="290">
        <v>29672.516035765198</v>
      </c>
      <c r="AI19" s="290">
        <v>30359.186796190599</v>
      </c>
      <c r="AJ19" s="290">
        <v>31054.703342837802</v>
      </c>
      <c r="AK19" s="290">
        <v>31761.816193205199</v>
      </c>
      <c r="AL19" s="290">
        <v>32478.9816929183</v>
      </c>
      <c r="AM19" s="290">
        <v>33204.310316351002</v>
      </c>
      <c r="AN19" s="290">
        <v>33935.8608334811</v>
      </c>
      <c r="AO19" s="290">
        <v>34672.941976332098</v>
      </c>
      <c r="AP19" s="290">
        <v>35414.680933957803</v>
      </c>
      <c r="AQ19" s="290">
        <v>36161.420294710901</v>
      </c>
      <c r="AR19" s="290">
        <v>36912.481166735102</v>
      </c>
      <c r="AS19" s="290">
        <v>37666.9435471463</v>
      </c>
      <c r="AT19" s="290">
        <v>38423.701652269199</v>
      </c>
      <c r="AU19" s="290">
        <v>39188.023388968802</v>
      </c>
      <c r="AV19" s="290">
        <v>39962.557222911797</v>
      </c>
      <c r="AW19" s="290">
        <v>40747.780564018598</v>
      </c>
      <c r="AX19" s="290">
        <v>41546.027652252997</v>
      </c>
      <c r="AY19" s="290">
        <v>42358.511428923703</v>
      </c>
      <c r="AZ19" s="290">
        <v>43189.837183403899</v>
      </c>
      <c r="BA19" s="290">
        <v>44045.266229542001</v>
      </c>
      <c r="BB19" s="290">
        <v>44927.355420713298</v>
      </c>
      <c r="BC19" s="290">
        <v>45837.491214071299</v>
      </c>
    </row>
    <row r="20" spans="1:55" ht="14">
      <c r="A20" s="378" t="s">
        <v>362</v>
      </c>
      <c r="B20" s="379"/>
      <c r="C20" s="289" t="s">
        <v>348</v>
      </c>
      <c r="D20" s="288" t="s">
        <v>349</v>
      </c>
      <c r="E20" s="291">
        <v>32758.872931426999</v>
      </c>
      <c r="F20" s="291">
        <v>33209.913049995201</v>
      </c>
      <c r="G20" s="291">
        <v>33301.335232737802</v>
      </c>
      <c r="H20" s="291">
        <v>34005.224923221504</v>
      </c>
      <c r="I20" s="291">
        <v>34534.732747440299</v>
      </c>
      <c r="J20" s="291">
        <v>35246.259834677898</v>
      </c>
      <c r="K20" s="291">
        <v>35242.135124859502</v>
      </c>
      <c r="L20" s="291">
        <v>35223.125503073003</v>
      </c>
      <c r="M20" s="291">
        <v>35281.272360640098</v>
      </c>
      <c r="N20" s="291">
        <v>35432.974018797002</v>
      </c>
      <c r="O20" s="291">
        <v>35672.475969703897</v>
      </c>
      <c r="P20" s="291">
        <v>35987.918241955202</v>
      </c>
      <c r="Q20" s="291">
        <v>36368.313864768803</v>
      </c>
      <c r="R20" s="291">
        <v>36805.642929874703</v>
      </c>
      <c r="S20" s="291">
        <v>37293.967068006903</v>
      </c>
      <c r="T20" s="291">
        <v>37828.495834303103</v>
      </c>
      <c r="U20" s="291">
        <v>38406.324464349498</v>
      </c>
      <c r="V20" s="291">
        <v>39025.324392943097</v>
      </c>
      <c r="W20" s="291">
        <v>39683.689688228696</v>
      </c>
      <c r="X20" s="291">
        <v>40378.968808055499</v>
      </c>
      <c r="Y20" s="291">
        <v>41108.532335702497</v>
      </c>
      <c r="Z20" s="291">
        <v>41871.232232418399</v>
      </c>
      <c r="AA20" s="291">
        <v>42664.716292392797</v>
      </c>
      <c r="AB20" s="291">
        <v>43483.901538594801</v>
      </c>
      <c r="AC20" s="291">
        <v>44315.374835025701</v>
      </c>
      <c r="AD20" s="291">
        <v>45148.392546209201</v>
      </c>
      <c r="AE20" s="291">
        <v>45980.663577462197</v>
      </c>
      <c r="AF20" s="291">
        <v>46810.8417993884</v>
      </c>
      <c r="AG20" s="291">
        <v>47637.8456948901</v>
      </c>
      <c r="AH20" s="291">
        <v>48460.3281409552</v>
      </c>
      <c r="AI20" s="291">
        <v>49277.854739933602</v>
      </c>
      <c r="AJ20" s="291">
        <v>50089.6920114409</v>
      </c>
      <c r="AK20" s="291">
        <v>50896.5048662275</v>
      </c>
      <c r="AL20" s="291">
        <v>51700.287459190302</v>
      </c>
      <c r="AM20" s="291">
        <v>52502.342077380097</v>
      </c>
      <c r="AN20" s="291">
        <v>53304.487452655601</v>
      </c>
      <c r="AO20" s="291">
        <v>54107.954539666804</v>
      </c>
      <c r="AP20" s="291">
        <v>54914.291298561198</v>
      </c>
      <c r="AQ20" s="291">
        <v>55724.522707702599</v>
      </c>
      <c r="AR20" s="291">
        <v>56538.587396231997</v>
      </c>
      <c r="AS20" s="291">
        <v>57357.108041831998</v>
      </c>
      <c r="AT20" s="291">
        <v>58181.104297748498</v>
      </c>
      <c r="AU20" s="291">
        <v>59012.583912228401</v>
      </c>
      <c r="AV20" s="291">
        <v>59853.216148486099</v>
      </c>
      <c r="AW20" s="291">
        <v>60704.146344148598</v>
      </c>
      <c r="AX20" s="291">
        <v>61566.498436793197</v>
      </c>
      <c r="AY20" s="291">
        <v>62440.488033111498</v>
      </c>
      <c r="AZ20" s="291">
        <v>63326.709187678702</v>
      </c>
      <c r="BA20" s="291">
        <v>64225.430157535899</v>
      </c>
      <c r="BB20" s="291">
        <v>65136.869050388901</v>
      </c>
      <c r="BC20" s="291">
        <v>66061.958421859497</v>
      </c>
    </row>
    <row r="21" spans="1:55" ht="14">
      <c r="A21" s="378" t="s">
        <v>363</v>
      </c>
      <c r="B21" s="379"/>
      <c r="C21" s="289" t="s">
        <v>348</v>
      </c>
      <c r="D21" s="288" t="s">
        <v>349</v>
      </c>
      <c r="E21" s="290">
        <v>36201.553632726696</v>
      </c>
      <c r="F21" s="290">
        <v>36808.410448104703</v>
      </c>
      <c r="G21" s="290">
        <v>36662.692661095003</v>
      </c>
      <c r="H21" s="290">
        <v>36317.678962674698</v>
      </c>
      <c r="I21" s="290">
        <v>36748.997607030899</v>
      </c>
      <c r="J21" s="290">
        <v>37272.461947193697</v>
      </c>
      <c r="K21" s="290">
        <v>38200.8431238868</v>
      </c>
      <c r="L21" s="290">
        <v>39120.066429373699</v>
      </c>
      <c r="M21" s="290">
        <v>39937.4799959886</v>
      </c>
      <c r="N21" s="290">
        <v>40690.641620873103</v>
      </c>
      <c r="O21" s="290">
        <v>41427.6193583981</v>
      </c>
      <c r="P21" s="290">
        <v>42175.889908878198</v>
      </c>
      <c r="Q21" s="290">
        <v>42985.473902121703</v>
      </c>
      <c r="R21" s="290">
        <v>43853.612214825604</v>
      </c>
      <c r="S21" s="290">
        <v>44771.326595895698</v>
      </c>
      <c r="T21" s="290">
        <v>45722.905960064003</v>
      </c>
      <c r="U21" s="290">
        <v>46690.145902190598</v>
      </c>
      <c r="V21" s="290">
        <v>47641.666309537897</v>
      </c>
      <c r="W21" s="290">
        <v>48564.215057347901</v>
      </c>
      <c r="X21" s="290">
        <v>49445.675118366198</v>
      </c>
      <c r="Y21" s="290">
        <v>50275.9256213111</v>
      </c>
      <c r="Z21" s="290">
        <v>51046.512713856202</v>
      </c>
      <c r="AA21" s="290">
        <v>51751.972902945403</v>
      </c>
      <c r="AB21" s="290">
        <v>52388.1608652742</v>
      </c>
      <c r="AC21" s="290">
        <v>52953.4935949676</v>
      </c>
      <c r="AD21" s="290">
        <v>53447.664987182397</v>
      </c>
      <c r="AE21" s="290">
        <v>53872.278419538998</v>
      </c>
      <c r="AF21" s="290">
        <v>54231.043248332702</v>
      </c>
      <c r="AG21" s="290">
        <v>54528.723188678901</v>
      </c>
      <c r="AH21" s="290">
        <v>54772.356485407799</v>
      </c>
      <c r="AI21" s="290">
        <v>54969.4138792921</v>
      </c>
      <c r="AJ21" s="290">
        <v>55128.831934089903</v>
      </c>
      <c r="AK21" s="290">
        <v>55260.679583098303</v>
      </c>
      <c r="AL21" s="290">
        <v>55374.748126888</v>
      </c>
      <c r="AM21" s="290">
        <v>55482.117033992901</v>
      </c>
      <c r="AN21" s="290">
        <v>55593.083180848902</v>
      </c>
      <c r="AO21" s="290">
        <v>55718.438068009898</v>
      </c>
      <c r="AP21" s="290">
        <v>55868.149007154701</v>
      </c>
      <c r="AQ21" s="290">
        <v>56051.628613904701</v>
      </c>
      <c r="AR21" s="290">
        <v>56273.141120193897</v>
      </c>
      <c r="AS21" s="290">
        <v>56536.3887679123</v>
      </c>
      <c r="AT21" s="290">
        <v>56844.0790895764</v>
      </c>
      <c r="AU21" s="290">
        <v>57197.182666481698</v>
      </c>
      <c r="AV21" s="290">
        <v>57594.574525793098</v>
      </c>
      <c r="AW21" s="290">
        <v>58032.395701865004</v>
      </c>
      <c r="AX21" s="290">
        <v>58504.516285575199</v>
      </c>
      <c r="AY21" s="290">
        <v>59004.466811404302</v>
      </c>
      <c r="AZ21" s="290">
        <v>59526.265208208897</v>
      </c>
      <c r="BA21" s="290">
        <v>60064.1452643792</v>
      </c>
      <c r="BB21" s="290">
        <v>60613.805455802903</v>
      </c>
      <c r="BC21" s="290">
        <v>61171.811947983297</v>
      </c>
    </row>
    <row r="22" spans="1:55" ht="14">
      <c r="A22" s="391" t="s">
        <v>364</v>
      </c>
      <c r="B22" s="392"/>
      <c r="C22" s="289" t="s">
        <v>348</v>
      </c>
      <c r="D22" s="288" t="s">
        <v>349</v>
      </c>
      <c r="E22" s="291">
        <v>28613.876411710498</v>
      </c>
      <c r="F22" s="291">
        <v>29438.9636931852</v>
      </c>
      <c r="G22" s="291">
        <v>30001.601718722599</v>
      </c>
      <c r="H22" s="291">
        <v>30657.241845084402</v>
      </c>
      <c r="I22" s="291">
        <v>31280.7867970726</v>
      </c>
      <c r="J22" s="291">
        <v>31981.1252924529</v>
      </c>
      <c r="K22" s="291">
        <v>32531.19241765</v>
      </c>
      <c r="L22" s="291">
        <v>33048.382920468197</v>
      </c>
      <c r="M22" s="291">
        <v>33561.362242102099</v>
      </c>
      <c r="N22" s="291">
        <v>34090.737530905899</v>
      </c>
      <c r="O22" s="291">
        <v>34649.089061489503</v>
      </c>
      <c r="P22" s="291">
        <v>35237.322682904502</v>
      </c>
      <c r="Q22" s="291">
        <v>35849.540440569399</v>
      </c>
      <c r="R22" s="291">
        <v>36484.09337943</v>
      </c>
      <c r="S22" s="291">
        <v>37137.952899182499</v>
      </c>
      <c r="T22" s="291">
        <v>37808.875981367099</v>
      </c>
      <c r="U22" s="291">
        <v>38497.342634072098</v>
      </c>
      <c r="V22" s="291">
        <v>39204.577459820299</v>
      </c>
      <c r="W22" s="291">
        <v>39928.507065256897</v>
      </c>
      <c r="X22" s="291">
        <v>40665.328048326599</v>
      </c>
      <c r="Y22" s="291">
        <v>41410.8160434374</v>
      </c>
      <c r="Z22" s="291">
        <v>42161.113547689798</v>
      </c>
      <c r="AA22" s="291">
        <v>42912.749167205999</v>
      </c>
      <c r="AB22" s="291">
        <v>43662.491571338003</v>
      </c>
      <c r="AC22" s="291">
        <v>44407.551519259803</v>
      </c>
      <c r="AD22" s="291">
        <v>45145.850683181903</v>
      </c>
      <c r="AE22" s="291">
        <v>45875.9686659941</v>
      </c>
      <c r="AF22" s="291">
        <v>46595.349669449002</v>
      </c>
      <c r="AG22" s="291">
        <v>47304.570253906903</v>
      </c>
      <c r="AH22" s="291">
        <v>48007.238019477903</v>
      </c>
      <c r="AI22" s="291">
        <v>48707.696163043503</v>
      </c>
      <c r="AJ22" s="291">
        <v>49410.430989929897</v>
      </c>
      <c r="AK22" s="291">
        <v>50120.533756375502</v>
      </c>
      <c r="AL22" s="291">
        <v>50843.604113329799</v>
      </c>
      <c r="AM22" s="291">
        <v>51585.2862428062</v>
      </c>
      <c r="AN22" s="291">
        <v>52350.339708159001</v>
      </c>
      <c r="AO22" s="291">
        <v>53142.1637657014</v>
      </c>
      <c r="AP22" s="291">
        <v>53962.473858875899</v>
      </c>
      <c r="AQ22" s="291">
        <v>54811.715021027499</v>
      </c>
      <c r="AR22" s="291">
        <v>55689.268393090897</v>
      </c>
      <c r="AS22" s="291">
        <v>56593.895983447903</v>
      </c>
      <c r="AT22" s="291">
        <v>57524.726118332903</v>
      </c>
      <c r="AU22" s="291">
        <v>58480.9925289366</v>
      </c>
      <c r="AV22" s="291">
        <v>59461.030397961797</v>
      </c>
      <c r="AW22" s="291">
        <v>60462.5559461261</v>
      </c>
      <c r="AX22" s="291">
        <v>61483.475800649001</v>
      </c>
      <c r="AY22" s="291">
        <v>62522.936756800402</v>
      </c>
      <c r="AZ22" s="291">
        <v>63581.219148650001</v>
      </c>
      <c r="BA22" s="291">
        <v>64658.270168425901</v>
      </c>
      <c r="BB22" s="291">
        <v>65753.825045505393</v>
      </c>
      <c r="BC22" s="291">
        <v>66867.634988844206</v>
      </c>
    </row>
    <row r="23" spans="1:55" ht="14">
      <c r="A23" s="378" t="s">
        <v>365</v>
      </c>
      <c r="B23" s="379"/>
      <c r="C23" s="289" t="s">
        <v>348</v>
      </c>
      <c r="D23" s="288" t="s">
        <v>349</v>
      </c>
      <c r="E23" s="290">
        <v>27095.9038527474</v>
      </c>
      <c r="F23" s="290">
        <v>27107.160244414401</v>
      </c>
      <c r="G23" s="290">
        <v>26325.804577048799</v>
      </c>
      <c r="H23" s="290">
        <v>25718.355221396701</v>
      </c>
      <c r="I23" s="290">
        <v>25738.408407009301</v>
      </c>
      <c r="J23" s="290">
        <v>25919.0118181281</v>
      </c>
      <c r="K23" s="290">
        <v>26274.4238997637</v>
      </c>
      <c r="L23" s="290">
        <v>26665.897213810302</v>
      </c>
      <c r="M23" s="290">
        <v>27053.098800251701</v>
      </c>
      <c r="N23" s="290">
        <v>27451.850643957801</v>
      </c>
      <c r="O23" s="290">
        <v>27881.085331173501</v>
      </c>
      <c r="P23" s="290">
        <v>28341.240758324198</v>
      </c>
      <c r="Q23" s="290">
        <v>28835.1205456137</v>
      </c>
      <c r="R23" s="290">
        <v>29363.761344166898</v>
      </c>
      <c r="S23" s="290">
        <v>29925.629768947099</v>
      </c>
      <c r="T23" s="290">
        <v>30514.237923399902</v>
      </c>
      <c r="U23" s="290">
        <v>31122.650308631299</v>
      </c>
      <c r="V23" s="290">
        <v>31736.140985289701</v>
      </c>
      <c r="W23" s="290">
        <v>32344.4779182288</v>
      </c>
      <c r="X23" s="290">
        <v>32944.819137399703</v>
      </c>
      <c r="Y23" s="290">
        <v>33534.236510060902</v>
      </c>
      <c r="Z23" s="290">
        <v>34115.728310453902</v>
      </c>
      <c r="AA23" s="290">
        <v>34688.966254805899</v>
      </c>
      <c r="AB23" s="290">
        <v>35255.245755853699</v>
      </c>
      <c r="AC23" s="290">
        <v>35815.450897477604</v>
      </c>
      <c r="AD23" s="290">
        <v>36370.710520037901</v>
      </c>
      <c r="AE23" s="290">
        <v>36925.045609439898</v>
      </c>
      <c r="AF23" s="290">
        <v>37479.222558090099</v>
      </c>
      <c r="AG23" s="290">
        <v>38036.854609445501</v>
      </c>
      <c r="AH23" s="290">
        <v>38600.0539136835</v>
      </c>
      <c r="AI23" s="290">
        <v>39170.070115362003</v>
      </c>
      <c r="AJ23" s="290">
        <v>39751.808404973497</v>
      </c>
      <c r="AK23" s="290">
        <v>40348.655314550801</v>
      </c>
      <c r="AL23" s="290">
        <v>40962.8309532106</v>
      </c>
      <c r="AM23" s="290">
        <v>41595.636048631502</v>
      </c>
      <c r="AN23" s="290">
        <v>42249.402628819596</v>
      </c>
      <c r="AO23" s="290">
        <v>42924.6928450177</v>
      </c>
      <c r="AP23" s="290">
        <v>43622.836925643001</v>
      </c>
      <c r="AQ23" s="290">
        <v>44344.517139253301</v>
      </c>
      <c r="AR23" s="290">
        <v>45091.547105353799</v>
      </c>
      <c r="AS23" s="290">
        <v>45863.9060310028</v>
      </c>
      <c r="AT23" s="290">
        <v>46662.344713950602</v>
      </c>
      <c r="AU23" s="290">
        <v>47488.711809714099</v>
      </c>
      <c r="AV23" s="290">
        <v>48343.153476826497</v>
      </c>
      <c r="AW23" s="290">
        <v>49224.788632915101</v>
      </c>
      <c r="AX23" s="290">
        <v>50135.597362417997</v>
      </c>
      <c r="AY23" s="290">
        <v>51075.093567636701</v>
      </c>
      <c r="AZ23" s="290">
        <v>52045.348420500901</v>
      </c>
      <c r="BA23" s="290">
        <v>53046.357654087398</v>
      </c>
      <c r="BB23" s="290">
        <v>54079.803849139302</v>
      </c>
      <c r="BC23" s="290">
        <v>55144.611509906099</v>
      </c>
    </row>
    <row r="24" spans="1:55" ht="14">
      <c r="A24" s="378" t="s">
        <v>366</v>
      </c>
      <c r="B24" s="379"/>
      <c r="C24" s="289" t="s">
        <v>348</v>
      </c>
      <c r="D24" s="288" t="s">
        <v>349</v>
      </c>
      <c r="E24" s="291">
        <v>31063.4560690666</v>
      </c>
      <c r="F24" s="291">
        <v>30932.303874421901</v>
      </c>
      <c r="G24" s="291">
        <v>31398.526393459098</v>
      </c>
      <c r="H24" s="291">
        <v>31910.113214058001</v>
      </c>
      <c r="I24" s="291">
        <v>32319.912987031701</v>
      </c>
      <c r="J24" s="291">
        <v>32770.837967046398</v>
      </c>
      <c r="K24" s="291">
        <v>33044.227906858599</v>
      </c>
      <c r="L24" s="291">
        <v>33324.7365967406</v>
      </c>
      <c r="M24" s="291">
        <v>33656.684791815504</v>
      </c>
      <c r="N24" s="291">
        <v>34040.859240022502</v>
      </c>
      <c r="O24" s="291">
        <v>34469.404975357102</v>
      </c>
      <c r="P24" s="291">
        <v>34935.3614914848</v>
      </c>
      <c r="Q24" s="291">
        <v>35434.862752773101</v>
      </c>
      <c r="R24" s="291">
        <v>35966.290507418104</v>
      </c>
      <c r="S24" s="291">
        <v>36529.050530344997</v>
      </c>
      <c r="T24" s="291">
        <v>37122.824152017798</v>
      </c>
      <c r="U24" s="291">
        <v>37747.430728659798</v>
      </c>
      <c r="V24" s="291">
        <v>38402.396150038898</v>
      </c>
      <c r="W24" s="291">
        <v>39085.909287586299</v>
      </c>
      <c r="X24" s="291">
        <v>39794.663195479698</v>
      </c>
      <c r="Y24" s="291">
        <v>40524.861313903501</v>
      </c>
      <c r="Z24" s="291">
        <v>41267.960874035503</v>
      </c>
      <c r="AA24" s="291">
        <v>42013.031644707</v>
      </c>
      <c r="AB24" s="291">
        <v>42759.836061108501</v>
      </c>
      <c r="AC24" s="291">
        <v>43508.517320844898</v>
      </c>
      <c r="AD24" s="291">
        <v>44259.318305863497</v>
      </c>
      <c r="AE24" s="291">
        <v>45012.305220747803</v>
      </c>
      <c r="AF24" s="291">
        <v>45767.654776267998</v>
      </c>
      <c r="AG24" s="291">
        <v>46525.5305161547</v>
      </c>
      <c r="AH24" s="291">
        <v>47286.3921196671</v>
      </c>
      <c r="AI24" s="291">
        <v>48051.211197563403</v>
      </c>
      <c r="AJ24" s="291">
        <v>48821.958665957303</v>
      </c>
      <c r="AK24" s="291">
        <v>49602.067497322998</v>
      </c>
      <c r="AL24" s="291">
        <v>50395.308090701801</v>
      </c>
      <c r="AM24" s="291">
        <v>51205.533342533097</v>
      </c>
      <c r="AN24" s="291">
        <v>52036.666007683401</v>
      </c>
      <c r="AO24" s="291">
        <v>52893.557683655097</v>
      </c>
      <c r="AP24" s="291">
        <v>53781.591045442299</v>
      </c>
      <c r="AQ24" s="291">
        <v>54704.916143080598</v>
      </c>
      <c r="AR24" s="291">
        <v>55666.399345038102</v>
      </c>
      <c r="AS24" s="291">
        <v>56668.702167278403</v>
      </c>
      <c r="AT24" s="291">
        <v>57714.811495559399</v>
      </c>
      <c r="AU24" s="291">
        <v>58808.980832337103</v>
      </c>
      <c r="AV24" s="291">
        <v>59955.085485433403</v>
      </c>
      <c r="AW24" s="291">
        <v>61142.363492232696</v>
      </c>
      <c r="AX24" s="291">
        <v>62363.2489355332</v>
      </c>
      <c r="AY24" s="291">
        <v>63606.390630971597</v>
      </c>
      <c r="AZ24" s="291">
        <v>64868.7933512784</v>
      </c>
      <c r="BA24" s="291">
        <v>66148.896233689506</v>
      </c>
      <c r="BB24" s="291">
        <v>67440.912627382801</v>
      </c>
      <c r="BC24" s="291">
        <v>68747.478451307994</v>
      </c>
    </row>
    <row r="25" spans="1:55" ht="14">
      <c r="A25" s="378" t="s">
        <v>367</v>
      </c>
      <c r="B25" s="379"/>
      <c r="C25" s="289" t="s">
        <v>348</v>
      </c>
      <c r="D25" s="288" t="s">
        <v>349</v>
      </c>
      <c r="E25" s="290">
        <v>29436.122198123401</v>
      </c>
      <c r="F25" s="290">
        <v>30345.514278075399</v>
      </c>
      <c r="G25" s="290">
        <v>30870.3139261531</v>
      </c>
      <c r="H25" s="290">
        <v>31619.9757277914</v>
      </c>
      <c r="I25" s="290">
        <v>32706.254479907901</v>
      </c>
      <c r="J25" s="290">
        <v>33915.762705100497</v>
      </c>
      <c r="K25" s="290">
        <v>34988.674421976597</v>
      </c>
      <c r="L25" s="290">
        <v>36031.380666586301</v>
      </c>
      <c r="M25" s="290">
        <v>37074.153396677902</v>
      </c>
      <c r="N25" s="290">
        <v>38121.659348413799</v>
      </c>
      <c r="O25" s="290">
        <v>39170.789448072203</v>
      </c>
      <c r="P25" s="290">
        <v>40217.4005497939</v>
      </c>
      <c r="Q25" s="290">
        <v>41258.248029372298</v>
      </c>
      <c r="R25" s="290">
        <v>42290.6948392985</v>
      </c>
      <c r="S25" s="290">
        <v>43314.054889029198</v>
      </c>
      <c r="T25" s="290">
        <v>44328.365607626103</v>
      </c>
      <c r="U25" s="290">
        <v>45333.442702814202</v>
      </c>
      <c r="V25" s="290">
        <v>46329.859734449303</v>
      </c>
      <c r="W25" s="290">
        <v>47319.3262008327</v>
      </c>
      <c r="X25" s="290">
        <v>48304.462219915004</v>
      </c>
      <c r="Y25" s="290">
        <v>49287.873386079198</v>
      </c>
      <c r="Z25" s="290">
        <v>50271.660598385497</v>
      </c>
      <c r="AA25" s="290">
        <v>51258.100041696503</v>
      </c>
      <c r="AB25" s="290">
        <v>52250.013464277603</v>
      </c>
      <c r="AC25" s="290">
        <v>53250.291129314297</v>
      </c>
      <c r="AD25" s="290">
        <v>54261.573144799397</v>
      </c>
      <c r="AE25" s="290">
        <v>55286.420990312901</v>
      </c>
      <c r="AF25" s="290">
        <v>56327.015341924103</v>
      </c>
      <c r="AG25" s="290">
        <v>57384.500031980599</v>
      </c>
      <c r="AH25" s="290">
        <v>58458.728232201101</v>
      </c>
      <c r="AI25" s="290">
        <v>59549.077728799297</v>
      </c>
      <c r="AJ25" s="290">
        <v>60655.306569457003</v>
      </c>
      <c r="AK25" s="290">
        <v>61777.486953032399</v>
      </c>
      <c r="AL25" s="290">
        <v>62915.103594205597</v>
      </c>
      <c r="AM25" s="290">
        <v>64067.2531930572</v>
      </c>
      <c r="AN25" s="290">
        <v>65233.215632326101</v>
      </c>
      <c r="AO25" s="290">
        <v>66412.872925792894</v>
      </c>
      <c r="AP25" s="290">
        <v>67607.157048265304</v>
      </c>
      <c r="AQ25" s="290">
        <v>68817.4800660904</v>
      </c>
      <c r="AR25" s="290">
        <v>70045.146819028902</v>
      </c>
      <c r="AS25" s="290">
        <v>71291.516411493401</v>
      </c>
      <c r="AT25" s="290">
        <v>72557.774536106794</v>
      </c>
      <c r="AU25" s="290">
        <v>73845.865149482706</v>
      </c>
      <c r="AV25" s="290">
        <v>75158.798090008699</v>
      </c>
      <c r="AW25" s="290">
        <v>76499.517760219707</v>
      </c>
      <c r="AX25" s="290">
        <v>77870.445412857502</v>
      </c>
      <c r="AY25" s="290">
        <v>79273.750890319105</v>
      </c>
      <c r="AZ25" s="290">
        <v>80710.307745722297</v>
      </c>
      <c r="BA25" s="290">
        <v>82179.474544571407</v>
      </c>
      <c r="BB25" s="290">
        <v>83679.2643157196</v>
      </c>
      <c r="BC25" s="290">
        <v>85207.934184008496</v>
      </c>
    </row>
    <row r="26" spans="1:55" ht="14">
      <c r="A26" s="378" t="s">
        <v>368</v>
      </c>
      <c r="B26" s="379"/>
      <c r="C26" s="289" t="s">
        <v>348</v>
      </c>
      <c r="D26" s="288" t="s">
        <v>349</v>
      </c>
      <c r="E26" s="291">
        <v>68358.610581093497</v>
      </c>
      <c r="F26" s="291">
        <v>68533.637447457804</v>
      </c>
      <c r="G26" s="291">
        <v>67356.473570491406</v>
      </c>
      <c r="H26" s="291">
        <v>67783.824420061705</v>
      </c>
      <c r="I26" s="291">
        <v>68677.758507235907</v>
      </c>
      <c r="J26" s="291">
        <v>69428.631294502004</v>
      </c>
      <c r="K26" s="291">
        <v>71005.241088638795</v>
      </c>
      <c r="L26" s="291">
        <v>72529.782967332096</v>
      </c>
      <c r="M26" s="291">
        <v>73856.981781127601</v>
      </c>
      <c r="N26" s="291">
        <v>75031.123423589204</v>
      </c>
      <c r="O26" s="291">
        <v>76116.5031597833</v>
      </c>
      <c r="P26" s="291">
        <v>77162.621581128406</v>
      </c>
      <c r="Q26" s="291">
        <v>78167.498408264306</v>
      </c>
      <c r="R26" s="291">
        <v>79148.368456573706</v>
      </c>
      <c r="S26" s="291">
        <v>80113.312232942495</v>
      </c>
      <c r="T26" s="291">
        <v>81066.587231771395</v>
      </c>
      <c r="U26" s="291">
        <v>82013.075667916593</v>
      </c>
      <c r="V26" s="291">
        <v>82955.077306956096</v>
      </c>
      <c r="W26" s="291">
        <v>83891.568691448003</v>
      </c>
      <c r="X26" s="291">
        <v>84823.455567458499</v>
      </c>
      <c r="Y26" s="291">
        <v>85751.605141624197</v>
      </c>
      <c r="Z26" s="291">
        <v>86675.464133827307</v>
      </c>
      <c r="AA26" s="291">
        <v>87597.920821209394</v>
      </c>
      <c r="AB26" s="291">
        <v>88518.999423995396</v>
      </c>
      <c r="AC26" s="291">
        <v>89441.495608862795</v>
      </c>
      <c r="AD26" s="291">
        <v>90368.2466973462</v>
      </c>
      <c r="AE26" s="291">
        <v>91300.235596245897</v>
      </c>
      <c r="AF26" s="291">
        <v>92247.677851637796</v>
      </c>
      <c r="AG26" s="291">
        <v>93207.7346559297</v>
      </c>
      <c r="AH26" s="291">
        <v>94186.603406468595</v>
      </c>
      <c r="AI26" s="291">
        <v>95187.639317680005</v>
      </c>
      <c r="AJ26" s="291">
        <v>96212.084377916297</v>
      </c>
      <c r="AK26" s="291">
        <v>97262.479612978801</v>
      </c>
      <c r="AL26" s="291">
        <v>98338.195466209101</v>
      </c>
      <c r="AM26" s="291">
        <v>99440.071030945895</v>
      </c>
      <c r="AN26" s="291">
        <v>100562.187382852</v>
      </c>
      <c r="AO26" s="291">
        <v>101704.19421061099</v>
      </c>
      <c r="AP26" s="291">
        <v>102866.80226525399</v>
      </c>
      <c r="AQ26" s="291">
        <v>104050.012977925</v>
      </c>
      <c r="AR26" s="291">
        <v>105253.263774605</v>
      </c>
      <c r="AS26" s="291">
        <v>106475.645284792</v>
      </c>
      <c r="AT26" s="291">
        <v>107713.782222151</v>
      </c>
      <c r="AU26" s="291">
        <v>108970.07477541101</v>
      </c>
      <c r="AV26" s="291">
        <v>110242.91923665399</v>
      </c>
      <c r="AW26" s="291">
        <v>111528.136223553</v>
      </c>
      <c r="AX26" s="291">
        <v>112824.706738269</v>
      </c>
      <c r="AY26" s="291">
        <v>114126.654465844</v>
      </c>
      <c r="AZ26" s="291">
        <v>115433.99023057301</v>
      </c>
      <c r="BA26" s="291">
        <v>116744.89364271</v>
      </c>
      <c r="BB26" s="291">
        <v>118057.632887468</v>
      </c>
      <c r="BC26" s="291">
        <v>119371.02351416599</v>
      </c>
    </row>
    <row r="27" spans="1:55" ht="14">
      <c r="A27" s="378" t="s">
        <v>369</v>
      </c>
      <c r="B27" s="379"/>
      <c r="C27" s="289" t="s">
        <v>348</v>
      </c>
      <c r="D27" s="288" t="s">
        <v>349</v>
      </c>
      <c r="E27" s="290">
        <v>12356.452001560199</v>
      </c>
      <c r="F27" s="290">
        <v>12688.418656558901</v>
      </c>
      <c r="G27" s="290">
        <v>12992.0892420695</v>
      </c>
      <c r="H27" s="290">
        <v>13003.9014580359</v>
      </c>
      <c r="I27" s="290">
        <v>13281.342308880199</v>
      </c>
      <c r="J27" s="290">
        <v>13667.954945773599</v>
      </c>
      <c r="K27" s="290">
        <v>13921.4811642726</v>
      </c>
      <c r="L27" s="290">
        <v>14150.057467204801</v>
      </c>
      <c r="M27" s="290">
        <v>14381.405060965501</v>
      </c>
      <c r="N27" s="290">
        <v>14621.9870257085</v>
      </c>
      <c r="O27" s="290">
        <v>14872.8131053462</v>
      </c>
      <c r="P27" s="290">
        <v>15134.512394133601</v>
      </c>
      <c r="Q27" s="290">
        <v>15408.664980670501</v>
      </c>
      <c r="R27" s="290">
        <v>15696.093888904699</v>
      </c>
      <c r="S27" s="290">
        <v>15997.3371061383</v>
      </c>
      <c r="T27" s="290">
        <v>16315.783401643999</v>
      </c>
      <c r="U27" s="290">
        <v>16654.699852217898</v>
      </c>
      <c r="V27" s="290">
        <v>17017.198942345101</v>
      </c>
      <c r="W27" s="290">
        <v>17406.1664154543</v>
      </c>
      <c r="X27" s="290">
        <v>17823.989875013202</v>
      </c>
      <c r="Y27" s="290">
        <v>18272.637559413899</v>
      </c>
      <c r="Z27" s="290">
        <v>18753.668053756101</v>
      </c>
      <c r="AA27" s="290">
        <v>19268.121215974301</v>
      </c>
      <c r="AB27" s="290">
        <v>19816.4064190875</v>
      </c>
      <c r="AC27" s="290">
        <v>20398.410967277501</v>
      </c>
      <c r="AD27" s="290">
        <v>21013.522588205298</v>
      </c>
      <c r="AE27" s="290">
        <v>21660.656450234601</v>
      </c>
      <c r="AF27" s="290">
        <v>22338.3368724428</v>
      </c>
      <c r="AG27" s="290">
        <v>23044.813422374202</v>
      </c>
      <c r="AH27" s="290">
        <v>23778.252622665401</v>
      </c>
      <c r="AI27" s="290">
        <v>24536.762037049699</v>
      </c>
      <c r="AJ27" s="290">
        <v>25318.560602863901</v>
      </c>
      <c r="AK27" s="290">
        <v>26122.0320488297</v>
      </c>
      <c r="AL27" s="290">
        <v>26945.583717746002</v>
      </c>
      <c r="AM27" s="290">
        <v>27787.731687964999</v>
      </c>
      <c r="AN27" s="290">
        <v>28647.110015103201</v>
      </c>
      <c r="AO27" s="290">
        <v>29521.378749652202</v>
      </c>
      <c r="AP27" s="290">
        <v>30406.3097163452</v>
      </c>
      <c r="AQ27" s="290">
        <v>31301.7041018317</v>
      </c>
      <c r="AR27" s="290">
        <v>32207.443887307199</v>
      </c>
      <c r="AS27" s="290">
        <v>33123.526749200697</v>
      </c>
      <c r="AT27" s="290">
        <v>34050.226366155403</v>
      </c>
      <c r="AU27" s="290">
        <v>34988.121017662903</v>
      </c>
      <c r="AV27" s="290">
        <v>35937.878767397502</v>
      </c>
      <c r="AW27" s="290">
        <v>36900.208310098002</v>
      </c>
      <c r="AX27" s="290">
        <v>37875.842437285399</v>
      </c>
      <c r="AY27" s="290">
        <v>38865.6620039954</v>
      </c>
      <c r="AZ27" s="290">
        <v>39870.727494980201</v>
      </c>
      <c r="BA27" s="290">
        <v>40892.149870028297</v>
      </c>
      <c r="BB27" s="290">
        <v>41931.159457731599</v>
      </c>
      <c r="BC27" s="290">
        <v>42988.981177555797</v>
      </c>
    </row>
    <row r="28" spans="1:55" ht="14">
      <c r="A28" s="378" t="s">
        <v>370</v>
      </c>
      <c r="B28" s="379"/>
      <c r="C28" s="289" t="s">
        <v>348</v>
      </c>
      <c r="D28" s="288" t="s">
        <v>349</v>
      </c>
      <c r="E28" s="291">
        <v>36984.058842820101</v>
      </c>
      <c r="F28" s="291">
        <v>37174.563900636997</v>
      </c>
      <c r="G28" s="291">
        <v>36525.685814452801</v>
      </c>
      <c r="H28" s="291">
        <v>36078.705912270998</v>
      </c>
      <c r="I28" s="291">
        <v>36272.985837225897</v>
      </c>
      <c r="J28" s="291">
        <v>36596.4685166665</v>
      </c>
      <c r="K28" s="291">
        <v>37541.7095135204</v>
      </c>
      <c r="L28" s="291">
        <v>38574.483538832297</v>
      </c>
      <c r="M28" s="291">
        <v>39574.756132461102</v>
      </c>
      <c r="N28" s="291">
        <v>40547.503419537599</v>
      </c>
      <c r="O28" s="291">
        <v>41512.192882278301</v>
      </c>
      <c r="P28" s="291">
        <v>42477.252283800903</v>
      </c>
      <c r="Q28" s="291">
        <v>43437.376321133503</v>
      </c>
      <c r="R28" s="291">
        <v>44395.5029612898</v>
      </c>
      <c r="S28" s="291">
        <v>45354.388427605598</v>
      </c>
      <c r="T28" s="291">
        <v>46313.3850532379</v>
      </c>
      <c r="U28" s="291">
        <v>47274.069980838503</v>
      </c>
      <c r="V28" s="291">
        <v>48236.943641717502</v>
      </c>
      <c r="W28" s="291">
        <v>49204.239529334103</v>
      </c>
      <c r="X28" s="291">
        <v>50176.4703140864</v>
      </c>
      <c r="Y28" s="291">
        <v>51155.212096485302</v>
      </c>
      <c r="Z28" s="291">
        <v>52144.809340617801</v>
      </c>
      <c r="AA28" s="291">
        <v>53147.789261450802</v>
      </c>
      <c r="AB28" s="291">
        <v>54165.581206244897</v>
      </c>
      <c r="AC28" s="291">
        <v>55198.912595071197</v>
      </c>
      <c r="AD28" s="291">
        <v>56246.699975052703</v>
      </c>
      <c r="AE28" s="291">
        <v>57315.486731176803</v>
      </c>
      <c r="AF28" s="291">
        <v>58408.714892514203</v>
      </c>
      <c r="AG28" s="291">
        <v>59527.763514862898</v>
      </c>
      <c r="AH28" s="291">
        <v>60675.053307486502</v>
      </c>
      <c r="AI28" s="291">
        <v>61846.931184285699</v>
      </c>
      <c r="AJ28" s="291">
        <v>63043.548976861399</v>
      </c>
      <c r="AK28" s="291">
        <v>64263.180353712502</v>
      </c>
      <c r="AL28" s="291">
        <v>65505.811419256002</v>
      </c>
      <c r="AM28" s="291">
        <v>66770.146038889099</v>
      </c>
      <c r="AN28" s="291">
        <v>68056.192930086007</v>
      </c>
      <c r="AO28" s="291">
        <v>69360.377811279206</v>
      </c>
      <c r="AP28" s="291">
        <v>70685.467025481106</v>
      </c>
      <c r="AQ28" s="291">
        <v>72031.551124005593</v>
      </c>
      <c r="AR28" s="291">
        <v>73395.891505043997</v>
      </c>
      <c r="AS28" s="291">
        <v>74774.276850579001</v>
      </c>
      <c r="AT28" s="291">
        <v>76166.098718466004</v>
      </c>
      <c r="AU28" s="291">
        <v>77568.554177968195</v>
      </c>
      <c r="AV28" s="291">
        <v>78981.175984367597</v>
      </c>
      <c r="AW28" s="291">
        <v>80401.724797006696</v>
      </c>
      <c r="AX28" s="291">
        <v>81826.154259700794</v>
      </c>
      <c r="AY28" s="291">
        <v>83248.844842333405</v>
      </c>
      <c r="AZ28" s="291">
        <v>84671.132378182607</v>
      </c>
      <c r="BA28" s="291">
        <v>86091.398609227006</v>
      </c>
      <c r="BB28" s="291">
        <v>87506.750766105702</v>
      </c>
      <c r="BC28" s="291">
        <v>88913.495461565995</v>
      </c>
    </row>
    <row r="29" spans="1:55" ht="14">
      <c r="A29" s="378" t="s">
        <v>371</v>
      </c>
      <c r="B29" s="379"/>
      <c r="C29" s="289" t="s">
        <v>348</v>
      </c>
      <c r="D29" s="288" t="s">
        <v>349</v>
      </c>
      <c r="E29" s="290">
        <v>25597.625702789501</v>
      </c>
      <c r="F29" s="290">
        <v>25635.296170561</v>
      </c>
      <c r="G29" s="290">
        <v>26114.0273799471</v>
      </c>
      <c r="H29" s="290">
        <v>26495.7427664243</v>
      </c>
      <c r="I29" s="290">
        <v>27143.540175315899</v>
      </c>
      <c r="J29" s="290">
        <v>27751.571957991098</v>
      </c>
      <c r="K29" s="290">
        <v>28132.571890858999</v>
      </c>
      <c r="L29" s="290">
        <v>28508.661783789601</v>
      </c>
      <c r="M29" s="290">
        <v>28928.396748402</v>
      </c>
      <c r="N29" s="290">
        <v>29392.0182368116</v>
      </c>
      <c r="O29" s="290">
        <v>29889.132771445202</v>
      </c>
      <c r="P29" s="290">
        <v>30409.424674871301</v>
      </c>
      <c r="Q29" s="290">
        <v>30945.712029185001</v>
      </c>
      <c r="R29" s="290">
        <v>31493.6898481237</v>
      </c>
      <c r="S29" s="290">
        <v>32051.499856701299</v>
      </c>
      <c r="T29" s="290">
        <v>32618.517692624599</v>
      </c>
      <c r="U29" s="290">
        <v>33194.727371701003</v>
      </c>
      <c r="V29" s="290">
        <v>33780.597855725297</v>
      </c>
      <c r="W29" s="290">
        <v>34376.597405580898</v>
      </c>
      <c r="X29" s="290">
        <v>34982.675110889097</v>
      </c>
      <c r="Y29" s="290">
        <v>35598.778495768798</v>
      </c>
      <c r="Z29" s="290">
        <v>36225.229048047302</v>
      </c>
      <c r="AA29" s="290">
        <v>36862.578021228903</v>
      </c>
      <c r="AB29" s="290">
        <v>37511.1646209627</v>
      </c>
      <c r="AC29" s="290">
        <v>38171.142561442801</v>
      </c>
      <c r="AD29" s="290">
        <v>38842.708078429299</v>
      </c>
      <c r="AE29" s="290">
        <v>39526.355961051697</v>
      </c>
      <c r="AF29" s="290">
        <v>40222.518487977599</v>
      </c>
      <c r="AG29" s="290">
        <v>40931.134037479802</v>
      </c>
      <c r="AH29" s="290">
        <v>41651.582693112701</v>
      </c>
      <c r="AI29" s="290">
        <v>42383.206014188698</v>
      </c>
      <c r="AJ29" s="290">
        <v>43125.8668429151</v>
      </c>
      <c r="AK29" s="290">
        <v>43880.172196123</v>
      </c>
      <c r="AL29" s="290">
        <v>44646.549960137898</v>
      </c>
      <c r="AM29" s="290">
        <v>45424.894580644897</v>
      </c>
      <c r="AN29" s="290">
        <v>46214.813492216199</v>
      </c>
      <c r="AO29" s="290">
        <v>47015.848414508699</v>
      </c>
      <c r="AP29" s="290">
        <v>47828.239470611799</v>
      </c>
      <c r="AQ29" s="290">
        <v>48652.701153483802</v>
      </c>
      <c r="AR29" s="290">
        <v>49490.035416824197</v>
      </c>
      <c r="AS29" s="290">
        <v>50340.637375814003</v>
      </c>
      <c r="AT29" s="290">
        <v>51204.496673839203</v>
      </c>
      <c r="AU29" s="290">
        <v>52081.395023689402</v>
      </c>
      <c r="AV29" s="290">
        <v>52970.830395978803</v>
      </c>
      <c r="AW29" s="290">
        <v>53871.991665783498</v>
      </c>
      <c r="AX29" s="290">
        <v>54783.959936041603</v>
      </c>
      <c r="AY29" s="290">
        <v>55706.328355565798</v>
      </c>
      <c r="AZ29" s="290">
        <v>56639.201973221403</v>
      </c>
      <c r="BA29" s="290">
        <v>57582.455611409699</v>
      </c>
      <c r="BB29" s="290">
        <v>58536.179557575801</v>
      </c>
      <c r="BC29" s="290">
        <v>59500.754301932102</v>
      </c>
    </row>
    <row r="30" spans="1:55" ht="14">
      <c r="A30" s="378" t="s">
        <v>372</v>
      </c>
      <c r="B30" s="379"/>
      <c r="C30" s="289" t="s">
        <v>348</v>
      </c>
      <c r="D30" s="288" t="s">
        <v>349</v>
      </c>
      <c r="E30" s="291">
        <v>55403.327716289597</v>
      </c>
      <c r="F30" s="291">
        <v>55484.918461431502</v>
      </c>
      <c r="G30" s="291">
        <v>56441.483349597103</v>
      </c>
      <c r="H30" s="291">
        <v>56170.020811882001</v>
      </c>
      <c r="I30" s="291">
        <v>56704.279755955104</v>
      </c>
      <c r="J30" s="291">
        <v>57481.4005671044</v>
      </c>
      <c r="K30" s="291">
        <v>58940.069876988397</v>
      </c>
      <c r="L30" s="291">
        <v>60292.339938382604</v>
      </c>
      <c r="M30" s="291">
        <v>61539.226876888497</v>
      </c>
      <c r="N30" s="291">
        <v>62695.134870408197</v>
      </c>
      <c r="O30" s="291">
        <v>63776.369467476703</v>
      </c>
      <c r="P30" s="291">
        <v>64800.008802334203</v>
      </c>
      <c r="Q30" s="291">
        <v>65760.752972281698</v>
      </c>
      <c r="R30" s="291">
        <v>66674.172227706498</v>
      </c>
      <c r="S30" s="291">
        <v>67555.2907523881</v>
      </c>
      <c r="T30" s="291">
        <v>68416.905776251093</v>
      </c>
      <c r="U30" s="291">
        <v>69270.142546642994</v>
      </c>
      <c r="V30" s="291">
        <v>70124.584514866699</v>
      </c>
      <c r="W30" s="291">
        <v>70986.312178899403</v>
      </c>
      <c r="X30" s="291">
        <v>71858.543811559997</v>
      </c>
      <c r="Y30" s="291">
        <v>72743.110879240805</v>
      </c>
      <c r="Z30" s="291">
        <v>73640.321554641705</v>
      </c>
      <c r="AA30" s="291">
        <v>74550.224959595696</v>
      </c>
      <c r="AB30" s="291">
        <v>75472.227663553203</v>
      </c>
      <c r="AC30" s="291">
        <v>76405.420716909401</v>
      </c>
      <c r="AD30" s="291">
        <v>77348.718944838198</v>
      </c>
      <c r="AE30" s="291">
        <v>78301.140635479096</v>
      </c>
      <c r="AF30" s="291">
        <v>79262.705986141402</v>
      </c>
      <c r="AG30" s="291">
        <v>80232.931933514497</v>
      </c>
      <c r="AH30" s="291">
        <v>81210.730811620801</v>
      </c>
      <c r="AI30" s="291">
        <v>82195.4476281143</v>
      </c>
      <c r="AJ30" s="291">
        <v>83186.7021433872</v>
      </c>
      <c r="AK30" s="291">
        <v>84184.879044245201</v>
      </c>
      <c r="AL30" s="291">
        <v>85190.796165596796</v>
      </c>
      <c r="AM30" s="291">
        <v>86203.9607147067</v>
      </c>
      <c r="AN30" s="291">
        <v>87224.356764234093</v>
      </c>
      <c r="AO30" s="291">
        <v>88251.971465503506</v>
      </c>
      <c r="AP30" s="291">
        <v>89287.406228791398</v>
      </c>
      <c r="AQ30" s="291">
        <v>90331.358223086499</v>
      </c>
      <c r="AR30" s="291">
        <v>91384.426213115599</v>
      </c>
      <c r="AS30" s="291">
        <v>92447.6125157223</v>
      </c>
      <c r="AT30" s="291">
        <v>93521.630911361906</v>
      </c>
      <c r="AU30" s="291">
        <v>94608.133681102699</v>
      </c>
      <c r="AV30" s="291">
        <v>95708.058127696306</v>
      </c>
      <c r="AW30" s="291">
        <v>96822.7961186225</v>
      </c>
      <c r="AX30" s="291">
        <v>97952.647005904699</v>
      </c>
      <c r="AY30" s="291">
        <v>99099.250741562602</v>
      </c>
      <c r="AZ30" s="291">
        <v>100263.717172597</v>
      </c>
      <c r="BA30" s="291">
        <v>101446.44114352</v>
      </c>
      <c r="BB30" s="291">
        <v>102647.78089474799</v>
      </c>
      <c r="BC30" s="291">
        <v>103867.24689486</v>
      </c>
    </row>
    <row r="31" spans="1:55" ht="14">
      <c r="A31" s="378" t="s">
        <v>373</v>
      </c>
      <c r="B31" s="379"/>
      <c r="C31" s="289" t="s">
        <v>348</v>
      </c>
      <c r="D31" s="288" t="s">
        <v>349</v>
      </c>
      <c r="E31" s="290">
        <v>17351.783007092301</v>
      </c>
      <c r="F31" s="290">
        <v>18116.284337087</v>
      </c>
      <c r="G31" s="290">
        <v>18446.194626652501</v>
      </c>
      <c r="H31" s="290">
        <v>18710.989241140702</v>
      </c>
      <c r="I31" s="290">
        <v>19243.208212286001</v>
      </c>
      <c r="J31" s="290">
        <v>19883.654411884901</v>
      </c>
      <c r="K31" s="290">
        <v>20445.586769897</v>
      </c>
      <c r="L31" s="290">
        <v>20992.035095314699</v>
      </c>
      <c r="M31" s="290">
        <v>21532.1155823962</v>
      </c>
      <c r="N31" s="290">
        <v>22066.826722844002</v>
      </c>
      <c r="O31" s="290">
        <v>22595.605057837201</v>
      </c>
      <c r="P31" s="290">
        <v>23117.0587472478</v>
      </c>
      <c r="Q31" s="290">
        <v>23630.744986295002</v>
      </c>
      <c r="R31" s="290">
        <v>24137.436825488701</v>
      </c>
      <c r="S31" s="290">
        <v>24640.626235023599</v>
      </c>
      <c r="T31" s="290">
        <v>25141.804125193899</v>
      </c>
      <c r="U31" s="290">
        <v>25643.842377025601</v>
      </c>
      <c r="V31" s="290">
        <v>26149.0794704088</v>
      </c>
      <c r="W31" s="290">
        <v>26658.057497256301</v>
      </c>
      <c r="X31" s="290">
        <v>27170.003039029601</v>
      </c>
      <c r="Y31" s="290">
        <v>27684.681764686298</v>
      </c>
      <c r="Z31" s="290">
        <v>28201.166587171501</v>
      </c>
      <c r="AA31" s="290">
        <v>28718.194090360899</v>
      </c>
      <c r="AB31" s="290">
        <v>29234.068806442101</v>
      </c>
      <c r="AC31" s="290">
        <v>29746.393282958001</v>
      </c>
      <c r="AD31" s="290">
        <v>30253.581439902198</v>
      </c>
      <c r="AE31" s="290">
        <v>30753.356737857401</v>
      </c>
      <c r="AF31" s="290">
        <v>31246.3406194581</v>
      </c>
      <c r="AG31" s="290">
        <v>31731.547395152498</v>
      </c>
      <c r="AH31" s="290">
        <v>32209.511638494201</v>
      </c>
      <c r="AI31" s="290">
        <v>32680.026885810101</v>
      </c>
      <c r="AJ31" s="290">
        <v>33143.492349557702</v>
      </c>
      <c r="AK31" s="290">
        <v>33599.626071068204</v>
      </c>
      <c r="AL31" s="290">
        <v>34049.530781165799</v>
      </c>
      <c r="AM31" s="290">
        <v>34491.283275818103</v>
      </c>
      <c r="AN31" s="290">
        <v>34923.548369152501</v>
      </c>
      <c r="AO31" s="290">
        <v>35346.7092632028</v>
      </c>
      <c r="AP31" s="290">
        <v>35763.295257948201</v>
      </c>
      <c r="AQ31" s="290">
        <v>36170.745737008197</v>
      </c>
      <c r="AR31" s="290">
        <v>36570.4545981751</v>
      </c>
      <c r="AS31" s="290">
        <v>36967.709803550599</v>
      </c>
      <c r="AT31" s="290">
        <v>37364.899188986703</v>
      </c>
      <c r="AU31" s="290">
        <v>37766.5126497608</v>
      </c>
      <c r="AV31" s="290">
        <v>38173.216343652501</v>
      </c>
      <c r="AW31" s="290">
        <v>38584.7775946236</v>
      </c>
      <c r="AX31" s="290">
        <v>39002.643250542198</v>
      </c>
      <c r="AY31" s="290">
        <v>39427.3063976208</v>
      </c>
      <c r="AZ31" s="290">
        <v>39861.379271519603</v>
      </c>
      <c r="BA31" s="290">
        <v>40308.193993914399</v>
      </c>
      <c r="BB31" s="290">
        <v>40767.982859207201</v>
      </c>
      <c r="BC31" s="290">
        <v>41241.522260932703</v>
      </c>
    </row>
    <row r="32" spans="1:55" ht="14">
      <c r="A32" s="378" t="s">
        <v>374</v>
      </c>
      <c r="B32" s="379"/>
      <c r="C32" s="289" t="s">
        <v>348</v>
      </c>
      <c r="D32" s="288" t="s">
        <v>349</v>
      </c>
      <c r="E32" s="291">
        <v>21778.894698694501</v>
      </c>
      <c r="F32" s="291">
        <v>21482.901170966099</v>
      </c>
      <c r="G32" s="291">
        <v>20768.339750737399</v>
      </c>
      <c r="H32" s="291">
        <v>20465.001961532202</v>
      </c>
      <c r="I32" s="291">
        <v>20676.089021948399</v>
      </c>
      <c r="J32" s="291">
        <v>20956.7805013043</v>
      </c>
      <c r="K32" s="291">
        <v>21412.177790018199</v>
      </c>
      <c r="L32" s="291">
        <v>21841.438913286202</v>
      </c>
      <c r="M32" s="291">
        <v>22194.143178934701</v>
      </c>
      <c r="N32" s="291">
        <v>22495.112257714001</v>
      </c>
      <c r="O32" s="291">
        <v>22776.249393162299</v>
      </c>
      <c r="P32" s="291">
        <v>23063.675045555101</v>
      </c>
      <c r="Q32" s="291">
        <v>23380.281065515301</v>
      </c>
      <c r="R32" s="291">
        <v>23737.230692438599</v>
      </c>
      <c r="S32" s="291">
        <v>24140.590827517299</v>
      </c>
      <c r="T32" s="291">
        <v>24593.096737416901</v>
      </c>
      <c r="U32" s="291">
        <v>25098.489646916001</v>
      </c>
      <c r="V32" s="291">
        <v>25661.657417329199</v>
      </c>
      <c r="W32" s="291">
        <v>26284.702930447798</v>
      </c>
      <c r="X32" s="291">
        <v>26964.772843831099</v>
      </c>
      <c r="Y32" s="291">
        <v>27694.937467018899</v>
      </c>
      <c r="Z32" s="291">
        <v>28465.638563536399</v>
      </c>
      <c r="AA32" s="291">
        <v>29256.821540461198</v>
      </c>
      <c r="AB32" s="291">
        <v>30062.014323763698</v>
      </c>
      <c r="AC32" s="291">
        <v>30876.007270714399</v>
      </c>
      <c r="AD32" s="291">
        <v>31694.700917018199</v>
      </c>
      <c r="AE32" s="291">
        <v>32514.4078412155</v>
      </c>
      <c r="AF32" s="291">
        <v>33333.864803566801</v>
      </c>
      <c r="AG32" s="291">
        <v>34152.339977788302</v>
      </c>
      <c r="AH32" s="291">
        <v>34970.34895105</v>
      </c>
      <c r="AI32" s="291">
        <v>35785.702051781896</v>
      </c>
      <c r="AJ32" s="291">
        <v>36599.9652798397</v>
      </c>
      <c r="AK32" s="291">
        <v>37415.717038950803</v>
      </c>
      <c r="AL32" s="291">
        <v>38235.514735114397</v>
      </c>
      <c r="AM32" s="291">
        <v>39061.273713064002</v>
      </c>
      <c r="AN32" s="291">
        <v>39891.472551121296</v>
      </c>
      <c r="AO32" s="291">
        <v>40726.301946774802</v>
      </c>
      <c r="AP32" s="291">
        <v>41568.679714620099</v>
      </c>
      <c r="AQ32" s="291">
        <v>42418.894816236098</v>
      </c>
      <c r="AR32" s="291">
        <v>43278.846474346799</v>
      </c>
      <c r="AS32" s="291">
        <v>44147.849486586303</v>
      </c>
      <c r="AT32" s="291">
        <v>45027.791584111801</v>
      </c>
      <c r="AU32" s="291">
        <v>45917.296600645299</v>
      </c>
      <c r="AV32" s="291">
        <v>46817.187475197497</v>
      </c>
      <c r="AW32" s="291">
        <v>47725.644564463197</v>
      </c>
      <c r="AX32" s="291">
        <v>48642.1580807602</v>
      </c>
      <c r="AY32" s="291">
        <v>49565.775563385301</v>
      </c>
      <c r="AZ32" s="291">
        <v>50497.216519403999</v>
      </c>
      <c r="BA32" s="291">
        <v>51438.171269750601</v>
      </c>
      <c r="BB32" s="291">
        <v>52388.954549799899</v>
      </c>
      <c r="BC32" s="291">
        <v>53351.199078567603</v>
      </c>
    </row>
    <row r="33" spans="1:55" ht="14">
      <c r="A33" s="378" t="s">
        <v>375</v>
      </c>
      <c r="B33" s="379"/>
      <c r="C33" s="289" t="s">
        <v>348</v>
      </c>
      <c r="D33" s="288" t="s">
        <v>349</v>
      </c>
      <c r="E33" s="290">
        <v>20185.892735814501</v>
      </c>
      <c r="F33" s="290">
        <v>20718.2723858918</v>
      </c>
      <c r="G33" s="290">
        <v>21023.502286514598</v>
      </c>
      <c r="H33" s="290">
        <v>21154.121134202702</v>
      </c>
      <c r="I33" s="290">
        <v>21517.441473029801</v>
      </c>
      <c r="J33" s="290">
        <v>22070.465364240001</v>
      </c>
      <c r="K33" s="290">
        <v>22831.3270486281</v>
      </c>
      <c r="L33" s="290">
        <v>23651.0926669986</v>
      </c>
      <c r="M33" s="290">
        <v>24464.455083798901</v>
      </c>
      <c r="N33" s="290">
        <v>25258.450403754701</v>
      </c>
      <c r="O33" s="290">
        <v>26032.220848352401</v>
      </c>
      <c r="P33" s="290">
        <v>26785.801638561501</v>
      </c>
      <c r="Q33" s="290">
        <v>27519.412764332101</v>
      </c>
      <c r="R33" s="290">
        <v>28236.6083174044</v>
      </c>
      <c r="S33" s="290">
        <v>28941.346897846099</v>
      </c>
      <c r="T33" s="290">
        <v>29637.930984520899</v>
      </c>
      <c r="U33" s="290">
        <v>30325.777352512399</v>
      </c>
      <c r="V33" s="290">
        <v>31008.6182357178</v>
      </c>
      <c r="W33" s="290">
        <v>31689.414873641999</v>
      </c>
      <c r="X33" s="290">
        <v>32365.3588870971</v>
      </c>
      <c r="Y33" s="290">
        <v>33035.555812571904</v>
      </c>
      <c r="Z33" s="290">
        <v>33701.058578917997</v>
      </c>
      <c r="AA33" s="290">
        <v>34360.537100637303</v>
      </c>
      <c r="AB33" s="290">
        <v>35013.451258566602</v>
      </c>
      <c r="AC33" s="290">
        <v>35656.778758076704</v>
      </c>
      <c r="AD33" s="290">
        <v>36286.958996987501</v>
      </c>
      <c r="AE33" s="290">
        <v>36904.217831261798</v>
      </c>
      <c r="AF33" s="290">
        <v>37507.311839989903</v>
      </c>
      <c r="AG33" s="290">
        <v>38094.702768296796</v>
      </c>
      <c r="AH33" s="290">
        <v>38666.991605970303</v>
      </c>
      <c r="AI33" s="290">
        <v>39225.0988136167</v>
      </c>
      <c r="AJ33" s="290">
        <v>39772.838424870701</v>
      </c>
      <c r="AK33" s="290">
        <v>40310.223788452597</v>
      </c>
      <c r="AL33" s="290">
        <v>40839.649645725702</v>
      </c>
      <c r="AM33" s="290">
        <v>41361.334023900301</v>
      </c>
      <c r="AN33" s="290">
        <v>41875.793320950703</v>
      </c>
      <c r="AO33" s="290">
        <v>42388.011515458304</v>
      </c>
      <c r="AP33" s="290">
        <v>42898.301030908799</v>
      </c>
      <c r="AQ33" s="290">
        <v>43408.2444679861</v>
      </c>
      <c r="AR33" s="290">
        <v>43921.182828401703</v>
      </c>
      <c r="AS33" s="290">
        <v>44439.273778562303</v>
      </c>
      <c r="AT33" s="290">
        <v>44965.532616885903</v>
      </c>
      <c r="AU33" s="290">
        <v>45505.160564647696</v>
      </c>
      <c r="AV33" s="290">
        <v>46062.249130415003</v>
      </c>
      <c r="AW33" s="290">
        <v>46636.465167124203</v>
      </c>
      <c r="AX33" s="290">
        <v>47231.553113543101</v>
      </c>
      <c r="AY33" s="290">
        <v>47847.524225609101</v>
      </c>
      <c r="AZ33" s="290">
        <v>48487.934697708202</v>
      </c>
      <c r="BA33" s="290">
        <v>49156.370250007298</v>
      </c>
      <c r="BB33" s="290">
        <v>49852.220907665098</v>
      </c>
      <c r="BC33" s="290">
        <v>50580.9632295626</v>
      </c>
    </row>
    <row r="34" spans="1:55" ht="14">
      <c r="A34" s="378" t="s">
        <v>376</v>
      </c>
      <c r="B34" s="379"/>
      <c r="C34" s="289" t="s">
        <v>348</v>
      </c>
      <c r="D34" s="288" t="s">
        <v>349</v>
      </c>
      <c r="E34" s="291">
        <v>25031.478889478702</v>
      </c>
      <c r="F34" s="291">
        <v>25041.940143807999</v>
      </c>
      <c r="G34" s="291">
        <v>24255.322396891901</v>
      </c>
      <c r="H34" s="291">
        <v>23851.3273975308</v>
      </c>
      <c r="I34" s="291">
        <v>23805.759879293098</v>
      </c>
      <c r="J34" s="291">
        <v>23981.6659009715</v>
      </c>
      <c r="K34" s="291">
        <v>24567.040690126301</v>
      </c>
      <c r="L34" s="291">
        <v>25192.5484720518</v>
      </c>
      <c r="M34" s="291">
        <v>25784.652809491799</v>
      </c>
      <c r="N34" s="291">
        <v>26341.761637567299</v>
      </c>
      <c r="O34" s="291">
        <v>26886.479626250901</v>
      </c>
      <c r="P34" s="291">
        <v>27429.050345937201</v>
      </c>
      <c r="Q34" s="291">
        <v>27971.9187136867</v>
      </c>
      <c r="R34" s="291">
        <v>28523.360599530199</v>
      </c>
      <c r="S34" s="291">
        <v>29089.186843034498</v>
      </c>
      <c r="T34" s="291">
        <v>29670.049765171301</v>
      </c>
      <c r="U34" s="291">
        <v>30270.363773856901</v>
      </c>
      <c r="V34" s="291">
        <v>30893.365209293399</v>
      </c>
      <c r="W34" s="291">
        <v>31542.884227162001</v>
      </c>
      <c r="X34" s="291">
        <v>32219.554832211801</v>
      </c>
      <c r="Y34" s="291">
        <v>32923.577739337503</v>
      </c>
      <c r="Z34" s="291">
        <v>33652.818873631302</v>
      </c>
      <c r="AA34" s="291">
        <v>34406.897749400399</v>
      </c>
      <c r="AB34" s="291">
        <v>35185.186323810798</v>
      </c>
      <c r="AC34" s="291">
        <v>35984.494589841401</v>
      </c>
      <c r="AD34" s="291">
        <v>36800.607656296597</v>
      </c>
      <c r="AE34" s="291">
        <v>37630.681519322803</v>
      </c>
      <c r="AF34" s="291">
        <v>38468.483826479598</v>
      </c>
      <c r="AG34" s="291">
        <v>39311.292665269801</v>
      </c>
      <c r="AH34" s="291">
        <v>40156.965714176396</v>
      </c>
      <c r="AI34" s="291">
        <v>41003.308600812001</v>
      </c>
      <c r="AJ34" s="291">
        <v>41847.547716089299</v>
      </c>
      <c r="AK34" s="291">
        <v>42688.186099123399</v>
      </c>
      <c r="AL34" s="291">
        <v>43526.471210667703</v>
      </c>
      <c r="AM34" s="291">
        <v>44359.001289401698</v>
      </c>
      <c r="AN34" s="291">
        <v>45185.214696446601</v>
      </c>
      <c r="AO34" s="291">
        <v>46006.896688457702</v>
      </c>
      <c r="AP34" s="291">
        <v>46825.755267198001</v>
      </c>
      <c r="AQ34" s="291">
        <v>47646.597386107198</v>
      </c>
      <c r="AR34" s="291">
        <v>48471.2828133691</v>
      </c>
      <c r="AS34" s="291">
        <v>49301.374681348199</v>
      </c>
      <c r="AT34" s="291">
        <v>50140.737152273803</v>
      </c>
      <c r="AU34" s="291">
        <v>50994.970132688301</v>
      </c>
      <c r="AV34" s="291">
        <v>51864.023433661903</v>
      </c>
      <c r="AW34" s="291">
        <v>52750.724899047702</v>
      </c>
      <c r="AX34" s="291">
        <v>53659.602040878497</v>
      </c>
      <c r="AY34" s="291">
        <v>54588.146258646899</v>
      </c>
      <c r="AZ34" s="291">
        <v>55534.947767669801</v>
      </c>
      <c r="BA34" s="291">
        <v>56499.606661790996</v>
      </c>
      <c r="BB34" s="291">
        <v>57475.242403420503</v>
      </c>
      <c r="BC34" s="291">
        <v>58459.5903044609</v>
      </c>
    </row>
    <row r="35" spans="1:55" ht="14">
      <c r="A35" s="378" t="s">
        <v>377</v>
      </c>
      <c r="B35" s="379"/>
      <c r="C35" s="289" t="s">
        <v>348</v>
      </c>
      <c r="D35" s="288" t="s">
        <v>349</v>
      </c>
      <c r="E35" s="290">
        <v>26955.996190527501</v>
      </c>
      <c r="F35" s="290">
        <v>26864.729388795899</v>
      </c>
      <c r="G35" s="290">
        <v>26318.664367551799</v>
      </c>
      <c r="H35" s="290">
        <v>25891.919513734101</v>
      </c>
      <c r="I35" s="290">
        <v>26052.859080947499</v>
      </c>
      <c r="J35" s="290">
        <v>26343.2906511732</v>
      </c>
      <c r="K35" s="290">
        <v>26850.206323551902</v>
      </c>
      <c r="L35" s="290">
        <v>27332.598835625999</v>
      </c>
      <c r="M35" s="290">
        <v>27739.673934393799</v>
      </c>
      <c r="N35" s="290">
        <v>28092.566293414598</v>
      </c>
      <c r="O35" s="290">
        <v>28419.969427442498</v>
      </c>
      <c r="P35" s="290">
        <v>28743.0301974172</v>
      </c>
      <c r="Q35" s="290">
        <v>29088.141334840398</v>
      </c>
      <c r="R35" s="290">
        <v>29464.148711674799</v>
      </c>
      <c r="S35" s="290">
        <v>29877.377292382698</v>
      </c>
      <c r="T35" s="290">
        <v>30330.6060854715</v>
      </c>
      <c r="U35" s="290">
        <v>30821.690448978199</v>
      </c>
      <c r="V35" s="290">
        <v>31334.7324683763</v>
      </c>
      <c r="W35" s="290">
        <v>31855.704699830501</v>
      </c>
      <c r="X35" s="290">
        <v>32382.3643633789</v>
      </c>
      <c r="Y35" s="290">
        <v>32913.376426352203</v>
      </c>
      <c r="Z35" s="290">
        <v>33447.556500134699</v>
      </c>
      <c r="AA35" s="290">
        <v>33983.735961346698</v>
      </c>
      <c r="AB35" s="290">
        <v>34520.376580740704</v>
      </c>
      <c r="AC35" s="290">
        <v>35055.544808883802</v>
      </c>
      <c r="AD35" s="290">
        <v>35583.152193886497</v>
      </c>
      <c r="AE35" s="290">
        <v>36097.976305534801</v>
      </c>
      <c r="AF35" s="290">
        <v>36599.371546055903</v>
      </c>
      <c r="AG35" s="290">
        <v>37087.778729349397</v>
      </c>
      <c r="AH35" s="290">
        <v>37564.863829676302</v>
      </c>
      <c r="AI35" s="290">
        <v>38033.062968497201</v>
      </c>
      <c r="AJ35" s="290">
        <v>38495.942759791797</v>
      </c>
      <c r="AK35" s="290">
        <v>38957.549916850301</v>
      </c>
      <c r="AL35" s="290">
        <v>39422.166538954698</v>
      </c>
      <c r="AM35" s="290">
        <v>39893.404717967001</v>
      </c>
      <c r="AN35" s="290">
        <v>40375.054685806303</v>
      </c>
      <c r="AO35" s="290">
        <v>40870.791617948897</v>
      </c>
      <c r="AP35" s="290">
        <v>41384.7471927023</v>
      </c>
      <c r="AQ35" s="290">
        <v>41919.860225769298</v>
      </c>
      <c r="AR35" s="290">
        <v>42477.8234126838</v>
      </c>
      <c r="AS35" s="290">
        <v>43059.410020067902</v>
      </c>
      <c r="AT35" s="290">
        <v>43665.238784835703</v>
      </c>
      <c r="AU35" s="290">
        <v>44296.240715132801</v>
      </c>
      <c r="AV35" s="290">
        <v>44953.084934083701</v>
      </c>
      <c r="AW35" s="290">
        <v>45635.478772618597</v>
      </c>
      <c r="AX35" s="290">
        <v>46342.409386757703</v>
      </c>
      <c r="AY35" s="290">
        <v>47073.601190287998</v>
      </c>
      <c r="AZ35" s="290">
        <v>47829.797219787397</v>
      </c>
      <c r="BA35" s="290">
        <v>48611.553982080499</v>
      </c>
      <c r="BB35" s="290">
        <v>49418.976178935904</v>
      </c>
      <c r="BC35" s="290">
        <v>50252.1373696929</v>
      </c>
    </row>
    <row r="36" spans="1:55" ht="14">
      <c r="A36" s="378" t="s">
        <v>378</v>
      </c>
      <c r="B36" s="379"/>
      <c r="C36" s="289" t="s">
        <v>348</v>
      </c>
      <c r="D36" s="288" t="s">
        <v>349</v>
      </c>
      <c r="E36" s="291">
        <v>34209.769209131402</v>
      </c>
      <c r="F36" s="291">
        <v>34928.522052381399</v>
      </c>
      <c r="G36" s="291">
        <v>35067.549868310998</v>
      </c>
      <c r="H36" s="291">
        <v>35305.363683704498</v>
      </c>
      <c r="I36" s="291">
        <v>35999.124254279697</v>
      </c>
      <c r="J36" s="291">
        <v>36846.276736857697</v>
      </c>
      <c r="K36" s="291">
        <v>37689.252127441599</v>
      </c>
      <c r="L36" s="291">
        <v>38547.182494407098</v>
      </c>
      <c r="M36" s="291">
        <v>39426.021527183402</v>
      </c>
      <c r="N36" s="291">
        <v>40324.794473131798</v>
      </c>
      <c r="O36" s="291">
        <v>41239.0661357512</v>
      </c>
      <c r="P36" s="291">
        <v>42163.933940737297</v>
      </c>
      <c r="Q36" s="291">
        <v>43083.299957359799</v>
      </c>
      <c r="R36" s="291">
        <v>43994.799182412098</v>
      </c>
      <c r="S36" s="291">
        <v>44898.313627897303</v>
      </c>
      <c r="T36" s="291">
        <v>45795.236475458798</v>
      </c>
      <c r="U36" s="291">
        <v>46688.167176286101</v>
      </c>
      <c r="V36" s="291">
        <v>47580.086552536297</v>
      </c>
      <c r="W36" s="291">
        <v>48473.278282570602</v>
      </c>
      <c r="X36" s="291">
        <v>49368.6487131627</v>
      </c>
      <c r="Y36" s="291">
        <v>50266.531318862901</v>
      </c>
      <c r="Z36" s="291">
        <v>51166.956432423998</v>
      </c>
      <c r="AA36" s="291">
        <v>52069.2942053925</v>
      </c>
      <c r="AB36" s="291">
        <v>52972.286239567598</v>
      </c>
      <c r="AC36" s="291">
        <v>53874.0988476536</v>
      </c>
      <c r="AD36" s="291">
        <v>54772.720685270797</v>
      </c>
      <c r="AE36" s="291">
        <v>55666.210957261697</v>
      </c>
      <c r="AF36" s="291">
        <v>56553.049143291501</v>
      </c>
      <c r="AG36" s="291">
        <v>57431.591158278497</v>
      </c>
      <c r="AH36" s="291">
        <v>58300.266243102997</v>
      </c>
      <c r="AI36" s="291">
        <v>59157.568037287303</v>
      </c>
      <c r="AJ36" s="291">
        <v>60002.7384974382</v>
      </c>
      <c r="AK36" s="291">
        <v>60835.679131555997</v>
      </c>
      <c r="AL36" s="291">
        <v>61656.287304648002</v>
      </c>
      <c r="AM36" s="291">
        <v>62464.1717887942</v>
      </c>
      <c r="AN36" s="291">
        <v>63258.662358410402</v>
      </c>
      <c r="AO36" s="291">
        <v>64039.755265901498</v>
      </c>
      <c r="AP36" s="291">
        <v>64807.839394198803</v>
      </c>
      <c r="AQ36" s="291">
        <v>65563.766373988197</v>
      </c>
      <c r="AR36" s="291">
        <v>66309.144689955501</v>
      </c>
      <c r="AS36" s="291">
        <v>67046.152649318101</v>
      </c>
      <c r="AT36" s="291">
        <v>67777.467285739302</v>
      </c>
      <c r="AU36" s="291">
        <v>68506.121287204907</v>
      </c>
      <c r="AV36" s="291">
        <v>69235.037754580495</v>
      </c>
      <c r="AW36" s="291">
        <v>69965.240177969798</v>
      </c>
      <c r="AX36" s="291">
        <v>70702.137547409104</v>
      </c>
      <c r="AY36" s="291">
        <v>71447.2340633805</v>
      </c>
      <c r="AZ36" s="291">
        <v>72209.567039385394</v>
      </c>
      <c r="BA36" s="291">
        <v>72993.411564306894</v>
      </c>
      <c r="BB36" s="291">
        <v>73801.228058008695</v>
      </c>
      <c r="BC36" s="291">
        <v>74630.533509581495</v>
      </c>
    </row>
    <row r="37" spans="1:55" ht="14">
      <c r="A37" s="378" t="s">
        <v>379</v>
      </c>
      <c r="B37" s="379"/>
      <c r="C37" s="289" t="s">
        <v>348</v>
      </c>
      <c r="D37" s="288" t="s">
        <v>349</v>
      </c>
      <c r="E37" s="290">
        <v>39237.661919550599</v>
      </c>
      <c r="F37" s="290">
        <v>39498.173614888103</v>
      </c>
      <c r="G37" s="290">
        <v>39491.4936083633</v>
      </c>
      <c r="H37" s="290">
        <v>39860.293891112298</v>
      </c>
      <c r="I37" s="290">
        <v>40252.4547538509</v>
      </c>
      <c r="J37" s="290">
        <v>40886.275136955599</v>
      </c>
      <c r="K37" s="290">
        <v>41488.334110978998</v>
      </c>
      <c r="L37" s="290">
        <v>42100.053677718497</v>
      </c>
      <c r="M37" s="290">
        <v>42734.647307387102</v>
      </c>
      <c r="N37" s="290">
        <v>43393.799955044698</v>
      </c>
      <c r="O37" s="290">
        <v>44076.149180706401</v>
      </c>
      <c r="P37" s="290">
        <v>44779.725477125401</v>
      </c>
      <c r="Q37" s="290">
        <v>45487.216880390202</v>
      </c>
      <c r="R37" s="290">
        <v>46198.159989975196</v>
      </c>
      <c r="S37" s="290">
        <v>46913.720017480497</v>
      </c>
      <c r="T37" s="290">
        <v>47635.289487959599</v>
      </c>
      <c r="U37" s="290">
        <v>48366.760546504403</v>
      </c>
      <c r="V37" s="290">
        <v>49110.515105078201</v>
      </c>
      <c r="W37" s="290">
        <v>49868.418893471702</v>
      </c>
      <c r="X37" s="290">
        <v>50640.924087261199</v>
      </c>
      <c r="Y37" s="290">
        <v>51429.372524542501</v>
      </c>
      <c r="Z37" s="290">
        <v>52237.542032501202</v>
      </c>
      <c r="AA37" s="290">
        <v>53065.080787873303</v>
      </c>
      <c r="AB37" s="290">
        <v>53913.103106569797</v>
      </c>
      <c r="AC37" s="290">
        <v>54779.517677606003</v>
      </c>
      <c r="AD37" s="290">
        <v>55663.803675606803</v>
      </c>
      <c r="AE37" s="290">
        <v>56564.707445171203</v>
      </c>
      <c r="AF37" s="290">
        <v>57479.251248824003</v>
      </c>
      <c r="AG37" s="290">
        <v>58406.766818579999</v>
      </c>
      <c r="AH37" s="290">
        <v>59344.719911374603</v>
      </c>
      <c r="AI37" s="290">
        <v>60289.113519341503</v>
      </c>
      <c r="AJ37" s="290">
        <v>61239.2691856288</v>
      </c>
      <c r="AK37" s="290">
        <v>62193.500780698603</v>
      </c>
      <c r="AL37" s="290">
        <v>63151.0856341279</v>
      </c>
      <c r="AM37" s="290">
        <v>64112.539369837898</v>
      </c>
      <c r="AN37" s="290">
        <v>65076.869943510101</v>
      </c>
      <c r="AO37" s="290">
        <v>66044.362291231198</v>
      </c>
      <c r="AP37" s="290">
        <v>67018.452527522299</v>
      </c>
      <c r="AQ37" s="290">
        <v>67999.96230734</v>
      </c>
      <c r="AR37" s="290">
        <v>68992.613540526698</v>
      </c>
      <c r="AS37" s="290">
        <v>69995.444241389894</v>
      </c>
      <c r="AT37" s="290">
        <v>71012.105952657002</v>
      </c>
      <c r="AU37" s="290">
        <v>72043.085924102401</v>
      </c>
      <c r="AV37" s="290">
        <v>73091.142075201802</v>
      </c>
      <c r="AW37" s="290">
        <v>74153.492853070697</v>
      </c>
      <c r="AX37" s="290">
        <v>75232.756564690499</v>
      </c>
      <c r="AY37" s="290">
        <v>76327.612118774399</v>
      </c>
      <c r="AZ37" s="290">
        <v>77438.293920605196</v>
      </c>
      <c r="BA37" s="290">
        <v>78564.089326201196</v>
      </c>
      <c r="BB37" s="290">
        <v>79705.352306391505</v>
      </c>
      <c r="BC37" s="290">
        <v>80857.705001234004</v>
      </c>
    </row>
    <row r="38" spans="1:55" ht="14">
      <c r="A38" s="378" t="s">
        <v>380</v>
      </c>
      <c r="B38" s="379"/>
      <c r="C38" s="289" t="s">
        <v>348</v>
      </c>
      <c r="D38" s="288" t="s">
        <v>349</v>
      </c>
      <c r="E38" s="291">
        <v>12671.208364899299</v>
      </c>
      <c r="F38" s="291">
        <v>13609.061056792099</v>
      </c>
      <c r="G38" s="291">
        <v>13722.3236624809</v>
      </c>
      <c r="H38" s="291">
        <v>14099.7862213239</v>
      </c>
      <c r="I38" s="291">
        <v>14315.038203321201</v>
      </c>
      <c r="J38" s="291">
        <v>14717.220312216299</v>
      </c>
      <c r="K38" s="291">
        <v>15505.694116252</v>
      </c>
      <c r="L38" s="291">
        <v>16321.401830281</v>
      </c>
      <c r="M38" s="291">
        <v>17081.072683959999</v>
      </c>
      <c r="N38" s="291">
        <v>17784.3902448562</v>
      </c>
      <c r="O38" s="291">
        <v>18449.4543003617</v>
      </c>
      <c r="P38" s="291">
        <v>19094.803902599098</v>
      </c>
      <c r="Q38" s="291">
        <v>19735.095950071001</v>
      </c>
      <c r="R38" s="291">
        <v>20379.349878604899</v>
      </c>
      <c r="S38" s="291">
        <v>21033.366113034499</v>
      </c>
      <c r="T38" s="291">
        <v>21699.916789981198</v>
      </c>
      <c r="U38" s="291">
        <v>22379.2076353792</v>
      </c>
      <c r="V38" s="291">
        <v>23069.997687077099</v>
      </c>
      <c r="W38" s="291">
        <v>23770.757011161098</v>
      </c>
      <c r="X38" s="291">
        <v>24479.4237601114</v>
      </c>
      <c r="Y38" s="291">
        <v>25193.762642063601</v>
      </c>
      <c r="Z38" s="291">
        <v>25911.5505672818</v>
      </c>
      <c r="AA38" s="291">
        <v>26630.741513848101</v>
      </c>
      <c r="AB38" s="291">
        <v>27349.5019618031</v>
      </c>
      <c r="AC38" s="291">
        <v>28066.256653285</v>
      </c>
      <c r="AD38" s="291">
        <v>28779.631366245801</v>
      </c>
      <c r="AE38" s="291">
        <v>29488.3642442202</v>
      </c>
      <c r="AF38" s="291">
        <v>30191.325104490301</v>
      </c>
      <c r="AG38" s="291">
        <v>30887.575523573301</v>
      </c>
      <c r="AH38" s="291">
        <v>31576.438882670402</v>
      </c>
      <c r="AI38" s="291">
        <v>32257.379128278099</v>
      </c>
      <c r="AJ38" s="291">
        <v>32930.061722360697</v>
      </c>
      <c r="AK38" s="291">
        <v>33594.422724390497</v>
      </c>
      <c r="AL38" s="291">
        <v>34250.524010596499</v>
      </c>
      <c r="AM38" s="291">
        <v>34898.669577216497</v>
      </c>
      <c r="AN38" s="291">
        <v>35539.222607456199</v>
      </c>
      <c r="AO38" s="291">
        <v>36172.704326018</v>
      </c>
      <c r="AP38" s="291">
        <v>36799.8309350571</v>
      </c>
      <c r="AQ38" s="291">
        <v>37421.286469495499</v>
      </c>
      <c r="AR38" s="291">
        <v>38037.841441764002</v>
      </c>
      <c r="AS38" s="291">
        <v>38650.3855480575</v>
      </c>
      <c r="AT38" s="291">
        <v>39260.172488031101</v>
      </c>
      <c r="AU38" s="291">
        <v>39868.837610768598</v>
      </c>
      <c r="AV38" s="291">
        <v>40478.039811133996</v>
      </c>
      <c r="AW38" s="291">
        <v>41089.420918086696</v>
      </c>
      <c r="AX38" s="291">
        <v>41704.624247918902</v>
      </c>
      <c r="AY38" s="291">
        <v>42325.451693706702</v>
      </c>
      <c r="AZ38" s="291">
        <v>42953.824277558902</v>
      </c>
      <c r="BA38" s="291">
        <v>43591.499091518097</v>
      </c>
      <c r="BB38" s="291">
        <v>44239.953288863901</v>
      </c>
      <c r="BC38" s="291">
        <v>44900.426056620199</v>
      </c>
    </row>
    <row r="39" spans="1:55" ht="14">
      <c r="A39" s="378" t="s">
        <v>381</v>
      </c>
      <c r="B39" s="379"/>
      <c r="C39" s="289" t="s">
        <v>348</v>
      </c>
      <c r="D39" s="288" t="s">
        <v>349</v>
      </c>
      <c r="E39" s="290">
        <v>32894.536026460701</v>
      </c>
      <c r="F39" s="290">
        <v>33044.269816495202</v>
      </c>
      <c r="G39" s="290">
        <v>32910.9060588867</v>
      </c>
      <c r="H39" s="290">
        <v>33231.881753625697</v>
      </c>
      <c r="I39" s="290">
        <v>34065.183640700503</v>
      </c>
      <c r="J39" s="290">
        <v>34741.647028149397</v>
      </c>
      <c r="K39" s="290">
        <v>35412.586079775501</v>
      </c>
      <c r="L39" s="290">
        <v>36138.536389936096</v>
      </c>
      <c r="M39" s="290">
        <v>36923.154918787797</v>
      </c>
      <c r="N39" s="290">
        <v>37752.7219911223</v>
      </c>
      <c r="O39" s="290">
        <v>38610.746935886396</v>
      </c>
      <c r="P39" s="290">
        <v>39483.064373861896</v>
      </c>
      <c r="Q39" s="290">
        <v>40360.463785096399</v>
      </c>
      <c r="R39" s="290">
        <v>41237.374472464398</v>
      </c>
      <c r="S39" s="290">
        <v>42112.170011983202</v>
      </c>
      <c r="T39" s="290">
        <v>42985.927259513497</v>
      </c>
      <c r="U39" s="290">
        <v>43861.735511443003</v>
      </c>
      <c r="V39" s="290">
        <v>44743.759600162797</v>
      </c>
      <c r="W39" s="290">
        <v>45635.726545265301</v>
      </c>
      <c r="X39" s="290">
        <v>46540.582453515803</v>
      </c>
      <c r="Y39" s="290">
        <v>47460.868512175999</v>
      </c>
      <c r="Z39" s="290">
        <v>48398.905835251302</v>
      </c>
      <c r="AA39" s="290">
        <v>49356.672015119599</v>
      </c>
      <c r="AB39" s="290">
        <v>50332.477273651202</v>
      </c>
      <c r="AC39" s="290">
        <v>51311.932718421398</v>
      </c>
      <c r="AD39" s="290">
        <v>52287.640911926297</v>
      </c>
      <c r="AE39" s="290">
        <v>53257.251455156402</v>
      </c>
      <c r="AF39" s="290">
        <v>54219.256877031898</v>
      </c>
      <c r="AG39" s="290">
        <v>55172.550750718598</v>
      </c>
      <c r="AH39" s="290">
        <v>56115.960380931101</v>
      </c>
      <c r="AI39" s="290">
        <v>57048.613344880498</v>
      </c>
      <c r="AJ39" s="290">
        <v>57970.516889349303</v>
      </c>
      <c r="AK39" s="290">
        <v>58882.873515550004</v>
      </c>
      <c r="AL39" s="290">
        <v>59787.017675022602</v>
      </c>
      <c r="AM39" s="290">
        <v>60684.183462613102</v>
      </c>
      <c r="AN39" s="290">
        <v>61575.564019466598</v>
      </c>
      <c r="AO39" s="290">
        <v>62462.630327601102</v>
      </c>
      <c r="AP39" s="290">
        <v>63347.446743398497</v>
      </c>
      <c r="AQ39" s="290">
        <v>64231.941444014003</v>
      </c>
      <c r="AR39" s="290">
        <v>65118.109142683097</v>
      </c>
      <c r="AS39" s="290">
        <v>66007.859551898699</v>
      </c>
      <c r="AT39" s="290">
        <v>66903.166376982103</v>
      </c>
      <c r="AU39" s="290">
        <v>67806.056203748405</v>
      </c>
      <c r="AV39" s="290">
        <v>68717.782647238593</v>
      </c>
      <c r="AW39" s="290">
        <v>69638.854445106103</v>
      </c>
      <c r="AX39" s="290">
        <v>70569.020228312205</v>
      </c>
      <c r="AY39" s="290">
        <v>71507.904884643605</v>
      </c>
      <c r="AZ39" s="290">
        <v>72455.341545936302</v>
      </c>
      <c r="BA39" s="290">
        <v>73410.435142275397</v>
      </c>
      <c r="BB39" s="290">
        <v>74371.487925008303</v>
      </c>
      <c r="BC39" s="290">
        <v>75336.488195935395</v>
      </c>
    </row>
    <row r="40" spans="1:55" ht="14">
      <c r="A40" s="378" t="s">
        <v>382</v>
      </c>
      <c r="B40" s="379"/>
      <c r="C40" s="289" t="s">
        <v>348</v>
      </c>
      <c r="D40" s="288" t="s">
        <v>349</v>
      </c>
      <c r="E40" s="291">
        <v>43549.748960224402</v>
      </c>
      <c r="F40" s="291">
        <v>43979.211475132899</v>
      </c>
      <c r="G40" s="291">
        <v>44832.542752566304</v>
      </c>
      <c r="H40" s="291">
        <v>45311.591727156498</v>
      </c>
      <c r="I40" s="291">
        <v>46194.709032237399</v>
      </c>
      <c r="J40" s="291">
        <v>47448.501360723603</v>
      </c>
      <c r="K40" s="291">
        <v>48620.550768020803</v>
      </c>
      <c r="L40" s="291">
        <v>49673.360335068901</v>
      </c>
      <c r="M40" s="291">
        <v>50650.981527031603</v>
      </c>
      <c r="N40" s="291">
        <v>51589.6589075355</v>
      </c>
      <c r="O40" s="291">
        <v>52511.630398878602</v>
      </c>
      <c r="P40" s="291">
        <v>53428.391362795002</v>
      </c>
      <c r="Q40" s="291">
        <v>54345.555494013999</v>
      </c>
      <c r="R40" s="291">
        <v>55266.810900500597</v>
      </c>
      <c r="S40" s="291">
        <v>56195.128836391101</v>
      </c>
      <c r="T40" s="291">
        <v>57133.273544728603</v>
      </c>
      <c r="U40" s="291">
        <v>58084.109194906399</v>
      </c>
      <c r="V40" s="291">
        <v>59050.876414511004</v>
      </c>
      <c r="W40" s="291">
        <v>60035.466905982998</v>
      </c>
      <c r="X40" s="291">
        <v>61029.769839159999</v>
      </c>
      <c r="Y40" s="291">
        <v>62022.326528259</v>
      </c>
      <c r="Z40" s="291">
        <v>63012.496501483998</v>
      </c>
      <c r="AA40" s="291">
        <v>63999.903005665299</v>
      </c>
      <c r="AB40" s="291">
        <v>64984.122890893399</v>
      </c>
      <c r="AC40" s="291">
        <v>65963.991523161996</v>
      </c>
      <c r="AD40" s="291">
        <v>66938.250162929195</v>
      </c>
      <c r="AE40" s="291">
        <v>67906.137533361703</v>
      </c>
      <c r="AF40" s="291">
        <v>68867.391250570305</v>
      </c>
      <c r="AG40" s="291">
        <v>69821.691165185897</v>
      </c>
      <c r="AH40" s="291">
        <v>70768.296409679999</v>
      </c>
      <c r="AI40" s="291">
        <v>71706.634623712001</v>
      </c>
      <c r="AJ40" s="291">
        <v>72637.464502864794</v>
      </c>
      <c r="AK40" s="291">
        <v>73562.176890850897</v>
      </c>
      <c r="AL40" s="291">
        <v>74481.220352639095</v>
      </c>
      <c r="AM40" s="291">
        <v>75394.242510304597</v>
      </c>
      <c r="AN40" s="291">
        <v>76300.8045414425</v>
      </c>
      <c r="AO40" s="291">
        <v>77201.017275077204</v>
      </c>
      <c r="AP40" s="291">
        <v>78095.847692245807</v>
      </c>
      <c r="AQ40" s="291">
        <v>78986.134111693405</v>
      </c>
      <c r="AR40" s="291">
        <v>79872.5745347927</v>
      </c>
      <c r="AS40" s="291">
        <v>80755.208819322695</v>
      </c>
      <c r="AT40" s="291">
        <v>81633.705427166802</v>
      </c>
      <c r="AU40" s="291">
        <v>82507.554592306697</v>
      </c>
      <c r="AV40" s="291">
        <v>83375.853540147698</v>
      </c>
      <c r="AW40" s="291">
        <v>84237.141584687706</v>
      </c>
      <c r="AX40" s="291">
        <v>85089.558511242707</v>
      </c>
      <c r="AY40" s="291">
        <v>85931.823013534697</v>
      </c>
      <c r="AZ40" s="291">
        <v>86763.240741599599</v>
      </c>
      <c r="BA40" s="291">
        <v>87583.109150778298</v>
      </c>
      <c r="BB40" s="291">
        <v>88391.240991688406</v>
      </c>
      <c r="BC40" s="291">
        <v>89188.117559939899</v>
      </c>
    </row>
    <row r="41" spans="1:55" ht="14">
      <c r="A41" s="378" t="s">
        <v>383</v>
      </c>
      <c r="B41" s="379"/>
      <c r="C41" s="289" t="s">
        <v>348</v>
      </c>
      <c r="D41" s="288" t="s">
        <v>349</v>
      </c>
      <c r="E41" s="290">
        <v>29857.143814255902</v>
      </c>
      <c r="F41" s="290">
        <v>30242.7209098725</v>
      </c>
      <c r="G41" s="290">
        <v>29959.0191501464</v>
      </c>
      <c r="H41" s="290">
        <v>29755.037014710801</v>
      </c>
      <c r="I41" s="290">
        <v>30030.901726002499</v>
      </c>
      <c r="J41" s="290">
        <v>30450.091550942201</v>
      </c>
      <c r="K41" s="290">
        <v>31005.991085610902</v>
      </c>
      <c r="L41" s="290">
        <v>31574.396711013698</v>
      </c>
      <c r="M41" s="290">
        <v>32124.3086399698</v>
      </c>
      <c r="N41" s="290">
        <v>32664.526505220801</v>
      </c>
      <c r="O41" s="290">
        <v>33208.266089352503</v>
      </c>
      <c r="P41" s="290">
        <v>33761.693973382899</v>
      </c>
      <c r="Q41" s="290">
        <v>34331.732698073203</v>
      </c>
      <c r="R41" s="290">
        <v>34920.334730897201</v>
      </c>
      <c r="S41" s="290">
        <v>35528.5539932928</v>
      </c>
      <c r="T41" s="290">
        <v>36154.606011869</v>
      </c>
      <c r="U41" s="290">
        <v>36796.881675759301</v>
      </c>
      <c r="V41" s="290">
        <v>37448.458708644401</v>
      </c>
      <c r="W41" s="290">
        <v>38104.679074300198</v>
      </c>
      <c r="X41" s="290">
        <v>38763.362750475702</v>
      </c>
      <c r="Y41" s="290">
        <v>39423.634955523201</v>
      </c>
      <c r="Z41" s="290">
        <v>40086.212188263402</v>
      </c>
      <c r="AA41" s="290">
        <v>40750.036312462304</v>
      </c>
      <c r="AB41" s="290">
        <v>41414.907175291199</v>
      </c>
      <c r="AC41" s="290">
        <v>42079.765130456297</v>
      </c>
      <c r="AD41" s="290">
        <v>42743.9807046036</v>
      </c>
      <c r="AE41" s="290">
        <v>43408.142621060302</v>
      </c>
      <c r="AF41" s="290">
        <v>44072.271461191202</v>
      </c>
      <c r="AG41" s="290">
        <v>44738.205552284497</v>
      </c>
      <c r="AH41" s="290">
        <v>45407.110517717898</v>
      </c>
      <c r="AI41" s="290">
        <v>46078.400407991903</v>
      </c>
      <c r="AJ41" s="290">
        <v>46754.254500404</v>
      </c>
      <c r="AK41" s="290">
        <v>47436.135683675901</v>
      </c>
      <c r="AL41" s="290">
        <v>48126.196367113298</v>
      </c>
      <c r="AM41" s="290">
        <v>48826.115395614201</v>
      </c>
      <c r="AN41" s="290">
        <v>49537.538503020704</v>
      </c>
      <c r="AO41" s="290">
        <v>50260.8355749724</v>
      </c>
      <c r="AP41" s="290">
        <v>50999.367764750299</v>
      </c>
      <c r="AQ41" s="290">
        <v>51754.164960603099</v>
      </c>
      <c r="AR41" s="290">
        <v>52526.958928074499</v>
      </c>
      <c r="AS41" s="290">
        <v>53317.482845293001</v>
      </c>
      <c r="AT41" s="290">
        <v>54126.145889917898</v>
      </c>
      <c r="AU41" s="290">
        <v>54953.250595152102</v>
      </c>
      <c r="AV41" s="290">
        <v>55799.210454484099</v>
      </c>
      <c r="AW41" s="290">
        <v>56662.547205631803</v>
      </c>
      <c r="AX41" s="290">
        <v>57543.392801496702</v>
      </c>
      <c r="AY41" s="290">
        <v>58439.471177539897</v>
      </c>
      <c r="AZ41" s="290">
        <v>59352.084644664501</v>
      </c>
      <c r="BA41" s="290">
        <v>60279.076987447297</v>
      </c>
      <c r="BB41" s="290">
        <v>61218.990208803501</v>
      </c>
      <c r="BC41" s="290">
        <v>62170.087916556098</v>
      </c>
    </row>
    <row r="42" spans="1:55" ht="14">
      <c r="A42" s="378" t="s">
        <v>384</v>
      </c>
      <c r="B42" s="379"/>
      <c r="C42" s="289" t="s">
        <v>348</v>
      </c>
      <c r="D42" s="288" t="s">
        <v>349</v>
      </c>
      <c r="E42" s="291">
        <v>30602.783897266101</v>
      </c>
      <c r="F42" s="291">
        <v>30997.0361357986</v>
      </c>
      <c r="G42" s="291">
        <v>31273.712868951599</v>
      </c>
      <c r="H42" s="291">
        <v>31497.1608015036</v>
      </c>
      <c r="I42" s="291">
        <v>32022.0498263679</v>
      </c>
      <c r="J42" s="291">
        <v>32720.229663083901</v>
      </c>
      <c r="K42" s="291">
        <v>33428.531810357599</v>
      </c>
      <c r="L42" s="291">
        <v>34114.453845744603</v>
      </c>
      <c r="M42" s="291">
        <v>34783.436393011798</v>
      </c>
      <c r="N42" s="291">
        <v>35446.749540371799</v>
      </c>
      <c r="O42" s="291">
        <v>36112.777264058597</v>
      </c>
      <c r="P42" s="291">
        <v>36785.420078792296</v>
      </c>
      <c r="Q42" s="291">
        <v>37467.972283143099</v>
      </c>
      <c r="R42" s="291">
        <v>38162.122693025703</v>
      </c>
      <c r="S42" s="291">
        <v>38869.166469866701</v>
      </c>
      <c r="T42" s="291">
        <v>39589.844756529703</v>
      </c>
      <c r="U42" s="291">
        <v>40324.553939776197</v>
      </c>
      <c r="V42" s="291">
        <v>41073.761789625903</v>
      </c>
      <c r="W42" s="291">
        <v>41837.055230927297</v>
      </c>
      <c r="X42" s="291">
        <v>42611.438671309297</v>
      </c>
      <c r="Y42" s="291">
        <v>43393.460545334703</v>
      </c>
      <c r="Z42" s="291">
        <v>44182.102016202298</v>
      </c>
      <c r="AA42" s="291">
        <v>44976.667004583098</v>
      </c>
      <c r="AB42" s="291">
        <v>45776.871337120698</v>
      </c>
      <c r="AC42" s="291">
        <v>46581.337821195302</v>
      </c>
      <c r="AD42" s="291">
        <v>47389.085534366299</v>
      </c>
      <c r="AE42" s="291">
        <v>48199.0068062395</v>
      </c>
      <c r="AF42" s="291">
        <v>49011.6144921296</v>
      </c>
      <c r="AG42" s="291">
        <v>49827.033083268703</v>
      </c>
      <c r="AH42" s="291">
        <v>50645.128133577004</v>
      </c>
      <c r="AI42" s="291">
        <v>51465.247210683403</v>
      </c>
      <c r="AJ42" s="291">
        <v>52287.504939913997</v>
      </c>
      <c r="AK42" s="291">
        <v>53113.882265645603</v>
      </c>
      <c r="AL42" s="291">
        <v>53945.405457602101</v>
      </c>
      <c r="AM42" s="291">
        <v>54782.644419425</v>
      </c>
      <c r="AN42" s="291">
        <v>55626.1512050784</v>
      </c>
      <c r="AO42" s="291">
        <v>56475.5525669239</v>
      </c>
      <c r="AP42" s="291">
        <v>57333.116664521898</v>
      </c>
      <c r="AQ42" s="291">
        <v>58199.664501954903</v>
      </c>
      <c r="AR42" s="291">
        <v>59076.275411018003</v>
      </c>
      <c r="AS42" s="291">
        <v>59963.383123203501</v>
      </c>
      <c r="AT42" s="291">
        <v>60860.8039698582</v>
      </c>
      <c r="AU42" s="291">
        <v>61770.010381371598</v>
      </c>
      <c r="AV42" s="291">
        <v>62691.457769898901</v>
      </c>
      <c r="AW42" s="291">
        <v>63623.668683307798</v>
      </c>
      <c r="AX42" s="291">
        <v>64565.833965681297</v>
      </c>
      <c r="AY42" s="291">
        <v>65516.272248113499</v>
      </c>
      <c r="AZ42" s="291">
        <v>66475.312977444701</v>
      </c>
      <c r="BA42" s="291">
        <v>67442.358169848594</v>
      </c>
      <c r="BB42" s="291">
        <v>68416.5813808229</v>
      </c>
      <c r="BC42" s="291">
        <v>69397.862662991698</v>
      </c>
    </row>
    <row r="43" spans="1:55" ht="14">
      <c r="A43" s="378" t="s">
        <v>385</v>
      </c>
      <c r="B43" s="379"/>
      <c r="C43" s="289" t="s">
        <v>348</v>
      </c>
      <c r="D43" s="288" t="s">
        <v>349</v>
      </c>
      <c r="E43" s="290">
        <v>12800.452251861399</v>
      </c>
      <c r="F43" s="290">
        <v>13178.408509151999</v>
      </c>
      <c r="G43" s="290">
        <v>13459.249840708</v>
      </c>
      <c r="H43" s="290">
        <v>13727.713199743999</v>
      </c>
      <c r="I43" s="290">
        <v>14078.7807731299</v>
      </c>
      <c r="J43" s="290">
        <v>14511.969527323399</v>
      </c>
      <c r="K43" s="290">
        <v>14971.6435103769</v>
      </c>
      <c r="L43" s="290">
        <v>15428.350223404599</v>
      </c>
      <c r="M43" s="290">
        <v>15880.0372182638</v>
      </c>
      <c r="N43" s="290">
        <v>16330.709585107699</v>
      </c>
      <c r="O43" s="290">
        <v>16784.4025280245</v>
      </c>
      <c r="P43" s="290">
        <v>17243.711768373501</v>
      </c>
      <c r="Q43" s="290">
        <v>17710.522016844701</v>
      </c>
      <c r="R43" s="290">
        <v>18185.941820106302</v>
      </c>
      <c r="S43" s="290">
        <v>18670.721325474398</v>
      </c>
      <c r="T43" s="290">
        <v>19165.513225197599</v>
      </c>
      <c r="U43" s="290">
        <v>19671.0051581671</v>
      </c>
      <c r="V43" s="290">
        <v>20188.016541219898</v>
      </c>
      <c r="W43" s="290">
        <v>20716.971646186299</v>
      </c>
      <c r="X43" s="290">
        <v>21257.562024080002</v>
      </c>
      <c r="Y43" s="290">
        <v>21809.353653271799</v>
      </c>
      <c r="Z43" s="290">
        <v>22372.576595279599</v>
      </c>
      <c r="AA43" s="290">
        <v>22947.592799073798</v>
      </c>
      <c r="AB43" s="290">
        <v>23534.582143297299</v>
      </c>
      <c r="AC43" s="290">
        <v>24133.0730971587</v>
      </c>
      <c r="AD43" s="290">
        <v>24742.3868026618</v>
      </c>
      <c r="AE43" s="290">
        <v>25361.357313654898</v>
      </c>
      <c r="AF43" s="290">
        <v>25988.9646291385</v>
      </c>
      <c r="AG43" s="290">
        <v>26623.867972001299</v>
      </c>
      <c r="AH43" s="290">
        <v>27264.550229082401</v>
      </c>
      <c r="AI43" s="290">
        <v>27909.466304555801</v>
      </c>
      <c r="AJ43" s="290">
        <v>28557.3961656744</v>
      </c>
      <c r="AK43" s="290">
        <v>29208.112138627101</v>
      </c>
      <c r="AL43" s="290">
        <v>29861.606159642299</v>
      </c>
      <c r="AM43" s="290">
        <v>30518.273058067101</v>
      </c>
      <c r="AN43" s="290">
        <v>31178.924753928</v>
      </c>
      <c r="AO43" s="290">
        <v>31844.561504834201</v>
      </c>
      <c r="AP43" s="290">
        <v>32517.074204072</v>
      </c>
      <c r="AQ43" s="290">
        <v>33198.161283073401</v>
      </c>
      <c r="AR43" s="290">
        <v>33889.533231775298</v>
      </c>
      <c r="AS43" s="290">
        <v>34592.6618424279</v>
      </c>
      <c r="AT43" s="290">
        <v>35308.698652429797</v>
      </c>
      <c r="AU43" s="290">
        <v>36038.903852201503</v>
      </c>
      <c r="AV43" s="290">
        <v>36783.694978029998</v>
      </c>
      <c r="AW43" s="290">
        <v>37542.472561856499</v>
      </c>
      <c r="AX43" s="290">
        <v>38314.129802073803</v>
      </c>
      <c r="AY43" s="290">
        <v>39096.987814380198</v>
      </c>
      <c r="AZ43" s="290">
        <v>39889.477799534099</v>
      </c>
      <c r="BA43" s="290">
        <v>40689.563813904599</v>
      </c>
      <c r="BB43" s="290">
        <v>41495.246800146997</v>
      </c>
      <c r="BC43" s="290">
        <v>42304.742555785902</v>
      </c>
    </row>
    <row r="44" spans="1:55" ht="14">
      <c r="A44" s="378" t="s">
        <v>386</v>
      </c>
      <c r="B44" s="379"/>
      <c r="C44" s="289" t="s">
        <v>348</v>
      </c>
      <c r="D44" s="288" t="s">
        <v>349</v>
      </c>
      <c r="E44" s="291">
        <v>6027.99043357349</v>
      </c>
      <c r="F44" s="291">
        <v>6418.6357478209402</v>
      </c>
      <c r="G44" s="291">
        <v>6719.71961506761</v>
      </c>
      <c r="H44" s="291">
        <v>7023.6491742547796</v>
      </c>
      <c r="I44" s="291">
        <v>7327.0492753040098</v>
      </c>
      <c r="J44" s="291">
        <v>7677.5599786884104</v>
      </c>
      <c r="K44" s="291">
        <v>8059.9232236768403</v>
      </c>
      <c r="L44" s="291">
        <v>8445.8068852578708</v>
      </c>
      <c r="M44" s="291">
        <v>8830.1403211010202</v>
      </c>
      <c r="N44" s="291">
        <v>9214.1088440588501</v>
      </c>
      <c r="O44" s="291">
        <v>9600.0013510890403</v>
      </c>
      <c r="P44" s="291">
        <v>9989.8344228825208</v>
      </c>
      <c r="Q44" s="291">
        <v>10385.0845735601</v>
      </c>
      <c r="R44" s="291">
        <v>10786.7519798904</v>
      </c>
      <c r="S44" s="291">
        <v>11195.552030579</v>
      </c>
      <c r="T44" s="291">
        <v>11612.135672491</v>
      </c>
      <c r="U44" s="291">
        <v>12037.327749739001</v>
      </c>
      <c r="V44" s="291">
        <v>12472.070243427501</v>
      </c>
      <c r="W44" s="291">
        <v>12917.175126407101</v>
      </c>
      <c r="X44" s="291">
        <v>13373.359495135301</v>
      </c>
      <c r="Y44" s="291">
        <v>13841.381101568501</v>
      </c>
      <c r="Z44" s="291">
        <v>14322.029075151901</v>
      </c>
      <c r="AA44" s="291">
        <v>14816.008416300199</v>
      </c>
      <c r="AB44" s="291">
        <v>15323.664837845399</v>
      </c>
      <c r="AC44" s="291">
        <v>15844.7872128162</v>
      </c>
      <c r="AD44" s="291">
        <v>16378.7635172432</v>
      </c>
      <c r="AE44" s="291">
        <v>16924.425767758901</v>
      </c>
      <c r="AF44" s="291">
        <v>17480.1532366723</v>
      </c>
      <c r="AG44" s="291">
        <v>18044.049103679201</v>
      </c>
      <c r="AH44" s="291">
        <v>18614.0449831523</v>
      </c>
      <c r="AI44" s="291">
        <v>19188.1267299338</v>
      </c>
      <c r="AJ44" s="291">
        <v>19764.6271474637</v>
      </c>
      <c r="AK44" s="291">
        <v>20342.4733773363</v>
      </c>
      <c r="AL44" s="291">
        <v>20921.2343472436</v>
      </c>
      <c r="AM44" s="291">
        <v>21501.1555085</v>
      </c>
      <c r="AN44" s="291">
        <v>22083.090571648299</v>
      </c>
      <c r="AO44" s="291">
        <v>22668.477626851101</v>
      </c>
      <c r="AP44" s="291">
        <v>23259.1568670089</v>
      </c>
      <c r="AQ44" s="291">
        <v>23857.143022542699</v>
      </c>
      <c r="AR44" s="291">
        <v>24464.483484165401</v>
      </c>
      <c r="AS44" s="291">
        <v>25083.074814338401</v>
      </c>
      <c r="AT44" s="291">
        <v>25714.581273737698</v>
      </c>
      <c r="AU44" s="291">
        <v>26360.196677793701</v>
      </c>
      <c r="AV44" s="291">
        <v>27020.369553321001</v>
      </c>
      <c r="AW44" s="291">
        <v>27694.825762660701</v>
      </c>
      <c r="AX44" s="291">
        <v>28382.4568188579</v>
      </c>
      <c r="AY44" s="291">
        <v>29081.5377706908</v>
      </c>
      <c r="AZ44" s="291">
        <v>29789.89190762</v>
      </c>
      <c r="BA44" s="291">
        <v>30504.943635588599</v>
      </c>
      <c r="BB44" s="291">
        <v>31224.2849186858</v>
      </c>
      <c r="BC44" s="291">
        <v>31945.516212603801</v>
      </c>
    </row>
    <row r="45" spans="1:55" ht="14">
      <c r="A45" s="393" t="s">
        <v>386</v>
      </c>
      <c r="B45" s="289" t="s">
        <v>387</v>
      </c>
      <c r="C45" s="289" t="s">
        <v>348</v>
      </c>
      <c r="D45" s="288" t="s">
        <v>349</v>
      </c>
      <c r="E45" s="290">
        <v>10092.7068504211</v>
      </c>
      <c r="F45" s="290">
        <v>10278.468317009099</v>
      </c>
      <c r="G45" s="290">
        <v>10294.364873745601</v>
      </c>
      <c r="H45" s="290">
        <v>10439.872491546201</v>
      </c>
      <c r="I45" s="290">
        <v>10537.2928113287</v>
      </c>
      <c r="J45" s="290">
        <v>10682.048199276</v>
      </c>
      <c r="K45" s="290">
        <v>10905.7144877962</v>
      </c>
      <c r="L45" s="290">
        <v>11139.0493817363</v>
      </c>
      <c r="M45" s="290">
        <v>11364.9333106146</v>
      </c>
      <c r="N45" s="290">
        <v>11583.3915750019</v>
      </c>
      <c r="O45" s="290">
        <v>11798.705500352</v>
      </c>
      <c r="P45" s="290">
        <v>12015.536086919699</v>
      </c>
      <c r="Q45" s="290">
        <v>12238.0830743566</v>
      </c>
      <c r="R45" s="290">
        <v>12469.8454241461</v>
      </c>
      <c r="S45" s="290">
        <v>12713.5732211182</v>
      </c>
      <c r="T45" s="290">
        <v>12971.1671871985</v>
      </c>
      <c r="U45" s="290">
        <v>13243.6663378374</v>
      </c>
      <c r="V45" s="290">
        <v>13531.247737371899</v>
      </c>
      <c r="W45" s="290">
        <v>13833.2201381472</v>
      </c>
      <c r="X45" s="290">
        <v>14148.1485216619</v>
      </c>
      <c r="Y45" s="290">
        <v>14474.253588731301</v>
      </c>
      <c r="Z45" s="290">
        <v>14809.7605544121</v>
      </c>
      <c r="AA45" s="290">
        <v>15153.193926112501</v>
      </c>
      <c r="AB45" s="290">
        <v>15503.304889225899</v>
      </c>
      <c r="AC45" s="290">
        <v>15859.046209985099</v>
      </c>
      <c r="AD45" s="290">
        <v>16219.661849341999</v>
      </c>
      <c r="AE45" s="290">
        <v>16584.744572731001</v>
      </c>
      <c r="AF45" s="290">
        <v>16954.218794217199</v>
      </c>
      <c r="AG45" s="290">
        <v>17328.318966627499</v>
      </c>
      <c r="AH45" s="290">
        <v>17707.546271415598</v>
      </c>
      <c r="AI45" s="290">
        <v>18092.693496451298</v>
      </c>
      <c r="AJ45" s="290">
        <v>18484.851607658798</v>
      </c>
      <c r="AK45" s="290">
        <v>18885.312647520001</v>
      </c>
      <c r="AL45" s="290">
        <v>19295.314088082599</v>
      </c>
      <c r="AM45" s="290">
        <v>19715.8993576537</v>
      </c>
      <c r="AN45" s="290">
        <v>20147.674767593398</v>
      </c>
      <c r="AO45" s="290">
        <v>20590.706596293901</v>
      </c>
      <c r="AP45" s="290">
        <v>21044.4187199099</v>
      </c>
      <c r="AQ45" s="290">
        <v>21507.467708989901</v>
      </c>
      <c r="AR45" s="290">
        <v>21977.7763474116</v>
      </c>
      <c r="AS45" s="290">
        <v>22452.562176215699</v>
      </c>
      <c r="AT45" s="290">
        <v>22928.5341277482</v>
      </c>
      <c r="AU45" s="290">
        <v>23402.068626366599</v>
      </c>
      <c r="AV45" s="290">
        <v>23869.303866872699</v>
      </c>
      <c r="AW45" s="290">
        <v>24326.510985682798</v>
      </c>
      <c r="AX45" s="290">
        <v>24770.148095276101</v>
      </c>
      <c r="AY45" s="290">
        <v>25197.115572090599</v>
      </c>
      <c r="AZ45" s="290">
        <v>25605.114113347699</v>
      </c>
      <c r="BA45" s="290">
        <v>25992.919765706902</v>
      </c>
      <c r="BB45" s="290">
        <v>26360.934415327301</v>
      </c>
      <c r="BC45" s="290">
        <v>26710.594224042299</v>
      </c>
    </row>
    <row r="46" spans="1:55" ht="14">
      <c r="A46" s="394"/>
      <c r="B46" s="289" t="s">
        <v>388</v>
      </c>
      <c r="C46" s="289" t="s">
        <v>348</v>
      </c>
      <c r="D46" s="288" t="s">
        <v>349</v>
      </c>
      <c r="E46" s="291">
        <v>6712.5840787982697</v>
      </c>
      <c r="F46" s="291">
        <v>7290.6386974459601</v>
      </c>
      <c r="G46" s="291">
        <v>7799.4052577880702</v>
      </c>
      <c r="H46" s="291">
        <v>8346.1887998969596</v>
      </c>
      <c r="I46" s="291">
        <v>8908.0017657067601</v>
      </c>
      <c r="J46" s="291">
        <v>9507.5924831417396</v>
      </c>
      <c r="K46" s="291">
        <v>10090.816948785599</v>
      </c>
      <c r="L46" s="291">
        <v>10665.057915548499</v>
      </c>
      <c r="M46" s="291">
        <v>11233.1440303496</v>
      </c>
      <c r="N46" s="291">
        <v>11797.4474201454</v>
      </c>
      <c r="O46" s="291">
        <v>12359.780752172401</v>
      </c>
      <c r="P46" s="291">
        <v>12921.531862080001</v>
      </c>
      <c r="Q46" s="291">
        <v>13483.541714112</v>
      </c>
      <c r="R46" s="291">
        <v>14046.189814056001</v>
      </c>
      <c r="S46" s="291">
        <v>14609.6932449384</v>
      </c>
      <c r="T46" s="291">
        <v>15174.707774615201</v>
      </c>
      <c r="U46" s="291">
        <v>15742.938666555499</v>
      </c>
      <c r="V46" s="291">
        <v>16316.938812219199</v>
      </c>
      <c r="W46" s="291">
        <v>16899.3996142326</v>
      </c>
      <c r="X46" s="291">
        <v>17493.3200391399</v>
      </c>
      <c r="Y46" s="291">
        <v>18102.109109778299</v>
      </c>
      <c r="Z46" s="291">
        <v>18729.408687396299</v>
      </c>
      <c r="AA46" s="291">
        <v>19378.7749163607</v>
      </c>
      <c r="AB46" s="291">
        <v>20053.071947357901</v>
      </c>
      <c r="AC46" s="291">
        <v>20753.989438341301</v>
      </c>
      <c r="AD46" s="291">
        <v>21481.7094220215</v>
      </c>
      <c r="AE46" s="291">
        <v>22234.601555408499</v>
      </c>
      <c r="AF46" s="291">
        <v>23009.285112895999</v>
      </c>
      <c r="AG46" s="291">
        <v>23801.042344864101</v>
      </c>
      <c r="AH46" s="291">
        <v>24604.079858137899</v>
      </c>
      <c r="AI46" s="291">
        <v>25412.039798289101</v>
      </c>
      <c r="AJ46" s="291">
        <v>26218.668210221898</v>
      </c>
      <c r="AK46" s="291">
        <v>27018.670427537199</v>
      </c>
      <c r="AL46" s="291">
        <v>27808.0895819168</v>
      </c>
      <c r="AM46" s="291">
        <v>28584.514567891601</v>
      </c>
      <c r="AN46" s="291">
        <v>29347.062991590101</v>
      </c>
      <c r="AO46" s="291">
        <v>30096.459669651798</v>
      </c>
      <c r="AP46" s="291">
        <v>30834.856107578002</v>
      </c>
      <c r="AQ46" s="291">
        <v>31565.522540046899</v>
      </c>
      <c r="AR46" s="291">
        <v>32292.612005623301</v>
      </c>
      <c r="AS46" s="291">
        <v>33020.773212653199</v>
      </c>
      <c r="AT46" s="291">
        <v>33754.863338998897</v>
      </c>
      <c r="AU46" s="291">
        <v>34499.270214702701</v>
      </c>
      <c r="AV46" s="291">
        <v>35257.343130452202</v>
      </c>
      <c r="AW46" s="291">
        <v>36031.447889285497</v>
      </c>
      <c r="AX46" s="291">
        <v>36822.592077576403</v>
      </c>
      <c r="AY46" s="291">
        <v>37630.640699855699</v>
      </c>
      <c r="AZ46" s="291">
        <v>38454.247132598997</v>
      </c>
      <c r="BA46" s="291">
        <v>39290.802492903997</v>
      </c>
      <c r="BB46" s="291">
        <v>40137.5300493787</v>
      </c>
      <c r="BC46" s="291">
        <v>40991.216569114702</v>
      </c>
    </row>
    <row r="47" spans="1:55" ht="14">
      <c r="A47" s="394"/>
      <c r="B47" s="289" t="s">
        <v>389</v>
      </c>
      <c r="C47" s="289" t="s">
        <v>348</v>
      </c>
      <c r="D47" s="288" t="s">
        <v>349</v>
      </c>
      <c r="E47" s="290">
        <v>3004.4337559860201</v>
      </c>
      <c r="F47" s="290">
        <v>3196.9190901513598</v>
      </c>
      <c r="G47" s="290">
        <v>3310.9131585504701</v>
      </c>
      <c r="H47" s="290">
        <v>3416.4460146342599</v>
      </c>
      <c r="I47" s="290">
        <v>3541.2304207326702</v>
      </c>
      <c r="J47" s="290">
        <v>3705.2331065849498</v>
      </c>
      <c r="K47" s="290">
        <v>3885.70984845454</v>
      </c>
      <c r="L47" s="290">
        <v>4072.0112679969602</v>
      </c>
      <c r="M47" s="290">
        <v>4265.80397368784</v>
      </c>
      <c r="N47" s="290">
        <v>4469.0789144845803</v>
      </c>
      <c r="O47" s="290">
        <v>4683.3376389205096</v>
      </c>
      <c r="P47" s="290">
        <v>4909.6364287862498</v>
      </c>
      <c r="Q47" s="290">
        <v>5148.7217405501096</v>
      </c>
      <c r="R47" s="290">
        <v>5401.1254653729802</v>
      </c>
      <c r="S47" s="290">
        <v>5667.2778676254302</v>
      </c>
      <c r="T47" s="290">
        <v>5947.4819169280099</v>
      </c>
      <c r="U47" s="290">
        <v>6241.9066814324096</v>
      </c>
      <c r="V47" s="290">
        <v>6550.5982738786897</v>
      </c>
      <c r="W47" s="290">
        <v>6873.4934081302299</v>
      </c>
      <c r="X47" s="290">
        <v>7210.3833156910996</v>
      </c>
      <c r="Y47" s="290">
        <v>7561.00836869253</v>
      </c>
      <c r="Z47" s="290">
        <v>7925.1103769766896</v>
      </c>
      <c r="AA47" s="290">
        <v>8302.3984819731704</v>
      </c>
      <c r="AB47" s="290">
        <v>8692.5061734157898</v>
      </c>
      <c r="AC47" s="290">
        <v>9095.0054000083892</v>
      </c>
      <c r="AD47" s="290">
        <v>9509.4761091516193</v>
      </c>
      <c r="AE47" s="290">
        <v>9935.5812064833408</v>
      </c>
      <c r="AF47" s="290">
        <v>10373.1733355298</v>
      </c>
      <c r="AG47" s="290">
        <v>10822.236940840799</v>
      </c>
      <c r="AH47" s="290">
        <v>11282.8278103097</v>
      </c>
      <c r="AI47" s="290">
        <v>11755.069844059601</v>
      </c>
      <c r="AJ47" s="290">
        <v>12239.199012387</v>
      </c>
      <c r="AK47" s="290">
        <v>12735.5016286396</v>
      </c>
      <c r="AL47" s="290">
        <v>13244.2427001633</v>
      </c>
      <c r="AM47" s="290">
        <v>13765.652299193</v>
      </c>
      <c r="AN47" s="290">
        <v>14299.9597463968</v>
      </c>
      <c r="AO47" s="290">
        <v>14847.442300642701</v>
      </c>
      <c r="AP47" s="290">
        <v>15408.3766770561</v>
      </c>
      <c r="AQ47" s="290">
        <v>15982.937410639001</v>
      </c>
      <c r="AR47" s="290">
        <v>16571.152908758198</v>
      </c>
      <c r="AS47" s="290">
        <v>17172.942585796001</v>
      </c>
      <c r="AT47" s="290">
        <v>17788.205106939</v>
      </c>
      <c r="AU47" s="290">
        <v>18416.847907188501</v>
      </c>
      <c r="AV47" s="290">
        <v>19058.638352456099</v>
      </c>
      <c r="AW47" s="290">
        <v>19713.086169717699</v>
      </c>
      <c r="AX47" s="290">
        <v>20379.468876076298</v>
      </c>
      <c r="AY47" s="290">
        <v>21056.980960499601</v>
      </c>
      <c r="AZ47" s="290">
        <v>21744.8585525212</v>
      </c>
      <c r="BA47" s="290">
        <v>22442.296289141301</v>
      </c>
      <c r="BB47" s="290">
        <v>23148.460886116602</v>
      </c>
      <c r="BC47" s="290">
        <v>23862.484820233702</v>
      </c>
    </row>
    <row r="48" spans="1:55" ht="14">
      <c r="A48" s="394"/>
      <c r="B48" s="289" t="s">
        <v>390</v>
      </c>
      <c r="C48" s="289" t="s">
        <v>348</v>
      </c>
      <c r="D48" s="288" t="s">
        <v>349</v>
      </c>
      <c r="E48" s="291">
        <v>3873.1465815750098</v>
      </c>
      <c r="F48" s="291">
        <v>4071.4772780298699</v>
      </c>
      <c r="G48" s="291">
        <v>4272.8280521159504</v>
      </c>
      <c r="H48" s="291">
        <v>4465.5570764402501</v>
      </c>
      <c r="I48" s="291">
        <v>4665.0267064148302</v>
      </c>
      <c r="J48" s="291">
        <v>4900.9307861121897</v>
      </c>
      <c r="K48" s="291">
        <v>5132.9018083003302</v>
      </c>
      <c r="L48" s="291">
        <v>5372.7713799784697</v>
      </c>
      <c r="M48" s="291">
        <v>5624.2913127045204</v>
      </c>
      <c r="N48" s="291">
        <v>5887.9949350372499</v>
      </c>
      <c r="O48" s="291">
        <v>6163.45686258364</v>
      </c>
      <c r="P48" s="291">
        <v>6450.10273609249</v>
      </c>
      <c r="Q48" s="291">
        <v>6747.3927846952101</v>
      </c>
      <c r="R48" s="291">
        <v>7054.7390114321297</v>
      </c>
      <c r="S48" s="291">
        <v>7371.5040759867697</v>
      </c>
      <c r="T48" s="291">
        <v>7697.0674997697397</v>
      </c>
      <c r="U48" s="291">
        <v>8030.87575057713</v>
      </c>
      <c r="V48" s="291">
        <v>8372.4666009456396</v>
      </c>
      <c r="W48" s="291">
        <v>8721.4404544000099</v>
      </c>
      <c r="X48" s="291">
        <v>9077.4452135923802</v>
      </c>
      <c r="Y48" s="291">
        <v>9440.2011932354799</v>
      </c>
      <c r="Z48" s="291">
        <v>9809.4726749917409</v>
      </c>
      <c r="AA48" s="291">
        <v>10185.182565425701</v>
      </c>
      <c r="AB48" s="291">
        <v>10567.4511816219</v>
      </c>
      <c r="AC48" s="291">
        <v>10956.50125542</v>
      </c>
      <c r="AD48" s="291">
        <v>11352.7003683242</v>
      </c>
      <c r="AE48" s="291">
        <v>11756.617199053801</v>
      </c>
      <c r="AF48" s="291">
        <v>12169.1077051795</v>
      </c>
      <c r="AG48" s="291">
        <v>12591.3202496631</v>
      </c>
      <c r="AH48" s="291">
        <v>13024.61032449</v>
      </c>
      <c r="AI48" s="291">
        <v>13470.5152852346</v>
      </c>
      <c r="AJ48" s="291">
        <v>13930.709636236201</v>
      </c>
      <c r="AK48" s="291">
        <v>14406.8125119629</v>
      </c>
      <c r="AL48" s="291">
        <v>14900.329735850401</v>
      </c>
      <c r="AM48" s="291">
        <v>15412.650494990499</v>
      </c>
      <c r="AN48" s="291">
        <v>15944.903183541701</v>
      </c>
      <c r="AO48" s="291">
        <v>16497.858501121998</v>
      </c>
      <c r="AP48" s="291">
        <v>17071.584357701598</v>
      </c>
      <c r="AQ48" s="291">
        <v>17665.368353067301</v>
      </c>
      <c r="AR48" s="291">
        <v>18277.822308278999</v>
      </c>
      <c r="AS48" s="291">
        <v>18906.955968654402</v>
      </c>
      <c r="AT48" s="291">
        <v>19550.319912274699</v>
      </c>
      <c r="AU48" s="291">
        <v>20205.0217642356</v>
      </c>
      <c r="AV48" s="291">
        <v>20867.584355627001</v>
      </c>
      <c r="AW48" s="291">
        <v>21534.169455846401</v>
      </c>
      <c r="AX48" s="291">
        <v>22200.5021628746</v>
      </c>
      <c r="AY48" s="291">
        <v>22862.0460142558</v>
      </c>
      <c r="AZ48" s="291">
        <v>23514.330434072701</v>
      </c>
      <c r="BA48" s="291">
        <v>24153.280866607001</v>
      </c>
      <c r="BB48" s="291">
        <v>24775.876864341299</v>
      </c>
      <c r="BC48" s="291">
        <v>25379.844444137299</v>
      </c>
    </row>
    <row r="49" spans="1:55" ht="14">
      <c r="A49" s="394"/>
      <c r="B49" s="289" t="s">
        <v>391</v>
      </c>
      <c r="C49" s="289" t="s">
        <v>348</v>
      </c>
      <c r="D49" s="288" t="s">
        <v>349</v>
      </c>
      <c r="E49" s="290">
        <v>15934.922475313801</v>
      </c>
      <c r="F49" s="290">
        <v>16635.282943550999</v>
      </c>
      <c r="G49" s="290">
        <v>17239.117605652598</v>
      </c>
      <c r="H49" s="290">
        <v>17507.579448557899</v>
      </c>
      <c r="I49" s="290">
        <v>17635.514900755799</v>
      </c>
      <c r="J49" s="290">
        <v>18001.5446490539</v>
      </c>
      <c r="K49" s="290">
        <v>18744.173059624602</v>
      </c>
      <c r="L49" s="290">
        <v>19536.354269371299</v>
      </c>
      <c r="M49" s="290">
        <v>20299.1622599334</v>
      </c>
      <c r="N49" s="290">
        <v>21033.525029567401</v>
      </c>
      <c r="O49" s="290">
        <v>21756.837598222599</v>
      </c>
      <c r="P49" s="290">
        <v>22484.587793618201</v>
      </c>
      <c r="Q49" s="290">
        <v>23226.940114763001</v>
      </c>
      <c r="R49" s="290">
        <v>23990.153907495602</v>
      </c>
      <c r="S49" s="290">
        <v>24777.039302261699</v>
      </c>
      <c r="T49" s="290">
        <v>25588.5263425925</v>
      </c>
      <c r="U49" s="290">
        <v>26424.900303520601</v>
      </c>
      <c r="V49" s="290">
        <v>27285.138313933599</v>
      </c>
      <c r="W49" s="290">
        <v>28165.4555582375</v>
      </c>
      <c r="X49" s="290">
        <v>29059.913434251099</v>
      </c>
      <c r="Y49" s="290">
        <v>29960.919011949602</v>
      </c>
      <c r="Z49" s="290">
        <v>30859.409283999001</v>
      </c>
      <c r="AA49" s="290">
        <v>31745.0658947589</v>
      </c>
      <c r="AB49" s="290">
        <v>32606.063516736402</v>
      </c>
      <c r="AC49" s="290">
        <v>33428.285226967499</v>
      </c>
      <c r="AD49" s="290">
        <v>34201.436272043298</v>
      </c>
      <c r="AE49" s="290">
        <v>34916.011869343703</v>
      </c>
      <c r="AF49" s="290">
        <v>35563.854871965399</v>
      </c>
      <c r="AG49" s="290">
        <v>36139.658660585003</v>
      </c>
      <c r="AH49" s="290">
        <v>36641.709542785502</v>
      </c>
      <c r="AI49" s="290">
        <v>37072.6670619246</v>
      </c>
      <c r="AJ49" s="290">
        <v>37439.812461215901</v>
      </c>
      <c r="AK49" s="290">
        <v>37755.204778278698</v>
      </c>
      <c r="AL49" s="290">
        <v>38035.529503347498</v>
      </c>
      <c r="AM49" s="290">
        <v>38301.299027900597</v>
      </c>
      <c r="AN49" s="290">
        <v>38575.331162314797</v>
      </c>
      <c r="AO49" s="290">
        <v>38881.235804956501</v>
      </c>
      <c r="AP49" s="290">
        <v>39241.959587423997</v>
      </c>
      <c r="AQ49" s="290">
        <v>39678.946627633901</v>
      </c>
      <c r="AR49" s="290">
        <v>40210.884383777498</v>
      </c>
      <c r="AS49" s="290">
        <v>40852.477041892998</v>
      </c>
      <c r="AT49" s="290">
        <v>41613.684205406003</v>
      </c>
      <c r="AU49" s="290">
        <v>42498.592547365202</v>
      </c>
      <c r="AV49" s="290">
        <v>43504.6673131145</v>
      </c>
      <c r="AW49" s="290">
        <v>44623.1190508984</v>
      </c>
      <c r="AX49" s="290">
        <v>45839.264846613798</v>
      </c>
      <c r="AY49" s="290">
        <v>47133.7322114009</v>
      </c>
      <c r="AZ49" s="290">
        <v>48483.722622510999</v>
      </c>
      <c r="BA49" s="290">
        <v>49863.957119515697</v>
      </c>
      <c r="BB49" s="290">
        <v>51249.107119222397</v>
      </c>
      <c r="BC49" s="290">
        <v>52614.789091118902</v>
      </c>
    </row>
    <row r="50" spans="1:55" ht="14">
      <c r="A50" s="395"/>
      <c r="B50" s="289" t="s">
        <v>392</v>
      </c>
      <c r="C50" s="289" t="s">
        <v>348</v>
      </c>
      <c r="D50" s="288" t="s">
        <v>349</v>
      </c>
      <c r="E50" s="291">
        <v>9251.1089032223099</v>
      </c>
      <c r="F50" s="291">
        <v>9492.4528714750704</v>
      </c>
      <c r="G50" s="291">
        <v>9645.5083349653996</v>
      </c>
      <c r="H50" s="291">
        <v>9755.2095938378698</v>
      </c>
      <c r="I50" s="291">
        <v>9935.3046912247701</v>
      </c>
      <c r="J50" s="291">
        <v>10188.329837714</v>
      </c>
      <c r="K50" s="291">
        <v>10685.787957332601</v>
      </c>
      <c r="L50" s="291">
        <v>11230.534100637</v>
      </c>
      <c r="M50" s="291">
        <v>11776.645203370301</v>
      </c>
      <c r="N50" s="291">
        <v>12321.6701526954</v>
      </c>
      <c r="O50" s="291">
        <v>12872.790338572</v>
      </c>
      <c r="P50" s="291">
        <v>13436.4581176417</v>
      </c>
      <c r="Q50" s="291">
        <v>14016.7168592752</v>
      </c>
      <c r="R50" s="291">
        <v>14615.9964214262</v>
      </c>
      <c r="S50" s="291">
        <v>15235.349330245401</v>
      </c>
      <c r="T50" s="291">
        <v>15874.5485811289</v>
      </c>
      <c r="U50" s="291">
        <v>16532.387809394</v>
      </c>
      <c r="V50" s="291">
        <v>17206.8104410259</v>
      </c>
      <c r="W50" s="291">
        <v>17895.159511513499</v>
      </c>
      <c r="X50" s="291">
        <v>18594.112417110999</v>
      </c>
      <c r="Y50" s="291">
        <v>19300.205813157401</v>
      </c>
      <c r="Z50" s="291">
        <v>20010.1666809044</v>
      </c>
      <c r="AA50" s="291">
        <v>20721.006016073501</v>
      </c>
      <c r="AB50" s="291">
        <v>21429.622787916102</v>
      </c>
      <c r="AC50" s="291">
        <v>22133.000410799399</v>
      </c>
      <c r="AD50" s="291">
        <v>22828.226775708099</v>
      </c>
      <c r="AE50" s="291">
        <v>23512.480423569101</v>
      </c>
      <c r="AF50" s="291">
        <v>24183.4661078881</v>
      </c>
      <c r="AG50" s="291">
        <v>24839.7469196085</v>
      </c>
      <c r="AH50" s="291">
        <v>25480.614544791501</v>
      </c>
      <c r="AI50" s="291">
        <v>26105.953828264101</v>
      </c>
      <c r="AJ50" s="291">
        <v>26716.233287987299</v>
      </c>
      <c r="AK50" s="291">
        <v>27312.380674754098</v>
      </c>
      <c r="AL50" s="291">
        <v>27895.6968972623</v>
      </c>
      <c r="AM50" s="291">
        <v>28467.7226466303</v>
      </c>
      <c r="AN50" s="291">
        <v>29030.166790971201</v>
      </c>
      <c r="AO50" s="291">
        <v>29584.783255611099</v>
      </c>
      <c r="AP50" s="291">
        <v>30133.257021084399</v>
      </c>
      <c r="AQ50" s="291">
        <v>30677.045811822401</v>
      </c>
      <c r="AR50" s="291">
        <v>31217.316931118399</v>
      </c>
      <c r="AS50" s="291">
        <v>31754.7597832713</v>
      </c>
      <c r="AT50" s="291">
        <v>32289.642332347299</v>
      </c>
      <c r="AU50" s="291">
        <v>32821.804959168599</v>
      </c>
      <c r="AV50" s="291">
        <v>33350.575302772202</v>
      </c>
      <c r="AW50" s="291">
        <v>33874.671516001203</v>
      </c>
      <c r="AX50" s="291">
        <v>34392.440988291899</v>
      </c>
      <c r="AY50" s="291">
        <v>34902.368023146002</v>
      </c>
      <c r="AZ50" s="291">
        <v>35403.067038966103</v>
      </c>
      <c r="BA50" s="291">
        <v>35892.913465950798</v>
      </c>
      <c r="BB50" s="291">
        <v>36370.158464510001</v>
      </c>
      <c r="BC50" s="291">
        <v>36833.197285294998</v>
      </c>
    </row>
    <row r="51" spans="1:55">
      <c r="A51" s="292" t="s">
        <v>393</v>
      </c>
    </row>
    <row r="52" spans="1:55">
      <c r="M52" s="293">
        <f>SUM(M7:M50)</f>
        <v>1296217.2001039502</v>
      </c>
      <c r="N52" s="293">
        <f>SUM(N7:N50)</f>
        <v>1323841.2045700592</v>
      </c>
      <c r="O52" s="293">
        <f t="shared" ref="O52:BC52" si="0">SUM(O7:O50)</f>
        <v>1351430.9457178672</v>
      </c>
      <c r="P52" s="293">
        <f t="shared" si="0"/>
        <v>1379212.0428901995</v>
      </c>
      <c r="Q52" s="293">
        <f t="shared" si="0"/>
        <v>1407304.3281435142</v>
      </c>
      <c r="R52" s="293">
        <f t="shared" si="0"/>
        <v>1435795.1015682386</v>
      </c>
      <c r="S52" s="293">
        <f t="shared" si="0"/>
        <v>1464741.3032185356</v>
      </c>
      <c r="T52" s="293">
        <f t="shared" si="0"/>
        <v>1494154.7200849736</v>
      </c>
      <c r="U52" s="293">
        <f t="shared" si="0"/>
        <v>1524030.3001384963</v>
      </c>
      <c r="V52" s="293">
        <f t="shared" si="0"/>
        <v>1554403.4207137658</v>
      </c>
      <c r="W52" s="293">
        <f t="shared" si="0"/>
        <v>1585254.6732486414</v>
      </c>
      <c r="X52" s="293">
        <f t="shared" si="0"/>
        <v>1616520.5984011597</v>
      </c>
      <c r="Y52" s="293">
        <f t="shared" si="0"/>
        <v>1648154.7977874391</v>
      </c>
      <c r="Z52" s="293">
        <f t="shared" si="0"/>
        <v>1680111.1108623073</v>
      </c>
      <c r="AA52" s="293">
        <f t="shared" si="0"/>
        <v>1712352.7848763096</v>
      </c>
      <c r="AB52" s="293">
        <f t="shared" si="0"/>
        <v>1744824.4901244247</v>
      </c>
      <c r="AC52" s="293">
        <f t="shared" si="0"/>
        <v>1777433.2107308696</v>
      </c>
      <c r="AD52" s="293">
        <f t="shared" si="0"/>
        <v>1810112.3775451377</v>
      </c>
      <c r="AE52" s="293">
        <f t="shared" si="0"/>
        <v>1842792.1538311474</v>
      </c>
      <c r="AF52" s="293">
        <f t="shared" si="0"/>
        <v>1875495.2448119759</v>
      </c>
      <c r="AG52" s="293">
        <f t="shared" si="0"/>
        <v>1908206.9888593056</v>
      </c>
      <c r="AH52" s="293">
        <f t="shared" si="0"/>
        <v>1940933.3817066969</v>
      </c>
      <c r="AI52" s="293">
        <f t="shared" si="0"/>
        <v>1973646.5105025009</v>
      </c>
      <c r="AJ52" s="293">
        <f t="shared" si="0"/>
        <v>2006360.9407293557</v>
      </c>
      <c r="AK52" s="293">
        <f t="shared" si="0"/>
        <v>2039175.0655415044</v>
      </c>
      <c r="AL52" s="293">
        <f t="shared" si="0"/>
        <v>2072151.2604442982</v>
      </c>
      <c r="AM52" s="293">
        <f t="shared" si="0"/>
        <v>2105345.8216108652</v>
      </c>
      <c r="AN52" s="293">
        <f t="shared" si="0"/>
        <v>2138807.8649472189</v>
      </c>
      <c r="AO52" s="293">
        <f t="shared" si="0"/>
        <v>2172562.3383727302</v>
      </c>
      <c r="AP52" s="293">
        <f t="shared" si="0"/>
        <v>2206746.3929839614</v>
      </c>
      <c r="AQ52" s="293">
        <f t="shared" si="0"/>
        <v>2241427.3218555702</v>
      </c>
      <c r="AR52" s="293">
        <f t="shared" si="0"/>
        <v>2276677.279641259</v>
      </c>
      <c r="AS52" s="293">
        <f t="shared" si="0"/>
        <v>2312539.5599883138</v>
      </c>
      <c r="AT52" s="293">
        <f t="shared" si="0"/>
        <v>2349034.0039046057</v>
      </c>
      <c r="AU52" s="293">
        <f t="shared" si="0"/>
        <v>2386241.322732287</v>
      </c>
      <c r="AV52" s="293">
        <f t="shared" si="0"/>
        <v>2424181.025120676</v>
      </c>
      <c r="AW52" s="293">
        <f t="shared" si="0"/>
        <v>2462801.3783875699</v>
      </c>
      <c r="AX52" s="293">
        <f t="shared" si="0"/>
        <v>2502087.7673529014</v>
      </c>
      <c r="AY52" s="293">
        <f t="shared" si="0"/>
        <v>2541961.0799089191</v>
      </c>
      <c r="AZ52" s="293">
        <f t="shared" si="0"/>
        <v>2582423.3593931836</v>
      </c>
      <c r="BA52" s="293">
        <f t="shared" si="0"/>
        <v>2623423.4793639062</v>
      </c>
      <c r="BB52" s="293">
        <f t="shared" si="0"/>
        <v>2664905.8812592309</v>
      </c>
      <c r="BC52" s="293">
        <f t="shared" si="0"/>
        <v>2706812.9718574667</v>
      </c>
    </row>
    <row r="54" spans="1:55">
      <c r="BB54" s="284" t="s">
        <v>394</v>
      </c>
      <c r="BC54" s="294">
        <f>(BC52/R52)^(1/(60-23))-1</f>
        <v>1.7284244837316276E-2</v>
      </c>
    </row>
  </sheetData>
  <mergeCells count="45">
    <mergeCell ref="A43:B43"/>
    <mergeCell ref="A44:B44"/>
    <mergeCell ref="A45:A50"/>
    <mergeCell ref="A37:B37"/>
    <mergeCell ref="A38:B38"/>
    <mergeCell ref="A39:B39"/>
    <mergeCell ref="A40:B40"/>
    <mergeCell ref="A41:B41"/>
    <mergeCell ref="A42:B42"/>
    <mergeCell ref="A36:B36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24:B24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12:B12"/>
    <mergeCell ref="A3:D3"/>
    <mergeCell ref="E3:BC3"/>
    <mergeCell ref="A4:D4"/>
    <mergeCell ref="E4:BC4"/>
    <mergeCell ref="A5:D5"/>
    <mergeCell ref="A6:B6"/>
    <mergeCell ref="A7:B7"/>
    <mergeCell ref="A8:B8"/>
    <mergeCell ref="A9:B9"/>
    <mergeCell ref="A10:B10"/>
    <mergeCell ref="A11:B11"/>
  </mergeCells>
  <hyperlinks>
    <hyperlink ref="A2" r:id="rId1" display="http://localhost/OECDStat_Metadata/ShowMetadata.ashx?Dataset=EO95_LTB&amp;ShowOnWeb=true&amp;Lang=en" xr:uid="{AEDA3481-187F-DB45-91BC-4A40C3EC0C03}"/>
    <hyperlink ref="D7" r:id="rId2" display="http://localhost/OECDStat_Metadata/ShowMetadata.ashx?Dataset=EO95_LTB&amp;Coords=[%5bVARIABLE%5d.%5bGDPPOP%5d%2c%5bFREQUENCY%5d.%5bA%5d%2c%5bLOCATION%5d.%5bAUS%5d]&amp;ShowOnWeb=true&amp;Lang=en" xr:uid="{4A10AF99-1084-7F48-A421-989746EDE897}"/>
    <hyperlink ref="D8" r:id="rId3" display="http://localhost/OECDStat_Metadata/ShowMetadata.ashx?Dataset=EO95_LTB&amp;Coords=[%5bVARIABLE%5d.%5bGDPPOP%5d%2c%5bFREQUENCY%5d.%5bA%5d%2c%5bLOCATION%5d.%5bAUT%5d]&amp;ShowOnWeb=true&amp;Lang=en" xr:uid="{7AC5BBFA-A6A8-3F4A-A816-C531D6786825}"/>
    <hyperlink ref="D9" r:id="rId4" display="http://localhost/OECDStat_Metadata/ShowMetadata.ashx?Dataset=EO95_LTB&amp;Coords=[%5bVARIABLE%5d.%5bGDPPOP%5d%2c%5bFREQUENCY%5d.%5bA%5d%2c%5bLOCATION%5d.%5bBEL%5d]&amp;ShowOnWeb=true&amp;Lang=en" xr:uid="{4A5CB2C8-00E4-7043-B9E4-E95A56E575AA}"/>
    <hyperlink ref="D10" r:id="rId5" display="http://localhost/OECDStat_Metadata/ShowMetadata.ashx?Dataset=EO95_LTB&amp;Coords=[%5bVARIABLE%5d.%5bGDPPOP%5d%2c%5bFREQUENCY%5d.%5bA%5d%2c%5bLOCATION%5d.%5bCAN%5d]&amp;ShowOnWeb=true&amp;Lang=en" xr:uid="{CC4816EF-A686-7A40-9EEE-8EA86CA8711A}"/>
    <hyperlink ref="D11" r:id="rId6" display="http://localhost/OECDStat_Metadata/ShowMetadata.ashx?Dataset=EO95_LTB&amp;Coords=[%5bVARIABLE%5d.%5bGDPPOP%5d%2c%5bFREQUENCY%5d.%5bA%5d%2c%5bLOCATION%5d.%5bCHL%5d]&amp;ShowOnWeb=true&amp;Lang=en" xr:uid="{FC41455E-6DC6-6945-81B1-23D20237EFEB}"/>
    <hyperlink ref="D12" r:id="rId7" display="http://localhost/OECDStat_Metadata/ShowMetadata.ashx?Dataset=EO95_LTB&amp;Coords=[%5bVARIABLE%5d.%5bGDPPOP%5d%2c%5bFREQUENCY%5d.%5bA%5d%2c%5bLOCATION%5d.%5bCZE%5d]&amp;ShowOnWeb=true&amp;Lang=en" xr:uid="{992502C0-8328-9D4D-8DFA-9AE0C1CF030E}"/>
    <hyperlink ref="D13" r:id="rId8" display="http://localhost/OECDStat_Metadata/ShowMetadata.ashx?Dataset=EO95_LTB&amp;Coords=[%5bVARIABLE%5d.%5bGDPPOP%5d%2c%5bFREQUENCY%5d.%5bA%5d%2c%5bLOCATION%5d.%5bDNK%5d]&amp;ShowOnWeb=true&amp;Lang=en" xr:uid="{BA15FD5F-2FE8-AD47-A383-29E07A37A76B}"/>
    <hyperlink ref="D14" r:id="rId9" display="http://localhost/OECDStat_Metadata/ShowMetadata.ashx?Dataset=EO95_LTB&amp;Coords=[%5bVARIABLE%5d.%5bGDPPOP%5d%2c%5bFREQUENCY%5d.%5bA%5d%2c%5bLOCATION%5d.%5bEST%5d]&amp;ShowOnWeb=true&amp;Lang=en" xr:uid="{BE76203A-A841-B84A-921B-C9CB38B141DE}"/>
    <hyperlink ref="D15" r:id="rId10" display="http://localhost/OECDStat_Metadata/ShowMetadata.ashx?Dataset=EO95_LTB&amp;Coords=[%5bVARIABLE%5d.%5bGDPPOP%5d%2c%5bFREQUENCY%5d.%5bA%5d%2c%5bLOCATION%5d.%5bFIN%5d]&amp;ShowOnWeb=true&amp;Lang=en" xr:uid="{3E9C1FDC-6AFD-2F46-8B5D-ED8A2727C4A5}"/>
    <hyperlink ref="D16" r:id="rId11" display="http://localhost/OECDStat_Metadata/ShowMetadata.ashx?Dataset=EO95_LTB&amp;Coords=[%5bVARIABLE%5d.%5bGDPPOP%5d%2c%5bFREQUENCY%5d.%5bA%5d%2c%5bLOCATION%5d.%5bFRA%5d]&amp;ShowOnWeb=true&amp;Lang=en" xr:uid="{E842A396-22E9-954C-9B0F-C2CB1616BB48}"/>
    <hyperlink ref="A17" r:id="rId12" display="http://localhost/OECDStat_Metadata/ShowMetadata.ashx?Dataset=EO95_LTB&amp;Coords=[LOCATION].[DEU]&amp;ShowOnWeb=true&amp;Lang=en" xr:uid="{30E01AF5-2126-6444-B4CB-E9A960A273F0}"/>
    <hyperlink ref="D17" r:id="rId13" display="http://localhost/OECDStat_Metadata/ShowMetadata.ashx?Dataset=EO95_LTB&amp;Coords=[%5bVARIABLE%5d.%5bGDPPOP%5d%2c%5bFREQUENCY%5d.%5bA%5d%2c%5bLOCATION%5d.%5bDEU%5d]&amp;ShowOnWeb=true&amp;Lang=en" xr:uid="{96F9C516-7BFC-4143-B2BB-5FB11D9A0AEA}"/>
    <hyperlink ref="D18" r:id="rId14" display="http://localhost/OECDStat_Metadata/ShowMetadata.ashx?Dataset=EO95_LTB&amp;Coords=[%5bVARIABLE%5d.%5bGDPPOP%5d%2c%5bFREQUENCY%5d.%5bA%5d%2c%5bLOCATION%5d.%5bGRC%5d]&amp;ShowOnWeb=true&amp;Lang=en" xr:uid="{FA385EF1-5528-3841-A24E-3C3448707EAD}"/>
    <hyperlink ref="D19" r:id="rId15" display="http://localhost/OECDStat_Metadata/ShowMetadata.ashx?Dataset=EO95_LTB&amp;Coords=[%5bVARIABLE%5d.%5bGDPPOP%5d%2c%5bFREQUENCY%5d.%5bA%5d%2c%5bLOCATION%5d.%5bHUN%5d]&amp;ShowOnWeb=true&amp;Lang=en" xr:uid="{5C77F1C6-63C4-334E-ACCB-D5D655E9F90E}"/>
    <hyperlink ref="D20" r:id="rId16" display="http://localhost/OECDStat_Metadata/ShowMetadata.ashx?Dataset=EO95_LTB&amp;Coords=[%5bVARIABLE%5d.%5bGDPPOP%5d%2c%5bFREQUENCY%5d.%5bA%5d%2c%5bLOCATION%5d.%5bISL%5d]&amp;ShowOnWeb=true&amp;Lang=en" xr:uid="{29DF8F15-1B45-014B-B72D-922684E12885}"/>
    <hyperlink ref="D21" r:id="rId17" display="http://localhost/OECDStat_Metadata/ShowMetadata.ashx?Dataset=EO95_LTB&amp;Coords=[%5bVARIABLE%5d.%5bGDPPOP%5d%2c%5bFREQUENCY%5d.%5bA%5d%2c%5bLOCATION%5d.%5bIRL%5d]&amp;ShowOnWeb=true&amp;Lang=en" xr:uid="{67856D7C-33E6-174B-8097-4E5EEA068786}"/>
    <hyperlink ref="A22" r:id="rId18" display="http://localhost/OECDStat_Metadata/ShowMetadata.ashx?Dataset=EO95_LTB&amp;Coords=[LOCATION].[ISR]&amp;ShowOnWeb=true&amp;Lang=en" xr:uid="{725B8C7E-2A5F-AA44-92BE-58A04F4B0A63}"/>
    <hyperlink ref="D22" r:id="rId19" display="http://localhost/OECDStat_Metadata/ShowMetadata.ashx?Dataset=EO95_LTB&amp;Coords=[%5bVARIABLE%5d.%5bGDPPOP%5d%2c%5bFREQUENCY%5d.%5bA%5d%2c%5bLOCATION%5d.%5bISR%5d]&amp;ShowOnWeb=true&amp;Lang=en" xr:uid="{65B48FC2-9335-084F-9136-93568A253872}"/>
    <hyperlink ref="D23" r:id="rId20" display="http://localhost/OECDStat_Metadata/ShowMetadata.ashx?Dataset=EO95_LTB&amp;Coords=[%5bVARIABLE%5d.%5bGDPPOP%5d%2c%5bFREQUENCY%5d.%5bA%5d%2c%5bLOCATION%5d.%5bITA%5d]&amp;ShowOnWeb=true&amp;Lang=en" xr:uid="{09E8FD91-7222-CD40-B1F6-FC5FFF04F255}"/>
    <hyperlink ref="D24" r:id="rId21" display="http://localhost/OECDStat_Metadata/ShowMetadata.ashx?Dataset=EO95_LTB&amp;Coords=[%5bVARIABLE%5d.%5bGDPPOP%5d%2c%5bFREQUENCY%5d.%5bA%5d%2c%5bLOCATION%5d.%5bJPN%5d]&amp;ShowOnWeb=true&amp;Lang=en" xr:uid="{DC07A432-66B2-9C46-9534-64CBC3C116ED}"/>
    <hyperlink ref="D25" r:id="rId22" display="http://localhost/OECDStat_Metadata/ShowMetadata.ashx?Dataset=EO95_LTB&amp;Coords=[%5bVARIABLE%5d.%5bGDPPOP%5d%2c%5bFREQUENCY%5d.%5bA%5d%2c%5bLOCATION%5d.%5bKOR%5d]&amp;ShowOnWeb=true&amp;Lang=en" xr:uid="{D4F3B3F5-AF76-FC40-8193-9293C2325521}"/>
    <hyperlink ref="D26" r:id="rId23" display="http://localhost/OECDStat_Metadata/ShowMetadata.ashx?Dataset=EO95_LTB&amp;Coords=[%5bVARIABLE%5d.%5bGDPPOP%5d%2c%5bFREQUENCY%5d.%5bA%5d%2c%5bLOCATION%5d.%5bLUX%5d]&amp;ShowOnWeb=true&amp;Lang=en" xr:uid="{78E06401-0E08-854A-B845-208E3E3E8621}"/>
    <hyperlink ref="D27" r:id="rId24" display="http://localhost/OECDStat_Metadata/ShowMetadata.ashx?Dataset=EO95_LTB&amp;Coords=[%5bVARIABLE%5d.%5bGDPPOP%5d%2c%5bFREQUENCY%5d.%5bA%5d%2c%5bLOCATION%5d.%5bMEX%5d]&amp;ShowOnWeb=true&amp;Lang=en" xr:uid="{83176A72-2E14-6845-A8FD-7CA857ADB202}"/>
    <hyperlink ref="D28" r:id="rId25" display="http://localhost/OECDStat_Metadata/ShowMetadata.ashx?Dataset=EO95_LTB&amp;Coords=[%5bVARIABLE%5d.%5bGDPPOP%5d%2c%5bFREQUENCY%5d.%5bA%5d%2c%5bLOCATION%5d.%5bNLD%5d]&amp;ShowOnWeb=true&amp;Lang=en" xr:uid="{6C2EE969-D142-DD4E-BFFC-E406936A09D7}"/>
    <hyperlink ref="D29" r:id="rId26" display="http://localhost/OECDStat_Metadata/ShowMetadata.ashx?Dataset=EO95_LTB&amp;Coords=[%5bVARIABLE%5d.%5bGDPPOP%5d%2c%5bFREQUENCY%5d.%5bA%5d%2c%5bLOCATION%5d.%5bNZL%5d]&amp;ShowOnWeb=true&amp;Lang=en" xr:uid="{F3F903E0-FC77-9942-81C7-F58061776358}"/>
    <hyperlink ref="D30" r:id="rId27" display="http://localhost/OECDStat_Metadata/ShowMetadata.ashx?Dataset=EO95_LTB&amp;Coords=%5b%5bVARIABLE%5d.%5bGDPPOP%5d%2c%5bFREQUENCY%5d.%5bA%5d%2c%5bLOCATION%5d.%5bNOR%5d%5d&amp;ShowOnWeb=true&amp;Lang=en" xr:uid="{AF3A6E1F-911F-2941-B96C-3E55539630D4}"/>
    <hyperlink ref="D31" r:id="rId28" display="http://localhost/OECDStat_Metadata/ShowMetadata.ashx?Dataset=EO95_LTB&amp;Coords=[%5bVARIABLE%5d.%5bGDPPOP%5d%2c%5bFREQUENCY%5d.%5bA%5d%2c%5bLOCATION%5d.%5bPOL%5d]&amp;ShowOnWeb=true&amp;Lang=en" xr:uid="{02BF29FA-7732-9048-844F-899458AA890C}"/>
    <hyperlink ref="D32" r:id="rId29" display="http://localhost/OECDStat_Metadata/ShowMetadata.ashx?Dataset=EO95_LTB&amp;Coords=[%5bVARIABLE%5d.%5bGDPPOP%5d%2c%5bFREQUENCY%5d.%5bA%5d%2c%5bLOCATION%5d.%5bPRT%5d]&amp;ShowOnWeb=true&amp;Lang=en" xr:uid="{788BD539-0053-294A-BD31-A41E04912548}"/>
    <hyperlink ref="D33" r:id="rId30" display="http://localhost/OECDStat_Metadata/ShowMetadata.ashx?Dataset=EO95_LTB&amp;Coords=[%5bVARIABLE%5d.%5bGDPPOP%5d%2c%5bFREQUENCY%5d.%5bA%5d%2c%5bLOCATION%5d.%5bSVK%5d]&amp;ShowOnWeb=true&amp;Lang=en" xr:uid="{029FB612-E5EE-AD4F-8EEA-2F01E77578AD}"/>
    <hyperlink ref="D34" r:id="rId31" display="http://localhost/OECDStat_Metadata/ShowMetadata.ashx?Dataset=EO95_LTB&amp;Coords=[%5bVARIABLE%5d.%5bGDPPOP%5d%2c%5bFREQUENCY%5d.%5bA%5d%2c%5bLOCATION%5d.%5bSVN%5d]&amp;ShowOnWeb=true&amp;Lang=en" xr:uid="{90CB7B3C-5377-CD4C-9757-658ABB0E8025}"/>
    <hyperlink ref="D35" r:id="rId32" display="http://localhost/OECDStat_Metadata/ShowMetadata.ashx?Dataset=EO95_LTB&amp;Coords=[%5bVARIABLE%5d.%5bGDPPOP%5d%2c%5bFREQUENCY%5d.%5bA%5d%2c%5bLOCATION%5d.%5bESP%5d]&amp;ShowOnWeb=true&amp;Lang=en" xr:uid="{3765C741-1292-734F-8D6C-2158E0DF830A}"/>
    <hyperlink ref="D36" r:id="rId33" display="http://localhost/OECDStat_Metadata/ShowMetadata.ashx?Dataset=EO95_LTB&amp;Coords=[%5bVARIABLE%5d.%5bGDPPOP%5d%2c%5bFREQUENCY%5d.%5bA%5d%2c%5bLOCATION%5d.%5bSWE%5d]&amp;ShowOnWeb=true&amp;Lang=en" xr:uid="{985DE668-417C-D744-9E14-2E1D7E2EFC66}"/>
    <hyperlink ref="D37" r:id="rId34" display="http://localhost/OECDStat_Metadata/ShowMetadata.ashx?Dataset=EO95_LTB&amp;Coords=[%5bVARIABLE%5d.%5bGDPPOP%5d%2c%5bFREQUENCY%5d.%5bA%5d%2c%5bLOCATION%5d.%5bCHE%5d]&amp;ShowOnWeb=true&amp;Lang=en" xr:uid="{F805F48D-4E9D-1B48-936C-02932A9A35A6}"/>
    <hyperlink ref="D38" r:id="rId35" display="http://localhost/OECDStat_Metadata/ShowMetadata.ashx?Dataset=EO95_LTB&amp;Coords=[%5bVARIABLE%5d.%5bGDPPOP%5d%2c%5bFREQUENCY%5d.%5bA%5d%2c%5bLOCATION%5d.%5bTUR%5d]&amp;ShowOnWeb=true&amp;Lang=en" xr:uid="{A9504AF8-927B-6446-AB48-B316EF6FD883}"/>
    <hyperlink ref="D39" r:id="rId36" display="http://localhost/OECDStat_Metadata/ShowMetadata.ashx?Dataset=EO95_LTB&amp;Coords=[%5bVARIABLE%5d.%5bGDPPOP%5d%2c%5bFREQUENCY%5d.%5bA%5d%2c%5bLOCATION%5d.%5bGBR%5d]&amp;ShowOnWeb=true&amp;Lang=en" xr:uid="{E8970E2C-D36C-774E-BE75-53E13557E3CF}"/>
    <hyperlink ref="D40" r:id="rId37" display="http://localhost/OECDStat_Metadata/ShowMetadata.ashx?Dataset=EO95_LTB&amp;Coords=[%5bVARIABLE%5d.%5bGDPPOP%5d%2c%5bFREQUENCY%5d.%5bA%5d%2c%5bLOCATION%5d.%5bUSA%5d]&amp;ShowOnWeb=true&amp;Lang=en" xr:uid="{1325A012-AF48-184A-A60F-78CA3DA409AB}"/>
    <hyperlink ref="D41" r:id="rId38" display="http://localhost/OECDStat_Metadata/ShowMetadata.ashx?Dataset=EO95_LTB&amp;Coords=[%5bVARIABLE%5d.%5bGDPPOP%5d%2c%5bFREQUENCY%5d.%5bA%5d%2c%5bLOCATION%5d.%5bEA15%5d]&amp;ShowOnWeb=true&amp;Lang=en" xr:uid="{4A485131-F8AF-9F46-A6D9-A85A5FC31263}"/>
    <hyperlink ref="D42" r:id="rId39" display="http://localhost/OECDStat_Metadata/ShowMetadata.ashx?Dataset=EO95_LTB&amp;Coords=[%5bVARIABLE%5d.%5bGDPPOP%5d%2c%5bFREQUENCY%5d.%5bA%5d%2c%5bLOCATION%5d.%5bOTO%5d]&amp;ShowOnWeb=true&amp;Lang=en" xr:uid="{90D9478F-B24E-084C-8542-3F2C478A7507}"/>
    <hyperlink ref="D43" r:id="rId40" display="http://localhost/OECDStat_Metadata/ShowMetadata.ashx?Dataset=EO95_LTB&amp;Coords=[%5bVARIABLE%5d.%5bGDPPOP%5d%2c%5bFREQUENCY%5d.%5bA%5d%2c%5bLOCATION%5d.%5bWLD%5d]&amp;ShowOnWeb=true&amp;Lang=en" xr:uid="{893783BC-8CB7-4B40-B29B-7F5C086A8CC1}"/>
    <hyperlink ref="D44" r:id="rId41" display="http://localhost/OECDStat_Metadata/ShowMetadata.ashx?Dataset=EO95_LTB&amp;Coords=[%5bVARIABLE%5d.%5bGDPPOP%5d%2c%5bFREQUENCY%5d.%5bA%5d%2c%5bLOCATION%5d.%5bNMEC%5d]&amp;ShowOnWeb=true&amp;Lang=en" xr:uid="{18758BDC-D209-2D42-9564-C94358F882C8}"/>
    <hyperlink ref="D45" r:id="rId42" display="http://localhost/OECDStat_Metadata/ShowMetadata.ashx?Dataset=EO95_LTB&amp;Coords=[%5bVARIABLE%5d.%5bGDPPOP%5d%2c%5bFREQUENCY%5d.%5bA%5d%2c%5bLOCATION%5d.%5bBRA%5d]&amp;ShowOnWeb=true&amp;Lang=en" xr:uid="{9C59DBCD-6F5D-7D4A-9D75-C7525B1D5950}"/>
    <hyperlink ref="D46" r:id="rId43" display="http://localhost/OECDStat_Metadata/ShowMetadata.ashx?Dataset=EO95_LTB&amp;Coords=[%5bVARIABLE%5d.%5bGDPPOP%5d%2c%5bFREQUENCY%5d.%5bA%5d%2c%5bLOCATION%5d.%5bCHN%5d]&amp;ShowOnWeb=true&amp;Lang=en" xr:uid="{8917C3A1-F459-7447-9894-3FED651286E2}"/>
    <hyperlink ref="D47" r:id="rId44" display="http://localhost/OECDStat_Metadata/ShowMetadata.ashx?Dataset=EO95_LTB&amp;Coords=[%5bVARIABLE%5d.%5bGDPPOP%5d%2c%5bFREQUENCY%5d.%5bA%5d%2c%5bLOCATION%5d.%5bIND%5d]&amp;ShowOnWeb=true&amp;Lang=en" xr:uid="{7BF6B59E-8837-0444-9F8B-3A1C5503FDF4}"/>
    <hyperlink ref="D48" r:id="rId45" display="http://localhost/OECDStat_Metadata/ShowMetadata.ashx?Dataset=EO95_LTB&amp;Coords=[%5bVARIABLE%5d.%5bGDPPOP%5d%2c%5bFREQUENCY%5d.%5bA%5d%2c%5bLOCATION%5d.%5bIDN%5d]&amp;ShowOnWeb=true&amp;Lang=en" xr:uid="{61C5E893-84A5-AE44-A9B8-58F647DAAEAE}"/>
    <hyperlink ref="D49" r:id="rId46" display="http://localhost/OECDStat_Metadata/ShowMetadata.ashx?Dataset=EO95_LTB&amp;Coords=[%5bVARIABLE%5d.%5bGDPPOP%5d%2c%5bFREQUENCY%5d.%5bA%5d%2c%5bLOCATION%5d.%5bRUS%5d]&amp;ShowOnWeb=true&amp;Lang=en" xr:uid="{97B147C9-E647-CC4A-A412-DA3E22B45BCE}"/>
    <hyperlink ref="D50" r:id="rId47" display="http://localhost/OECDStat_Metadata/ShowMetadata.ashx?Dataset=EO95_LTB&amp;Coords=[%5bVARIABLE%5d.%5bGDPPOP%5d%2c%5bFREQUENCY%5d.%5bA%5d%2c%5bLOCATION%5d.%5bZAF%5d]&amp;ShowOnWeb=true&amp;Lang=en" xr:uid="{FF962AD7-BE55-444F-B4FF-8FDA571F2DFB}"/>
    <hyperlink ref="A51" r:id="rId48" display="https://stats-3.oecd.org/index.aspx?DatasetCode=EO95_LTB" xr:uid="{6D4B79A1-89DE-664E-94E3-B3490529E1ED}"/>
  </hyperlinks>
  <pageMargins left="0.75" right="0.75" top="1" bottom="1" header="0.5" footer="0.5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3117A-CDF7-3945-A9E2-E2C822C4B8CC}">
  <dimension ref="B1:T135"/>
  <sheetViews>
    <sheetView showGridLines="0" topLeftCell="D1" zoomScaleNormal="100" zoomScalePageLayoutView="110" workbookViewId="0">
      <selection activeCell="P47" sqref="P47"/>
    </sheetView>
  </sheetViews>
  <sheetFormatPr baseColWidth="10" defaultColWidth="16.19921875" defaultRowHeight="13"/>
  <cols>
    <col min="1" max="1" width="16.19921875" style="153"/>
    <col min="2" max="2" width="35.796875" style="153" customWidth="1"/>
    <col min="3" max="3" width="16.59765625" style="153" bestFit="1" customWidth="1"/>
    <col min="4" max="7" width="11" style="153" bestFit="1" customWidth="1"/>
    <col min="8" max="8" width="12.3984375" style="153" customWidth="1"/>
    <col min="9" max="9" width="17" style="153" bestFit="1" customWidth="1"/>
    <col min="10" max="10" width="15.796875" style="153" bestFit="1" customWidth="1"/>
    <col min="11" max="11" width="12" style="153" customWidth="1"/>
    <col min="12" max="13" width="15.796875" style="153" bestFit="1" customWidth="1"/>
    <col min="14" max="14" width="3" style="153" customWidth="1"/>
    <col min="15" max="15" width="42.796875" style="153" customWidth="1"/>
    <col min="16" max="16" width="11" style="153" bestFit="1" customWidth="1"/>
    <col min="17" max="17" width="3" style="153" customWidth="1"/>
    <col min="18" max="18" width="37" style="153" customWidth="1"/>
    <col min="19" max="19" width="16.59765625" style="263" bestFit="1" customWidth="1"/>
    <col min="20" max="20" width="3" style="153" customWidth="1"/>
    <col min="21" max="248" width="16.19921875" style="153"/>
    <col min="249" max="249" width="35.796875" style="153" customWidth="1"/>
    <col min="250" max="253" width="8.796875" style="153" customWidth="1"/>
    <col min="254" max="254" width="12.3984375" style="153" customWidth="1"/>
    <col min="255" max="259" width="8.796875" style="153" customWidth="1"/>
    <col min="260" max="260" width="3" style="153" customWidth="1"/>
    <col min="261" max="261" width="42.796875" style="153" customWidth="1"/>
    <col min="262" max="262" width="11.19921875" style="153" bestFit="1" customWidth="1"/>
    <col min="263" max="263" width="3" style="153" customWidth="1"/>
    <col min="264" max="264" width="37" style="153" customWidth="1"/>
    <col min="265" max="265" width="16.19921875" style="153"/>
    <col min="266" max="266" width="3" style="153" customWidth="1"/>
    <col min="267" max="267" width="4.19921875" style="153" customWidth="1"/>
    <col min="268" max="272" width="8.3984375" style="153" customWidth="1"/>
    <col min="273" max="273" width="8.19921875" style="153" customWidth="1"/>
    <col min="274" max="504" width="16.19921875" style="153"/>
    <col min="505" max="505" width="35.796875" style="153" customWidth="1"/>
    <col min="506" max="509" width="8.796875" style="153" customWidth="1"/>
    <col min="510" max="510" width="12.3984375" style="153" customWidth="1"/>
    <col min="511" max="515" width="8.796875" style="153" customWidth="1"/>
    <col min="516" max="516" width="3" style="153" customWidth="1"/>
    <col min="517" max="517" width="42.796875" style="153" customWidth="1"/>
    <col min="518" max="518" width="11.19921875" style="153" bestFit="1" customWidth="1"/>
    <col min="519" max="519" width="3" style="153" customWidth="1"/>
    <col min="520" max="520" width="37" style="153" customWidth="1"/>
    <col min="521" max="521" width="16.19921875" style="153"/>
    <col min="522" max="522" width="3" style="153" customWidth="1"/>
    <col min="523" max="523" width="4.19921875" style="153" customWidth="1"/>
    <col min="524" max="528" width="8.3984375" style="153" customWidth="1"/>
    <col min="529" max="529" width="8.19921875" style="153" customWidth="1"/>
    <col min="530" max="760" width="16.19921875" style="153"/>
    <col min="761" max="761" width="35.796875" style="153" customWidth="1"/>
    <col min="762" max="765" width="8.796875" style="153" customWidth="1"/>
    <col min="766" max="766" width="12.3984375" style="153" customWidth="1"/>
    <col min="767" max="771" width="8.796875" style="153" customWidth="1"/>
    <col min="772" max="772" width="3" style="153" customWidth="1"/>
    <col min="773" max="773" width="42.796875" style="153" customWidth="1"/>
    <col min="774" max="774" width="11.19921875" style="153" bestFit="1" customWidth="1"/>
    <col min="775" max="775" width="3" style="153" customWidth="1"/>
    <col min="776" max="776" width="37" style="153" customWidth="1"/>
    <col min="777" max="777" width="16.19921875" style="153"/>
    <col min="778" max="778" width="3" style="153" customWidth="1"/>
    <col min="779" max="779" width="4.19921875" style="153" customWidth="1"/>
    <col min="780" max="784" width="8.3984375" style="153" customWidth="1"/>
    <col min="785" max="785" width="8.19921875" style="153" customWidth="1"/>
    <col min="786" max="1016" width="16.19921875" style="153"/>
    <col min="1017" max="1017" width="35.796875" style="153" customWidth="1"/>
    <col min="1018" max="1021" width="8.796875" style="153" customWidth="1"/>
    <col min="1022" max="1022" width="12.3984375" style="153" customWidth="1"/>
    <col min="1023" max="1027" width="8.796875" style="153" customWidth="1"/>
    <col min="1028" max="1028" width="3" style="153" customWidth="1"/>
    <col min="1029" max="1029" width="42.796875" style="153" customWidth="1"/>
    <col min="1030" max="1030" width="11.19921875" style="153" bestFit="1" customWidth="1"/>
    <col min="1031" max="1031" width="3" style="153" customWidth="1"/>
    <col min="1032" max="1032" width="37" style="153" customWidth="1"/>
    <col min="1033" max="1033" width="16.19921875" style="153"/>
    <col min="1034" max="1034" width="3" style="153" customWidth="1"/>
    <col min="1035" max="1035" width="4.19921875" style="153" customWidth="1"/>
    <col min="1036" max="1040" width="8.3984375" style="153" customWidth="1"/>
    <col min="1041" max="1041" width="8.19921875" style="153" customWidth="1"/>
    <col min="1042" max="1272" width="16.19921875" style="153"/>
    <col min="1273" max="1273" width="35.796875" style="153" customWidth="1"/>
    <col min="1274" max="1277" width="8.796875" style="153" customWidth="1"/>
    <col min="1278" max="1278" width="12.3984375" style="153" customWidth="1"/>
    <col min="1279" max="1283" width="8.796875" style="153" customWidth="1"/>
    <col min="1284" max="1284" width="3" style="153" customWidth="1"/>
    <col min="1285" max="1285" width="42.796875" style="153" customWidth="1"/>
    <col min="1286" max="1286" width="11.19921875" style="153" bestFit="1" customWidth="1"/>
    <col min="1287" max="1287" width="3" style="153" customWidth="1"/>
    <col min="1288" max="1288" width="37" style="153" customWidth="1"/>
    <col min="1289" max="1289" width="16.19921875" style="153"/>
    <col min="1290" max="1290" width="3" style="153" customWidth="1"/>
    <col min="1291" max="1291" width="4.19921875" style="153" customWidth="1"/>
    <col min="1292" max="1296" width="8.3984375" style="153" customWidth="1"/>
    <col min="1297" max="1297" width="8.19921875" style="153" customWidth="1"/>
    <col min="1298" max="1528" width="16.19921875" style="153"/>
    <col min="1529" max="1529" width="35.796875" style="153" customWidth="1"/>
    <col min="1530" max="1533" width="8.796875" style="153" customWidth="1"/>
    <col min="1534" max="1534" width="12.3984375" style="153" customWidth="1"/>
    <col min="1535" max="1539" width="8.796875" style="153" customWidth="1"/>
    <col min="1540" max="1540" width="3" style="153" customWidth="1"/>
    <col min="1541" max="1541" width="42.796875" style="153" customWidth="1"/>
    <col min="1542" max="1542" width="11.19921875" style="153" bestFit="1" customWidth="1"/>
    <col min="1543" max="1543" width="3" style="153" customWidth="1"/>
    <col min="1544" max="1544" width="37" style="153" customWidth="1"/>
    <col min="1545" max="1545" width="16.19921875" style="153"/>
    <col min="1546" max="1546" width="3" style="153" customWidth="1"/>
    <col min="1547" max="1547" width="4.19921875" style="153" customWidth="1"/>
    <col min="1548" max="1552" width="8.3984375" style="153" customWidth="1"/>
    <col min="1553" max="1553" width="8.19921875" style="153" customWidth="1"/>
    <col min="1554" max="1784" width="16.19921875" style="153"/>
    <col min="1785" max="1785" width="35.796875" style="153" customWidth="1"/>
    <col min="1786" max="1789" width="8.796875" style="153" customWidth="1"/>
    <col min="1790" max="1790" width="12.3984375" style="153" customWidth="1"/>
    <col min="1791" max="1795" width="8.796875" style="153" customWidth="1"/>
    <col min="1796" max="1796" width="3" style="153" customWidth="1"/>
    <col min="1797" max="1797" width="42.796875" style="153" customWidth="1"/>
    <col min="1798" max="1798" width="11.19921875" style="153" bestFit="1" customWidth="1"/>
    <col min="1799" max="1799" width="3" style="153" customWidth="1"/>
    <col min="1800" max="1800" width="37" style="153" customWidth="1"/>
    <col min="1801" max="1801" width="16.19921875" style="153"/>
    <col min="1802" max="1802" width="3" style="153" customWidth="1"/>
    <col min="1803" max="1803" width="4.19921875" style="153" customWidth="1"/>
    <col min="1804" max="1808" width="8.3984375" style="153" customWidth="1"/>
    <col min="1809" max="1809" width="8.19921875" style="153" customWidth="1"/>
    <col min="1810" max="2040" width="16.19921875" style="153"/>
    <col min="2041" max="2041" width="35.796875" style="153" customWidth="1"/>
    <col min="2042" max="2045" width="8.796875" style="153" customWidth="1"/>
    <col min="2046" max="2046" width="12.3984375" style="153" customWidth="1"/>
    <col min="2047" max="2051" width="8.796875" style="153" customWidth="1"/>
    <col min="2052" max="2052" width="3" style="153" customWidth="1"/>
    <col min="2053" max="2053" width="42.796875" style="153" customWidth="1"/>
    <col min="2054" max="2054" width="11.19921875" style="153" bestFit="1" customWidth="1"/>
    <col min="2055" max="2055" width="3" style="153" customWidth="1"/>
    <col min="2056" max="2056" width="37" style="153" customWidth="1"/>
    <col min="2057" max="2057" width="16.19921875" style="153"/>
    <col min="2058" max="2058" width="3" style="153" customWidth="1"/>
    <col min="2059" max="2059" width="4.19921875" style="153" customWidth="1"/>
    <col min="2060" max="2064" width="8.3984375" style="153" customWidth="1"/>
    <col min="2065" max="2065" width="8.19921875" style="153" customWidth="1"/>
    <col min="2066" max="2296" width="16.19921875" style="153"/>
    <col min="2297" max="2297" width="35.796875" style="153" customWidth="1"/>
    <col min="2298" max="2301" width="8.796875" style="153" customWidth="1"/>
    <col min="2302" max="2302" width="12.3984375" style="153" customWidth="1"/>
    <col min="2303" max="2307" width="8.796875" style="153" customWidth="1"/>
    <col min="2308" max="2308" width="3" style="153" customWidth="1"/>
    <col min="2309" max="2309" width="42.796875" style="153" customWidth="1"/>
    <col min="2310" max="2310" width="11.19921875" style="153" bestFit="1" customWidth="1"/>
    <col min="2311" max="2311" width="3" style="153" customWidth="1"/>
    <col min="2312" max="2312" width="37" style="153" customWidth="1"/>
    <col min="2313" max="2313" width="16.19921875" style="153"/>
    <col min="2314" max="2314" width="3" style="153" customWidth="1"/>
    <col min="2315" max="2315" width="4.19921875" style="153" customWidth="1"/>
    <col min="2316" max="2320" width="8.3984375" style="153" customWidth="1"/>
    <col min="2321" max="2321" width="8.19921875" style="153" customWidth="1"/>
    <col min="2322" max="2552" width="16.19921875" style="153"/>
    <col min="2553" max="2553" width="35.796875" style="153" customWidth="1"/>
    <col min="2554" max="2557" width="8.796875" style="153" customWidth="1"/>
    <col min="2558" max="2558" width="12.3984375" style="153" customWidth="1"/>
    <col min="2559" max="2563" width="8.796875" style="153" customWidth="1"/>
    <col min="2564" max="2564" width="3" style="153" customWidth="1"/>
    <col min="2565" max="2565" width="42.796875" style="153" customWidth="1"/>
    <col min="2566" max="2566" width="11.19921875" style="153" bestFit="1" customWidth="1"/>
    <col min="2567" max="2567" width="3" style="153" customWidth="1"/>
    <col min="2568" max="2568" width="37" style="153" customWidth="1"/>
    <col min="2569" max="2569" width="16.19921875" style="153"/>
    <col min="2570" max="2570" width="3" style="153" customWidth="1"/>
    <col min="2571" max="2571" width="4.19921875" style="153" customWidth="1"/>
    <col min="2572" max="2576" width="8.3984375" style="153" customWidth="1"/>
    <col min="2577" max="2577" width="8.19921875" style="153" customWidth="1"/>
    <col min="2578" max="2808" width="16.19921875" style="153"/>
    <col min="2809" max="2809" width="35.796875" style="153" customWidth="1"/>
    <col min="2810" max="2813" width="8.796875" style="153" customWidth="1"/>
    <col min="2814" max="2814" width="12.3984375" style="153" customWidth="1"/>
    <col min="2815" max="2819" width="8.796875" style="153" customWidth="1"/>
    <col min="2820" max="2820" width="3" style="153" customWidth="1"/>
    <col min="2821" max="2821" width="42.796875" style="153" customWidth="1"/>
    <col min="2822" max="2822" width="11.19921875" style="153" bestFit="1" customWidth="1"/>
    <col min="2823" max="2823" width="3" style="153" customWidth="1"/>
    <col min="2824" max="2824" width="37" style="153" customWidth="1"/>
    <col min="2825" max="2825" width="16.19921875" style="153"/>
    <col min="2826" max="2826" width="3" style="153" customWidth="1"/>
    <col min="2827" max="2827" width="4.19921875" style="153" customWidth="1"/>
    <col min="2828" max="2832" width="8.3984375" style="153" customWidth="1"/>
    <col min="2833" max="2833" width="8.19921875" style="153" customWidth="1"/>
    <col min="2834" max="3064" width="16.19921875" style="153"/>
    <col min="3065" max="3065" width="35.796875" style="153" customWidth="1"/>
    <col min="3066" max="3069" width="8.796875" style="153" customWidth="1"/>
    <col min="3070" max="3070" width="12.3984375" style="153" customWidth="1"/>
    <col min="3071" max="3075" width="8.796875" style="153" customWidth="1"/>
    <col min="3076" max="3076" width="3" style="153" customWidth="1"/>
    <col min="3077" max="3077" width="42.796875" style="153" customWidth="1"/>
    <col min="3078" max="3078" width="11.19921875" style="153" bestFit="1" customWidth="1"/>
    <col min="3079" max="3079" width="3" style="153" customWidth="1"/>
    <col min="3080" max="3080" width="37" style="153" customWidth="1"/>
    <col min="3081" max="3081" width="16.19921875" style="153"/>
    <col min="3082" max="3082" width="3" style="153" customWidth="1"/>
    <col min="3083" max="3083" width="4.19921875" style="153" customWidth="1"/>
    <col min="3084" max="3088" width="8.3984375" style="153" customWidth="1"/>
    <col min="3089" max="3089" width="8.19921875" style="153" customWidth="1"/>
    <col min="3090" max="3320" width="16.19921875" style="153"/>
    <col min="3321" max="3321" width="35.796875" style="153" customWidth="1"/>
    <col min="3322" max="3325" width="8.796875" style="153" customWidth="1"/>
    <col min="3326" max="3326" width="12.3984375" style="153" customWidth="1"/>
    <col min="3327" max="3331" width="8.796875" style="153" customWidth="1"/>
    <col min="3332" max="3332" width="3" style="153" customWidth="1"/>
    <col min="3333" max="3333" width="42.796875" style="153" customWidth="1"/>
    <col min="3334" max="3334" width="11.19921875" style="153" bestFit="1" customWidth="1"/>
    <col min="3335" max="3335" width="3" style="153" customWidth="1"/>
    <col min="3336" max="3336" width="37" style="153" customWidth="1"/>
    <col min="3337" max="3337" width="16.19921875" style="153"/>
    <col min="3338" max="3338" width="3" style="153" customWidth="1"/>
    <col min="3339" max="3339" width="4.19921875" style="153" customWidth="1"/>
    <col min="3340" max="3344" width="8.3984375" style="153" customWidth="1"/>
    <col min="3345" max="3345" width="8.19921875" style="153" customWidth="1"/>
    <col min="3346" max="3576" width="16.19921875" style="153"/>
    <col min="3577" max="3577" width="35.796875" style="153" customWidth="1"/>
    <col min="3578" max="3581" width="8.796875" style="153" customWidth="1"/>
    <col min="3582" max="3582" width="12.3984375" style="153" customWidth="1"/>
    <col min="3583" max="3587" width="8.796875" style="153" customWidth="1"/>
    <col min="3588" max="3588" width="3" style="153" customWidth="1"/>
    <col min="3589" max="3589" width="42.796875" style="153" customWidth="1"/>
    <col min="3590" max="3590" width="11.19921875" style="153" bestFit="1" customWidth="1"/>
    <col min="3591" max="3591" width="3" style="153" customWidth="1"/>
    <col min="3592" max="3592" width="37" style="153" customWidth="1"/>
    <col min="3593" max="3593" width="16.19921875" style="153"/>
    <col min="3594" max="3594" width="3" style="153" customWidth="1"/>
    <col min="3595" max="3595" width="4.19921875" style="153" customWidth="1"/>
    <col min="3596" max="3600" width="8.3984375" style="153" customWidth="1"/>
    <col min="3601" max="3601" width="8.19921875" style="153" customWidth="1"/>
    <col min="3602" max="3832" width="16.19921875" style="153"/>
    <col min="3833" max="3833" width="35.796875" style="153" customWidth="1"/>
    <col min="3834" max="3837" width="8.796875" style="153" customWidth="1"/>
    <col min="3838" max="3838" width="12.3984375" style="153" customWidth="1"/>
    <col min="3839" max="3843" width="8.796875" style="153" customWidth="1"/>
    <col min="3844" max="3844" width="3" style="153" customWidth="1"/>
    <col min="3845" max="3845" width="42.796875" style="153" customWidth="1"/>
    <col min="3846" max="3846" width="11.19921875" style="153" bestFit="1" customWidth="1"/>
    <col min="3847" max="3847" width="3" style="153" customWidth="1"/>
    <col min="3848" max="3848" width="37" style="153" customWidth="1"/>
    <col min="3849" max="3849" width="16.19921875" style="153"/>
    <col min="3850" max="3850" width="3" style="153" customWidth="1"/>
    <col min="3851" max="3851" width="4.19921875" style="153" customWidth="1"/>
    <col min="3852" max="3856" width="8.3984375" style="153" customWidth="1"/>
    <col min="3857" max="3857" width="8.19921875" style="153" customWidth="1"/>
    <col min="3858" max="4088" width="16.19921875" style="153"/>
    <col min="4089" max="4089" width="35.796875" style="153" customWidth="1"/>
    <col min="4090" max="4093" width="8.796875" style="153" customWidth="1"/>
    <col min="4094" max="4094" width="12.3984375" style="153" customWidth="1"/>
    <col min="4095" max="4099" width="8.796875" style="153" customWidth="1"/>
    <col min="4100" max="4100" width="3" style="153" customWidth="1"/>
    <col min="4101" max="4101" width="42.796875" style="153" customWidth="1"/>
    <col min="4102" max="4102" width="11.19921875" style="153" bestFit="1" customWidth="1"/>
    <col min="4103" max="4103" width="3" style="153" customWidth="1"/>
    <col min="4104" max="4104" width="37" style="153" customWidth="1"/>
    <col min="4105" max="4105" width="16.19921875" style="153"/>
    <col min="4106" max="4106" width="3" style="153" customWidth="1"/>
    <col min="4107" max="4107" width="4.19921875" style="153" customWidth="1"/>
    <col min="4108" max="4112" width="8.3984375" style="153" customWidth="1"/>
    <col min="4113" max="4113" width="8.19921875" style="153" customWidth="1"/>
    <col min="4114" max="4344" width="16.19921875" style="153"/>
    <col min="4345" max="4345" width="35.796875" style="153" customWidth="1"/>
    <col min="4346" max="4349" width="8.796875" style="153" customWidth="1"/>
    <col min="4350" max="4350" width="12.3984375" style="153" customWidth="1"/>
    <col min="4351" max="4355" width="8.796875" style="153" customWidth="1"/>
    <col min="4356" max="4356" width="3" style="153" customWidth="1"/>
    <col min="4357" max="4357" width="42.796875" style="153" customWidth="1"/>
    <col min="4358" max="4358" width="11.19921875" style="153" bestFit="1" customWidth="1"/>
    <col min="4359" max="4359" width="3" style="153" customWidth="1"/>
    <col min="4360" max="4360" width="37" style="153" customWidth="1"/>
    <col min="4361" max="4361" width="16.19921875" style="153"/>
    <col min="4362" max="4362" width="3" style="153" customWidth="1"/>
    <col min="4363" max="4363" width="4.19921875" style="153" customWidth="1"/>
    <col min="4364" max="4368" width="8.3984375" style="153" customWidth="1"/>
    <col min="4369" max="4369" width="8.19921875" style="153" customWidth="1"/>
    <col min="4370" max="4600" width="16.19921875" style="153"/>
    <col min="4601" max="4601" width="35.796875" style="153" customWidth="1"/>
    <col min="4602" max="4605" width="8.796875" style="153" customWidth="1"/>
    <col min="4606" max="4606" width="12.3984375" style="153" customWidth="1"/>
    <col min="4607" max="4611" width="8.796875" style="153" customWidth="1"/>
    <col min="4612" max="4612" width="3" style="153" customWidth="1"/>
    <col min="4613" max="4613" width="42.796875" style="153" customWidth="1"/>
    <col min="4614" max="4614" width="11.19921875" style="153" bestFit="1" customWidth="1"/>
    <col min="4615" max="4615" width="3" style="153" customWidth="1"/>
    <col min="4616" max="4616" width="37" style="153" customWidth="1"/>
    <col min="4617" max="4617" width="16.19921875" style="153"/>
    <col min="4618" max="4618" width="3" style="153" customWidth="1"/>
    <col min="4619" max="4619" width="4.19921875" style="153" customWidth="1"/>
    <col min="4620" max="4624" width="8.3984375" style="153" customWidth="1"/>
    <col min="4625" max="4625" width="8.19921875" style="153" customWidth="1"/>
    <col min="4626" max="4856" width="16.19921875" style="153"/>
    <col min="4857" max="4857" width="35.796875" style="153" customWidth="1"/>
    <col min="4858" max="4861" width="8.796875" style="153" customWidth="1"/>
    <col min="4862" max="4862" width="12.3984375" style="153" customWidth="1"/>
    <col min="4863" max="4867" width="8.796875" style="153" customWidth="1"/>
    <col min="4868" max="4868" width="3" style="153" customWidth="1"/>
    <col min="4869" max="4869" width="42.796875" style="153" customWidth="1"/>
    <col min="4870" max="4870" width="11.19921875" style="153" bestFit="1" customWidth="1"/>
    <col min="4871" max="4871" width="3" style="153" customWidth="1"/>
    <col min="4872" max="4872" width="37" style="153" customWidth="1"/>
    <col min="4873" max="4873" width="16.19921875" style="153"/>
    <col min="4874" max="4874" width="3" style="153" customWidth="1"/>
    <col min="4875" max="4875" width="4.19921875" style="153" customWidth="1"/>
    <col min="4876" max="4880" width="8.3984375" style="153" customWidth="1"/>
    <col min="4881" max="4881" width="8.19921875" style="153" customWidth="1"/>
    <col min="4882" max="5112" width="16.19921875" style="153"/>
    <col min="5113" max="5113" width="35.796875" style="153" customWidth="1"/>
    <col min="5114" max="5117" width="8.796875" style="153" customWidth="1"/>
    <col min="5118" max="5118" width="12.3984375" style="153" customWidth="1"/>
    <col min="5119" max="5123" width="8.796875" style="153" customWidth="1"/>
    <col min="5124" max="5124" width="3" style="153" customWidth="1"/>
    <col min="5125" max="5125" width="42.796875" style="153" customWidth="1"/>
    <col min="5126" max="5126" width="11.19921875" style="153" bestFit="1" customWidth="1"/>
    <col min="5127" max="5127" width="3" style="153" customWidth="1"/>
    <col min="5128" max="5128" width="37" style="153" customWidth="1"/>
    <col min="5129" max="5129" width="16.19921875" style="153"/>
    <col min="5130" max="5130" width="3" style="153" customWidth="1"/>
    <col min="5131" max="5131" width="4.19921875" style="153" customWidth="1"/>
    <col min="5132" max="5136" width="8.3984375" style="153" customWidth="1"/>
    <col min="5137" max="5137" width="8.19921875" style="153" customWidth="1"/>
    <col min="5138" max="5368" width="16.19921875" style="153"/>
    <col min="5369" max="5369" width="35.796875" style="153" customWidth="1"/>
    <col min="5370" max="5373" width="8.796875" style="153" customWidth="1"/>
    <col min="5374" max="5374" width="12.3984375" style="153" customWidth="1"/>
    <col min="5375" max="5379" width="8.796875" style="153" customWidth="1"/>
    <col min="5380" max="5380" width="3" style="153" customWidth="1"/>
    <col min="5381" max="5381" width="42.796875" style="153" customWidth="1"/>
    <col min="5382" max="5382" width="11.19921875" style="153" bestFit="1" customWidth="1"/>
    <col min="5383" max="5383" width="3" style="153" customWidth="1"/>
    <col min="5384" max="5384" width="37" style="153" customWidth="1"/>
    <col min="5385" max="5385" width="16.19921875" style="153"/>
    <col min="5386" max="5386" width="3" style="153" customWidth="1"/>
    <col min="5387" max="5387" width="4.19921875" style="153" customWidth="1"/>
    <col min="5388" max="5392" width="8.3984375" style="153" customWidth="1"/>
    <col min="5393" max="5393" width="8.19921875" style="153" customWidth="1"/>
    <col min="5394" max="5624" width="16.19921875" style="153"/>
    <col min="5625" max="5625" width="35.796875" style="153" customWidth="1"/>
    <col min="5626" max="5629" width="8.796875" style="153" customWidth="1"/>
    <col min="5630" max="5630" width="12.3984375" style="153" customWidth="1"/>
    <col min="5631" max="5635" width="8.796875" style="153" customWidth="1"/>
    <col min="5636" max="5636" width="3" style="153" customWidth="1"/>
    <col min="5637" max="5637" width="42.796875" style="153" customWidth="1"/>
    <col min="5638" max="5638" width="11.19921875" style="153" bestFit="1" customWidth="1"/>
    <col min="5639" max="5639" width="3" style="153" customWidth="1"/>
    <col min="5640" max="5640" width="37" style="153" customWidth="1"/>
    <col min="5641" max="5641" width="16.19921875" style="153"/>
    <col min="5642" max="5642" width="3" style="153" customWidth="1"/>
    <col min="5643" max="5643" width="4.19921875" style="153" customWidth="1"/>
    <col min="5644" max="5648" width="8.3984375" style="153" customWidth="1"/>
    <col min="5649" max="5649" width="8.19921875" style="153" customWidth="1"/>
    <col min="5650" max="5880" width="16.19921875" style="153"/>
    <col min="5881" max="5881" width="35.796875" style="153" customWidth="1"/>
    <col min="5882" max="5885" width="8.796875" style="153" customWidth="1"/>
    <col min="5886" max="5886" width="12.3984375" style="153" customWidth="1"/>
    <col min="5887" max="5891" width="8.796875" style="153" customWidth="1"/>
    <col min="5892" max="5892" width="3" style="153" customWidth="1"/>
    <col min="5893" max="5893" width="42.796875" style="153" customWidth="1"/>
    <col min="5894" max="5894" width="11.19921875" style="153" bestFit="1" customWidth="1"/>
    <col min="5895" max="5895" width="3" style="153" customWidth="1"/>
    <col min="5896" max="5896" width="37" style="153" customWidth="1"/>
    <col min="5897" max="5897" width="16.19921875" style="153"/>
    <col min="5898" max="5898" width="3" style="153" customWidth="1"/>
    <col min="5899" max="5899" width="4.19921875" style="153" customWidth="1"/>
    <col min="5900" max="5904" width="8.3984375" style="153" customWidth="1"/>
    <col min="5905" max="5905" width="8.19921875" style="153" customWidth="1"/>
    <col min="5906" max="6136" width="16.19921875" style="153"/>
    <col min="6137" max="6137" width="35.796875" style="153" customWidth="1"/>
    <col min="6138" max="6141" width="8.796875" style="153" customWidth="1"/>
    <col min="6142" max="6142" width="12.3984375" style="153" customWidth="1"/>
    <col min="6143" max="6147" width="8.796875" style="153" customWidth="1"/>
    <col min="6148" max="6148" width="3" style="153" customWidth="1"/>
    <col min="6149" max="6149" width="42.796875" style="153" customWidth="1"/>
    <col min="6150" max="6150" width="11.19921875" style="153" bestFit="1" customWidth="1"/>
    <col min="6151" max="6151" width="3" style="153" customWidth="1"/>
    <col min="6152" max="6152" width="37" style="153" customWidth="1"/>
    <col min="6153" max="6153" width="16.19921875" style="153"/>
    <col min="6154" max="6154" width="3" style="153" customWidth="1"/>
    <col min="6155" max="6155" width="4.19921875" style="153" customWidth="1"/>
    <col min="6156" max="6160" width="8.3984375" style="153" customWidth="1"/>
    <col min="6161" max="6161" width="8.19921875" style="153" customWidth="1"/>
    <col min="6162" max="6392" width="16.19921875" style="153"/>
    <col min="6393" max="6393" width="35.796875" style="153" customWidth="1"/>
    <col min="6394" max="6397" width="8.796875" style="153" customWidth="1"/>
    <col min="6398" max="6398" width="12.3984375" style="153" customWidth="1"/>
    <col min="6399" max="6403" width="8.796875" style="153" customWidth="1"/>
    <col min="6404" max="6404" width="3" style="153" customWidth="1"/>
    <col min="6405" max="6405" width="42.796875" style="153" customWidth="1"/>
    <col min="6406" max="6406" width="11.19921875" style="153" bestFit="1" customWidth="1"/>
    <col min="6407" max="6407" width="3" style="153" customWidth="1"/>
    <col min="6408" max="6408" width="37" style="153" customWidth="1"/>
    <col min="6409" max="6409" width="16.19921875" style="153"/>
    <col min="6410" max="6410" width="3" style="153" customWidth="1"/>
    <col min="6411" max="6411" width="4.19921875" style="153" customWidth="1"/>
    <col min="6412" max="6416" width="8.3984375" style="153" customWidth="1"/>
    <col min="6417" max="6417" width="8.19921875" style="153" customWidth="1"/>
    <col min="6418" max="6648" width="16.19921875" style="153"/>
    <col min="6649" max="6649" width="35.796875" style="153" customWidth="1"/>
    <col min="6650" max="6653" width="8.796875" style="153" customWidth="1"/>
    <col min="6654" max="6654" width="12.3984375" style="153" customWidth="1"/>
    <col min="6655" max="6659" width="8.796875" style="153" customWidth="1"/>
    <col min="6660" max="6660" width="3" style="153" customWidth="1"/>
    <col min="6661" max="6661" width="42.796875" style="153" customWidth="1"/>
    <col min="6662" max="6662" width="11.19921875" style="153" bestFit="1" customWidth="1"/>
    <col min="6663" max="6663" width="3" style="153" customWidth="1"/>
    <col min="6664" max="6664" width="37" style="153" customWidth="1"/>
    <col min="6665" max="6665" width="16.19921875" style="153"/>
    <col min="6666" max="6666" width="3" style="153" customWidth="1"/>
    <col min="6667" max="6667" width="4.19921875" style="153" customWidth="1"/>
    <col min="6668" max="6672" width="8.3984375" style="153" customWidth="1"/>
    <col min="6673" max="6673" width="8.19921875" style="153" customWidth="1"/>
    <col min="6674" max="6904" width="16.19921875" style="153"/>
    <col min="6905" max="6905" width="35.796875" style="153" customWidth="1"/>
    <col min="6906" max="6909" width="8.796875" style="153" customWidth="1"/>
    <col min="6910" max="6910" width="12.3984375" style="153" customWidth="1"/>
    <col min="6911" max="6915" width="8.796875" style="153" customWidth="1"/>
    <col min="6916" max="6916" width="3" style="153" customWidth="1"/>
    <col min="6917" max="6917" width="42.796875" style="153" customWidth="1"/>
    <col min="6918" max="6918" width="11.19921875" style="153" bestFit="1" customWidth="1"/>
    <col min="6919" max="6919" width="3" style="153" customWidth="1"/>
    <col min="6920" max="6920" width="37" style="153" customWidth="1"/>
    <col min="6921" max="6921" width="16.19921875" style="153"/>
    <col min="6922" max="6922" width="3" style="153" customWidth="1"/>
    <col min="6923" max="6923" width="4.19921875" style="153" customWidth="1"/>
    <col min="6924" max="6928" width="8.3984375" style="153" customWidth="1"/>
    <col min="6929" max="6929" width="8.19921875" style="153" customWidth="1"/>
    <col min="6930" max="7160" width="16.19921875" style="153"/>
    <col min="7161" max="7161" width="35.796875" style="153" customWidth="1"/>
    <col min="7162" max="7165" width="8.796875" style="153" customWidth="1"/>
    <col min="7166" max="7166" width="12.3984375" style="153" customWidth="1"/>
    <col min="7167" max="7171" width="8.796875" style="153" customWidth="1"/>
    <col min="7172" max="7172" width="3" style="153" customWidth="1"/>
    <col min="7173" max="7173" width="42.796875" style="153" customWidth="1"/>
    <col min="7174" max="7174" width="11.19921875" style="153" bestFit="1" customWidth="1"/>
    <col min="7175" max="7175" width="3" style="153" customWidth="1"/>
    <col min="7176" max="7176" width="37" style="153" customWidth="1"/>
    <col min="7177" max="7177" width="16.19921875" style="153"/>
    <col min="7178" max="7178" width="3" style="153" customWidth="1"/>
    <col min="7179" max="7179" width="4.19921875" style="153" customWidth="1"/>
    <col min="7180" max="7184" width="8.3984375" style="153" customWidth="1"/>
    <col min="7185" max="7185" width="8.19921875" style="153" customWidth="1"/>
    <col min="7186" max="7416" width="16.19921875" style="153"/>
    <col min="7417" max="7417" width="35.796875" style="153" customWidth="1"/>
    <col min="7418" max="7421" width="8.796875" style="153" customWidth="1"/>
    <col min="7422" max="7422" width="12.3984375" style="153" customWidth="1"/>
    <col min="7423" max="7427" width="8.796875" style="153" customWidth="1"/>
    <col min="7428" max="7428" width="3" style="153" customWidth="1"/>
    <col min="7429" max="7429" width="42.796875" style="153" customWidth="1"/>
    <col min="7430" max="7430" width="11.19921875" style="153" bestFit="1" customWidth="1"/>
    <col min="7431" max="7431" width="3" style="153" customWidth="1"/>
    <col min="7432" max="7432" width="37" style="153" customWidth="1"/>
    <col min="7433" max="7433" width="16.19921875" style="153"/>
    <col min="7434" max="7434" width="3" style="153" customWidth="1"/>
    <col min="7435" max="7435" width="4.19921875" style="153" customWidth="1"/>
    <col min="7436" max="7440" width="8.3984375" style="153" customWidth="1"/>
    <col min="7441" max="7441" width="8.19921875" style="153" customWidth="1"/>
    <col min="7442" max="7672" width="16.19921875" style="153"/>
    <col min="7673" max="7673" width="35.796875" style="153" customWidth="1"/>
    <col min="7674" max="7677" width="8.796875" style="153" customWidth="1"/>
    <col min="7678" max="7678" width="12.3984375" style="153" customWidth="1"/>
    <col min="7679" max="7683" width="8.796875" style="153" customWidth="1"/>
    <col min="7684" max="7684" width="3" style="153" customWidth="1"/>
    <col min="7685" max="7685" width="42.796875" style="153" customWidth="1"/>
    <col min="7686" max="7686" width="11.19921875" style="153" bestFit="1" customWidth="1"/>
    <col min="7687" max="7687" width="3" style="153" customWidth="1"/>
    <col min="7688" max="7688" width="37" style="153" customWidth="1"/>
    <col min="7689" max="7689" width="16.19921875" style="153"/>
    <col min="7690" max="7690" width="3" style="153" customWidth="1"/>
    <col min="7691" max="7691" width="4.19921875" style="153" customWidth="1"/>
    <col min="7692" max="7696" width="8.3984375" style="153" customWidth="1"/>
    <col min="7697" max="7697" width="8.19921875" style="153" customWidth="1"/>
    <col min="7698" max="7928" width="16.19921875" style="153"/>
    <col min="7929" max="7929" width="35.796875" style="153" customWidth="1"/>
    <col min="7930" max="7933" width="8.796875" style="153" customWidth="1"/>
    <col min="7934" max="7934" width="12.3984375" style="153" customWidth="1"/>
    <col min="7935" max="7939" width="8.796875" style="153" customWidth="1"/>
    <col min="7940" max="7940" width="3" style="153" customWidth="1"/>
    <col min="7941" max="7941" width="42.796875" style="153" customWidth="1"/>
    <col min="7942" max="7942" width="11.19921875" style="153" bestFit="1" customWidth="1"/>
    <col min="7943" max="7943" width="3" style="153" customWidth="1"/>
    <col min="7944" max="7944" width="37" style="153" customWidth="1"/>
    <col min="7945" max="7945" width="16.19921875" style="153"/>
    <col min="7946" max="7946" width="3" style="153" customWidth="1"/>
    <col min="7947" max="7947" width="4.19921875" style="153" customWidth="1"/>
    <col min="7948" max="7952" width="8.3984375" style="153" customWidth="1"/>
    <col min="7953" max="7953" width="8.19921875" style="153" customWidth="1"/>
    <col min="7954" max="8184" width="16.19921875" style="153"/>
    <col min="8185" max="8185" width="35.796875" style="153" customWidth="1"/>
    <col min="8186" max="8189" width="8.796875" style="153" customWidth="1"/>
    <col min="8190" max="8190" width="12.3984375" style="153" customWidth="1"/>
    <col min="8191" max="8195" width="8.796875" style="153" customWidth="1"/>
    <col min="8196" max="8196" width="3" style="153" customWidth="1"/>
    <col min="8197" max="8197" width="42.796875" style="153" customWidth="1"/>
    <col min="8198" max="8198" width="11.19921875" style="153" bestFit="1" customWidth="1"/>
    <col min="8199" max="8199" width="3" style="153" customWidth="1"/>
    <col min="8200" max="8200" width="37" style="153" customWidth="1"/>
    <col min="8201" max="8201" width="16.19921875" style="153"/>
    <col min="8202" max="8202" width="3" style="153" customWidth="1"/>
    <col min="8203" max="8203" width="4.19921875" style="153" customWidth="1"/>
    <col min="8204" max="8208" width="8.3984375" style="153" customWidth="1"/>
    <col min="8209" max="8209" width="8.19921875" style="153" customWidth="1"/>
    <col min="8210" max="8440" width="16.19921875" style="153"/>
    <col min="8441" max="8441" width="35.796875" style="153" customWidth="1"/>
    <col min="8442" max="8445" width="8.796875" style="153" customWidth="1"/>
    <col min="8446" max="8446" width="12.3984375" style="153" customWidth="1"/>
    <col min="8447" max="8451" width="8.796875" style="153" customWidth="1"/>
    <col min="8452" max="8452" width="3" style="153" customWidth="1"/>
    <col min="8453" max="8453" width="42.796875" style="153" customWidth="1"/>
    <col min="8454" max="8454" width="11.19921875" style="153" bestFit="1" customWidth="1"/>
    <col min="8455" max="8455" width="3" style="153" customWidth="1"/>
    <col min="8456" max="8456" width="37" style="153" customWidth="1"/>
    <col min="8457" max="8457" width="16.19921875" style="153"/>
    <col min="8458" max="8458" width="3" style="153" customWidth="1"/>
    <col min="8459" max="8459" width="4.19921875" style="153" customWidth="1"/>
    <col min="8460" max="8464" width="8.3984375" style="153" customWidth="1"/>
    <col min="8465" max="8465" width="8.19921875" style="153" customWidth="1"/>
    <col min="8466" max="8696" width="16.19921875" style="153"/>
    <col min="8697" max="8697" width="35.796875" style="153" customWidth="1"/>
    <col min="8698" max="8701" width="8.796875" style="153" customWidth="1"/>
    <col min="8702" max="8702" width="12.3984375" style="153" customWidth="1"/>
    <col min="8703" max="8707" width="8.796875" style="153" customWidth="1"/>
    <col min="8708" max="8708" width="3" style="153" customWidth="1"/>
    <col min="8709" max="8709" width="42.796875" style="153" customWidth="1"/>
    <col min="8710" max="8710" width="11.19921875" style="153" bestFit="1" customWidth="1"/>
    <col min="8711" max="8711" width="3" style="153" customWidth="1"/>
    <col min="8712" max="8712" width="37" style="153" customWidth="1"/>
    <col min="8713" max="8713" width="16.19921875" style="153"/>
    <col min="8714" max="8714" width="3" style="153" customWidth="1"/>
    <col min="8715" max="8715" width="4.19921875" style="153" customWidth="1"/>
    <col min="8716" max="8720" width="8.3984375" style="153" customWidth="1"/>
    <col min="8721" max="8721" width="8.19921875" style="153" customWidth="1"/>
    <col min="8722" max="8952" width="16.19921875" style="153"/>
    <col min="8953" max="8953" width="35.796875" style="153" customWidth="1"/>
    <col min="8954" max="8957" width="8.796875" style="153" customWidth="1"/>
    <col min="8958" max="8958" width="12.3984375" style="153" customWidth="1"/>
    <col min="8959" max="8963" width="8.796875" style="153" customWidth="1"/>
    <col min="8964" max="8964" width="3" style="153" customWidth="1"/>
    <col min="8965" max="8965" width="42.796875" style="153" customWidth="1"/>
    <col min="8966" max="8966" width="11.19921875" style="153" bestFit="1" customWidth="1"/>
    <col min="8967" max="8967" width="3" style="153" customWidth="1"/>
    <col min="8968" max="8968" width="37" style="153" customWidth="1"/>
    <col min="8969" max="8969" width="16.19921875" style="153"/>
    <col min="8970" max="8970" width="3" style="153" customWidth="1"/>
    <col min="8971" max="8971" width="4.19921875" style="153" customWidth="1"/>
    <col min="8972" max="8976" width="8.3984375" style="153" customWidth="1"/>
    <col min="8977" max="8977" width="8.19921875" style="153" customWidth="1"/>
    <col min="8978" max="9208" width="16.19921875" style="153"/>
    <col min="9209" max="9209" width="35.796875" style="153" customWidth="1"/>
    <col min="9210" max="9213" width="8.796875" style="153" customWidth="1"/>
    <col min="9214" max="9214" width="12.3984375" style="153" customWidth="1"/>
    <col min="9215" max="9219" width="8.796875" style="153" customWidth="1"/>
    <col min="9220" max="9220" width="3" style="153" customWidth="1"/>
    <col min="9221" max="9221" width="42.796875" style="153" customWidth="1"/>
    <col min="9222" max="9222" width="11.19921875" style="153" bestFit="1" customWidth="1"/>
    <col min="9223" max="9223" width="3" style="153" customWidth="1"/>
    <col min="9224" max="9224" width="37" style="153" customWidth="1"/>
    <col min="9225" max="9225" width="16.19921875" style="153"/>
    <col min="9226" max="9226" width="3" style="153" customWidth="1"/>
    <col min="9227" max="9227" width="4.19921875" style="153" customWidth="1"/>
    <col min="9228" max="9232" width="8.3984375" style="153" customWidth="1"/>
    <col min="9233" max="9233" width="8.19921875" style="153" customWidth="1"/>
    <col min="9234" max="9464" width="16.19921875" style="153"/>
    <col min="9465" max="9465" width="35.796875" style="153" customWidth="1"/>
    <col min="9466" max="9469" width="8.796875" style="153" customWidth="1"/>
    <col min="9470" max="9470" width="12.3984375" style="153" customWidth="1"/>
    <col min="9471" max="9475" width="8.796875" style="153" customWidth="1"/>
    <col min="9476" max="9476" width="3" style="153" customWidth="1"/>
    <col min="9477" max="9477" width="42.796875" style="153" customWidth="1"/>
    <col min="9478" max="9478" width="11.19921875" style="153" bestFit="1" customWidth="1"/>
    <col min="9479" max="9479" width="3" style="153" customWidth="1"/>
    <col min="9480" max="9480" width="37" style="153" customWidth="1"/>
    <col min="9481" max="9481" width="16.19921875" style="153"/>
    <col min="9482" max="9482" width="3" style="153" customWidth="1"/>
    <col min="9483" max="9483" width="4.19921875" style="153" customWidth="1"/>
    <col min="9484" max="9488" width="8.3984375" style="153" customWidth="1"/>
    <col min="9489" max="9489" width="8.19921875" style="153" customWidth="1"/>
    <col min="9490" max="9720" width="16.19921875" style="153"/>
    <col min="9721" max="9721" width="35.796875" style="153" customWidth="1"/>
    <col min="9722" max="9725" width="8.796875" style="153" customWidth="1"/>
    <col min="9726" max="9726" width="12.3984375" style="153" customWidth="1"/>
    <col min="9727" max="9731" width="8.796875" style="153" customWidth="1"/>
    <col min="9732" max="9732" width="3" style="153" customWidth="1"/>
    <col min="9733" max="9733" width="42.796875" style="153" customWidth="1"/>
    <col min="9734" max="9734" width="11.19921875" style="153" bestFit="1" customWidth="1"/>
    <col min="9735" max="9735" width="3" style="153" customWidth="1"/>
    <col min="9736" max="9736" width="37" style="153" customWidth="1"/>
    <col min="9737" max="9737" width="16.19921875" style="153"/>
    <col min="9738" max="9738" width="3" style="153" customWidth="1"/>
    <col min="9739" max="9739" width="4.19921875" style="153" customWidth="1"/>
    <col min="9740" max="9744" width="8.3984375" style="153" customWidth="1"/>
    <col min="9745" max="9745" width="8.19921875" style="153" customWidth="1"/>
    <col min="9746" max="9976" width="16.19921875" style="153"/>
    <col min="9977" max="9977" width="35.796875" style="153" customWidth="1"/>
    <col min="9978" max="9981" width="8.796875" style="153" customWidth="1"/>
    <col min="9982" max="9982" width="12.3984375" style="153" customWidth="1"/>
    <col min="9983" max="9987" width="8.796875" style="153" customWidth="1"/>
    <col min="9988" max="9988" width="3" style="153" customWidth="1"/>
    <col min="9989" max="9989" width="42.796875" style="153" customWidth="1"/>
    <col min="9990" max="9990" width="11.19921875" style="153" bestFit="1" customWidth="1"/>
    <col min="9991" max="9991" width="3" style="153" customWidth="1"/>
    <col min="9992" max="9992" width="37" style="153" customWidth="1"/>
    <col min="9993" max="9993" width="16.19921875" style="153"/>
    <col min="9994" max="9994" width="3" style="153" customWidth="1"/>
    <col min="9995" max="9995" width="4.19921875" style="153" customWidth="1"/>
    <col min="9996" max="10000" width="8.3984375" style="153" customWidth="1"/>
    <col min="10001" max="10001" width="8.19921875" style="153" customWidth="1"/>
    <col min="10002" max="10232" width="16.19921875" style="153"/>
    <col min="10233" max="10233" width="35.796875" style="153" customWidth="1"/>
    <col min="10234" max="10237" width="8.796875" style="153" customWidth="1"/>
    <col min="10238" max="10238" width="12.3984375" style="153" customWidth="1"/>
    <col min="10239" max="10243" width="8.796875" style="153" customWidth="1"/>
    <col min="10244" max="10244" width="3" style="153" customWidth="1"/>
    <col min="10245" max="10245" width="42.796875" style="153" customWidth="1"/>
    <col min="10246" max="10246" width="11.19921875" style="153" bestFit="1" customWidth="1"/>
    <col min="10247" max="10247" width="3" style="153" customWidth="1"/>
    <col min="10248" max="10248" width="37" style="153" customWidth="1"/>
    <col min="10249" max="10249" width="16.19921875" style="153"/>
    <col min="10250" max="10250" width="3" style="153" customWidth="1"/>
    <col min="10251" max="10251" width="4.19921875" style="153" customWidth="1"/>
    <col min="10252" max="10256" width="8.3984375" style="153" customWidth="1"/>
    <col min="10257" max="10257" width="8.19921875" style="153" customWidth="1"/>
    <col min="10258" max="10488" width="16.19921875" style="153"/>
    <col min="10489" max="10489" width="35.796875" style="153" customWidth="1"/>
    <col min="10490" max="10493" width="8.796875" style="153" customWidth="1"/>
    <col min="10494" max="10494" width="12.3984375" style="153" customWidth="1"/>
    <col min="10495" max="10499" width="8.796875" style="153" customWidth="1"/>
    <col min="10500" max="10500" width="3" style="153" customWidth="1"/>
    <col min="10501" max="10501" width="42.796875" style="153" customWidth="1"/>
    <col min="10502" max="10502" width="11.19921875" style="153" bestFit="1" customWidth="1"/>
    <col min="10503" max="10503" width="3" style="153" customWidth="1"/>
    <col min="10504" max="10504" width="37" style="153" customWidth="1"/>
    <col min="10505" max="10505" width="16.19921875" style="153"/>
    <col min="10506" max="10506" width="3" style="153" customWidth="1"/>
    <col min="10507" max="10507" width="4.19921875" style="153" customWidth="1"/>
    <col min="10508" max="10512" width="8.3984375" style="153" customWidth="1"/>
    <col min="10513" max="10513" width="8.19921875" style="153" customWidth="1"/>
    <col min="10514" max="10744" width="16.19921875" style="153"/>
    <col min="10745" max="10745" width="35.796875" style="153" customWidth="1"/>
    <col min="10746" max="10749" width="8.796875" style="153" customWidth="1"/>
    <col min="10750" max="10750" width="12.3984375" style="153" customWidth="1"/>
    <col min="10751" max="10755" width="8.796875" style="153" customWidth="1"/>
    <col min="10756" max="10756" width="3" style="153" customWidth="1"/>
    <col min="10757" max="10757" width="42.796875" style="153" customWidth="1"/>
    <col min="10758" max="10758" width="11.19921875" style="153" bestFit="1" customWidth="1"/>
    <col min="10759" max="10759" width="3" style="153" customWidth="1"/>
    <col min="10760" max="10760" width="37" style="153" customWidth="1"/>
    <col min="10761" max="10761" width="16.19921875" style="153"/>
    <col min="10762" max="10762" width="3" style="153" customWidth="1"/>
    <col min="10763" max="10763" width="4.19921875" style="153" customWidth="1"/>
    <col min="10764" max="10768" width="8.3984375" style="153" customWidth="1"/>
    <col min="10769" max="10769" width="8.19921875" style="153" customWidth="1"/>
    <col min="10770" max="11000" width="16.19921875" style="153"/>
    <col min="11001" max="11001" width="35.796875" style="153" customWidth="1"/>
    <col min="11002" max="11005" width="8.796875" style="153" customWidth="1"/>
    <col min="11006" max="11006" width="12.3984375" style="153" customWidth="1"/>
    <col min="11007" max="11011" width="8.796875" style="153" customWidth="1"/>
    <col min="11012" max="11012" width="3" style="153" customWidth="1"/>
    <col min="11013" max="11013" width="42.796875" style="153" customWidth="1"/>
    <col min="11014" max="11014" width="11.19921875" style="153" bestFit="1" customWidth="1"/>
    <col min="11015" max="11015" width="3" style="153" customWidth="1"/>
    <col min="11016" max="11016" width="37" style="153" customWidth="1"/>
    <col min="11017" max="11017" width="16.19921875" style="153"/>
    <col min="11018" max="11018" width="3" style="153" customWidth="1"/>
    <col min="11019" max="11019" width="4.19921875" style="153" customWidth="1"/>
    <col min="11020" max="11024" width="8.3984375" style="153" customWidth="1"/>
    <col min="11025" max="11025" width="8.19921875" style="153" customWidth="1"/>
    <col min="11026" max="11256" width="16.19921875" style="153"/>
    <col min="11257" max="11257" width="35.796875" style="153" customWidth="1"/>
    <col min="11258" max="11261" width="8.796875" style="153" customWidth="1"/>
    <col min="11262" max="11262" width="12.3984375" style="153" customWidth="1"/>
    <col min="11263" max="11267" width="8.796875" style="153" customWidth="1"/>
    <col min="11268" max="11268" width="3" style="153" customWidth="1"/>
    <col min="11269" max="11269" width="42.796875" style="153" customWidth="1"/>
    <col min="11270" max="11270" width="11.19921875" style="153" bestFit="1" customWidth="1"/>
    <col min="11271" max="11271" width="3" style="153" customWidth="1"/>
    <col min="11272" max="11272" width="37" style="153" customWidth="1"/>
    <col min="11273" max="11273" width="16.19921875" style="153"/>
    <col min="11274" max="11274" width="3" style="153" customWidth="1"/>
    <col min="11275" max="11275" width="4.19921875" style="153" customWidth="1"/>
    <col min="11276" max="11280" width="8.3984375" style="153" customWidth="1"/>
    <col min="11281" max="11281" width="8.19921875" style="153" customWidth="1"/>
    <col min="11282" max="11512" width="16.19921875" style="153"/>
    <col min="11513" max="11513" width="35.796875" style="153" customWidth="1"/>
    <col min="11514" max="11517" width="8.796875" style="153" customWidth="1"/>
    <col min="11518" max="11518" width="12.3984375" style="153" customWidth="1"/>
    <col min="11519" max="11523" width="8.796875" style="153" customWidth="1"/>
    <col min="11524" max="11524" width="3" style="153" customWidth="1"/>
    <col min="11525" max="11525" width="42.796875" style="153" customWidth="1"/>
    <col min="11526" max="11526" width="11.19921875" style="153" bestFit="1" customWidth="1"/>
    <col min="11527" max="11527" width="3" style="153" customWidth="1"/>
    <col min="11528" max="11528" width="37" style="153" customWidth="1"/>
    <col min="11529" max="11529" width="16.19921875" style="153"/>
    <col min="11530" max="11530" width="3" style="153" customWidth="1"/>
    <col min="11531" max="11531" width="4.19921875" style="153" customWidth="1"/>
    <col min="11532" max="11536" width="8.3984375" style="153" customWidth="1"/>
    <col min="11537" max="11537" width="8.19921875" style="153" customWidth="1"/>
    <col min="11538" max="11768" width="16.19921875" style="153"/>
    <col min="11769" max="11769" width="35.796875" style="153" customWidth="1"/>
    <col min="11770" max="11773" width="8.796875" style="153" customWidth="1"/>
    <col min="11774" max="11774" width="12.3984375" style="153" customWidth="1"/>
    <col min="11775" max="11779" width="8.796875" style="153" customWidth="1"/>
    <col min="11780" max="11780" width="3" style="153" customWidth="1"/>
    <col min="11781" max="11781" width="42.796875" style="153" customWidth="1"/>
    <col min="11782" max="11782" width="11.19921875" style="153" bestFit="1" customWidth="1"/>
    <col min="11783" max="11783" width="3" style="153" customWidth="1"/>
    <col min="11784" max="11784" width="37" style="153" customWidth="1"/>
    <col min="11785" max="11785" width="16.19921875" style="153"/>
    <col min="11786" max="11786" width="3" style="153" customWidth="1"/>
    <col min="11787" max="11787" width="4.19921875" style="153" customWidth="1"/>
    <col min="11788" max="11792" width="8.3984375" style="153" customWidth="1"/>
    <col min="11793" max="11793" width="8.19921875" style="153" customWidth="1"/>
    <col min="11794" max="12024" width="16.19921875" style="153"/>
    <col min="12025" max="12025" width="35.796875" style="153" customWidth="1"/>
    <col min="12026" max="12029" width="8.796875" style="153" customWidth="1"/>
    <col min="12030" max="12030" width="12.3984375" style="153" customWidth="1"/>
    <col min="12031" max="12035" width="8.796875" style="153" customWidth="1"/>
    <col min="12036" max="12036" width="3" style="153" customWidth="1"/>
    <col min="12037" max="12037" width="42.796875" style="153" customWidth="1"/>
    <col min="12038" max="12038" width="11.19921875" style="153" bestFit="1" customWidth="1"/>
    <col min="12039" max="12039" width="3" style="153" customWidth="1"/>
    <col min="12040" max="12040" width="37" style="153" customWidth="1"/>
    <col min="12041" max="12041" width="16.19921875" style="153"/>
    <col min="12042" max="12042" width="3" style="153" customWidth="1"/>
    <col min="12043" max="12043" width="4.19921875" style="153" customWidth="1"/>
    <col min="12044" max="12048" width="8.3984375" style="153" customWidth="1"/>
    <col min="12049" max="12049" width="8.19921875" style="153" customWidth="1"/>
    <col min="12050" max="12280" width="16.19921875" style="153"/>
    <col min="12281" max="12281" width="35.796875" style="153" customWidth="1"/>
    <col min="12282" max="12285" width="8.796875" style="153" customWidth="1"/>
    <col min="12286" max="12286" width="12.3984375" style="153" customWidth="1"/>
    <col min="12287" max="12291" width="8.796875" style="153" customWidth="1"/>
    <col min="12292" max="12292" width="3" style="153" customWidth="1"/>
    <col min="12293" max="12293" width="42.796875" style="153" customWidth="1"/>
    <col min="12294" max="12294" width="11.19921875" style="153" bestFit="1" customWidth="1"/>
    <col min="12295" max="12295" width="3" style="153" customWidth="1"/>
    <col min="12296" max="12296" width="37" style="153" customWidth="1"/>
    <col min="12297" max="12297" width="16.19921875" style="153"/>
    <col min="12298" max="12298" width="3" style="153" customWidth="1"/>
    <col min="12299" max="12299" width="4.19921875" style="153" customWidth="1"/>
    <col min="12300" max="12304" width="8.3984375" style="153" customWidth="1"/>
    <col min="12305" max="12305" width="8.19921875" style="153" customWidth="1"/>
    <col min="12306" max="12536" width="16.19921875" style="153"/>
    <col min="12537" max="12537" width="35.796875" style="153" customWidth="1"/>
    <col min="12538" max="12541" width="8.796875" style="153" customWidth="1"/>
    <col min="12542" max="12542" width="12.3984375" style="153" customWidth="1"/>
    <col min="12543" max="12547" width="8.796875" style="153" customWidth="1"/>
    <col min="12548" max="12548" width="3" style="153" customWidth="1"/>
    <col min="12549" max="12549" width="42.796875" style="153" customWidth="1"/>
    <col min="12550" max="12550" width="11.19921875" style="153" bestFit="1" customWidth="1"/>
    <col min="12551" max="12551" width="3" style="153" customWidth="1"/>
    <col min="12552" max="12552" width="37" style="153" customWidth="1"/>
    <col min="12553" max="12553" width="16.19921875" style="153"/>
    <col min="12554" max="12554" width="3" style="153" customWidth="1"/>
    <col min="12555" max="12555" width="4.19921875" style="153" customWidth="1"/>
    <col min="12556" max="12560" width="8.3984375" style="153" customWidth="1"/>
    <col min="12561" max="12561" width="8.19921875" style="153" customWidth="1"/>
    <col min="12562" max="12792" width="16.19921875" style="153"/>
    <col min="12793" max="12793" width="35.796875" style="153" customWidth="1"/>
    <col min="12794" max="12797" width="8.796875" style="153" customWidth="1"/>
    <col min="12798" max="12798" width="12.3984375" style="153" customWidth="1"/>
    <col min="12799" max="12803" width="8.796875" style="153" customWidth="1"/>
    <col min="12804" max="12804" width="3" style="153" customWidth="1"/>
    <col min="12805" max="12805" width="42.796875" style="153" customWidth="1"/>
    <col min="12806" max="12806" width="11.19921875" style="153" bestFit="1" customWidth="1"/>
    <col min="12807" max="12807" width="3" style="153" customWidth="1"/>
    <col min="12808" max="12808" width="37" style="153" customWidth="1"/>
    <col min="12809" max="12809" width="16.19921875" style="153"/>
    <col min="12810" max="12810" width="3" style="153" customWidth="1"/>
    <col min="12811" max="12811" width="4.19921875" style="153" customWidth="1"/>
    <col min="12812" max="12816" width="8.3984375" style="153" customWidth="1"/>
    <col min="12817" max="12817" width="8.19921875" style="153" customWidth="1"/>
    <col min="12818" max="13048" width="16.19921875" style="153"/>
    <col min="13049" max="13049" width="35.796875" style="153" customWidth="1"/>
    <col min="13050" max="13053" width="8.796875" style="153" customWidth="1"/>
    <col min="13054" max="13054" width="12.3984375" style="153" customWidth="1"/>
    <col min="13055" max="13059" width="8.796875" style="153" customWidth="1"/>
    <col min="13060" max="13060" width="3" style="153" customWidth="1"/>
    <col min="13061" max="13061" width="42.796875" style="153" customWidth="1"/>
    <col min="13062" max="13062" width="11.19921875" style="153" bestFit="1" customWidth="1"/>
    <col min="13063" max="13063" width="3" style="153" customWidth="1"/>
    <col min="13064" max="13064" width="37" style="153" customWidth="1"/>
    <col min="13065" max="13065" width="16.19921875" style="153"/>
    <col min="13066" max="13066" width="3" style="153" customWidth="1"/>
    <col min="13067" max="13067" width="4.19921875" style="153" customWidth="1"/>
    <col min="13068" max="13072" width="8.3984375" style="153" customWidth="1"/>
    <col min="13073" max="13073" width="8.19921875" style="153" customWidth="1"/>
    <col min="13074" max="13304" width="16.19921875" style="153"/>
    <col min="13305" max="13305" width="35.796875" style="153" customWidth="1"/>
    <col min="13306" max="13309" width="8.796875" style="153" customWidth="1"/>
    <col min="13310" max="13310" width="12.3984375" style="153" customWidth="1"/>
    <col min="13311" max="13315" width="8.796875" style="153" customWidth="1"/>
    <col min="13316" max="13316" width="3" style="153" customWidth="1"/>
    <col min="13317" max="13317" width="42.796875" style="153" customWidth="1"/>
    <col min="13318" max="13318" width="11.19921875" style="153" bestFit="1" customWidth="1"/>
    <col min="13319" max="13319" width="3" style="153" customWidth="1"/>
    <col min="13320" max="13320" width="37" style="153" customWidth="1"/>
    <col min="13321" max="13321" width="16.19921875" style="153"/>
    <col min="13322" max="13322" width="3" style="153" customWidth="1"/>
    <col min="13323" max="13323" width="4.19921875" style="153" customWidth="1"/>
    <col min="13324" max="13328" width="8.3984375" style="153" customWidth="1"/>
    <col min="13329" max="13329" width="8.19921875" style="153" customWidth="1"/>
    <col min="13330" max="13560" width="16.19921875" style="153"/>
    <col min="13561" max="13561" width="35.796875" style="153" customWidth="1"/>
    <col min="13562" max="13565" width="8.796875" style="153" customWidth="1"/>
    <col min="13566" max="13566" width="12.3984375" style="153" customWidth="1"/>
    <col min="13567" max="13571" width="8.796875" style="153" customWidth="1"/>
    <col min="13572" max="13572" width="3" style="153" customWidth="1"/>
    <col min="13573" max="13573" width="42.796875" style="153" customWidth="1"/>
    <col min="13574" max="13574" width="11.19921875" style="153" bestFit="1" customWidth="1"/>
    <col min="13575" max="13575" width="3" style="153" customWidth="1"/>
    <col min="13576" max="13576" width="37" style="153" customWidth="1"/>
    <col min="13577" max="13577" width="16.19921875" style="153"/>
    <col min="13578" max="13578" width="3" style="153" customWidth="1"/>
    <col min="13579" max="13579" width="4.19921875" style="153" customWidth="1"/>
    <col min="13580" max="13584" width="8.3984375" style="153" customWidth="1"/>
    <col min="13585" max="13585" width="8.19921875" style="153" customWidth="1"/>
    <col min="13586" max="13816" width="16.19921875" style="153"/>
    <col min="13817" max="13817" width="35.796875" style="153" customWidth="1"/>
    <col min="13818" max="13821" width="8.796875" style="153" customWidth="1"/>
    <col min="13822" max="13822" width="12.3984375" style="153" customWidth="1"/>
    <col min="13823" max="13827" width="8.796875" style="153" customWidth="1"/>
    <col min="13828" max="13828" width="3" style="153" customWidth="1"/>
    <col min="13829" max="13829" width="42.796875" style="153" customWidth="1"/>
    <col min="13830" max="13830" width="11.19921875" style="153" bestFit="1" customWidth="1"/>
    <col min="13831" max="13831" width="3" style="153" customWidth="1"/>
    <col min="13832" max="13832" width="37" style="153" customWidth="1"/>
    <col min="13833" max="13833" width="16.19921875" style="153"/>
    <col min="13834" max="13834" width="3" style="153" customWidth="1"/>
    <col min="13835" max="13835" width="4.19921875" style="153" customWidth="1"/>
    <col min="13836" max="13840" width="8.3984375" style="153" customWidth="1"/>
    <col min="13841" max="13841" width="8.19921875" style="153" customWidth="1"/>
    <col min="13842" max="14072" width="16.19921875" style="153"/>
    <col min="14073" max="14073" width="35.796875" style="153" customWidth="1"/>
    <col min="14074" max="14077" width="8.796875" style="153" customWidth="1"/>
    <col min="14078" max="14078" width="12.3984375" style="153" customWidth="1"/>
    <col min="14079" max="14083" width="8.796875" style="153" customWidth="1"/>
    <col min="14084" max="14084" width="3" style="153" customWidth="1"/>
    <col min="14085" max="14085" width="42.796875" style="153" customWidth="1"/>
    <col min="14086" max="14086" width="11.19921875" style="153" bestFit="1" customWidth="1"/>
    <col min="14087" max="14087" width="3" style="153" customWidth="1"/>
    <col min="14088" max="14088" width="37" style="153" customWidth="1"/>
    <col min="14089" max="14089" width="16.19921875" style="153"/>
    <col min="14090" max="14090" width="3" style="153" customWidth="1"/>
    <col min="14091" max="14091" width="4.19921875" style="153" customWidth="1"/>
    <col min="14092" max="14096" width="8.3984375" style="153" customWidth="1"/>
    <col min="14097" max="14097" width="8.19921875" style="153" customWidth="1"/>
    <col min="14098" max="14328" width="16.19921875" style="153"/>
    <col min="14329" max="14329" width="35.796875" style="153" customWidth="1"/>
    <col min="14330" max="14333" width="8.796875" style="153" customWidth="1"/>
    <col min="14334" max="14334" width="12.3984375" style="153" customWidth="1"/>
    <col min="14335" max="14339" width="8.796875" style="153" customWidth="1"/>
    <col min="14340" max="14340" width="3" style="153" customWidth="1"/>
    <col min="14341" max="14341" width="42.796875" style="153" customWidth="1"/>
    <col min="14342" max="14342" width="11.19921875" style="153" bestFit="1" customWidth="1"/>
    <col min="14343" max="14343" width="3" style="153" customWidth="1"/>
    <col min="14344" max="14344" width="37" style="153" customWidth="1"/>
    <col min="14345" max="14345" width="16.19921875" style="153"/>
    <col min="14346" max="14346" width="3" style="153" customWidth="1"/>
    <col min="14347" max="14347" width="4.19921875" style="153" customWidth="1"/>
    <col min="14348" max="14352" width="8.3984375" style="153" customWidth="1"/>
    <col min="14353" max="14353" width="8.19921875" style="153" customWidth="1"/>
    <col min="14354" max="14584" width="16.19921875" style="153"/>
    <col min="14585" max="14585" width="35.796875" style="153" customWidth="1"/>
    <col min="14586" max="14589" width="8.796875" style="153" customWidth="1"/>
    <col min="14590" max="14590" width="12.3984375" style="153" customWidth="1"/>
    <col min="14591" max="14595" width="8.796875" style="153" customWidth="1"/>
    <col min="14596" max="14596" width="3" style="153" customWidth="1"/>
    <col min="14597" max="14597" width="42.796875" style="153" customWidth="1"/>
    <col min="14598" max="14598" width="11.19921875" style="153" bestFit="1" customWidth="1"/>
    <col min="14599" max="14599" width="3" style="153" customWidth="1"/>
    <col min="14600" max="14600" width="37" style="153" customWidth="1"/>
    <col min="14601" max="14601" width="16.19921875" style="153"/>
    <col min="14602" max="14602" width="3" style="153" customWidth="1"/>
    <col min="14603" max="14603" width="4.19921875" style="153" customWidth="1"/>
    <col min="14604" max="14608" width="8.3984375" style="153" customWidth="1"/>
    <col min="14609" max="14609" width="8.19921875" style="153" customWidth="1"/>
    <col min="14610" max="14840" width="16.19921875" style="153"/>
    <col min="14841" max="14841" width="35.796875" style="153" customWidth="1"/>
    <col min="14842" max="14845" width="8.796875" style="153" customWidth="1"/>
    <col min="14846" max="14846" width="12.3984375" style="153" customWidth="1"/>
    <col min="14847" max="14851" width="8.796875" style="153" customWidth="1"/>
    <col min="14852" max="14852" width="3" style="153" customWidth="1"/>
    <col min="14853" max="14853" width="42.796875" style="153" customWidth="1"/>
    <col min="14854" max="14854" width="11.19921875" style="153" bestFit="1" customWidth="1"/>
    <col min="14855" max="14855" width="3" style="153" customWidth="1"/>
    <col min="14856" max="14856" width="37" style="153" customWidth="1"/>
    <col min="14857" max="14857" width="16.19921875" style="153"/>
    <col min="14858" max="14858" width="3" style="153" customWidth="1"/>
    <col min="14859" max="14859" width="4.19921875" style="153" customWidth="1"/>
    <col min="14860" max="14864" width="8.3984375" style="153" customWidth="1"/>
    <col min="14865" max="14865" width="8.19921875" style="153" customWidth="1"/>
    <col min="14866" max="15096" width="16.19921875" style="153"/>
    <col min="15097" max="15097" width="35.796875" style="153" customWidth="1"/>
    <col min="15098" max="15101" width="8.796875" style="153" customWidth="1"/>
    <col min="15102" max="15102" width="12.3984375" style="153" customWidth="1"/>
    <col min="15103" max="15107" width="8.796875" style="153" customWidth="1"/>
    <col min="15108" max="15108" width="3" style="153" customWidth="1"/>
    <col min="15109" max="15109" width="42.796875" style="153" customWidth="1"/>
    <col min="15110" max="15110" width="11.19921875" style="153" bestFit="1" customWidth="1"/>
    <col min="15111" max="15111" width="3" style="153" customWidth="1"/>
    <col min="15112" max="15112" width="37" style="153" customWidth="1"/>
    <col min="15113" max="15113" width="16.19921875" style="153"/>
    <col min="15114" max="15114" width="3" style="153" customWidth="1"/>
    <col min="15115" max="15115" width="4.19921875" style="153" customWidth="1"/>
    <col min="15116" max="15120" width="8.3984375" style="153" customWidth="1"/>
    <col min="15121" max="15121" width="8.19921875" style="153" customWidth="1"/>
    <col min="15122" max="15352" width="16.19921875" style="153"/>
    <col min="15353" max="15353" width="35.796875" style="153" customWidth="1"/>
    <col min="15354" max="15357" width="8.796875" style="153" customWidth="1"/>
    <col min="15358" max="15358" width="12.3984375" style="153" customWidth="1"/>
    <col min="15359" max="15363" width="8.796875" style="153" customWidth="1"/>
    <col min="15364" max="15364" width="3" style="153" customWidth="1"/>
    <col min="15365" max="15365" width="42.796875" style="153" customWidth="1"/>
    <col min="15366" max="15366" width="11.19921875" style="153" bestFit="1" customWidth="1"/>
    <col min="15367" max="15367" width="3" style="153" customWidth="1"/>
    <col min="15368" max="15368" width="37" style="153" customWidth="1"/>
    <col min="15369" max="15369" width="16.19921875" style="153"/>
    <col min="15370" max="15370" width="3" style="153" customWidth="1"/>
    <col min="15371" max="15371" width="4.19921875" style="153" customWidth="1"/>
    <col min="15372" max="15376" width="8.3984375" style="153" customWidth="1"/>
    <col min="15377" max="15377" width="8.19921875" style="153" customWidth="1"/>
    <col min="15378" max="15608" width="16.19921875" style="153"/>
    <col min="15609" max="15609" width="35.796875" style="153" customWidth="1"/>
    <col min="15610" max="15613" width="8.796875" style="153" customWidth="1"/>
    <col min="15614" max="15614" width="12.3984375" style="153" customWidth="1"/>
    <col min="15615" max="15619" width="8.796875" style="153" customWidth="1"/>
    <col min="15620" max="15620" width="3" style="153" customWidth="1"/>
    <col min="15621" max="15621" width="42.796875" style="153" customWidth="1"/>
    <col min="15622" max="15622" width="11.19921875" style="153" bestFit="1" customWidth="1"/>
    <col min="15623" max="15623" width="3" style="153" customWidth="1"/>
    <col min="15624" max="15624" width="37" style="153" customWidth="1"/>
    <col min="15625" max="15625" width="16.19921875" style="153"/>
    <col min="15626" max="15626" width="3" style="153" customWidth="1"/>
    <col min="15627" max="15627" width="4.19921875" style="153" customWidth="1"/>
    <col min="15628" max="15632" width="8.3984375" style="153" customWidth="1"/>
    <col min="15633" max="15633" width="8.19921875" style="153" customWidth="1"/>
    <col min="15634" max="15864" width="16.19921875" style="153"/>
    <col min="15865" max="15865" width="35.796875" style="153" customWidth="1"/>
    <col min="15866" max="15869" width="8.796875" style="153" customWidth="1"/>
    <col min="15870" max="15870" width="12.3984375" style="153" customWidth="1"/>
    <col min="15871" max="15875" width="8.796875" style="153" customWidth="1"/>
    <col min="15876" max="15876" width="3" style="153" customWidth="1"/>
    <col min="15877" max="15877" width="42.796875" style="153" customWidth="1"/>
    <col min="15878" max="15878" width="11.19921875" style="153" bestFit="1" customWidth="1"/>
    <col min="15879" max="15879" width="3" style="153" customWidth="1"/>
    <col min="15880" max="15880" width="37" style="153" customWidth="1"/>
    <col min="15881" max="15881" width="16.19921875" style="153"/>
    <col min="15882" max="15882" width="3" style="153" customWidth="1"/>
    <col min="15883" max="15883" width="4.19921875" style="153" customWidth="1"/>
    <col min="15884" max="15888" width="8.3984375" style="153" customWidth="1"/>
    <col min="15889" max="15889" width="8.19921875" style="153" customWidth="1"/>
    <col min="15890" max="16120" width="16.19921875" style="153"/>
    <col min="16121" max="16121" width="35.796875" style="153" customWidth="1"/>
    <col min="16122" max="16125" width="8.796875" style="153" customWidth="1"/>
    <col min="16126" max="16126" width="12.3984375" style="153" customWidth="1"/>
    <col min="16127" max="16131" width="8.796875" style="153" customWidth="1"/>
    <col min="16132" max="16132" width="3" style="153" customWidth="1"/>
    <col min="16133" max="16133" width="42.796875" style="153" customWidth="1"/>
    <col min="16134" max="16134" width="11.19921875" style="153" bestFit="1" customWidth="1"/>
    <col min="16135" max="16135" width="3" style="153" customWidth="1"/>
    <col min="16136" max="16136" width="37" style="153" customWidth="1"/>
    <col min="16137" max="16137" width="16.19921875" style="153"/>
    <col min="16138" max="16138" width="3" style="153" customWidth="1"/>
    <col min="16139" max="16139" width="4.19921875" style="153" customWidth="1"/>
    <col min="16140" max="16144" width="8.3984375" style="153" customWidth="1"/>
    <col min="16145" max="16145" width="8.19921875" style="153" customWidth="1"/>
    <col min="16146" max="16384" width="16.19921875" style="153"/>
  </cols>
  <sheetData>
    <row r="1" spans="2:20" s="146" customFormat="1" ht="16">
      <c r="B1" s="145"/>
      <c r="S1" s="260"/>
    </row>
    <row r="2" spans="2:20" s="146" customFormat="1">
      <c r="B2" s="147"/>
      <c r="S2" s="260"/>
    </row>
    <row r="3" spans="2:20" s="146" customFormat="1">
      <c r="B3" s="148" t="str">
        <f>Assumptions!C2</f>
        <v>The Procter &amp; Gamble Company</v>
      </c>
      <c r="S3" s="260"/>
    </row>
    <row r="4" spans="2:20" s="146" customFormat="1">
      <c r="B4" s="149" t="s">
        <v>204</v>
      </c>
      <c r="C4" s="150"/>
      <c r="D4" s="150"/>
      <c r="E4" s="150"/>
      <c r="F4" s="150"/>
      <c r="G4" s="150"/>
      <c r="H4" s="150"/>
      <c r="I4" s="150"/>
      <c r="J4" s="150"/>
      <c r="K4" s="150"/>
      <c r="L4" s="150"/>
      <c r="S4" s="260"/>
    </row>
    <row r="5" spans="2:20">
      <c r="B5" s="361"/>
      <c r="C5" s="361"/>
      <c r="D5" s="361"/>
      <c r="E5" s="361"/>
      <c r="F5" s="361"/>
      <c r="G5" s="361"/>
      <c r="H5" s="361"/>
      <c r="I5" s="361"/>
      <c r="J5" s="361"/>
      <c r="K5" s="361"/>
      <c r="L5" s="361"/>
      <c r="M5" s="362"/>
      <c r="N5" s="151"/>
      <c r="O5" s="363"/>
      <c r="P5" s="364"/>
      <c r="Q5" s="364"/>
      <c r="R5" s="364"/>
      <c r="S5" s="365"/>
      <c r="T5" s="152"/>
    </row>
    <row r="6" spans="2:20" ht="14">
      <c r="B6" s="154" t="s">
        <v>205</v>
      </c>
      <c r="C6" s="366" t="s">
        <v>206</v>
      </c>
      <c r="D6" s="366"/>
      <c r="E6" s="366"/>
      <c r="F6" s="366"/>
      <c r="G6" s="366"/>
      <c r="H6" s="155" t="s">
        <v>207</v>
      </c>
      <c r="I6" s="367" t="s">
        <v>208</v>
      </c>
      <c r="J6" s="368"/>
      <c r="K6" s="368"/>
      <c r="L6" s="368"/>
      <c r="M6" s="369"/>
      <c r="N6" s="370"/>
      <c r="O6" s="375" t="str">
        <f>O8</f>
        <v>WACC Calculation</v>
      </c>
      <c r="P6" s="372"/>
      <c r="Q6" s="156"/>
      <c r="R6" s="371" t="s">
        <v>211</v>
      </c>
      <c r="S6" s="372"/>
    </row>
    <row r="7" spans="2:20" ht="14">
      <c r="B7" s="157"/>
      <c r="C7" s="226">
        <f>D7-1</f>
        <v>2014</v>
      </c>
      <c r="D7" s="226">
        <f>E7-1</f>
        <v>2015</v>
      </c>
      <c r="E7" s="226">
        <f>F7-1</f>
        <v>2016</v>
      </c>
      <c r="F7" s="226">
        <f>G7-1</f>
        <v>2017</v>
      </c>
      <c r="G7" s="226">
        <v>2018</v>
      </c>
      <c r="H7" s="158" t="s">
        <v>250</v>
      </c>
      <c r="I7" s="227" t="str">
        <f>CONCATENATE($G$7+1,"E")</f>
        <v>2019E</v>
      </c>
      <c r="J7" s="227" t="str">
        <f>CONCATENATE($G$7+2,"E")</f>
        <v>2020E</v>
      </c>
      <c r="K7" s="227" t="str">
        <f>CONCATENATE($G$7+3,"E")</f>
        <v>2021E</v>
      </c>
      <c r="L7" s="227" t="str">
        <f>CONCATENATE($G$7+4,"E")</f>
        <v>2022E</v>
      </c>
      <c r="M7" s="227" t="str">
        <f>CONCATENATE($G$7+5,"E")</f>
        <v>2023E</v>
      </c>
      <c r="N7" s="370"/>
      <c r="O7" s="376"/>
      <c r="P7" s="377"/>
      <c r="Q7" s="156"/>
      <c r="R7" s="373"/>
      <c r="S7" s="374"/>
    </row>
    <row r="8" spans="2:20" ht="14">
      <c r="B8" s="159" t="s">
        <v>251</v>
      </c>
      <c r="C8" s="224">
        <f>CSCF!B48</f>
        <v>11222220787.818604</v>
      </c>
      <c r="D8" s="224">
        <f>CSCF!D48</f>
        <v>15783914886.344215</v>
      </c>
      <c r="E8" s="224">
        <f>CSCF!F48</f>
        <v>12973934561.183201</v>
      </c>
      <c r="F8" s="224">
        <f>CSCF!H48</f>
        <v>10357406431.372549</v>
      </c>
      <c r="G8" s="224">
        <f>CSCF!J48</f>
        <v>11830036876.526672</v>
      </c>
      <c r="H8" s="354">
        <f>(G8/C8)^(1/5)-1</f>
        <v>1.0605035655385064E-2</v>
      </c>
      <c r="I8" s="224">
        <f>(1+H8)*G8</f>
        <v>11955494839.406757</v>
      </c>
      <c r="J8" s="224">
        <f>(1+$H$8)*I8</f>
        <v>12082283288.456438</v>
      </c>
      <c r="K8" s="224">
        <f>(1+$H$8)*J8</f>
        <v>12210416333.528982</v>
      </c>
      <c r="L8" s="224">
        <f>(1+$H$8)*K8</f>
        <v>12339908234.113153</v>
      </c>
      <c r="M8" s="224">
        <f>(1+$H$8)*L8</f>
        <v>12470773400.920103</v>
      </c>
      <c r="N8" s="160"/>
      <c r="O8" s="161" t="s">
        <v>210</v>
      </c>
      <c r="P8" s="272"/>
      <c r="Q8" s="156"/>
      <c r="R8" s="162" t="s">
        <v>403</v>
      </c>
      <c r="S8" s="280"/>
    </row>
    <row r="9" spans="2:20" s="167" customFormat="1" ht="14">
      <c r="B9" s="163" t="s">
        <v>212</v>
      </c>
      <c r="C9" s="223"/>
      <c r="D9" s="228">
        <f>D8/C8-1</f>
        <v>0.40648764489442213</v>
      </c>
      <c r="E9" s="228">
        <f>E8/D8-1</f>
        <v>-0.17802809666644415</v>
      </c>
      <c r="F9" s="228">
        <f>F8/E8-1</f>
        <v>-0.20167576130983877</v>
      </c>
      <c r="G9" s="228">
        <f>G8/F8-1</f>
        <v>0.14218139018794607</v>
      </c>
      <c r="H9" s="223"/>
      <c r="I9" s="225">
        <f>I8/G8-1</f>
        <v>1.0605035655385064E-2</v>
      </c>
      <c r="J9" s="225">
        <f>J8/I8-1</f>
        <v>1.0605035655385064E-2</v>
      </c>
      <c r="K9" s="225">
        <f>K8/J8-1</f>
        <v>1.0605035655385064E-2</v>
      </c>
      <c r="L9" s="225">
        <f>L8/K8-1</f>
        <v>1.0605035655385064E-2</v>
      </c>
      <c r="M9" s="225">
        <f>M8/L8-1</f>
        <v>1.0605035655385064E-2</v>
      </c>
      <c r="N9" s="164"/>
      <c r="O9" s="165" t="s">
        <v>281</v>
      </c>
      <c r="P9" s="268"/>
      <c r="Q9" s="156"/>
      <c r="R9" s="166" t="s">
        <v>213</v>
      </c>
      <c r="S9" s="258">
        <f>SUM(I14:M14)</f>
        <v>52455110486.032288</v>
      </c>
    </row>
    <row r="10" spans="2:20" s="169" customFormat="1">
      <c r="B10" s="163"/>
      <c r="C10" s="177"/>
      <c r="D10" s="178"/>
      <c r="E10" s="178"/>
      <c r="F10" s="178"/>
      <c r="G10" s="179"/>
      <c r="H10" s="172"/>
      <c r="I10" s="190"/>
      <c r="J10" s="190"/>
      <c r="K10" s="190"/>
      <c r="L10" s="190"/>
      <c r="M10" s="191"/>
      <c r="N10" s="168"/>
      <c r="O10" s="169" t="s">
        <v>215</v>
      </c>
      <c r="P10" s="273">
        <f>SUM('Bal. Sheet'!J29)</f>
        <v>20863000000</v>
      </c>
      <c r="Q10" s="156"/>
      <c r="R10" s="170"/>
      <c r="S10" s="258"/>
    </row>
    <row r="11" spans="2:20" s="167" customFormat="1" ht="14">
      <c r="B11" s="171" t="s">
        <v>214</v>
      </c>
      <c r="C11" s="229">
        <f>P29</f>
        <v>5.2468987625120506E-2</v>
      </c>
      <c r="D11" s="178"/>
      <c r="E11" s="178"/>
      <c r="F11" s="178"/>
      <c r="G11" s="179"/>
      <c r="H11" s="172"/>
      <c r="I11" s="177"/>
      <c r="J11" s="179"/>
      <c r="K11" s="172"/>
      <c r="L11" s="172"/>
      <c r="M11" s="179"/>
      <c r="N11" s="160"/>
      <c r="O11" s="167" t="s">
        <v>216</v>
      </c>
      <c r="P11" s="273">
        <f>'Bal. Sheet'!J43</f>
        <v>52883000000</v>
      </c>
      <c r="Q11" s="156"/>
      <c r="R11" s="170" t="s">
        <v>217</v>
      </c>
      <c r="S11" s="258">
        <f>C19</f>
        <v>360563138920.81775</v>
      </c>
    </row>
    <row r="12" spans="2:20" s="167" customFormat="1" ht="14">
      <c r="B12" s="171" t="s">
        <v>241</v>
      </c>
      <c r="C12" s="177"/>
      <c r="D12" s="178"/>
      <c r="E12" s="178"/>
      <c r="F12" s="178"/>
      <c r="G12" s="179"/>
      <c r="H12" s="172"/>
      <c r="I12" s="232">
        <v>1</v>
      </c>
      <c r="J12" s="230">
        <f>I12+1</f>
        <v>2</v>
      </c>
      <c r="K12" s="231">
        <f>J12+1</f>
        <v>3</v>
      </c>
      <c r="L12" s="231">
        <f>K12+1</f>
        <v>4</v>
      </c>
      <c r="M12" s="230">
        <f>L12+1</f>
        <v>5</v>
      </c>
      <c r="N12" s="164"/>
      <c r="O12" s="173" t="s">
        <v>218</v>
      </c>
      <c r="P12" s="273">
        <f>SUM(P10:P11)</f>
        <v>73746000000</v>
      </c>
      <c r="Q12" s="156"/>
      <c r="R12" s="166" t="s">
        <v>219</v>
      </c>
      <c r="S12" s="267">
        <f>C21</f>
        <v>0.77437881233020989</v>
      </c>
    </row>
    <row r="13" spans="2:20" s="167" customFormat="1" ht="14">
      <c r="B13" s="171" t="s">
        <v>219</v>
      </c>
      <c r="C13" s="177"/>
      <c r="D13" s="178"/>
      <c r="E13" s="178"/>
      <c r="F13" s="178"/>
      <c r="G13" s="179"/>
      <c r="H13" s="172"/>
      <c r="I13" s="233">
        <f>1/((1+$C$11)^I12)</f>
        <v>0.95014676133734266</v>
      </c>
      <c r="J13" s="233">
        <f>1/((1+$C$11)^J12)</f>
        <v>0.9027788680798412</v>
      </c>
      <c r="K13" s="233">
        <f>1/((1+$C$11)^K12)</f>
        <v>0.85777241770985313</v>
      </c>
      <c r="L13" s="233">
        <f>1/((1+$C$11)^L12)</f>
        <v>0.81500968465151924</v>
      </c>
      <c r="M13" s="234">
        <f>1/((1+$C$11)^M12)</f>
        <v>0.77437881233020989</v>
      </c>
      <c r="N13" s="164"/>
      <c r="P13" s="239"/>
      <c r="Q13" s="156"/>
      <c r="R13" s="170" t="s">
        <v>220</v>
      </c>
      <c r="S13" s="258">
        <f>C22</f>
        <v>279212455287.5553</v>
      </c>
    </row>
    <row r="14" spans="2:20" s="167" customFormat="1" ht="14">
      <c r="B14" s="194" t="s">
        <v>243</v>
      </c>
      <c r="C14" s="195"/>
      <c r="D14" s="196"/>
      <c r="E14" s="196"/>
      <c r="F14" s="196"/>
      <c r="G14" s="197"/>
      <c r="H14" s="198"/>
      <c r="I14" s="235">
        <f>I13*I8</f>
        <v>11359474701.847645</v>
      </c>
      <c r="J14" s="235">
        <f t="shared" ref="J14:M14" si="0">J13*J8</f>
        <v>10907630030.972685</v>
      </c>
      <c r="K14" s="235">
        <f t="shared" si="0"/>
        <v>10473758339.655035</v>
      </c>
      <c r="L14" s="235">
        <f t="shared" si="0"/>
        <v>10057144718.513247</v>
      </c>
      <c r="M14" s="235">
        <f t="shared" si="0"/>
        <v>9657102695.0436821</v>
      </c>
      <c r="N14" s="164"/>
      <c r="O14" s="173" t="s">
        <v>222</v>
      </c>
      <c r="P14" s="269">
        <f>P10/P12</f>
        <v>0.28290347951075312</v>
      </c>
      <c r="Q14" s="156"/>
      <c r="R14" s="174" t="s">
        <v>223</v>
      </c>
      <c r="S14" s="266">
        <f>S13/S16</f>
        <v>0.84184431672212201</v>
      </c>
    </row>
    <row r="15" spans="2:20" s="167" customFormat="1" ht="14">
      <c r="B15" s="199"/>
      <c r="C15" s="178"/>
      <c r="D15" s="178"/>
      <c r="E15" s="178"/>
      <c r="F15" s="178"/>
      <c r="G15" s="178"/>
      <c r="H15" s="178"/>
      <c r="I15" s="200"/>
      <c r="J15" s="200"/>
      <c r="K15" s="200"/>
      <c r="L15" s="200"/>
      <c r="M15" s="200"/>
      <c r="N15" s="164"/>
      <c r="O15" s="173" t="s">
        <v>224</v>
      </c>
      <c r="P15" s="269">
        <f>P11/P12</f>
        <v>0.71709652048924688</v>
      </c>
      <c r="Q15" s="156"/>
      <c r="R15" s="176"/>
      <c r="S15" s="259"/>
    </row>
    <row r="16" spans="2:20" s="167" customFormat="1" ht="14">
      <c r="B16" s="201" t="s">
        <v>217</v>
      </c>
      <c r="C16" s="202"/>
      <c r="D16" s="178"/>
      <c r="E16" s="178"/>
      <c r="F16" s="178"/>
      <c r="G16" s="178"/>
      <c r="H16" s="178"/>
      <c r="I16" s="200"/>
      <c r="J16" s="200"/>
      <c r="K16" s="200"/>
      <c r="L16" s="200"/>
      <c r="M16" s="200"/>
      <c r="N16" s="164"/>
      <c r="P16" s="239"/>
      <c r="Q16" s="156"/>
      <c r="R16" s="180" t="s">
        <v>211</v>
      </c>
      <c r="S16" s="258">
        <f>SUM(I14:M14)+C22</f>
        <v>331667565773.58759</v>
      </c>
    </row>
    <row r="17" spans="2:19" s="167" customFormat="1" ht="14">
      <c r="B17" s="242" t="s">
        <v>244</v>
      </c>
      <c r="C17" s="224">
        <f>M8</f>
        <v>12470773400.920103</v>
      </c>
      <c r="D17" s="178"/>
      <c r="E17" s="178"/>
      <c r="F17" s="178"/>
      <c r="G17" s="178"/>
      <c r="H17" s="178"/>
      <c r="I17" s="200"/>
      <c r="J17" s="200"/>
      <c r="K17" s="200"/>
      <c r="L17" s="200"/>
      <c r="M17" s="200"/>
      <c r="N17" s="164"/>
      <c r="O17" s="165" t="s">
        <v>405</v>
      </c>
      <c r="P17" s="270"/>
      <c r="Q17" s="156"/>
      <c r="R17" s="181" t="s">
        <v>225</v>
      </c>
      <c r="S17" s="258">
        <f>SUM('Bal. Sheet'!J29:J31)</f>
        <v>37190000000</v>
      </c>
    </row>
    <row r="18" spans="2:19" s="167" customFormat="1" ht="14">
      <c r="B18" s="242" t="s">
        <v>245</v>
      </c>
      <c r="C18" s="295">
        <f>'OECD.Stat export'!BC54</f>
        <v>1.7284244837316276E-2</v>
      </c>
      <c r="D18" s="178"/>
      <c r="E18" s="178"/>
      <c r="F18" s="178"/>
      <c r="G18" s="178"/>
      <c r="H18" s="178"/>
      <c r="I18" s="200"/>
      <c r="J18" s="200"/>
      <c r="K18" s="200"/>
      <c r="L18" s="200"/>
      <c r="M18" s="200"/>
      <c r="N18" s="164"/>
      <c r="O18" s="173" t="s">
        <v>399</v>
      </c>
      <c r="P18" s="307">
        <f>DDM!C6</f>
        <v>2.8411999999999997</v>
      </c>
      <c r="Q18" s="156"/>
      <c r="R18" s="181" t="s">
        <v>227</v>
      </c>
      <c r="S18" s="258">
        <f>'Bal. Sheet'!J7</f>
        <v>2569000000</v>
      </c>
    </row>
    <row r="19" spans="2:19" s="167" customFormat="1" ht="14">
      <c r="B19" s="242" t="s">
        <v>217</v>
      </c>
      <c r="C19" s="224">
        <f>C17*(1+C18)/(C11-C18)</f>
        <v>360563138920.81775</v>
      </c>
      <c r="D19" s="178"/>
      <c r="E19" s="178"/>
      <c r="F19" s="178"/>
      <c r="G19" s="178"/>
      <c r="H19" s="178"/>
      <c r="I19" s="200"/>
      <c r="J19" s="200"/>
      <c r="K19" s="200"/>
      <c r="L19" s="200"/>
      <c r="M19" s="200"/>
      <c r="N19" s="156"/>
      <c r="O19" s="173" t="s">
        <v>400</v>
      </c>
      <c r="P19" s="308">
        <f>DDM!C7</f>
        <v>3.5811980396829535E-2</v>
      </c>
      <c r="Q19" s="156"/>
      <c r="R19" s="181" t="s">
        <v>228</v>
      </c>
      <c r="S19" s="258">
        <f>S17-S18</f>
        <v>34621000000</v>
      </c>
    </row>
    <row r="20" spans="2:19" s="167" customFormat="1" ht="14">
      <c r="B20" s="242" t="s">
        <v>241</v>
      </c>
      <c r="C20" s="238">
        <f>M12</f>
        <v>5</v>
      </c>
      <c r="D20" s="178"/>
      <c r="E20" s="178"/>
      <c r="F20" s="178"/>
      <c r="G20" s="178"/>
      <c r="H20" s="178"/>
      <c r="I20" s="200"/>
      <c r="J20" s="200"/>
      <c r="K20" s="200"/>
      <c r="L20" s="200"/>
      <c r="M20" s="200"/>
      <c r="N20" s="182"/>
      <c r="O20" s="173" t="s">
        <v>282</v>
      </c>
      <c r="P20" s="307">
        <f>DDM!C8</f>
        <v>91.41</v>
      </c>
      <c r="Q20" s="156"/>
      <c r="R20" s="183"/>
      <c r="S20" s="259"/>
    </row>
    <row r="21" spans="2:19" s="167" customFormat="1" ht="14">
      <c r="B21" s="242" t="s">
        <v>219</v>
      </c>
      <c r="C21" s="236">
        <f>1/((1+$C$11)^C20)</f>
        <v>0.77437881233020989</v>
      </c>
      <c r="D21" s="203"/>
      <c r="E21" s="203"/>
      <c r="F21" s="203"/>
      <c r="G21" s="203"/>
      <c r="H21" s="203"/>
      <c r="I21" s="153"/>
      <c r="J21" s="153"/>
      <c r="K21" s="153"/>
      <c r="L21" s="153"/>
      <c r="M21" s="153"/>
      <c r="N21" s="184"/>
      <c r="O21" s="185" t="s">
        <v>401</v>
      </c>
      <c r="P21" s="353">
        <f>P18*(1+P19)/P20+P19</f>
        <v>6.8007024688520518E-2</v>
      </c>
      <c r="Q21" s="156"/>
      <c r="R21" s="180" t="s">
        <v>231</v>
      </c>
      <c r="S21" s="258">
        <f>S16-S19</f>
        <v>297046565773.58759</v>
      </c>
    </row>
    <row r="22" spans="2:19" s="167" customFormat="1" ht="14">
      <c r="B22" s="204" t="s">
        <v>220</v>
      </c>
      <c r="C22" s="235">
        <f>C19*C21</f>
        <v>279212455287.5553</v>
      </c>
      <c r="D22" s="203"/>
      <c r="E22" s="203"/>
      <c r="F22" s="203"/>
      <c r="G22" s="203"/>
      <c r="H22" s="203"/>
      <c r="I22" s="153"/>
      <c r="J22" s="153"/>
      <c r="K22" s="153"/>
      <c r="L22" s="153"/>
      <c r="M22" s="153"/>
      <c r="N22" s="156"/>
      <c r="P22" s="239"/>
      <c r="Q22" s="156"/>
      <c r="R22" s="183" t="s">
        <v>232</v>
      </c>
      <c r="S22" s="259">
        <f>Assumptions!C6</f>
        <v>2490000000</v>
      </c>
    </row>
    <row r="23" spans="2:19" s="167" customFormat="1" ht="14">
      <c r="B23" s="174" t="s">
        <v>223</v>
      </c>
      <c r="C23" s="237">
        <f>C22/S16</f>
        <v>0.84184431672212201</v>
      </c>
      <c r="D23" s="175"/>
      <c r="E23" s="203"/>
      <c r="F23" s="203"/>
      <c r="G23" s="203"/>
      <c r="H23" s="203"/>
      <c r="I23" s="153"/>
      <c r="J23" s="153"/>
      <c r="K23" s="153"/>
      <c r="L23" s="153"/>
      <c r="M23" s="153"/>
      <c r="N23" s="186"/>
      <c r="O23" s="165" t="s">
        <v>234</v>
      </c>
      <c r="P23" s="240"/>
      <c r="Q23" s="156"/>
      <c r="R23" s="187" t="s">
        <v>233</v>
      </c>
      <c r="S23" s="281">
        <f>S21/S22</f>
        <v>119.29580954762554</v>
      </c>
    </row>
    <row r="24" spans="2:19" s="167" customFormat="1" ht="14">
      <c r="E24" s="203"/>
      <c r="F24" s="203"/>
      <c r="G24" s="203"/>
      <c r="H24" s="203"/>
      <c r="I24" s="153"/>
      <c r="J24" s="153"/>
      <c r="K24" s="153"/>
      <c r="L24" s="153"/>
      <c r="M24" s="153"/>
      <c r="N24" s="164"/>
      <c r="O24" s="173" t="s">
        <v>234</v>
      </c>
      <c r="P24" s="269">
        <f>('Income Stmt'!J9-'Income Stmt'!J10)/AVERAGE('Bal. Sheet'!J29 -'Bal. Sheet'!J7,'Bal. Sheet'!H29-'Bal. Sheet'!H7)</f>
        <v>1.683840977798004E-2</v>
      </c>
      <c r="Q24" s="156"/>
      <c r="S24" s="261"/>
    </row>
    <row r="25" spans="2:19" s="167" customFormat="1" ht="14">
      <c r="B25"/>
      <c r="C25"/>
      <c r="D25"/>
      <c r="E25"/>
      <c r="F25"/>
      <c r="G25"/>
      <c r="H25"/>
      <c r="I25"/>
      <c r="J25"/>
      <c r="K25"/>
      <c r="L25"/>
      <c r="M25"/>
      <c r="N25" s="182"/>
      <c r="O25" s="173" t="s">
        <v>229</v>
      </c>
      <c r="P25" s="269">
        <f>CSCF!J62</f>
        <v>0.2229926719722638</v>
      </c>
      <c r="Q25" s="156"/>
      <c r="R25" s="188" t="s">
        <v>235</v>
      </c>
      <c r="S25" s="189"/>
    </row>
    <row r="26" spans="2:19" s="167" customFormat="1" ht="14">
      <c r="B26"/>
      <c r="C26"/>
      <c r="D26"/>
      <c r="E26"/>
      <c r="F26"/>
      <c r="G26"/>
      <c r="H26"/>
      <c r="I26"/>
      <c r="J26"/>
      <c r="K26"/>
      <c r="L26"/>
      <c r="M26"/>
      <c r="N26" s="156"/>
      <c r="O26" s="165" t="s">
        <v>237</v>
      </c>
      <c r="P26" s="276">
        <f>P24*(1-P25)</f>
        <v>1.3083567789824377E-2</v>
      </c>
      <c r="R26" s="265" t="s">
        <v>236</v>
      </c>
      <c r="S26" s="258">
        <f>S16</f>
        <v>331667565773.58759</v>
      </c>
    </row>
    <row r="27" spans="2:19" s="167" customFormat="1" ht="14">
      <c r="B27"/>
      <c r="C27"/>
      <c r="D27"/>
      <c r="E27"/>
      <c r="F27"/>
      <c r="G27"/>
      <c r="H27"/>
      <c r="I27"/>
      <c r="J27"/>
      <c r="K27"/>
      <c r="L27"/>
      <c r="M27"/>
      <c r="N27" s="160"/>
      <c r="O27" s="165"/>
      <c r="P27" s="277"/>
      <c r="R27" s="265" t="s">
        <v>209</v>
      </c>
      <c r="S27" s="258">
        <f>'Income Stmt'!J5</f>
        <v>66832000000</v>
      </c>
    </row>
    <row r="28" spans="2:19" s="167" customFormat="1">
      <c r="B28"/>
      <c r="C28"/>
      <c r="D28"/>
      <c r="E28"/>
      <c r="F28"/>
      <c r="G28"/>
      <c r="H28"/>
      <c r="I28"/>
      <c r="J28"/>
      <c r="K28"/>
      <c r="L28"/>
      <c r="M28"/>
      <c r="N28" s="160"/>
      <c r="O28" s="173"/>
      <c r="P28" s="270"/>
      <c r="S28" s="261"/>
    </row>
    <row r="29" spans="2:19" s="167" customFormat="1" ht="14">
      <c r="B29"/>
      <c r="C29"/>
      <c r="D29"/>
      <c r="E29"/>
      <c r="F29"/>
      <c r="G29"/>
      <c r="H29"/>
      <c r="I29"/>
      <c r="J29"/>
      <c r="K29"/>
      <c r="L29"/>
      <c r="M29"/>
      <c r="N29" s="160"/>
      <c r="O29" s="165" t="s">
        <v>238</v>
      </c>
      <c r="P29" s="309">
        <f>(P26*P14)+(P21*P15)</f>
        <v>5.2468987625120506E-2</v>
      </c>
      <c r="R29" s="265" t="s">
        <v>221</v>
      </c>
      <c r="S29" s="258">
        <f>'Income Stmt'!J8+CSCF!J8</f>
        <v>16545000000</v>
      </c>
    </row>
    <row r="30" spans="2:19" s="167" customFormat="1">
      <c r="B30"/>
      <c r="C30"/>
      <c r="D30"/>
      <c r="E30"/>
      <c r="F30"/>
      <c r="G30"/>
      <c r="H30"/>
      <c r="I30"/>
      <c r="J30"/>
      <c r="K30"/>
      <c r="L30"/>
      <c r="M30"/>
      <c r="N30" s="160"/>
      <c r="O30" s="165"/>
      <c r="P30" s="279"/>
      <c r="R30" s="192" t="s">
        <v>239</v>
      </c>
      <c r="S30" s="282">
        <f>S26/S27</f>
        <v>4.9627059757838694</v>
      </c>
    </row>
    <row r="31" spans="2:19" s="167" customFormat="1">
      <c r="B31"/>
      <c r="C31"/>
      <c r="D31"/>
      <c r="E31"/>
      <c r="F31"/>
      <c r="G31"/>
      <c r="H31"/>
      <c r="I31"/>
      <c r="J31"/>
      <c r="K31"/>
      <c r="L31"/>
      <c r="M31"/>
      <c r="N31" s="184"/>
      <c r="O31" s="193" t="s">
        <v>242</v>
      </c>
      <c r="P31" s="271"/>
      <c r="R31" s="192" t="s">
        <v>240</v>
      </c>
      <c r="S31" s="282">
        <f>S26/S29</f>
        <v>20.046392612486407</v>
      </c>
    </row>
    <row r="32" spans="2:19" s="167" customFormat="1">
      <c r="B32"/>
      <c r="C32"/>
      <c r="D32"/>
      <c r="E32"/>
      <c r="F32"/>
      <c r="G32"/>
      <c r="H32"/>
      <c r="I32"/>
      <c r="J32"/>
      <c r="K32"/>
      <c r="L32"/>
      <c r="M32"/>
      <c r="N32" s="160"/>
      <c r="O32" s="193" t="s">
        <v>280</v>
      </c>
      <c r="P32" s="279"/>
      <c r="S32" s="262"/>
    </row>
    <row r="33" spans="2:19" s="167" customFormat="1">
      <c r="B33"/>
      <c r="C33"/>
      <c r="D33"/>
      <c r="E33"/>
      <c r="F33"/>
      <c r="G33"/>
      <c r="H33"/>
      <c r="I33"/>
      <c r="J33"/>
      <c r="K33"/>
      <c r="L33"/>
      <c r="M33"/>
      <c r="N33" s="160"/>
      <c r="P33" s="268"/>
      <c r="S33" s="262"/>
    </row>
    <row r="34" spans="2:19" s="167" customFormat="1">
      <c r="B34"/>
      <c r="C34"/>
      <c r="D34"/>
      <c r="E34"/>
      <c r="F34"/>
      <c r="G34"/>
      <c r="H34"/>
      <c r="I34"/>
      <c r="J34"/>
      <c r="K34"/>
      <c r="L34"/>
      <c r="M34"/>
      <c r="N34" s="160"/>
      <c r="O34" s="193" t="s">
        <v>291</v>
      </c>
      <c r="S34" s="262"/>
    </row>
    <row r="35" spans="2:19" s="167" customFormat="1">
      <c r="B35"/>
      <c r="C35"/>
      <c r="D35"/>
      <c r="E35"/>
      <c r="F35"/>
      <c r="G35"/>
      <c r="H35"/>
      <c r="I35"/>
      <c r="J35"/>
      <c r="K35"/>
      <c r="L35"/>
      <c r="M35"/>
      <c r="N35" s="160"/>
      <c r="S35" s="262"/>
    </row>
    <row r="36" spans="2:19" s="167" customFormat="1">
      <c r="B36"/>
      <c r="C36"/>
      <c r="D36"/>
      <c r="E36"/>
      <c r="F36"/>
      <c r="G36"/>
      <c r="H36"/>
      <c r="I36"/>
      <c r="J36"/>
      <c r="K36"/>
      <c r="L36"/>
      <c r="M36"/>
      <c r="N36" s="160"/>
      <c r="S36" s="262"/>
    </row>
    <row r="37" spans="2:19" s="167" customFormat="1">
      <c r="B37"/>
      <c r="C37"/>
      <c r="D37"/>
      <c r="E37"/>
      <c r="F37"/>
      <c r="G37"/>
      <c r="H37"/>
      <c r="I37"/>
      <c r="J37"/>
      <c r="K37"/>
      <c r="L37"/>
      <c r="M37"/>
      <c r="N37" s="160"/>
      <c r="R37" s="254"/>
      <c r="S37" s="262"/>
    </row>
    <row r="38" spans="2:19" s="167" customFormat="1">
      <c r="B38"/>
      <c r="C38"/>
      <c r="D38"/>
      <c r="E38"/>
      <c r="F38"/>
      <c r="G38"/>
      <c r="H38"/>
      <c r="I38"/>
      <c r="J38"/>
      <c r="K38"/>
      <c r="L38"/>
      <c r="M38"/>
      <c r="N38" s="160"/>
      <c r="S38" s="262"/>
    </row>
    <row r="39" spans="2:19" s="167" customFormat="1">
      <c r="B39"/>
      <c r="C39"/>
      <c r="D39"/>
      <c r="E39"/>
      <c r="F39"/>
      <c r="G39"/>
      <c r="H39"/>
      <c r="I39"/>
      <c r="J39"/>
      <c r="K39"/>
      <c r="L39"/>
      <c r="M39"/>
      <c r="N39" s="160"/>
      <c r="S39" s="262"/>
    </row>
    <row r="40" spans="2:19" s="167" customFormat="1">
      <c r="B40"/>
      <c r="C40"/>
      <c r="D40"/>
      <c r="E40"/>
      <c r="F40"/>
      <c r="G40"/>
      <c r="H40"/>
      <c r="I40"/>
      <c r="J40"/>
      <c r="K40"/>
      <c r="L40"/>
      <c r="M40"/>
      <c r="N40" s="160"/>
      <c r="S40" s="262"/>
    </row>
    <row r="41" spans="2:19" s="167" customFormat="1">
      <c r="B41"/>
      <c r="C41"/>
      <c r="D41"/>
      <c r="E41"/>
      <c r="F41"/>
      <c r="G41"/>
      <c r="H41"/>
      <c r="I41"/>
      <c r="J41"/>
      <c r="K41"/>
      <c r="L41"/>
      <c r="M41"/>
      <c r="N41" s="160"/>
      <c r="S41" s="262"/>
    </row>
    <row r="42" spans="2:19" s="167" customFormat="1">
      <c r="B42"/>
      <c r="C42"/>
      <c r="D42"/>
      <c r="E42"/>
      <c r="F42"/>
      <c r="G42"/>
      <c r="H42"/>
      <c r="I42"/>
      <c r="J42"/>
      <c r="K42"/>
      <c r="L42"/>
      <c r="M42"/>
      <c r="N42" s="160"/>
      <c r="S42" s="262"/>
    </row>
    <row r="43" spans="2:19" s="167" customFormat="1">
      <c r="B43"/>
      <c r="C43"/>
      <c r="D43"/>
      <c r="E43"/>
      <c r="F43"/>
      <c r="G43"/>
      <c r="H43"/>
      <c r="I43"/>
      <c r="J43"/>
      <c r="K43"/>
      <c r="L43"/>
      <c r="M43"/>
      <c r="N43" s="160"/>
      <c r="S43" s="262"/>
    </row>
    <row r="44" spans="2:19" s="167" customFormat="1">
      <c r="B44"/>
      <c r="C44"/>
      <c r="D44"/>
      <c r="E44"/>
      <c r="F44"/>
      <c r="G44"/>
      <c r="H44"/>
      <c r="I44"/>
      <c r="J44"/>
      <c r="K44"/>
      <c r="L44"/>
      <c r="M44"/>
      <c r="N44" s="160"/>
      <c r="S44" s="262"/>
    </row>
    <row r="45" spans="2:19" s="167" customFormat="1">
      <c r="B45"/>
      <c r="C45"/>
      <c r="D45"/>
      <c r="E45"/>
      <c r="F45"/>
      <c r="G45"/>
      <c r="H45"/>
      <c r="I45"/>
      <c r="J45"/>
      <c r="K45"/>
      <c r="L45"/>
      <c r="M45"/>
      <c r="N45" s="160"/>
      <c r="S45" s="262"/>
    </row>
    <row r="46" spans="2:19" s="167" customFormat="1">
      <c r="B46"/>
      <c r="C46"/>
      <c r="N46" s="160"/>
      <c r="S46" s="262"/>
    </row>
    <row r="47" spans="2:19" s="167" customFormat="1">
      <c r="B47"/>
      <c r="C47"/>
      <c r="N47" s="160"/>
      <c r="S47" s="262"/>
    </row>
    <row r="48" spans="2:19" s="167" customFormat="1">
      <c r="B48"/>
      <c r="C48"/>
      <c r="N48" s="160"/>
      <c r="S48" s="262"/>
    </row>
    <row r="49" spans="2:19" s="167" customFormat="1">
      <c r="B49"/>
      <c r="C49"/>
      <c r="N49" s="160"/>
      <c r="S49" s="262"/>
    </row>
    <row r="50" spans="2:19" s="167" customFormat="1">
      <c r="B50"/>
      <c r="C50"/>
      <c r="N50" s="160"/>
      <c r="S50" s="262"/>
    </row>
    <row r="51" spans="2:19" s="167" customFormat="1">
      <c r="B51"/>
      <c r="C51"/>
      <c r="N51" s="160"/>
      <c r="S51" s="262"/>
    </row>
    <row r="52" spans="2:19" s="167" customFormat="1">
      <c r="B52"/>
      <c r="C52"/>
      <c r="N52" s="160"/>
      <c r="P52" s="206"/>
      <c r="S52" s="262"/>
    </row>
    <row r="53" spans="2:19" s="167" customFormat="1">
      <c r="B53"/>
      <c r="C53"/>
      <c r="N53" s="160"/>
      <c r="P53" s="206"/>
      <c r="S53" s="262"/>
    </row>
    <row r="54" spans="2:19" s="167" customFormat="1">
      <c r="N54" s="160"/>
      <c r="P54" s="206"/>
      <c r="S54" s="262"/>
    </row>
    <row r="55" spans="2:19" s="167" customFormat="1">
      <c r="N55" s="208"/>
      <c r="P55" s="206"/>
      <c r="S55" s="262"/>
    </row>
    <row r="56" spans="2:19" s="167" customFormat="1">
      <c r="N56" s="208"/>
      <c r="S56" s="262"/>
    </row>
    <row r="57" spans="2:19" s="167" customFormat="1">
      <c r="N57" s="160"/>
      <c r="S57" s="262"/>
    </row>
    <row r="58" spans="2:19" s="167" customFormat="1">
      <c r="N58" s="160"/>
      <c r="S58" s="262"/>
    </row>
    <row r="59" spans="2:19" s="167" customFormat="1">
      <c r="N59" s="160"/>
      <c r="S59" s="262"/>
    </row>
    <row r="60" spans="2:19" s="167" customFormat="1">
      <c r="N60" s="160"/>
      <c r="S60" s="262"/>
    </row>
    <row r="61" spans="2:19" s="167" customFormat="1">
      <c r="N61" s="160"/>
      <c r="S61" s="262"/>
    </row>
    <row r="62" spans="2:19" s="167" customFormat="1">
      <c r="N62" s="160"/>
      <c r="S62" s="262"/>
    </row>
    <row r="63" spans="2:19" s="167" customFormat="1">
      <c r="N63" s="160"/>
      <c r="S63" s="262"/>
    </row>
    <row r="64" spans="2:19">
      <c r="O64" s="167"/>
      <c r="P64" s="167"/>
      <c r="R64" s="167"/>
      <c r="S64" s="262"/>
    </row>
    <row r="65" spans="2:19">
      <c r="B65" s="152"/>
      <c r="C65" s="152"/>
      <c r="D65" s="152"/>
      <c r="E65" s="209"/>
      <c r="F65" s="210"/>
      <c r="G65" s="209"/>
      <c r="H65" s="209"/>
      <c r="I65" s="152"/>
      <c r="J65" s="152"/>
      <c r="K65" s="152"/>
      <c r="L65" s="152"/>
      <c r="M65" s="152"/>
      <c r="R65" s="167"/>
      <c r="S65" s="262"/>
    </row>
    <row r="66" spans="2:19">
      <c r="E66" s="211"/>
      <c r="F66" s="211"/>
      <c r="G66" s="203"/>
      <c r="H66" s="203"/>
      <c r="I66" s="203"/>
      <c r="J66" s="203"/>
      <c r="K66" s="203"/>
      <c r="L66" s="203"/>
      <c r="M66" s="203"/>
      <c r="R66" s="167"/>
      <c r="S66" s="262"/>
    </row>
    <row r="67" spans="2:19" ht="12" customHeight="1">
      <c r="E67" s="211"/>
      <c r="F67" s="211"/>
      <c r="G67" s="203"/>
      <c r="H67" s="203"/>
      <c r="I67" s="203"/>
      <c r="J67" s="203"/>
      <c r="K67" s="203"/>
      <c r="L67" s="203"/>
      <c r="M67" s="203"/>
      <c r="R67" s="167"/>
      <c r="S67" s="262"/>
    </row>
    <row r="68" spans="2:19">
      <c r="B68" s="212"/>
      <c r="C68" s="212"/>
      <c r="D68" s="212"/>
      <c r="E68" s="212"/>
      <c r="F68" s="212"/>
      <c r="G68" s="212"/>
      <c r="H68" s="212"/>
      <c r="I68" s="212"/>
      <c r="J68" s="212"/>
      <c r="K68" s="212"/>
      <c r="L68" s="203"/>
      <c r="M68" s="203"/>
      <c r="R68" s="167"/>
      <c r="S68" s="262"/>
    </row>
    <row r="69" spans="2:19">
      <c r="B69" s="212"/>
      <c r="C69" s="212"/>
      <c r="D69" s="212"/>
      <c r="E69" s="212"/>
      <c r="F69" s="212"/>
      <c r="G69" s="212"/>
      <c r="H69" s="212"/>
      <c r="I69" s="212"/>
      <c r="J69" s="212"/>
      <c r="K69" s="212"/>
      <c r="L69" s="203"/>
      <c r="M69" s="203"/>
      <c r="N69" s="203"/>
      <c r="R69" s="167"/>
      <c r="S69" s="262"/>
    </row>
    <row r="70" spans="2:19">
      <c r="B70" s="212"/>
      <c r="C70" s="212"/>
      <c r="D70" s="212"/>
      <c r="E70" s="212"/>
      <c r="F70" s="212"/>
      <c r="G70" s="212"/>
      <c r="H70" s="212"/>
      <c r="I70" s="212"/>
      <c r="J70" s="212"/>
      <c r="K70" s="212"/>
      <c r="L70" s="203"/>
      <c r="M70" s="203"/>
      <c r="N70" s="203"/>
      <c r="R70" s="167"/>
      <c r="S70" s="262"/>
    </row>
    <row r="71" spans="2:19">
      <c r="E71" s="211"/>
      <c r="F71" s="211"/>
      <c r="G71" s="203"/>
      <c r="H71" s="203"/>
      <c r="I71" s="203"/>
      <c r="J71" s="203"/>
      <c r="K71" s="203"/>
      <c r="L71" s="203"/>
      <c r="M71" s="203"/>
      <c r="N71" s="203"/>
      <c r="R71" s="167"/>
      <c r="S71" s="262"/>
    </row>
    <row r="72" spans="2:19">
      <c r="E72" s="211"/>
      <c r="F72" s="211"/>
      <c r="G72" s="203"/>
      <c r="H72" s="203"/>
      <c r="I72" s="203"/>
      <c r="J72" s="203"/>
      <c r="K72" s="203"/>
      <c r="L72" s="203"/>
      <c r="M72" s="203"/>
      <c r="N72" s="203"/>
      <c r="R72" s="167"/>
      <c r="S72" s="262"/>
    </row>
    <row r="73" spans="2:19">
      <c r="E73" s="211"/>
      <c r="F73" s="211"/>
      <c r="G73" s="203"/>
      <c r="H73" s="203"/>
      <c r="I73" s="203"/>
      <c r="J73" s="203"/>
      <c r="K73" s="203"/>
      <c r="L73" s="203"/>
      <c r="M73" s="203"/>
      <c r="N73" s="203"/>
      <c r="R73" s="167"/>
      <c r="S73" s="262"/>
    </row>
    <row r="74" spans="2:19">
      <c r="E74" s="211"/>
      <c r="F74" s="211"/>
      <c r="G74" s="203"/>
      <c r="H74" s="203"/>
      <c r="I74" s="203"/>
      <c r="J74" s="203"/>
      <c r="K74" s="203"/>
      <c r="L74" s="203"/>
      <c r="M74" s="203"/>
      <c r="N74" s="203"/>
    </row>
    <row r="75" spans="2:19">
      <c r="E75" s="211"/>
      <c r="F75" s="211"/>
      <c r="G75" s="203"/>
      <c r="H75" s="203"/>
      <c r="I75" s="203"/>
      <c r="J75" s="203"/>
      <c r="K75" s="203"/>
      <c r="L75" s="203"/>
      <c r="M75" s="203"/>
      <c r="N75" s="203"/>
    </row>
    <row r="76" spans="2:19">
      <c r="B76" s="185"/>
      <c r="C76" s="209"/>
      <c r="D76" s="209"/>
      <c r="E76" s="209"/>
      <c r="F76" s="209"/>
      <c r="G76" s="209"/>
      <c r="H76" s="209"/>
      <c r="I76" s="152"/>
      <c r="J76" s="152"/>
      <c r="K76" s="152"/>
      <c r="L76" s="152"/>
      <c r="M76" s="152"/>
      <c r="N76" s="203"/>
    </row>
    <row r="77" spans="2:19">
      <c r="N77" s="203"/>
    </row>
    <row r="78" spans="2:19">
      <c r="N78" s="203"/>
    </row>
    <row r="79" spans="2:19">
      <c r="N79" s="203"/>
    </row>
    <row r="80" spans="2:19">
      <c r="N80" s="203"/>
    </row>
    <row r="81" spans="2:19">
      <c r="N81" s="203"/>
    </row>
    <row r="82" spans="2:19">
      <c r="N82" s="203"/>
    </row>
    <row r="84" spans="2:19">
      <c r="N84" s="203"/>
    </row>
    <row r="85" spans="2:19" s="152" customFormat="1">
      <c r="B85" s="153"/>
      <c r="C85" s="153"/>
      <c r="D85" s="153"/>
      <c r="E85" s="153"/>
      <c r="F85" s="153"/>
      <c r="G85" s="153"/>
      <c r="H85" s="153"/>
      <c r="I85" s="153"/>
      <c r="J85" s="153"/>
      <c r="K85" s="153"/>
      <c r="L85" s="153"/>
      <c r="M85" s="153"/>
      <c r="O85" s="153"/>
      <c r="P85" s="153"/>
      <c r="R85" s="153"/>
      <c r="S85" s="263"/>
    </row>
    <row r="86" spans="2:19" s="152" customFormat="1">
      <c r="B86" s="153"/>
      <c r="C86" s="153"/>
      <c r="D86" s="153"/>
      <c r="E86" s="153"/>
      <c r="F86" s="153"/>
      <c r="G86" s="153"/>
      <c r="H86" s="153"/>
      <c r="I86" s="153"/>
      <c r="J86" s="153"/>
      <c r="K86" s="153"/>
      <c r="L86" s="153"/>
      <c r="M86" s="153"/>
      <c r="R86" s="153"/>
      <c r="S86" s="263"/>
    </row>
    <row r="87" spans="2:19">
      <c r="N87" s="203"/>
      <c r="O87" s="152"/>
      <c r="P87" s="152"/>
    </row>
    <row r="88" spans="2:19">
      <c r="B88" s="207"/>
      <c r="C88" s="203"/>
      <c r="D88" s="203"/>
      <c r="E88" s="203"/>
      <c r="F88" s="203"/>
      <c r="G88" s="203"/>
      <c r="N88" s="203"/>
    </row>
    <row r="89" spans="2:19">
      <c r="B89" s="207"/>
      <c r="C89" s="203"/>
      <c r="D89" s="203"/>
      <c r="E89" s="203"/>
      <c r="F89" s="203"/>
      <c r="G89" s="203"/>
      <c r="N89" s="203"/>
    </row>
    <row r="90" spans="2:19">
      <c r="B90" s="217"/>
      <c r="C90" s="203"/>
      <c r="D90" s="203"/>
      <c r="E90" s="203"/>
      <c r="F90" s="203"/>
      <c r="G90" s="203"/>
      <c r="H90" s="203"/>
      <c r="N90" s="203"/>
    </row>
    <row r="91" spans="2:19">
      <c r="B91" s="213"/>
      <c r="C91" s="214"/>
      <c r="D91" s="214"/>
      <c r="E91" s="214"/>
      <c r="F91" s="214"/>
      <c r="G91" s="214"/>
      <c r="H91" s="214"/>
      <c r="I91" s="214"/>
      <c r="J91" s="214"/>
      <c r="K91" s="214"/>
      <c r="L91" s="214"/>
      <c r="M91" s="214"/>
      <c r="N91" s="203"/>
    </row>
    <row r="92" spans="2:19">
      <c r="B92" s="215"/>
      <c r="C92" s="216"/>
      <c r="D92" s="216"/>
      <c r="E92" s="216"/>
      <c r="F92" s="216"/>
      <c r="G92" s="216"/>
      <c r="H92" s="216"/>
      <c r="N92" s="203"/>
    </row>
    <row r="93" spans="2:19">
      <c r="B93" s="360"/>
      <c r="C93" s="218"/>
      <c r="D93" s="218"/>
      <c r="E93" s="218"/>
      <c r="F93" s="218"/>
      <c r="G93" s="218"/>
      <c r="H93" s="218"/>
      <c r="N93" s="203"/>
    </row>
    <row r="94" spans="2:19">
      <c r="B94" s="360"/>
      <c r="C94" s="216"/>
      <c r="D94" s="216"/>
      <c r="E94" s="216"/>
      <c r="F94" s="216"/>
      <c r="G94" s="216"/>
      <c r="H94" s="216"/>
      <c r="N94" s="203"/>
    </row>
    <row r="95" spans="2:19">
      <c r="B95" s="217"/>
      <c r="C95" s="203"/>
      <c r="D95" s="203"/>
      <c r="E95" s="203"/>
      <c r="F95" s="203"/>
      <c r="G95" s="203"/>
      <c r="H95" s="203"/>
      <c r="N95" s="203"/>
      <c r="R95" s="152"/>
      <c r="S95" s="264"/>
    </row>
    <row r="96" spans="2:19">
      <c r="B96" s="217"/>
      <c r="C96" s="203"/>
      <c r="D96" s="203"/>
      <c r="E96" s="203"/>
      <c r="F96" s="203"/>
      <c r="G96" s="203"/>
      <c r="H96" s="203"/>
      <c r="N96" s="203"/>
      <c r="R96" s="152"/>
      <c r="S96" s="264"/>
    </row>
    <row r="97" spans="2:19">
      <c r="B97" s="217"/>
      <c r="C97" s="219"/>
      <c r="D97" s="219"/>
      <c r="E97" s="219"/>
      <c r="F97" s="219"/>
      <c r="G97" s="219"/>
      <c r="H97" s="219"/>
      <c r="N97" s="203"/>
    </row>
    <row r="98" spans="2:19" s="152" customFormat="1">
      <c r="B98" s="217"/>
      <c r="C98" s="203"/>
      <c r="D98" s="203"/>
      <c r="E98" s="203"/>
      <c r="F98" s="203"/>
      <c r="G98" s="203"/>
      <c r="H98" s="203"/>
      <c r="I98" s="153"/>
      <c r="J98" s="153"/>
      <c r="K98" s="153"/>
      <c r="L98" s="153"/>
      <c r="M98" s="153"/>
      <c r="O98" s="153"/>
      <c r="P98" s="153"/>
      <c r="R98" s="153"/>
      <c r="S98" s="263"/>
    </row>
    <row r="99" spans="2:19">
      <c r="B99" s="217"/>
      <c r="C99" s="203"/>
      <c r="D99" s="203"/>
      <c r="E99" s="203"/>
      <c r="F99" s="203"/>
      <c r="G99" s="203"/>
      <c r="H99" s="203"/>
      <c r="O99" s="152"/>
      <c r="P99" s="152"/>
    </row>
    <row r="100" spans="2:19">
      <c r="B100" s="217"/>
      <c r="C100" s="203"/>
      <c r="D100" s="203"/>
      <c r="E100" s="203"/>
      <c r="F100" s="203"/>
      <c r="G100" s="203"/>
      <c r="H100" s="203"/>
    </row>
    <row r="102" spans="2:19">
      <c r="B102" s="213"/>
      <c r="C102" s="220"/>
      <c r="D102" s="220"/>
      <c r="E102" s="220"/>
      <c r="F102" s="220"/>
      <c r="G102" s="220"/>
      <c r="H102" s="220"/>
    </row>
    <row r="103" spans="2:19">
      <c r="B103" s="215"/>
      <c r="C103" s="216"/>
      <c r="D103" s="216"/>
      <c r="E103" s="216"/>
      <c r="F103" s="216"/>
      <c r="G103" s="216"/>
      <c r="H103" s="216"/>
    </row>
    <row r="104" spans="2:19">
      <c r="B104" s="360"/>
      <c r="C104" s="218"/>
      <c r="D104" s="218"/>
      <c r="E104" s="218"/>
      <c r="F104" s="218"/>
      <c r="G104" s="218"/>
      <c r="H104" s="218"/>
    </row>
    <row r="105" spans="2:19">
      <c r="B105" s="360"/>
      <c r="C105" s="216"/>
      <c r="D105" s="216"/>
      <c r="E105" s="216"/>
      <c r="F105" s="216"/>
      <c r="G105" s="216"/>
      <c r="H105" s="216"/>
    </row>
    <row r="106" spans="2:19">
      <c r="B106" s="217"/>
      <c r="C106" s="203"/>
      <c r="D106" s="203"/>
      <c r="E106" s="203"/>
      <c r="F106" s="203"/>
      <c r="G106" s="203"/>
      <c r="H106" s="203"/>
    </row>
    <row r="108" spans="2:19">
      <c r="B108" s="217"/>
      <c r="C108" s="203"/>
      <c r="D108" s="203"/>
      <c r="E108" s="203"/>
      <c r="F108" s="203"/>
      <c r="G108" s="203"/>
      <c r="H108" s="203"/>
      <c r="R108" s="152"/>
      <c r="S108" s="264"/>
    </row>
    <row r="109" spans="2:19">
      <c r="B109" s="217"/>
      <c r="C109" s="203"/>
      <c r="D109" s="203"/>
      <c r="E109" s="203"/>
      <c r="F109" s="203"/>
      <c r="G109" s="203"/>
      <c r="H109" s="203"/>
    </row>
    <row r="110" spans="2:19">
      <c r="B110" s="217"/>
      <c r="C110" s="203"/>
      <c r="D110" s="203"/>
      <c r="E110" s="203"/>
      <c r="F110" s="203"/>
      <c r="G110" s="203"/>
      <c r="H110" s="203"/>
    </row>
    <row r="111" spans="2:19">
      <c r="B111" s="217"/>
      <c r="C111" s="203"/>
      <c r="D111" s="203"/>
      <c r="E111" s="203"/>
      <c r="F111" s="203"/>
      <c r="G111" s="203"/>
      <c r="H111" s="203"/>
    </row>
    <row r="112" spans="2:19">
      <c r="B112" s="217"/>
      <c r="C112" s="203"/>
      <c r="D112" s="203"/>
      <c r="E112" s="203"/>
      <c r="F112" s="203"/>
      <c r="G112" s="203"/>
      <c r="H112" s="203"/>
    </row>
    <row r="113" spans="2:14">
      <c r="B113" s="217"/>
      <c r="C113" s="203"/>
      <c r="D113" s="203"/>
      <c r="E113" s="203"/>
      <c r="F113" s="203"/>
      <c r="G113" s="203"/>
      <c r="H113" s="203"/>
      <c r="N113" s="214"/>
    </row>
    <row r="114" spans="2:14">
      <c r="B114" s="217"/>
      <c r="C114" s="203"/>
      <c r="D114" s="203"/>
      <c r="E114" s="203"/>
      <c r="F114" s="203"/>
      <c r="G114" s="203"/>
      <c r="H114" s="203"/>
    </row>
    <row r="115" spans="2:14">
      <c r="B115" s="221"/>
      <c r="C115" s="218"/>
      <c r="D115" s="218"/>
      <c r="E115" s="218"/>
      <c r="F115" s="218"/>
      <c r="G115" s="218"/>
      <c r="H115" s="218"/>
    </row>
    <row r="116" spans="2:14">
      <c r="B116" s="213"/>
      <c r="C116" s="220"/>
      <c r="D116" s="220"/>
      <c r="E116" s="220"/>
      <c r="F116" s="220"/>
      <c r="G116" s="220"/>
      <c r="H116" s="220"/>
    </row>
    <row r="117" spans="2:14">
      <c r="B117" s="215"/>
      <c r="C117" s="216"/>
      <c r="D117" s="216"/>
      <c r="E117" s="216"/>
      <c r="F117" s="216"/>
      <c r="G117" s="216"/>
      <c r="H117" s="216"/>
    </row>
    <row r="118" spans="2:14">
      <c r="B118" s="360"/>
      <c r="C118" s="218"/>
      <c r="D118" s="218"/>
      <c r="E118" s="218"/>
      <c r="F118" s="218"/>
      <c r="G118" s="218"/>
      <c r="H118" s="218"/>
    </row>
    <row r="119" spans="2:14">
      <c r="B119" s="360"/>
      <c r="C119" s="216"/>
      <c r="D119" s="216"/>
      <c r="E119" s="216"/>
      <c r="F119" s="216"/>
      <c r="G119" s="216"/>
      <c r="H119" s="216"/>
    </row>
    <row r="120" spans="2:14">
      <c r="B120" s="217"/>
      <c r="C120" s="218"/>
      <c r="D120" s="218"/>
      <c r="E120" s="218"/>
      <c r="F120" s="218"/>
      <c r="G120" s="218"/>
      <c r="H120" s="218"/>
    </row>
    <row r="121" spans="2:14">
      <c r="B121" s="217"/>
      <c r="C121" s="218"/>
      <c r="D121" s="218"/>
      <c r="E121" s="218"/>
      <c r="F121" s="218"/>
      <c r="G121" s="218"/>
      <c r="H121" s="218"/>
    </row>
    <row r="122" spans="2:14">
      <c r="B122" s="217"/>
      <c r="C122" s="218"/>
      <c r="D122" s="218"/>
      <c r="E122" s="218"/>
      <c r="F122" s="218"/>
      <c r="G122" s="218"/>
      <c r="H122" s="218"/>
    </row>
    <row r="123" spans="2:14">
      <c r="B123" s="217"/>
      <c r="C123" s="218"/>
      <c r="D123" s="218"/>
      <c r="E123" s="218"/>
      <c r="F123" s="218"/>
      <c r="G123" s="218"/>
      <c r="H123" s="218"/>
    </row>
    <row r="124" spans="2:14">
      <c r="B124" s="217"/>
      <c r="C124" s="218"/>
      <c r="D124" s="218"/>
      <c r="E124" s="218"/>
      <c r="F124" s="218"/>
      <c r="G124" s="218"/>
      <c r="H124" s="218"/>
    </row>
    <row r="125" spans="2:14">
      <c r="B125" s="217"/>
      <c r="C125" s="218"/>
      <c r="D125" s="218"/>
      <c r="E125" s="218"/>
      <c r="F125" s="218"/>
      <c r="G125" s="218"/>
      <c r="H125" s="218"/>
    </row>
    <row r="126" spans="2:14">
      <c r="B126" s="217"/>
      <c r="C126" s="218"/>
      <c r="D126" s="218"/>
      <c r="E126" s="218"/>
      <c r="F126" s="218"/>
      <c r="G126" s="218"/>
      <c r="H126" s="218"/>
    </row>
    <row r="127" spans="2:14">
      <c r="B127" s="217"/>
      <c r="C127" s="218"/>
      <c r="D127" s="218"/>
      <c r="E127" s="218"/>
      <c r="F127" s="218"/>
      <c r="G127" s="218"/>
      <c r="H127" s="218"/>
    </row>
    <row r="128" spans="2:14">
      <c r="B128" s="217"/>
      <c r="C128" s="218"/>
      <c r="D128" s="218"/>
      <c r="E128" s="218"/>
      <c r="F128" s="218"/>
      <c r="G128" s="218"/>
      <c r="H128" s="218"/>
    </row>
    <row r="129" spans="2:8">
      <c r="B129" s="217"/>
      <c r="C129" s="218"/>
      <c r="D129" s="218"/>
      <c r="E129" s="218"/>
      <c r="F129" s="218"/>
      <c r="G129" s="218"/>
      <c r="H129" s="218"/>
    </row>
    <row r="130" spans="2:8">
      <c r="B130" s="217"/>
      <c r="C130" s="218"/>
      <c r="D130" s="218"/>
      <c r="E130" s="218"/>
      <c r="F130" s="218"/>
      <c r="G130" s="218"/>
      <c r="H130" s="218"/>
    </row>
    <row r="131" spans="2:8">
      <c r="B131" s="217"/>
      <c r="C131" s="218"/>
      <c r="D131" s="218"/>
      <c r="E131" s="218"/>
      <c r="F131" s="218"/>
      <c r="G131" s="218"/>
      <c r="H131" s="218"/>
    </row>
    <row r="132" spans="2:8">
      <c r="B132" s="217"/>
      <c r="C132" s="218"/>
      <c r="D132" s="218"/>
      <c r="E132" s="218"/>
      <c r="F132" s="218"/>
      <c r="G132" s="218"/>
      <c r="H132" s="218"/>
    </row>
    <row r="133" spans="2:8">
      <c r="B133" s="217"/>
      <c r="C133" s="218"/>
      <c r="D133" s="218"/>
      <c r="E133" s="218"/>
      <c r="F133" s="218"/>
      <c r="G133" s="218"/>
      <c r="H133" s="218"/>
    </row>
    <row r="134" spans="2:8">
      <c r="B134" s="217"/>
      <c r="C134" s="218"/>
      <c r="D134" s="218"/>
      <c r="E134" s="218"/>
      <c r="F134" s="218"/>
      <c r="G134" s="218"/>
      <c r="H134" s="218"/>
    </row>
    <row r="135" spans="2:8">
      <c r="B135" s="217"/>
      <c r="C135" s="218"/>
      <c r="D135" s="218"/>
      <c r="E135" s="218"/>
      <c r="F135" s="218"/>
      <c r="G135" s="218"/>
      <c r="H135" s="218"/>
    </row>
  </sheetData>
  <mergeCells count="10">
    <mergeCell ref="B93:B94"/>
    <mergeCell ref="B104:B105"/>
    <mergeCell ref="B118:B119"/>
    <mergeCell ref="B5:M5"/>
    <mergeCell ref="O5:S5"/>
    <mergeCell ref="C6:G6"/>
    <mergeCell ref="I6:M6"/>
    <mergeCell ref="N6:N7"/>
    <mergeCell ref="O6:P7"/>
    <mergeCell ref="R6:S7"/>
  </mergeCells>
  <pageMargins left="0.7" right="0.7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55"/>
  <sheetViews>
    <sheetView zoomScale="90" zoomScaleNormal="90" workbookViewId="0">
      <selection activeCell="B43" sqref="B43"/>
    </sheetView>
  </sheetViews>
  <sheetFormatPr baseColWidth="10" defaultColWidth="21.3984375" defaultRowHeight="13"/>
  <cols>
    <col min="1" max="1" width="118.3984375" style="40" customWidth="1"/>
    <col min="2" max="2" width="16.19921875" style="40" customWidth="1"/>
    <col min="3" max="3" width="0.796875" style="40" customWidth="1"/>
    <col min="4" max="4" width="14.3984375" style="40" customWidth="1"/>
    <col min="5" max="5" width="0.796875" style="40" customWidth="1"/>
    <col min="6" max="6" width="20.19921875" style="40" customWidth="1"/>
    <col min="7" max="7" width="0.796875" style="40" customWidth="1"/>
    <col min="8" max="8" width="21.3984375" style="40"/>
    <col min="9" max="9" width="0.796875" style="40" customWidth="1"/>
    <col min="10" max="16384" width="21.3984375" style="40"/>
  </cols>
  <sheetData>
    <row r="1" spans="1:11" ht="15">
      <c r="A1" s="102" t="s">
        <v>114</v>
      </c>
    </row>
    <row r="2" spans="1:11" ht="15">
      <c r="A2" s="102" t="s">
        <v>118</v>
      </c>
      <c r="B2" s="45"/>
      <c r="C2" s="45"/>
      <c r="D2" s="45"/>
      <c r="E2" s="45"/>
      <c r="F2" s="45"/>
    </row>
    <row r="3" spans="1:11" s="89" customFormat="1" ht="12.75" customHeight="1"/>
    <row r="4" spans="1:11">
      <c r="A4" s="103" t="s">
        <v>59</v>
      </c>
      <c r="B4" s="86">
        <v>41820</v>
      </c>
      <c r="C4" s="41" t="s">
        <v>1</v>
      </c>
      <c r="D4" s="86">
        <v>42185</v>
      </c>
      <c r="E4" s="41" t="s">
        <v>1</v>
      </c>
      <c r="F4" s="86">
        <v>42551</v>
      </c>
      <c r="G4" s="41" t="s">
        <v>1</v>
      </c>
      <c r="H4" s="86">
        <v>42916</v>
      </c>
      <c r="I4" s="41" t="s">
        <v>1</v>
      </c>
      <c r="J4" s="86">
        <v>43281</v>
      </c>
    </row>
    <row r="5" spans="1:11" ht="14">
      <c r="A5" s="104" t="s">
        <v>127</v>
      </c>
      <c r="B5" s="42"/>
      <c r="C5" s="75" t="s">
        <v>1</v>
      </c>
      <c r="D5" s="42"/>
      <c r="E5" s="75" t="s">
        <v>1</v>
      </c>
      <c r="F5" s="42"/>
      <c r="G5" s="75" t="s">
        <v>1</v>
      </c>
      <c r="H5" s="42"/>
      <c r="I5" s="75" t="s">
        <v>1</v>
      </c>
      <c r="J5" s="42"/>
    </row>
    <row r="6" spans="1:11" ht="14">
      <c r="A6" s="40" t="s">
        <v>58</v>
      </c>
      <c r="B6" s="45"/>
      <c r="C6" s="40" t="s">
        <v>1</v>
      </c>
      <c r="D6" s="45"/>
      <c r="E6" s="40" t="s">
        <v>1</v>
      </c>
      <c r="F6" s="45"/>
      <c r="G6" s="40" t="s">
        <v>1</v>
      </c>
      <c r="H6" s="45"/>
      <c r="I6" s="40" t="s">
        <v>1</v>
      </c>
      <c r="J6" s="45"/>
    </row>
    <row r="7" spans="1:11" ht="14">
      <c r="A7" s="47" t="s">
        <v>57</v>
      </c>
      <c r="B7" s="90">
        <v>8558000000</v>
      </c>
      <c r="C7" s="75"/>
      <c r="D7" s="90">
        <v>6836000000</v>
      </c>
      <c r="E7" s="75"/>
      <c r="F7" s="90">
        <v>7102000000</v>
      </c>
      <c r="G7" s="75" t="s">
        <v>1</v>
      </c>
      <c r="H7" s="90">
        <v>5569000000</v>
      </c>
      <c r="I7" s="75" t="s">
        <v>1</v>
      </c>
      <c r="J7" s="90">
        <v>2569000000</v>
      </c>
    </row>
    <row r="8" spans="1:11" ht="14">
      <c r="A8" s="44" t="s">
        <v>56</v>
      </c>
      <c r="B8" s="80">
        <v>2128000000</v>
      </c>
      <c r="C8" s="45"/>
      <c r="D8" s="80">
        <v>4767000000</v>
      </c>
      <c r="E8" s="45"/>
      <c r="F8" s="80">
        <v>6246000000</v>
      </c>
      <c r="G8" s="45"/>
      <c r="H8" s="80">
        <v>9568000000</v>
      </c>
      <c r="I8" s="45"/>
      <c r="J8" s="80">
        <v>9281000000</v>
      </c>
    </row>
    <row r="9" spans="1:11" ht="14">
      <c r="A9" s="47" t="s">
        <v>55</v>
      </c>
      <c r="B9" s="79">
        <v>6386000000</v>
      </c>
      <c r="C9" s="75"/>
      <c r="D9" s="79">
        <v>4568000000</v>
      </c>
      <c r="E9" s="75"/>
      <c r="F9" s="79">
        <v>4373000000</v>
      </c>
      <c r="G9" s="75" t="s">
        <v>1</v>
      </c>
      <c r="H9" s="79">
        <v>4594000000</v>
      </c>
      <c r="I9" s="75" t="s">
        <v>1</v>
      </c>
      <c r="J9" s="79">
        <v>4686000000</v>
      </c>
    </row>
    <row r="10" spans="1:11" ht="14">
      <c r="A10" s="44" t="s">
        <v>125</v>
      </c>
      <c r="B10" s="91">
        <v>0</v>
      </c>
      <c r="D10" s="91">
        <v>0</v>
      </c>
      <c r="F10" s="91">
        <v>0</v>
      </c>
      <c r="G10" s="40" t="s">
        <v>1</v>
      </c>
      <c r="H10" s="91"/>
      <c r="I10" s="40" t="s">
        <v>1</v>
      </c>
      <c r="J10" s="80"/>
    </row>
    <row r="11" spans="1:11" ht="14">
      <c r="A11" s="92" t="s">
        <v>54</v>
      </c>
      <c r="B11" s="79">
        <v>1742000000</v>
      </c>
      <c r="C11" s="75"/>
      <c r="D11" s="79">
        <v>1266000000</v>
      </c>
      <c r="E11" s="75"/>
      <c r="F11" s="79">
        <v>1188000000</v>
      </c>
      <c r="G11" s="75" t="s">
        <v>1</v>
      </c>
      <c r="H11" s="79">
        <v>1308000000</v>
      </c>
      <c r="I11" s="75" t="s">
        <v>1</v>
      </c>
      <c r="J11" s="79">
        <v>1335000000</v>
      </c>
    </row>
    <row r="12" spans="1:11" ht="14">
      <c r="A12" s="93" t="s">
        <v>53</v>
      </c>
      <c r="B12" s="80">
        <v>684000000</v>
      </c>
      <c r="D12" s="80">
        <v>525000000</v>
      </c>
      <c r="F12" s="80">
        <v>563000000</v>
      </c>
      <c r="G12" s="40" t="s">
        <v>1</v>
      </c>
      <c r="H12" s="80">
        <v>529000000</v>
      </c>
      <c r="I12" s="40" t="s">
        <v>1</v>
      </c>
      <c r="J12" s="80">
        <v>588000000</v>
      </c>
    </row>
    <row r="13" spans="1:11" ht="14">
      <c r="A13" s="92" t="s">
        <v>52</v>
      </c>
      <c r="B13" s="94">
        <v>4333000000</v>
      </c>
      <c r="C13" s="75"/>
      <c r="D13" s="94">
        <v>3188000000</v>
      </c>
      <c r="E13" s="75"/>
      <c r="F13" s="94">
        <v>2965000000</v>
      </c>
      <c r="G13" s="75" t="s">
        <v>1</v>
      </c>
      <c r="H13" s="94">
        <v>2787000000</v>
      </c>
      <c r="I13" s="75" t="s">
        <v>1</v>
      </c>
      <c r="J13" s="94">
        <v>2815000000</v>
      </c>
    </row>
    <row r="14" spans="1:11" ht="14">
      <c r="A14" s="44" t="s">
        <v>51</v>
      </c>
      <c r="B14" s="80">
        <v>6759000000</v>
      </c>
      <c r="D14" s="80">
        <v>4979000000</v>
      </c>
      <c r="F14" s="80">
        <v>4716000000</v>
      </c>
      <c r="G14" s="40" t="s">
        <v>1</v>
      </c>
      <c r="H14" s="80">
        <v>4624000000</v>
      </c>
      <c r="I14" s="40" t="s">
        <v>1</v>
      </c>
      <c r="J14" s="80">
        <v>4738000000</v>
      </c>
    </row>
    <row r="15" spans="1:11" ht="14">
      <c r="A15" s="47" t="s">
        <v>49</v>
      </c>
      <c r="B15" s="79">
        <v>3845000000</v>
      </c>
      <c r="C15" s="75"/>
      <c r="D15" s="79">
        <v>2708000000</v>
      </c>
      <c r="E15" s="75"/>
      <c r="F15" s="79">
        <v>9838000000</v>
      </c>
      <c r="G15" s="75" t="s">
        <v>1</v>
      </c>
      <c r="H15" s="79">
        <v>2139000000</v>
      </c>
      <c r="I15" s="75" t="s">
        <v>1</v>
      </c>
      <c r="J15" s="79">
        <v>2046000000</v>
      </c>
    </row>
    <row r="16" spans="1:11" ht="14">
      <c r="A16" s="95" t="s">
        <v>48</v>
      </c>
      <c r="B16" s="96">
        <v>31617000000</v>
      </c>
      <c r="C16" s="95"/>
      <c r="D16" s="96">
        <v>29646000000</v>
      </c>
      <c r="E16" s="95"/>
      <c r="F16" s="96">
        <v>33782000000</v>
      </c>
      <c r="G16" s="95" t="s">
        <v>1</v>
      </c>
      <c r="H16" s="96">
        <v>26494000000</v>
      </c>
      <c r="I16" s="95" t="s">
        <v>1</v>
      </c>
      <c r="J16" s="96">
        <v>23320000000</v>
      </c>
      <c r="K16" s="241"/>
    </row>
    <row r="17" spans="1:10" ht="14">
      <c r="A17" s="75" t="s">
        <v>47</v>
      </c>
      <c r="B17" s="79">
        <v>22304000000</v>
      </c>
      <c r="C17" s="75"/>
      <c r="D17" s="79">
        <v>19655000000</v>
      </c>
      <c r="E17" s="75"/>
      <c r="F17" s="79">
        <v>19385000000</v>
      </c>
      <c r="G17" s="75" t="s">
        <v>1</v>
      </c>
      <c r="H17" s="79">
        <v>19893000000</v>
      </c>
      <c r="I17" s="75" t="s">
        <v>1</v>
      </c>
      <c r="J17" s="79">
        <v>20600000000</v>
      </c>
    </row>
    <row r="18" spans="1:10" ht="14">
      <c r="A18" s="95" t="s">
        <v>46</v>
      </c>
      <c r="B18" s="97">
        <v>53704000000</v>
      </c>
      <c r="C18" s="95"/>
      <c r="D18" s="97">
        <v>44622000000</v>
      </c>
      <c r="E18" s="95"/>
      <c r="F18" s="97">
        <v>44350000000</v>
      </c>
      <c r="G18" s="95" t="s">
        <v>1</v>
      </c>
      <c r="H18" s="97">
        <v>44699000000</v>
      </c>
      <c r="I18" s="95" t="s">
        <v>1</v>
      </c>
      <c r="J18" s="97">
        <v>45175000000</v>
      </c>
    </row>
    <row r="19" spans="1:10" ht="14">
      <c r="A19" s="75" t="s">
        <v>45</v>
      </c>
      <c r="B19" s="79">
        <v>30843000000</v>
      </c>
      <c r="C19" s="75"/>
      <c r="D19" s="79">
        <v>25010000000</v>
      </c>
      <c r="E19" s="75"/>
      <c r="F19" s="79">
        <v>24527000000</v>
      </c>
      <c r="G19" s="75" t="s">
        <v>1</v>
      </c>
      <c r="H19" s="79">
        <v>24187000000</v>
      </c>
      <c r="I19" s="75" t="s">
        <v>1</v>
      </c>
      <c r="J19" s="79">
        <v>23902000000</v>
      </c>
    </row>
    <row r="20" spans="1:10" ht="14">
      <c r="A20" s="95" t="s">
        <v>44</v>
      </c>
      <c r="B20" s="98">
        <v>5798000000</v>
      </c>
      <c r="C20" s="95"/>
      <c r="D20" s="98">
        <v>5358000000</v>
      </c>
      <c r="E20" s="95"/>
      <c r="F20" s="98">
        <v>5092000000</v>
      </c>
      <c r="G20" s="95" t="s">
        <v>1</v>
      </c>
      <c r="H20" s="98">
        <v>5133000000</v>
      </c>
      <c r="I20" s="95" t="s">
        <v>1</v>
      </c>
      <c r="J20" s="98">
        <v>5313000000</v>
      </c>
    </row>
    <row r="21" spans="1:10" ht="15" thickBot="1">
      <c r="A21" s="75" t="s">
        <v>43</v>
      </c>
      <c r="B21" s="99">
        <v>144266000000</v>
      </c>
      <c r="C21" s="75"/>
      <c r="D21" s="99">
        <v>129495000000</v>
      </c>
      <c r="E21" s="75"/>
      <c r="F21" s="99">
        <v>127136000000</v>
      </c>
      <c r="G21" s="75" t="s">
        <v>1</v>
      </c>
      <c r="H21" s="99">
        <v>120406000000</v>
      </c>
      <c r="I21" s="75" t="s">
        <v>1</v>
      </c>
      <c r="J21" s="99">
        <v>118310000000</v>
      </c>
    </row>
    <row r="22" spans="1:10" ht="14" thickTop="1">
      <c r="A22" s="84"/>
      <c r="B22" s="84"/>
      <c r="C22" s="84"/>
      <c r="D22" s="84"/>
      <c r="E22" s="84"/>
      <c r="F22" s="84"/>
      <c r="G22" s="84"/>
      <c r="H22" s="84"/>
      <c r="I22" s="84"/>
      <c r="J22" s="84"/>
    </row>
    <row r="23" spans="1:10" ht="14">
      <c r="A23" s="104" t="s">
        <v>128</v>
      </c>
      <c r="B23" s="42"/>
      <c r="C23" s="75"/>
      <c r="D23" s="42"/>
      <c r="E23" s="75"/>
      <c r="F23" s="42"/>
      <c r="G23" s="75" t="s">
        <v>1</v>
      </c>
      <c r="H23" s="42"/>
      <c r="I23" s="75" t="s">
        <v>1</v>
      </c>
      <c r="J23" s="42"/>
    </row>
    <row r="24" spans="1:10" ht="14">
      <c r="A24" s="95" t="s">
        <v>42</v>
      </c>
      <c r="B24" s="84"/>
      <c r="C24" s="95"/>
      <c r="D24" s="84"/>
      <c r="E24" s="95"/>
      <c r="F24" s="84"/>
      <c r="G24" s="95" t="s">
        <v>1</v>
      </c>
      <c r="H24" s="84"/>
      <c r="I24" s="95" t="s">
        <v>1</v>
      </c>
      <c r="J24" s="84"/>
    </row>
    <row r="25" spans="1:10" ht="14">
      <c r="A25" s="47" t="s">
        <v>41</v>
      </c>
      <c r="B25" s="90">
        <v>8461000000</v>
      </c>
      <c r="C25" s="75"/>
      <c r="D25" s="90">
        <v>8138000000</v>
      </c>
      <c r="E25" s="75"/>
      <c r="F25" s="90">
        <v>9325000000</v>
      </c>
      <c r="G25" s="75" t="s">
        <v>1</v>
      </c>
      <c r="H25" s="90">
        <v>9632000000</v>
      </c>
      <c r="I25" s="75" t="s">
        <v>1</v>
      </c>
      <c r="J25" s="90">
        <v>10344000000</v>
      </c>
    </row>
    <row r="26" spans="1:10" ht="14">
      <c r="A26" s="100" t="s">
        <v>40</v>
      </c>
      <c r="B26" s="97">
        <v>8999000000</v>
      </c>
      <c r="C26" s="95"/>
      <c r="D26" s="97">
        <v>8091000000</v>
      </c>
      <c r="E26" s="95"/>
      <c r="F26" s="97">
        <v>7449000000</v>
      </c>
      <c r="G26" s="95" t="s">
        <v>1</v>
      </c>
      <c r="H26" s="97">
        <v>7024000000</v>
      </c>
      <c r="I26" s="95" t="s">
        <v>1</v>
      </c>
      <c r="J26" s="97">
        <v>7470000000</v>
      </c>
    </row>
    <row r="27" spans="1:10" ht="14">
      <c r="A27" s="47" t="s">
        <v>39</v>
      </c>
      <c r="B27" s="94">
        <v>15606000000</v>
      </c>
      <c r="C27" s="75"/>
      <c r="D27" s="94">
        <v>12018000000</v>
      </c>
      <c r="E27" s="75"/>
      <c r="F27" s="94">
        <v>11653000000</v>
      </c>
      <c r="G27" s="75" t="s">
        <v>1</v>
      </c>
      <c r="H27" s="94">
        <v>13554000000</v>
      </c>
      <c r="I27" s="75" t="s">
        <v>1</v>
      </c>
      <c r="J27" s="94">
        <v>10423000000</v>
      </c>
    </row>
    <row r="28" spans="1:10" ht="14">
      <c r="A28" s="95" t="s">
        <v>38</v>
      </c>
      <c r="B28" s="96">
        <v>33726000000</v>
      </c>
      <c r="C28" s="95"/>
      <c r="D28" s="96">
        <v>29790000000</v>
      </c>
      <c r="E28" s="95"/>
      <c r="F28" s="96">
        <v>30770000000</v>
      </c>
      <c r="G28" s="95" t="s">
        <v>1</v>
      </c>
      <c r="H28" s="96">
        <v>30210000000</v>
      </c>
      <c r="I28" s="95" t="s">
        <v>1</v>
      </c>
      <c r="J28" s="96">
        <v>28237000000</v>
      </c>
    </row>
    <row r="29" spans="1:10" ht="14">
      <c r="A29" s="75" t="s">
        <v>37</v>
      </c>
      <c r="B29" s="79">
        <v>19811000000</v>
      </c>
      <c r="C29" s="75"/>
      <c r="D29" s="79">
        <v>18327000000</v>
      </c>
      <c r="E29" s="75"/>
      <c r="F29" s="79">
        <v>18945000000</v>
      </c>
      <c r="G29" s="75" t="s">
        <v>1</v>
      </c>
      <c r="H29" s="79">
        <v>18038000000</v>
      </c>
      <c r="I29" s="75" t="s">
        <v>1</v>
      </c>
      <c r="J29" s="79">
        <v>20863000000</v>
      </c>
    </row>
    <row r="30" spans="1:10" ht="14">
      <c r="A30" s="95" t="s">
        <v>36</v>
      </c>
      <c r="B30" s="97">
        <v>1092000000</v>
      </c>
      <c r="C30" s="95"/>
      <c r="D30" s="97">
        <v>1356000000</v>
      </c>
      <c r="E30" s="95"/>
      <c r="F30" s="97">
        <v>1507000000</v>
      </c>
      <c r="G30" s="95" t="s">
        <v>1</v>
      </c>
      <c r="H30" s="97">
        <v>8126000000</v>
      </c>
      <c r="I30" s="95" t="s">
        <v>1</v>
      </c>
      <c r="J30" s="97">
        <v>6163000000</v>
      </c>
    </row>
    <row r="31" spans="1:10" ht="14">
      <c r="A31" s="75" t="s">
        <v>35</v>
      </c>
      <c r="B31" s="94">
        <v>10535000000</v>
      </c>
      <c r="C31" s="75"/>
      <c r="D31" s="94">
        <v>8432000000</v>
      </c>
      <c r="E31" s="75"/>
      <c r="F31" s="94">
        <v>10325000000</v>
      </c>
      <c r="G31" s="75" t="s">
        <v>1</v>
      </c>
      <c r="H31" s="94">
        <v>8254000000</v>
      </c>
      <c r="I31" s="75" t="s">
        <v>1</v>
      </c>
      <c r="J31" s="94">
        <v>10164000000</v>
      </c>
    </row>
    <row r="32" spans="1:10" ht="14">
      <c r="A32" s="95" t="s">
        <v>34</v>
      </c>
      <c r="B32" s="98">
        <v>74290000000</v>
      </c>
      <c r="C32" s="95"/>
      <c r="D32" s="98">
        <v>66445000000</v>
      </c>
      <c r="E32" s="95"/>
      <c r="F32" s="98">
        <v>69153000000</v>
      </c>
      <c r="G32" s="95" t="s">
        <v>1</v>
      </c>
      <c r="H32" s="98">
        <v>64628000000</v>
      </c>
      <c r="I32" s="95" t="s">
        <v>1</v>
      </c>
      <c r="J32" s="98">
        <v>65427000000</v>
      </c>
    </row>
    <row r="33" spans="1:10" ht="14">
      <c r="A33" s="75" t="s">
        <v>33</v>
      </c>
      <c r="B33" s="42"/>
      <c r="C33" s="75"/>
      <c r="D33" s="42"/>
      <c r="E33" s="75"/>
      <c r="F33" s="42"/>
      <c r="G33" s="75" t="s">
        <v>1</v>
      </c>
      <c r="H33" s="42"/>
      <c r="I33" s="75" t="s">
        <v>1</v>
      </c>
      <c r="J33" s="42"/>
    </row>
    <row r="34" spans="1:10" ht="14">
      <c r="A34" s="100" t="s">
        <v>32</v>
      </c>
      <c r="B34" s="97">
        <v>1111000000</v>
      </c>
      <c r="C34" s="95"/>
      <c r="D34" s="97">
        <v>1077000000</v>
      </c>
      <c r="E34" s="95"/>
      <c r="F34" s="97">
        <v>1038000000</v>
      </c>
      <c r="G34" s="95" t="s">
        <v>1</v>
      </c>
      <c r="H34" s="97">
        <v>1006000000</v>
      </c>
      <c r="I34" s="95" t="s">
        <v>1</v>
      </c>
      <c r="J34" s="97">
        <v>967000000</v>
      </c>
    </row>
    <row r="35" spans="1:10" ht="14">
      <c r="A35" s="47" t="s">
        <v>31</v>
      </c>
      <c r="B35" s="79">
        <v>0</v>
      </c>
      <c r="C35" s="75"/>
      <c r="D35" s="79">
        <v>0</v>
      </c>
      <c r="E35" s="75"/>
      <c r="F35" s="79">
        <v>0</v>
      </c>
      <c r="G35" s="75" t="s">
        <v>1</v>
      </c>
      <c r="H35" s="79">
        <v>0</v>
      </c>
      <c r="I35" s="75" t="s">
        <v>1</v>
      </c>
      <c r="J35" s="79">
        <v>0</v>
      </c>
    </row>
    <row r="36" spans="1:10" ht="15" customHeight="1">
      <c r="A36" s="100" t="s">
        <v>152</v>
      </c>
      <c r="B36" s="97">
        <v>4009000000</v>
      </c>
      <c r="C36" s="95"/>
      <c r="D36" s="97">
        <v>4009000000</v>
      </c>
      <c r="E36" s="95"/>
      <c r="F36" s="97">
        <v>4009000000</v>
      </c>
      <c r="G36" s="95" t="s">
        <v>1</v>
      </c>
      <c r="H36" s="97">
        <v>4009000000</v>
      </c>
      <c r="I36" s="95" t="s">
        <v>1</v>
      </c>
      <c r="J36" s="97">
        <v>4009000000</v>
      </c>
    </row>
    <row r="37" spans="1:10" ht="14">
      <c r="A37" s="47" t="s">
        <v>30</v>
      </c>
      <c r="B37" s="79">
        <v>63911000000</v>
      </c>
      <c r="C37" s="75"/>
      <c r="D37" s="79">
        <v>63852000000</v>
      </c>
      <c r="E37" s="75"/>
      <c r="F37" s="79">
        <v>63714000000</v>
      </c>
      <c r="G37" s="75" t="s">
        <v>1</v>
      </c>
      <c r="H37" s="79">
        <v>63641000000</v>
      </c>
      <c r="I37" s="75" t="s">
        <v>1</v>
      </c>
      <c r="J37" s="79">
        <v>63846000000</v>
      </c>
    </row>
    <row r="38" spans="1:10" ht="14">
      <c r="A38" s="100" t="s">
        <v>29</v>
      </c>
      <c r="B38" s="97">
        <v>-1340000000</v>
      </c>
      <c r="C38" s="95"/>
      <c r="D38" s="97">
        <v>-1320000000</v>
      </c>
      <c r="E38" s="95"/>
      <c r="F38" s="97">
        <v>-1290000000</v>
      </c>
      <c r="G38" s="95" t="s">
        <v>1</v>
      </c>
      <c r="H38" s="97">
        <v>-1249000000</v>
      </c>
      <c r="I38" s="95" t="s">
        <v>1</v>
      </c>
      <c r="J38" s="97">
        <v>-1204000000</v>
      </c>
    </row>
    <row r="39" spans="1:10" ht="14">
      <c r="A39" s="47" t="s">
        <v>28</v>
      </c>
      <c r="B39" s="79">
        <v>-7662000000</v>
      </c>
      <c r="C39" s="75"/>
      <c r="D39" s="79">
        <v>-12780000000</v>
      </c>
      <c r="E39" s="75"/>
      <c r="F39" s="79">
        <v>-15907000000</v>
      </c>
      <c r="G39" s="75" t="s">
        <v>1</v>
      </c>
      <c r="H39" s="79">
        <v>-14632000000</v>
      </c>
      <c r="I39" s="75" t="s">
        <v>1</v>
      </c>
      <c r="J39" s="79">
        <v>-14749000000</v>
      </c>
    </row>
    <row r="40" spans="1:10" ht="14">
      <c r="A40" s="100" t="s">
        <v>136</v>
      </c>
      <c r="B40" s="97">
        <v>-75805000000</v>
      </c>
      <c r="C40" s="95"/>
      <c r="D40" s="97">
        <v>-77226000000</v>
      </c>
      <c r="E40" s="95"/>
      <c r="F40" s="97">
        <v>-82176000000</v>
      </c>
      <c r="G40" s="95" t="s">
        <v>1</v>
      </c>
      <c r="H40" s="97">
        <v>-93715000000</v>
      </c>
      <c r="I40" s="95" t="s">
        <v>1</v>
      </c>
      <c r="J40" s="97">
        <v>-99217000000</v>
      </c>
    </row>
    <row r="41" spans="1:10" ht="14">
      <c r="A41" s="47" t="s">
        <v>27</v>
      </c>
      <c r="B41" s="79">
        <v>84990000000</v>
      </c>
      <c r="C41" s="75"/>
      <c r="D41" s="79">
        <v>84807000000</v>
      </c>
      <c r="E41" s="75"/>
      <c r="F41" s="79">
        <v>87953000000</v>
      </c>
      <c r="G41" s="75" t="s">
        <v>1</v>
      </c>
      <c r="H41" s="79">
        <v>96124000000</v>
      </c>
      <c r="I41" s="75" t="s">
        <v>1</v>
      </c>
      <c r="J41" s="79">
        <v>98641000000</v>
      </c>
    </row>
    <row r="42" spans="1:10" ht="14">
      <c r="A42" s="100" t="s">
        <v>26</v>
      </c>
      <c r="B42" s="98">
        <v>762000000</v>
      </c>
      <c r="C42" s="95"/>
      <c r="D42" s="98">
        <v>631000000</v>
      </c>
      <c r="E42" s="95"/>
      <c r="F42" s="98">
        <v>642000000</v>
      </c>
      <c r="G42" s="95" t="s">
        <v>1</v>
      </c>
      <c r="H42" s="98">
        <v>594000000</v>
      </c>
      <c r="I42" s="95" t="s">
        <v>1</v>
      </c>
      <c r="J42" s="98">
        <v>590000000</v>
      </c>
    </row>
    <row r="43" spans="1:10" ht="14">
      <c r="A43" s="75" t="s">
        <v>25</v>
      </c>
      <c r="B43" s="83">
        <v>69976000000</v>
      </c>
      <c r="C43" s="75"/>
      <c r="D43" s="83">
        <v>63050000000</v>
      </c>
      <c r="E43" s="75"/>
      <c r="F43" s="83">
        <v>57983000000</v>
      </c>
      <c r="G43" s="75" t="s">
        <v>1</v>
      </c>
      <c r="H43" s="83">
        <v>55778000000</v>
      </c>
      <c r="I43" s="75" t="s">
        <v>1</v>
      </c>
      <c r="J43" s="94">
        <v>52883000000</v>
      </c>
    </row>
    <row r="44" spans="1:10" ht="15" thickBot="1">
      <c r="A44" s="95" t="s">
        <v>24</v>
      </c>
      <c r="B44" s="101">
        <v>144266000000</v>
      </c>
      <c r="C44" s="95"/>
      <c r="D44" s="101">
        <v>129495000000</v>
      </c>
      <c r="E44" s="95"/>
      <c r="F44" s="101">
        <v>127136000000</v>
      </c>
      <c r="G44" s="95" t="s">
        <v>1</v>
      </c>
      <c r="H44" s="101">
        <v>120406000000</v>
      </c>
      <c r="I44" s="95" t="s">
        <v>1</v>
      </c>
      <c r="J44" s="101">
        <v>118310000000</v>
      </c>
    </row>
    <row r="45" spans="1:10" ht="14" thickTop="1">
      <c r="A45" s="45"/>
      <c r="B45" s="45"/>
      <c r="C45" s="45"/>
      <c r="D45" s="45"/>
      <c r="E45" s="45"/>
      <c r="F45" s="45"/>
    </row>
    <row r="46" spans="1:10">
      <c r="A46" s="45"/>
      <c r="B46" s="45"/>
      <c r="C46" s="45"/>
      <c r="D46" s="45"/>
      <c r="E46" s="45"/>
      <c r="F46" s="45"/>
    </row>
    <row r="47" spans="1:10">
      <c r="A47" s="45"/>
      <c r="B47" s="45"/>
      <c r="C47" s="45"/>
      <c r="D47" s="45"/>
      <c r="E47" s="45"/>
      <c r="F47" s="45"/>
    </row>
    <row r="48" spans="1:10">
      <c r="A48" s="45"/>
      <c r="B48" s="45"/>
      <c r="C48" s="45"/>
      <c r="D48" s="45"/>
      <c r="E48" s="45"/>
      <c r="F48" s="45"/>
    </row>
    <row r="49" spans="1:6">
      <c r="A49" s="45"/>
      <c r="B49" s="45"/>
      <c r="C49" s="45"/>
      <c r="D49" s="45"/>
      <c r="E49" s="45"/>
      <c r="F49" s="45"/>
    </row>
    <row r="50" spans="1:6">
      <c r="A50" s="45"/>
      <c r="B50" s="45"/>
      <c r="C50" s="45"/>
      <c r="D50" s="45"/>
      <c r="E50" s="45"/>
      <c r="F50" s="45"/>
    </row>
    <row r="51" spans="1:6">
      <c r="A51" s="45"/>
      <c r="B51" s="45"/>
      <c r="C51" s="45"/>
      <c r="D51" s="45"/>
      <c r="E51" s="45"/>
      <c r="F51" s="45"/>
    </row>
    <row r="52" spans="1:6">
      <c r="A52" s="45"/>
      <c r="B52" s="45"/>
      <c r="C52" s="45"/>
      <c r="D52" s="45"/>
      <c r="E52" s="45"/>
      <c r="F52" s="45"/>
    </row>
    <row r="53" spans="1:6">
      <c r="A53" s="45"/>
      <c r="B53" s="45"/>
      <c r="C53" s="45"/>
      <c r="D53" s="45"/>
      <c r="E53" s="45"/>
      <c r="F53" s="45"/>
    </row>
    <row r="54" spans="1:6">
      <c r="A54" s="45"/>
      <c r="B54" s="45"/>
      <c r="C54" s="45"/>
      <c r="D54" s="45"/>
      <c r="E54" s="45"/>
      <c r="F54" s="45"/>
    </row>
    <row r="55" spans="1:6">
      <c r="A55" s="45"/>
      <c r="B55" s="45"/>
      <c r="C55" s="45"/>
      <c r="D55" s="45"/>
      <c r="E55" s="45"/>
      <c r="F55" s="45"/>
    </row>
  </sheetData>
  <pageMargins left="0.7" right="0.7" top="0.75" bottom="0.75" header="0.3" footer="0.3"/>
  <pageSetup scale="84" orientation="portrait" r:id="rId1"/>
  <customProperties>
    <customPr name="_pios_id" r:id="rId2"/>
  </customPropertie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6EB15-D05E-8243-B957-8013EDF2E5EB}">
  <dimension ref="B1:Q71"/>
  <sheetViews>
    <sheetView zoomScale="110" zoomScaleNormal="110" workbookViewId="0">
      <selection activeCell="B5" sqref="B5"/>
    </sheetView>
  </sheetViews>
  <sheetFormatPr baseColWidth="10" defaultRowHeight="16"/>
  <cols>
    <col min="1" max="1" width="11" style="313"/>
    <col min="2" max="2" width="39.19921875" style="313" bestFit="1" customWidth="1"/>
    <col min="3" max="3" width="19.59765625" style="313" bestFit="1" customWidth="1"/>
    <col min="4" max="4" width="12.19921875" style="313" bestFit="1" customWidth="1"/>
    <col min="5" max="5" width="18.3984375" style="313" customWidth="1"/>
    <col min="6" max="6" width="15.59765625" style="313" customWidth="1"/>
    <col min="7" max="7" width="14.59765625" style="313" bestFit="1" customWidth="1"/>
    <col min="8" max="8" width="10.59765625" style="313" customWidth="1"/>
    <col min="9" max="9" width="14.59765625" style="313" bestFit="1" customWidth="1"/>
    <col min="10" max="10" width="10.59765625" style="313" customWidth="1"/>
    <col min="11" max="11" width="11.59765625" style="313" bestFit="1" customWidth="1"/>
    <col min="12" max="257" width="10.59765625" style="313" customWidth="1"/>
    <col min="258" max="258" width="19.3984375" style="313" bestFit="1" customWidth="1"/>
    <col min="259" max="260" width="10.59765625" style="313" customWidth="1"/>
    <col min="261" max="261" width="16" style="313" bestFit="1" customWidth="1"/>
    <col min="262" max="262" width="10.59765625" style="313" customWidth="1"/>
    <col min="263" max="263" width="14.59765625" style="313" bestFit="1" customWidth="1"/>
    <col min="264" max="513" width="10.59765625" style="313" customWidth="1"/>
    <col min="514" max="514" width="19.3984375" style="313" bestFit="1" customWidth="1"/>
    <col min="515" max="516" width="10.59765625" style="313" customWidth="1"/>
    <col min="517" max="517" width="16" style="313" bestFit="1" customWidth="1"/>
    <col min="518" max="518" width="10.59765625" style="313" customWidth="1"/>
    <col min="519" max="519" width="14.59765625" style="313" bestFit="1" customWidth="1"/>
    <col min="520" max="769" width="10.59765625" style="313" customWidth="1"/>
    <col min="770" max="770" width="19.3984375" style="313" bestFit="1" customWidth="1"/>
    <col min="771" max="772" width="10.59765625" style="313" customWidth="1"/>
    <col min="773" max="773" width="16" style="313" bestFit="1" customWidth="1"/>
    <col min="774" max="774" width="10.59765625" style="313" customWidth="1"/>
    <col min="775" max="775" width="14.59765625" style="313" bestFit="1" customWidth="1"/>
    <col min="776" max="1025" width="10.59765625" style="313" customWidth="1"/>
    <col min="1026" max="1026" width="19.3984375" style="313" bestFit="1" customWidth="1"/>
    <col min="1027" max="1028" width="10.59765625" style="313" customWidth="1"/>
    <col min="1029" max="1029" width="16" style="313" bestFit="1" customWidth="1"/>
    <col min="1030" max="1030" width="10.59765625" style="313" customWidth="1"/>
    <col min="1031" max="1031" width="14.59765625" style="313" bestFit="1" customWidth="1"/>
    <col min="1032" max="1281" width="10.59765625" style="313" customWidth="1"/>
    <col min="1282" max="1282" width="19.3984375" style="313" bestFit="1" customWidth="1"/>
    <col min="1283" max="1284" width="10.59765625" style="313" customWidth="1"/>
    <col min="1285" max="1285" width="16" style="313" bestFit="1" customWidth="1"/>
    <col min="1286" max="1286" width="10.59765625" style="313" customWidth="1"/>
    <col min="1287" max="1287" width="14.59765625" style="313" bestFit="1" customWidth="1"/>
    <col min="1288" max="1537" width="10.59765625" style="313" customWidth="1"/>
    <col min="1538" max="1538" width="19.3984375" style="313" bestFit="1" customWidth="1"/>
    <col min="1539" max="1540" width="10.59765625" style="313" customWidth="1"/>
    <col min="1541" max="1541" width="16" style="313" bestFit="1" customWidth="1"/>
    <col min="1542" max="1542" width="10.59765625" style="313" customWidth="1"/>
    <col min="1543" max="1543" width="14.59765625" style="313" bestFit="1" customWidth="1"/>
    <col min="1544" max="1793" width="10.59765625" style="313" customWidth="1"/>
    <col min="1794" max="1794" width="19.3984375" style="313" bestFit="1" customWidth="1"/>
    <col min="1795" max="1796" width="10.59765625" style="313" customWidth="1"/>
    <col min="1797" max="1797" width="16" style="313" bestFit="1" customWidth="1"/>
    <col min="1798" max="1798" width="10.59765625" style="313" customWidth="1"/>
    <col min="1799" max="1799" width="14.59765625" style="313" bestFit="1" customWidth="1"/>
    <col min="1800" max="2049" width="10.59765625" style="313" customWidth="1"/>
    <col min="2050" max="2050" width="19.3984375" style="313" bestFit="1" customWidth="1"/>
    <col min="2051" max="2052" width="10.59765625" style="313" customWidth="1"/>
    <col min="2053" max="2053" width="16" style="313" bestFit="1" customWidth="1"/>
    <col min="2054" max="2054" width="10.59765625" style="313" customWidth="1"/>
    <col min="2055" max="2055" width="14.59765625" style="313" bestFit="1" customWidth="1"/>
    <col min="2056" max="2305" width="10.59765625" style="313" customWidth="1"/>
    <col min="2306" max="2306" width="19.3984375" style="313" bestFit="1" customWidth="1"/>
    <col min="2307" max="2308" width="10.59765625" style="313" customWidth="1"/>
    <col min="2309" max="2309" width="16" style="313" bestFit="1" customWidth="1"/>
    <col min="2310" max="2310" width="10.59765625" style="313" customWidth="1"/>
    <col min="2311" max="2311" width="14.59765625" style="313" bestFit="1" customWidth="1"/>
    <col min="2312" max="2561" width="10.59765625" style="313" customWidth="1"/>
    <col min="2562" max="2562" width="19.3984375" style="313" bestFit="1" customWidth="1"/>
    <col min="2563" max="2564" width="10.59765625" style="313" customWidth="1"/>
    <col min="2565" max="2565" width="16" style="313" bestFit="1" customWidth="1"/>
    <col min="2566" max="2566" width="10.59765625" style="313" customWidth="1"/>
    <col min="2567" max="2567" width="14.59765625" style="313" bestFit="1" customWidth="1"/>
    <col min="2568" max="2817" width="10.59765625" style="313" customWidth="1"/>
    <col min="2818" max="2818" width="19.3984375" style="313" bestFit="1" customWidth="1"/>
    <col min="2819" max="2820" width="10.59765625" style="313" customWidth="1"/>
    <col min="2821" max="2821" width="16" style="313" bestFit="1" customWidth="1"/>
    <col min="2822" max="2822" width="10.59765625" style="313" customWidth="1"/>
    <col min="2823" max="2823" width="14.59765625" style="313" bestFit="1" customWidth="1"/>
    <col min="2824" max="3073" width="10.59765625" style="313" customWidth="1"/>
    <col min="3074" max="3074" width="19.3984375" style="313" bestFit="1" customWidth="1"/>
    <col min="3075" max="3076" width="10.59765625" style="313" customWidth="1"/>
    <col min="3077" max="3077" width="16" style="313" bestFit="1" customWidth="1"/>
    <col min="3078" max="3078" width="10.59765625" style="313" customWidth="1"/>
    <col min="3079" max="3079" width="14.59765625" style="313" bestFit="1" customWidth="1"/>
    <col min="3080" max="3329" width="10.59765625" style="313" customWidth="1"/>
    <col min="3330" max="3330" width="19.3984375" style="313" bestFit="1" customWidth="1"/>
    <col min="3331" max="3332" width="10.59765625" style="313" customWidth="1"/>
    <col min="3333" max="3333" width="16" style="313" bestFit="1" customWidth="1"/>
    <col min="3334" max="3334" width="10.59765625" style="313" customWidth="1"/>
    <col min="3335" max="3335" width="14.59765625" style="313" bestFit="1" customWidth="1"/>
    <col min="3336" max="3585" width="10.59765625" style="313" customWidth="1"/>
    <col min="3586" max="3586" width="19.3984375" style="313" bestFit="1" customWidth="1"/>
    <col min="3587" max="3588" width="10.59765625" style="313" customWidth="1"/>
    <col min="3589" max="3589" width="16" style="313" bestFit="1" customWidth="1"/>
    <col min="3590" max="3590" width="10.59765625" style="313" customWidth="1"/>
    <col min="3591" max="3591" width="14.59765625" style="313" bestFit="1" customWidth="1"/>
    <col min="3592" max="3841" width="10.59765625" style="313" customWidth="1"/>
    <col min="3842" max="3842" width="19.3984375" style="313" bestFit="1" customWidth="1"/>
    <col min="3843" max="3844" width="10.59765625" style="313" customWidth="1"/>
    <col min="3845" max="3845" width="16" style="313" bestFit="1" customWidth="1"/>
    <col min="3846" max="3846" width="10.59765625" style="313" customWidth="1"/>
    <col min="3847" max="3847" width="14.59765625" style="313" bestFit="1" customWidth="1"/>
    <col min="3848" max="4097" width="10.59765625" style="313" customWidth="1"/>
    <col min="4098" max="4098" width="19.3984375" style="313" bestFit="1" customWidth="1"/>
    <col min="4099" max="4100" width="10.59765625" style="313" customWidth="1"/>
    <col min="4101" max="4101" width="16" style="313" bestFit="1" customWidth="1"/>
    <col min="4102" max="4102" width="10.59765625" style="313" customWidth="1"/>
    <col min="4103" max="4103" width="14.59765625" style="313" bestFit="1" customWidth="1"/>
    <col min="4104" max="4353" width="10.59765625" style="313" customWidth="1"/>
    <col min="4354" max="4354" width="19.3984375" style="313" bestFit="1" customWidth="1"/>
    <col min="4355" max="4356" width="10.59765625" style="313" customWidth="1"/>
    <col min="4357" max="4357" width="16" style="313" bestFit="1" customWidth="1"/>
    <col min="4358" max="4358" width="10.59765625" style="313" customWidth="1"/>
    <col min="4359" max="4359" width="14.59765625" style="313" bestFit="1" customWidth="1"/>
    <col min="4360" max="4609" width="10.59765625" style="313" customWidth="1"/>
    <col min="4610" max="4610" width="19.3984375" style="313" bestFit="1" customWidth="1"/>
    <col min="4611" max="4612" width="10.59765625" style="313" customWidth="1"/>
    <col min="4613" max="4613" width="16" style="313" bestFit="1" customWidth="1"/>
    <col min="4614" max="4614" width="10.59765625" style="313" customWidth="1"/>
    <col min="4615" max="4615" width="14.59765625" style="313" bestFit="1" customWidth="1"/>
    <col min="4616" max="4865" width="10.59765625" style="313" customWidth="1"/>
    <col min="4866" max="4866" width="19.3984375" style="313" bestFit="1" customWidth="1"/>
    <col min="4867" max="4868" width="10.59765625" style="313" customWidth="1"/>
    <col min="4869" max="4869" width="16" style="313" bestFit="1" customWidth="1"/>
    <col min="4870" max="4870" width="10.59765625" style="313" customWidth="1"/>
    <col min="4871" max="4871" width="14.59765625" style="313" bestFit="1" customWidth="1"/>
    <col min="4872" max="5121" width="10.59765625" style="313" customWidth="1"/>
    <col min="5122" max="5122" width="19.3984375" style="313" bestFit="1" customWidth="1"/>
    <col min="5123" max="5124" width="10.59765625" style="313" customWidth="1"/>
    <col min="5125" max="5125" width="16" style="313" bestFit="1" customWidth="1"/>
    <col min="5126" max="5126" width="10.59765625" style="313" customWidth="1"/>
    <col min="5127" max="5127" width="14.59765625" style="313" bestFit="1" customWidth="1"/>
    <col min="5128" max="5377" width="10.59765625" style="313" customWidth="1"/>
    <col min="5378" max="5378" width="19.3984375" style="313" bestFit="1" customWidth="1"/>
    <col min="5379" max="5380" width="10.59765625" style="313" customWidth="1"/>
    <col min="5381" max="5381" width="16" style="313" bestFit="1" customWidth="1"/>
    <col min="5382" max="5382" width="10.59765625" style="313" customWidth="1"/>
    <col min="5383" max="5383" width="14.59765625" style="313" bestFit="1" customWidth="1"/>
    <col min="5384" max="5633" width="10.59765625" style="313" customWidth="1"/>
    <col min="5634" max="5634" width="19.3984375" style="313" bestFit="1" customWidth="1"/>
    <col min="5635" max="5636" width="10.59765625" style="313" customWidth="1"/>
    <col min="5637" max="5637" width="16" style="313" bestFit="1" customWidth="1"/>
    <col min="5638" max="5638" width="10.59765625" style="313" customWidth="1"/>
    <col min="5639" max="5639" width="14.59765625" style="313" bestFit="1" customWidth="1"/>
    <col min="5640" max="5889" width="10.59765625" style="313" customWidth="1"/>
    <col min="5890" max="5890" width="19.3984375" style="313" bestFit="1" customWidth="1"/>
    <col min="5891" max="5892" width="10.59765625" style="313" customWidth="1"/>
    <col min="5893" max="5893" width="16" style="313" bestFit="1" customWidth="1"/>
    <col min="5894" max="5894" width="10.59765625" style="313" customWidth="1"/>
    <col min="5895" max="5895" width="14.59765625" style="313" bestFit="1" customWidth="1"/>
    <col min="5896" max="6145" width="10.59765625" style="313" customWidth="1"/>
    <col min="6146" max="6146" width="19.3984375" style="313" bestFit="1" customWidth="1"/>
    <col min="6147" max="6148" width="10.59765625" style="313" customWidth="1"/>
    <col min="6149" max="6149" width="16" style="313" bestFit="1" customWidth="1"/>
    <col min="6150" max="6150" width="10.59765625" style="313" customWidth="1"/>
    <col min="6151" max="6151" width="14.59765625" style="313" bestFit="1" customWidth="1"/>
    <col min="6152" max="6401" width="10.59765625" style="313" customWidth="1"/>
    <col min="6402" max="6402" width="19.3984375" style="313" bestFit="1" customWidth="1"/>
    <col min="6403" max="6404" width="10.59765625" style="313" customWidth="1"/>
    <col min="6405" max="6405" width="16" style="313" bestFit="1" customWidth="1"/>
    <col min="6406" max="6406" width="10.59765625" style="313" customWidth="1"/>
    <col min="6407" max="6407" width="14.59765625" style="313" bestFit="1" customWidth="1"/>
    <col min="6408" max="6657" width="10.59765625" style="313" customWidth="1"/>
    <col min="6658" max="6658" width="19.3984375" style="313" bestFit="1" customWidth="1"/>
    <col min="6659" max="6660" width="10.59765625" style="313" customWidth="1"/>
    <col min="6661" max="6661" width="16" style="313" bestFit="1" customWidth="1"/>
    <col min="6662" max="6662" width="10.59765625" style="313" customWidth="1"/>
    <col min="6663" max="6663" width="14.59765625" style="313" bestFit="1" customWidth="1"/>
    <col min="6664" max="6913" width="10.59765625" style="313" customWidth="1"/>
    <col min="6914" max="6914" width="19.3984375" style="313" bestFit="1" customWidth="1"/>
    <col min="6915" max="6916" width="10.59765625" style="313" customWidth="1"/>
    <col min="6917" max="6917" width="16" style="313" bestFit="1" customWidth="1"/>
    <col min="6918" max="6918" width="10.59765625" style="313" customWidth="1"/>
    <col min="6919" max="6919" width="14.59765625" style="313" bestFit="1" customWidth="1"/>
    <col min="6920" max="7169" width="10.59765625" style="313" customWidth="1"/>
    <col min="7170" max="7170" width="19.3984375" style="313" bestFit="1" customWidth="1"/>
    <col min="7171" max="7172" width="10.59765625" style="313" customWidth="1"/>
    <col min="7173" max="7173" width="16" style="313" bestFit="1" customWidth="1"/>
    <col min="7174" max="7174" width="10.59765625" style="313" customWidth="1"/>
    <col min="7175" max="7175" width="14.59765625" style="313" bestFit="1" customWidth="1"/>
    <col min="7176" max="7425" width="10.59765625" style="313" customWidth="1"/>
    <col min="7426" max="7426" width="19.3984375" style="313" bestFit="1" customWidth="1"/>
    <col min="7427" max="7428" width="10.59765625" style="313" customWidth="1"/>
    <col min="7429" max="7429" width="16" style="313" bestFit="1" customWidth="1"/>
    <col min="7430" max="7430" width="10.59765625" style="313" customWidth="1"/>
    <col min="7431" max="7431" width="14.59765625" style="313" bestFit="1" customWidth="1"/>
    <col min="7432" max="7681" width="10.59765625" style="313" customWidth="1"/>
    <col min="7682" max="7682" width="19.3984375" style="313" bestFit="1" customWidth="1"/>
    <col min="7683" max="7684" width="10.59765625" style="313" customWidth="1"/>
    <col min="7685" max="7685" width="16" style="313" bestFit="1" customWidth="1"/>
    <col min="7686" max="7686" width="10.59765625" style="313" customWidth="1"/>
    <col min="7687" max="7687" width="14.59765625" style="313" bestFit="1" customWidth="1"/>
    <col min="7688" max="7937" width="10.59765625" style="313" customWidth="1"/>
    <col min="7938" max="7938" width="19.3984375" style="313" bestFit="1" customWidth="1"/>
    <col min="7939" max="7940" width="10.59765625" style="313" customWidth="1"/>
    <col min="7941" max="7941" width="16" style="313" bestFit="1" customWidth="1"/>
    <col min="7942" max="7942" width="10.59765625" style="313" customWidth="1"/>
    <col min="7943" max="7943" width="14.59765625" style="313" bestFit="1" customWidth="1"/>
    <col min="7944" max="8193" width="10.59765625" style="313" customWidth="1"/>
    <col min="8194" max="8194" width="19.3984375" style="313" bestFit="1" customWidth="1"/>
    <col min="8195" max="8196" width="10.59765625" style="313" customWidth="1"/>
    <col min="8197" max="8197" width="16" style="313" bestFit="1" customWidth="1"/>
    <col min="8198" max="8198" width="10.59765625" style="313" customWidth="1"/>
    <col min="8199" max="8199" width="14.59765625" style="313" bestFit="1" customWidth="1"/>
    <col min="8200" max="8449" width="10.59765625" style="313" customWidth="1"/>
    <col min="8450" max="8450" width="19.3984375" style="313" bestFit="1" customWidth="1"/>
    <col min="8451" max="8452" width="10.59765625" style="313" customWidth="1"/>
    <col min="8453" max="8453" width="16" style="313" bestFit="1" customWidth="1"/>
    <col min="8454" max="8454" width="10.59765625" style="313" customWidth="1"/>
    <col min="8455" max="8455" width="14.59765625" style="313" bestFit="1" customWidth="1"/>
    <col min="8456" max="8705" width="10.59765625" style="313" customWidth="1"/>
    <col min="8706" max="8706" width="19.3984375" style="313" bestFit="1" customWidth="1"/>
    <col min="8707" max="8708" width="10.59765625" style="313" customWidth="1"/>
    <col min="8709" max="8709" width="16" style="313" bestFit="1" customWidth="1"/>
    <col min="8710" max="8710" width="10.59765625" style="313" customWidth="1"/>
    <col min="8711" max="8711" width="14.59765625" style="313" bestFit="1" customWidth="1"/>
    <col min="8712" max="8961" width="10.59765625" style="313" customWidth="1"/>
    <col min="8962" max="8962" width="19.3984375" style="313" bestFit="1" customWidth="1"/>
    <col min="8963" max="8964" width="10.59765625" style="313" customWidth="1"/>
    <col min="8965" max="8965" width="16" style="313" bestFit="1" customWidth="1"/>
    <col min="8966" max="8966" width="10.59765625" style="313" customWidth="1"/>
    <col min="8967" max="8967" width="14.59765625" style="313" bestFit="1" customWidth="1"/>
    <col min="8968" max="9217" width="10.59765625" style="313" customWidth="1"/>
    <col min="9218" max="9218" width="19.3984375" style="313" bestFit="1" customWidth="1"/>
    <col min="9219" max="9220" width="10.59765625" style="313" customWidth="1"/>
    <col min="9221" max="9221" width="16" style="313" bestFit="1" customWidth="1"/>
    <col min="9222" max="9222" width="10.59765625" style="313" customWidth="1"/>
    <col min="9223" max="9223" width="14.59765625" style="313" bestFit="1" customWidth="1"/>
    <col min="9224" max="9473" width="10.59765625" style="313" customWidth="1"/>
    <col min="9474" max="9474" width="19.3984375" style="313" bestFit="1" customWidth="1"/>
    <col min="9475" max="9476" width="10.59765625" style="313" customWidth="1"/>
    <col min="9477" max="9477" width="16" style="313" bestFit="1" customWidth="1"/>
    <col min="9478" max="9478" width="10.59765625" style="313" customWidth="1"/>
    <col min="9479" max="9479" width="14.59765625" style="313" bestFit="1" customWidth="1"/>
    <col min="9480" max="9729" width="10.59765625" style="313" customWidth="1"/>
    <col min="9730" max="9730" width="19.3984375" style="313" bestFit="1" customWidth="1"/>
    <col min="9731" max="9732" width="10.59765625" style="313" customWidth="1"/>
    <col min="9733" max="9733" width="16" style="313" bestFit="1" customWidth="1"/>
    <col min="9734" max="9734" width="10.59765625" style="313" customWidth="1"/>
    <col min="9735" max="9735" width="14.59765625" style="313" bestFit="1" customWidth="1"/>
    <col min="9736" max="9985" width="10.59765625" style="313" customWidth="1"/>
    <col min="9986" max="9986" width="19.3984375" style="313" bestFit="1" customWidth="1"/>
    <col min="9987" max="9988" width="10.59765625" style="313" customWidth="1"/>
    <col min="9989" max="9989" width="16" style="313" bestFit="1" customWidth="1"/>
    <col min="9990" max="9990" width="10.59765625" style="313" customWidth="1"/>
    <col min="9991" max="9991" width="14.59765625" style="313" bestFit="1" customWidth="1"/>
    <col min="9992" max="10241" width="10.59765625" style="313" customWidth="1"/>
    <col min="10242" max="10242" width="19.3984375" style="313" bestFit="1" customWidth="1"/>
    <col min="10243" max="10244" width="10.59765625" style="313" customWidth="1"/>
    <col min="10245" max="10245" width="16" style="313" bestFit="1" customWidth="1"/>
    <col min="10246" max="10246" width="10.59765625" style="313" customWidth="1"/>
    <col min="10247" max="10247" width="14.59765625" style="313" bestFit="1" customWidth="1"/>
    <col min="10248" max="10497" width="10.59765625" style="313" customWidth="1"/>
    <col min="10498" max="10498" width="19.3984375" style="313" bestFit="1" customWidth="1"/>
    <col min="10499" max="10500" width="10.59765625" style="313" customWidth="1"/>
    <col min="10501" max="10501" width="16" style="313" bestFit="1" customWidth="1"/>
    <col min="10502" max="10502" width="10.59765625" style="313" customWidth="1"/>
    <col min="10503" max="10503" width="14.59765625" style="313" bestFit="1" customWidth="1"/>
    <col min="10504" max="10753" width="10.59765625" style="313" customWidth="1"/>
    <col min="10754" max="10754" width="19.3984375" style="313" bestFit="1" customWidth="1"/>
    <col min="10755" max="10756" width="10.59765625" style="313" customWidth="1"/>
    <col min="10757" max="10757" width="16" style="313" bestFit="1" customWidth="1"/>
    <col min="10758" max="10758" width="10.59765625" style="313" customWidth="1"/>
    <col min="10759" max="10759" width="14.59765625" style="313" bestFit="1" customWidth="1"/>
    <col min="10760" max="11009" width="10.59765625" style="313" customWidth="1"/>
    <col min="11010" max="11010" width="19.3984375" style="313" bestFit="1" customWidth="1"/>
    <col min="11011" max="11012" width="10.59765625" style="313" customWidth="1"/>
    <col min="11013" max="11013" width="16" style="313" bestFit="1" customWidth="1"/>
    <col min="11014" max="11014" width="10.59765625" style="313" customWidth="1"/>
    <col min="11015" max="11015" width="14.59765625" style="313" bestFit="1" customWidth="1"/>
    <col min="11016" max="11265" width="10.59765625" style="313" customWidth="1"/>
    <col min="11266" max="11266" width="19.3984375" style="313" bestFit="1" customWidth="1"/>
    <col min="11267" max="11268" width="10.59765625" style="313" customWidth="1"/>
    <col min="11269" max="11269" width="16" style="313" bestFit="1" customWidth="1"/>
    <col min="11270" max="11270" width="10.59765625" style="313" customWidth="1"/>
    <col min="11271" max="11271" width="14.59765625" style="313" bestFit="1" customWidth="1"/>
    <col min="11272" max="11521" width="10.59765625" style="313" customWidth="1"/>
    <col min="11522" max="11522" width="19.3984375" style="313" bestFit="1" customWidth="1"/>
    <col min="11523" max="11524" width="10.59765625" style="313" customWidth="1"/>
    <col min="11525" max="11525" width="16" style="313" bestFit="1" customWidth="1"/>
    <col min="11526" max="11526" width="10.59765625" style="313" customWidth="1"/>
    <col min="11527" max="11527" width="14.59765625" style="313" bestFit="1" customWidth="1"/>
    <col min="11528" max="11777" width="10.59765625" style="313" customWidth="1"/>
    <col min="11778" max="11778" width="19.3984375" style="313" bestFit="1" customWidth="1"/>
    <col min="11779" max="11780" width="10.59765625" style="313" customWidth="1"/>
    <col min="11781" max="11781" width="16" style="313" bestFit="1" customWidth="1"/>
    <col min="11782" max="11782" width="10.59765625" style="313" customWidth="1"/>
    <col min="11783" max="11783" width="14.59765625" style="313" bestFit="1" customWidth="1"/>
    <col min="11784" max="12033" width="10.59765625" style="313" customWidth="1"/>
    <col min="12034" max="12034" width="19.3984375" style="313" bestFit="1" customWidth="1"/>
    <col min="12035" max="12036" width="10.59765625" style="313" customWidth="1"/>
    <col min="12037" max="12037" width="16" style="313" bestFit="1" customWidth="1"/>
    <col min="12038" max="12038" width="10.59765625" style="313" customWidth="1"/>
    <col min="12039" max="12039" width="14.59765625" style="313" bestFit="1" customWidth="1"/>
    <col min="12040" max="12289" width="10.59765625" style="313" customWidth="1"/>
    <col min="12290" max="12290" width="19.3984375" style="313" bestFit="1" customWidth="1"/>
    <col min="12291" max="12292" width="10.59765625" style="313" customWidth="1"/>
    <col min="12293" max="12293" width="16" style="313" bestFit="1" customWidth="1"/>
    <col min="12294" max="12294" width="10.59765625" style="313" customWidth="1"/>
    <col min="12295" max="12295" width="14.59765625" style="313" bestFit="1" customWidth="1"/>
    <col min="12296" max="12545" width="10.59765625" style="313" customWidth="1"/>
    <col min="12546" max="12546" width="19.3984375" style="313" bestFit="1" customWidth="1"/>
    <col min="12547" max="12548" width="10.59765625" style="313" customWidth="1"/>
    <col min="12549" max="12549" width="16" style="313" bestFit="1" customWidth="1"/>
    <col min="12550" max="12550" width="10.59765625" style="313" customWidth="1"/>
    <col min="12551" max="12551" width="14.59765625" style="313" bestFit="1" customWidth="1"/>
    <col min="12552" max="12801" width="10.59765625" style="313" customWidth="1"/>
    <col min="12802" max="12802" width="19.3984375" style="313" bestFit="1" customWidth="1"/>
    <col min="12803" max="12804" width="10.59765625" style="313" customWidth="1"/>
    <col min="12805" max="12805" width="16" style="313" bestFit="1" customWidth="1"/>
    <col min="12806" max="12806" width="10.59765625" style="313" customWidth="1"/>
    <col min="12807" max="12807" width="14.59765625" style="313" bestFit="1" customWidth="1"/>
    <col min="12808" max="13057" width="10.59765625" style="313" customWidth="1"/>
    <col min="13058" max="13058" width="19.3984375" style="313" bestFit="1" customWidth="1"/>
    <col min="13059" max="13060" width="10.59765625" style="313" customWidth="1"/>
    <col min="13061" max="13061" width="16" style="313" bestFit="1" customWidth="1"/>
    <col min="13062" max="13062" width="10.59765625" style="313" customWidth="1"/>
    <col min="13063" max="13063" width="14.59765625" style="313" bestFit="1" customWidth="1"/>
    <col min="13064" max="13313" width="10.59765625" style="313" customWidth="1"/>
    <col min="13314" max="13314" width="19.3984375" style="313" bestFit="1" customWidth="1"/>
    <col min="13315" max="13316" width="10.59765625" style="313" customWidth="1"/>
    <col min="13317" max="13317" width="16" style="313" bestFit="1" customWidth="1"/>
    <col min="13318" max="13318" width="10.59765625" style="313" customWidth="1"/>
    <col min="13319" max="13319" width="14.59765625" style="313" bestFit="1" customWidth="1"/>
    <col min="13320" max="13569" width="10.59765625" style="313" customWidth="1"/>
    <col min="13570" max="13570" width="19.3984375" style="313" bestFit="1" customWidth="1"/>
    <col min="13571" max="13572" width="10.59765625" style="313" customWidth="1"/>
    <col min="13573" max="13573" width="16" style="313" bestFit="1" customWidth="1"/>
    <col min="13574" max="13574" width="10.59765625" style="313" customWidth="1"/>
    <col min="13575" max="13575" width="14.59765625" style="313" bestFit="1" customWidth="1"/>
    <col min="13576" max="13825" width="10.59765625" style="313" customWidth="1"/>
    <col min="13826" max="13826" width="19.3984375" style="313" bestFit="1" customWidth="1"/>
    <col min="13827" max="13828" width="10.59765625" style="313" customWidth="1"/>
    <col min="13829" max="13829" width="16" style="313" bestFit="1" customWidth="1"/>
    <col min="13830" max="13830" width="10.59765625" style="313" customWidth="1"/>
    <col min="13831" max="13831" width="14.59765625" style="313" bestFit="1" customWidth="1"/>
    <col min="13832" max="14081" width="10.59765625" style="313" customWidth="1"/>
    <col min="14082" max="14082" width="19.3984375" style="313" bestFit="1" customWidth="1"/>
    <col min="14083" max="14084" width="10.59765625" style="313" customWidth="1"/>
    <col min="14085" max="14085" width="16" style="313" bestFit="1" customWidth="1"/>
    <col min="14086" max="14086" width="10.59765625" style="313" customWidth="1"/>
    <col min="14087" max="14087" width="14.59765625" style="313" bestFit="1" customWidth="1"/>
    <col min="14088" max="14337" width="10.59765625" style="313" customWidth="1"/>
    <col min="14338" max="14338" width="19.3984375" style="313" bestFit="1" customWidth="1"/>
    <col min="14339" max="14340" width="10.59765625" style="313" customWidth="1"/>
    <col min="14341" max="14341" width="16" style="313" bestFit="1" customWidth="1"/>
    <col min="14342" max="14342" width="10.59765625" style="313" customWidth="1"/>
    <col min="14343" max="14343" width="14.59765625" style="313" bestFit="1" customWidth="1"/>
    <col min="14344" max="14593" width="10.59765625" style="313" customWidth="1"/>
    <col min="14594" max="14594" width="19.3984375" style="313" bestFit="1" customWidth="1"/>
    <col min="14595" max="14596" width="10.59765625" style="313" customWidth="1"/>
    <col min="14597" max="14597" width="16" style="313" bestFit="1" customWidth="1"/>
    <col min="14598" max="14598" width="10.59765625" style="313" customWidth="1"/>
    <col min="14599" max="14599" width="14.59765625" style="313" bestFit="1" customWidth="1"/>
    <col min="14600" max="14849" width="10.59765625" style="313" customWidth="1"/>
    <col min="14850" max="14850" width="19.3984375" style="313" bestFit="1" customWidth="1"/>
    <col min="14851" max="14852" width="10.59765625" style="313" customWidth="1"/>
    <col min="14853" max="14853" width="16" style="313" bestFit="1" customWidth="1"/>
    <col min="14854" max="14854" width="10.59765625" style="313" customWidth="1"/>
    <col min="14855" max="14855" width="14.59765625" style="313" bestFit="1" customWidth="1"/>
    <col min="14856" max="15105" width="10.59765625" style="313" customWidth="1"/>
    <col min="15106" max="15106" width="19.3984375" style="313" bestFit="1" customWidth="1"/>
    <col min="15107" max="15108" width="10.59765625" style="313" customWidth="1"/>
    <col min="15109" max="15109" width="16" style="313" bestFit="1" customWidth="1"/>
    <col min="15110" max="15110" width="10.59765625" style="313" customWidth="1"/>
    <col min="15111" max="15111" width="14.59765625" style="313" bestFit="1" customWidth="1"/>
    <col min="15112" max="15361" width="10.59765625" style="313" customWidth="1"/>
    <col min="15362" max="15362" width="19.3984375" style="313" bestFit="1" customWidth="1"/>
    <col min="15363" max="15364" width="10.59765625" style="313" customWidth="1"/>
    <col min="15365" max="15365" width="16" style="313" bestFit="1" customWidth="1"/>
    <col min="15366" max="15366" width="10.59765625" style="313" customWidth="1"/>
    <col min="15367" max="15367" width="14.59765625" style="313" bestFit="1" customWidth="1"/>
    <col min="15368" max="15617" width="10.59765625" style="313" customWidth="1"/>
    <col min="15618" max="15618" width="19.3984375" style="313" bestFit="1" customWidth="1"/>
    <col min="15619" max="15620" width="10.59765625" style="313" customWidth="1"/>
    <col min="15621" max="15621" width="16" style="313" bestFit="1" customWidth="1"/>
    <col min="15622" max="15622" width="10.59765625" style="313" customWidth="1"/>
    <col min="15623" max="15623" width="14.59765625" style="313" bestFit="1" customWidth="1"/>
    <col min="15624" max="15873" width="10.59765625" style="313" customWidth="1"/>
    <col min="15874" max="15874" width="19.3984375" style="313" bestFit="1" customWidth="1"/>
    <col min="15875" max="15876" width="10.59765625" style="313" customWidth="1"/>
    <col min="15877" max="15877" width="16" style="313" bestFit="1" customWidth="1"/>
    <col min="15878" max="15878" width="10.59765625" style="313" customWidth="1"/>
    <col min="15879" max="15879" width="14.59765625" style="313" bestFit="1" customWidth="1"/>
    <col min="15880" max="16129" width="10.59765625" style="313" customWidth="1"/>
    <col min="16130" max="16130" width="19.3984375" style="313" bestFit="1" customWidth="1"/>
    <col min="16131" max="16132" width="10.59765625" style="313" customWidth="1"/>
    <col min="16133" max="16133" width="16" style="313" bestFit="1" customWidth="1"/>
    <col min="16134" max="16134" width="10.59765625" style="313" customWidth="1"/>
    <col min="16135" max="16135" width="14.59765625" style="313" bestFit="1" customWidth="1"/>
    <col min="16136" max="16384" width="10.59765625" style="313" customWidth="1"/>
  </cols>
  <sheetData>
    <row r="1" spans="2:17">
      <c r="B1" s="145" t="str">
        <f>Assumptions!C2</f>
        <v>The Procter &amp; Gamble Company</v>
      </c>
    </row>
    <row r="2" spans="2:17">
      <c r="B2" s="314" t="s">
        <v>395</v>
      </c>
      <c r="C2" s="315"/>
      <c r="D2" s="315"/>
      <c r="E2" s="315"/>
      <c r="F2" s="315"/>
      <c r="G2" s="315"/>
      <c r="H2" s="315"/>
      <c r="I2" s="315"/>
      <c r="J2" s="315"/>
      <c r="K2" s="315"/>
      <c r="L2" s="315"/>
      <c r="M2" s="315"/>
      <c r="N2" s="315"/>
      <c r="O2" s="315"/>
      <c r="P2" s="315"/>
      <c r="Q2" s="315"/>
    </row>
    <row r="3" spans="2:17">
      <c r="B3" s="314"/>
      <c r="C3" s="315"/>
      <c r="D3" s="315"/>
      <c r="E3" s="315"/>
      <c r="F3" s="315"/>
      <c r="G3" s="315"/>
      <c r="H3" s="315"/>
      <c r="I3" s="315"/>
      <c r="J3" s="315"/>
      <c r="K3" s="315"/>
      <c r="L3" s="315"/>
      <c r="M3" s="315"/>
      <c r="N3" s="315"/>
      <c r="O3" s="315"/>
      <c r="P3" s="315"/>
      <c r="Q3" s="315"/>
    </row>
    <row r="4" spans="2:17">
      <c r="B4" s="316" t="s">
        <v>406</v>
      </c>
      <c r="C4" s="315"/>
      <c r="D4" s="317"/>
      <c r="E4" s="315"/>
      <c r="F4" s="315"/>
      <c r="G4" s="315"/>
      <c r="H4" s="315"/>
      <c r="I4" s="315"/>
      <c r="J4" s="315"/>
      <c r="K4" s="315"/>
      <c r="L4" s="315"/>
      <c r="M4" s="315"/>
      <c r="N4" s="315"/>
      <c r="O4" s="315"/>
      <c r="P4" s="315"/>
      <c r="Q4" s="315"/>
    </row>
    <row r="5" spans="2:17">
      <c r="B5" s="318"/>
      <c r="C5" s="328" t="s">
        <v>285</v>
      </c>
      <c r="D5" s="328" t="s">
        <v>416</v>
      </c>
      <c r="E5" s="328" t="s">
        <v>417</v>
      </c>
      <c r="F5" s="328" t="s">
        <v>418</v>
      </c>
      <c r="G5" s="328" t="s">
        <v>407</v>
      </c>
      <c r="H5" s="315"/>
      <c r="I5" s="315"/>
      <c r="J5" s="315"/>
      <c r="K5" s="315"/>
      <c r="L5" s="315"/>
      <c r="M5" s="315"/>
      <c r="N5" s="315"/>
      <c r="O5" s="315"/>
      <c r="P5" s="315"/>
      <c r="Q5" s="315"/>
    </row>
    <row r="6" spans="2:17">
      <c r="B6" s="316" t="s">
        <v>408</v>
      </c>
      <c r="C6" s="329">
        <f>Assumptions!C7</f>
        <v>227610900000</v>
      </c>
      <c r="D6" s="329">
        <f>148.81*1000000000</f>
        <v>148810000000</v>
      </c>
      <c r="E6" s="329">
        <f>53.58*1000000000</f>
        <v>53580000000</v>
      </c>
      <c r="F6" s="329">
        <f>381.46*1000000000</f>
        <v>381460000000</v>
      </c>
      <c r="G6" s="329">
        <f>AVERAGE(C6:F6)</f>
        <v>202865225000</v>
      </c>
      <c r="H6" s="315"/>
      <c r="I6" s="315"/>
      <c r="J6" s="315"/>
      <c r="K6" s="315"/>
      <c r="L6" s="315"/>
      <c r="M6" s="315"/>
      <c r="N6" s="315"/>
      <c r="O6" s="315"/>
      <c r="P6" s="315"/>
      <c r="Q6" s="315"/>
    </row>
    <row r="7" spans="2:17">
      <c r="B7" s="316" t="s">
        <v>420</v>
      </c>
      <c r="C7" s="330">
        <f>Assumptions!C5</f>
        <v>91.41</v>
      </c>
      <c r="D7" s="330">
        <v>55.41</v>
      </c>
      <c r="E7" s="330">
        <v>61.78</v>
      </c>
      <c r="F7" s="330">
        <v>142.22999999999999</v>
      </c>
      <c r="G7" s="335">
        <f t="shared" ref="G7:G14" si="0">AVERAGE(C7:F7)</f>
        <v>87.707499999999996</v>
      </c>
      <c r="H7" s="315"/>
      <c r="I7" s="315"/>
      <c r="J7" s="315"/>
      <c r="K7" s="315"/>
      <c r="L7" s="315"/>
      <c r="M7" s="315"/>
      <c r="N7" s="315"/>
      <c r="O7" s="315"/>
      <c r="P7" s="315"/>
      <c r="Q7" s="315"/>
    </row>
    <row r="8" spans="2:17">
      <c r="B8" s="316" t="s">
        <v>429</v>
      </c>
      <c r="C8" s="330">
        <f>'Income Stmt'!J27</f>
        <v>3.67</v>
      </c>
      <c r="D8" s="335">
        <f>D11/D13</f>
        <v>2.5431226765799257</v>
      </c>
      <c r="E8" s="335">
        <f>E11/E13</f>
        <v>2.9055020061799568</v>
      </c>
      <c r="F8" s="335">
        <f>F11/F13</f>
        <v>0.48507462686567165</v>
      </c>
      <c r="G8" s="335">
        <f t="shared" si="0"/>
        <v>2.4009248274063886</v>
      </c>
      <c r="H8" s="315"/>
      <c r="I8" s="315"/>
      <c r="J8" s="315"/>
      <c r="K8" s="315"/>
      <c r="L8" s="315"/>
      <c r="M8" s="315"/>
      <c r="N8" s="315"/>
      <c r="O8" s="315"/>
      <c r="P8" s="315"/>
      <c r="Q8" s="315"/>
    </row>
    <row r="9" spans="2:17">
      <c r="B9" s="316" t="s">
        <v>421</v>
      </c>
      <c r="C9" s="329">
        <f>SUM('Bal. Sheet'!J21)</f>
        <v>118310000000</v>
      </c>
      <c r="D9" s="329">
        <f>75.351*1000000000</f>
        <v>75351000000</v>
      </c>
      <c r="E9" s="329">
        <f>12676*1000000</f>
        <v>12676000000</v>
      </c>
      <c r="F9" s="329">
        <f>130358*1000000</f>
        <v>130358000000</v>
      </c>
      <c r="G9" s="329">
        <f t="shared" si="0"/>
        <v>84173750000</v>
      </c>
      <c r="H9" s="315"/>
      <c r="I9" s="315"/>
      <c r="J9" s="315"/>
      <c r="K9" s="315"/>
      <c r="L9" s="315"/>
      <c r="M9" s="315"/>
      <c r="N9" s="315"/>
      <c r="O9" s="315"/>
      <c r="P9" s="315"/>
      <c r="Q9" s="315"/>
    </row>
    <row r="10" spans="2:17">
      <c r="B10" s="316" t="s">
        <v>422</v>
      </c>
      <c r="C10" s="329">
        <f>'Bal. Sheet'!J21-'Bal. Sheet'!J16</f>
        <v>94990000000</v>
      </c>
      <c r="D10" s="329">
        <f>11.767*1000000000</f>
        <v>11767000000</v>
      </c>
      <c r="E10" s="329">
        <f>4080*1000000</f>
        <v>4080000000</v>
      </c>
      <c r="F10" s="329">
        <f>16126*1000000</f>
        <v>16126000000</v>
      </c>
      <c r="G10" s="329">
        <f t="shared" si="0"/>
        <v>31740750000</v>
      </c>
      <c r="H10" s="315"/>
      <c r="I10" s="315"/>
      <c r="J10" s="315"/>
      <c r="K10" s="315"/>
      <c r="L10" s="315"/>
      <c r="M10" s="315"/>
      <c r="N10" s="315"/>
      <c r="O10" s="315"/>
      <c r="P10" s="315"/>
      <c r="Q10" s="315"/>
    </row>
    <row r="11" spans="2:17">
      <c r="B11" s="316" t="s">
        <v>423</v>
      </c>
      <c r="C11" s="329">
        <f>'Income Stmt'!J36</f>
        <v>9861000000</v>
      </c>
      <c r="D11" s="329">
        <f>6.841*1000000000</f>
        <v>6841000000</v>
      </c>
      <c r="E11" s="329">
        <f>2.52*1000000000</f>
        <v>2520000000</v>
      </c>
      <c r="F11" s="329">
        <f>1300*1000000</f>
        <v>1300000000</v>
      </c>
      <c r="G11" s="329">
        <f t="shared" si="0"/>
        <v>5130500000</v>
      </c>
      <c r="H11" s="315"/>
      <c r="I11" s="315"/>
      <c r="J11" s="315"/>
      <c r="K11" s="315"/>
      <c r="L11" s="315"/>
      <c r="M11" s="315"/>
      <c r="N11" s="315"/>
      <c r="O11" s="315"/>
      <c r="P11" s="315"/>
      <c r="Q11" s="315"/>
    </row>
    <row r="12" spans="2:17">
      <c r="B12" s="316" t="s">
        <v>425</v>
      </c>
      <c r="C12" s="329">
        <f>'Shareholder Eqty'!K39</f>
        <v>52883000000</v>
      </c>
      <c r="D12" s="329">
        <f>14.67*1000000000</f>
        <v>14670000000</v>
      </c>
      <c r="E12" s="336">
        <v>-60000000</v>
      </c>
      <c r="F12" s="329">
        <f>60160*1000000</f>
        <v>60160000000</v>
      </c>
      <c r="G12" s="329">
        <f t="shared" si="0"/>
        <v>31913250000</v>
      </c>
      <c r="H12" s="315"/>
      <c r="I12" s="315"/>
      <c r="J12" s="315"/>
      <c r="K12" s="315"/>
      <c r="L12" s="315"/>
      <c r="M12" s="315"/>
      <c r="N12" s="315"/>
      <c r="O12" s="315"/>
      <c r="P12" s="315"/>
      <c r="Q12" s="315"/>
    </row>
    <row r="13" spans="2:17">
      <c r="B13" s="316" t="s">
        <v>284</v>
      </c>
      <c r="C13" s="329">
        <f>Assumptions!C6</f>
        <v>2490000000</v>
      </c>
      <c r="D13" s="329">
        <f>2.69*1000000000</f>
        <v>2690000000</v>
      </c>
      <c r="E13" s="329">
        <f>867.32*1000000</f>
        <v>867320000</v>
      </c>
      <c r="F13" s="329">
        <f>2.68*1000000000</f>
        <v>2680000000</v>
      </c>
      <c r="G13" s="329">
        <f t="shared" si="0"/>
        <v>2181830000</v>
      </c>
      <c r="H13" s="315"/>
      <c r="I13" s="315"/>
      <c r="J13" s="315"/>
      <c r="K13" s="315"/>
      <c r="L13" s="315"/>
      <c r="M13" s="315"/>
      <c r="N13" s="315"/>
      <c r="O13" s="315"/>
      <c r="P13" s="315"/>
      <c r="Q13" s="315"/>
    </row>
    <row r="14" spans="2:17">
      <c r="B14" s="316" t="s">
        <v>426</v>
      </c>
      <c r="C14" s="334">
        <f>'DCF - CSCF '!I14/C13</f>
        <v>4.5161974805236822</v>
      </c>
      <c r="D14" s="334">
        <v>2.37</v>
      </c>
      <c r="E14" s="334">
        <v>2.81</v>
      </c>
      <c r="F14" s="334">
        <v>6.76</v>
      </c>
      <c r="G14" s="334">
        <f t="shared" si="0"/>
        <v>4.1140493701309211</v>
      </c>
      <c r="H14" s="315"/>
      <c r="I14" s="315"/>
      <c r="J14" s="315"/>
      <c r="K14" s="315"/>
      <c r="L14" s="315"/>
      <c r="M14" s="315"/>
      <c r="N14" s="315"/>
      <c r="O14" s="315"/>
      <c r="P14" s="315"/>
      <c r="Q14" s="315"/>
    </row>
    <row r="15" spans="2:17">
      <c r="B15" s="316" t="s">
        <v>431</v>
      </c>
      <c r="C15" s="331">
        <v>13.6</v>
      </c>
      <c r="D15" s="331">
        <v>10.91</v>
      </c>
      <c r="E15" s="331">
        <v>14.52</v>
      </c>
      <c r="F15" s="331">
        <v>16.309999999999999</v>
      </c>
      <c r="G15" s="331">
        <f>AVERAGE(C15:F15)</f>
        <v>13.835000000000001</v>
      </c>
      <c r="H15" s="331"/>
      <c r="I15" s="331"/>
      <c r="J15" s="315"/>
      <c r="K15" s="315"/>
      <c r="L15" s="315"/>
      <c r="M15" s="315"/>
      <c r="N15" s="315"/>
      <c r="O15" s="315"/>
      <c r="P15" s="315"/>
      <c r="Q15" s="315"/>
    </row>
    <row r="16" spans="2:17">
      <c r="B16" s="316"/>
      <c r="C16" s="331"/>
      <c r="D16" s="334"/>
      <c r="E16" s="334"/>
      <c r="F16" s="334"/>
      <c r="G16" s="334"/>
      <c r="H16" s="315"/>
      <c r="I16" s="315"/>
      <c r="J16" s="315"/>
      <c r="K16" s="315"/>
      <c r="L16" s="315"/>
      <c r="M16" s="315"/>
      <c r="N16" s="315"/>
      <c r="O16" s="315"/>
      <c r="P16" s="315"/>
      <c r="Q16" s="315"/>
    </row>
    <row r="17" spans="2:17">
      <c r="B17" s="316"/>
      <c r="C17" s="334"/>
      <c r="D17" s="334"/>
      <c r="E17" s="334"/>
      <c r="F17" s="334"/>
      <c r="G17" s="334"/>
      <c r="H17" s="315"/>
      <c r="I17" s="315"/>
      <c r="J17" s="315"/>
      <c r="K17" s="315"/>
      <c r="L17" s="315"/>
      <c r="M17" s="315"/>
      <c r="N17" s="315"/>
      <c r="O17" s="315"/>
      <c r="P17" s="315"/>
      <c r="Q17" s="315"/>
    </row>
    <row r="18" spans="2:17">
      <c r="B18" s="316" t="s">
        <v>419</v>
      </c>
      <c r="C18" s="331">
        <f>C7/C8</f>
        <v>24.907356948228884</v>
      </c>
      <c r="D18" s="331">
        <f>D7/D8</f>
        <v>21.788174243531646</v>
      </c>
      <c r="E18" s="331">
        <v>22.05</v>
      </c>
      <c r="F18" s="331">
        <v>22.05</v>
      </c>
      <c r="G18" s="331">
        <f>AVERAGE(C18:E18)</f>
        <v>22.915177063920179</v>
      </c>
      <c r="H18" s="315"/>
      <c r="I18" s="315"/>
      <c r="J18" s="315"/>
      <c r="K18" s="315"/>
      <c r="L18" s="315"/>
      <c r="M18" s="315"/>
      <c r="N18" s="315"/>
      <c r="O18" s="315"/>
      <c r="P18" s="315"/>
      <c r="Q18" s="315"/>
    </row>
    <row r="19" spans="2:17">
      <c r="B19" s="316" t="s">
        <v>409</v>
      </c>
      <c r="C19" s="332">
        <f>C11/C9</f>
        <v>8.3348829346631736E-2</v>
      </c>
      <c r="D19" s="332">
        <f>D11/D9</f>
        <v>9.0788443418136452E-2</v>
      </c>
      <c r="E19" s="332">
        <f>E11/E9</f>
        <v>0.1988008835594825</v>
      </c>
      <c r="F19" s="332">
        <f>F11/F9</f>
        <v>9.9725371668789031E-3</v>
      </c>
      <c r="G19" s="332">
        <f>AVERAGE(C19:E19)</f>
        <v>0.12431271877475024</v>
      </c>
      <c r="I19" s="315"/>
      <c r="J19" s="315"/>
      <c r="K19" s="315"/>
      <c r="L19" s="315"/>
      <c r="M19" s="315"/>
      <c r="N19" s="315"/>
      <c r="O19" s="315"/>
      <c r="P19" s="315"/>
      <c r="Q19" s="315"/>
    </row>
    <row r="20" spans="2:17">
      <c r="B20" s="316" t="s">
        <v>424</v>
      </c>
      <c r="C20" s="332">
        <f>C11/C10</f>
        <v>0.10381092746604906</v>
      </c>
      <c r="D20" s="332">
        <f>D11/D10</f>
        <v>0.58137163253165636</v>
      </c>
      <c r="E20" s="332">
        <f>E11/E10</f>
        <v>0.61764705882352944</v>
      </c>
      <c r="F20" s="332">
        <f>F11/F10</f>
        <v>8.0615155649262055E-2</v>
      </c>
      <c r="G20" s="332"/>
      <c r="I20" s="315"/>
      <c r="J20" s="315"/>
      <c r="K20" s="315"/>
      <c r="L20" s="315"/>
      <c r="M20" s="315"/>
      <c r="N20" s="315"/>
      <c r="O20" s="315"/>
      <c r="P20" s="315"/>
      <c r="Q20" s="315"/>
    </row>
    <row r="21" spans="2:17">
      <c r="B21" s="316" t="s">
        <v>410</v>
      </c>
      <c r="C21" s="332">
        <f>C11/C12</f>
        <v>0.18646824121173156</v>
      </c>
      <c r="D21" s="332">
        <f>D11/D12</f>
        <v>0.46632583503749148</v>
      </c>
      <c r="E21" s="332">
        <f>E11/E12</f>
        <v>-42</v>
      </c>
      <c r="F21" s="332">
        <f>F11/F12</f>
        <v>2.1609042553191491E-2</v>
      </c>
      <c r="G21" s="332">
        <f>AVERAGE(C21:E21)</f>
        <v>-13.782401974583593</v>
      </c>
      <c r="H21" s="315"/>
      <c r="I21" s="315"/>
      <c r="J21" s="315"/>
      <c r="K21" s="315"/>
      <c r="L21" s="315"/>
      <c r="M21" s="315"/>
      <c r="N21" s="315"/>
      <c r="O21" s="315"/>
      <c r="P21" s="315"/>
      <c r="Q21" s="315"/>
    </row>
    <row r="22" spans="2:17">
      <c r="B22" s="316" t="s">
        <v>411</v>
      </c>
      <c r="C22" s="333">
        <f>'DCF - CSCF '!P10/'DCF - CSCF '!P11</f>
        <v>0.39451241419737915</v>
      </c>
      <c r="D22" s="333">
        <f>34.51/D12*1000000000</f>
        <v>2.3524199045671437</v>
      </c>
      <c r="E22" s="333">
        <f>6.62/E12*1000000000</f>
        <v>-110.33333333333333</v>
      </c>
      <c r="F22" s="333">
        <f>6.62/F12*1000000000</f>
        <v>0.11003989361702128</v>
      </c>
      <c r="G22" s="333">
        <f>AVERAGE(C22:E22)</f>
        <v>-35.862133671522933</v>
      </c>
      <c r="H22" s="315"/>
      <c r="I22" s="315"/>
      <c r="J22" s="315"/>
      <c r="K22" s="315"/>
      <c r="L22" s="315"/>
      <c r="M22" s="315"/>
      <c r="N22" s="315"/>
      <c r="O22" s="315"/>
      <c r="P22" s="315"/>
      <c r="Q22" s="315"/>
    </row>
    <row r="23" spans="2:17">
      <c r="B23" s="316" t="s">
        <v>412</v>
      </c>
      <c r="C23" s="331">
        <f>C7/C14</f>
        <v>20.240478941456832</v>
      </c>
      <c r="D23" s="331">
        <f>D7/D14</f>
        <v>23.379746835443036</v>
      </c>
      <c r="E23" s="331">
        <f>E7/E14</f>
        <v>21.985765124555162</v>
      </c>
      <c r="F23" s="331">
        <f>F7/F14</f>
        <v>21.039940828402365</v>
      </c>
      <c r="G23" s="331">
        <f>G7/G14</f>
        <v>21.319019804861721</v>
      </c>
    </row>
    <row r="24" spans="2:17">
      <c r="B24" s="313" t="s">
        <v>427</v>
      </c>
      <c r="H24" s="315"/>
      <c r="I24" s="315"/>
      <c r="J24" s="315"/>
      <c r="K24" s="315"/>
      <c r="L24" s="315"/>
      <c r="M24" s="315"/>
      <c r="N24" s="315"/>
      <c r="O24" s="315"/>
      <c r="P24" s="315"/>
      <c r="Q24" s="315"/>
    </row>
    <row r="25" spans="2:17">
      <c r="B25" s="316"/>
      <c r="C25" s="319"/>
      <c r="D25" s="319"/>
      <c r="E25" s="320"/>
      <c r="F25" s="319"/>
      <c r="G25" s="315"/>
      <c r="H25" s="315"/>
      <c r="I25" s="315"/>
      <c r="J25" s="315"/>
      <c r="K25" s="315"/>
      <c r="L25" s="315"/>
      <c r="M25" s="315"/>
      <c r="N25" s="315"/>
      <c r="O25" s="315"/>
      <c r="P25" s="315"/>
      <c r="Q25" s="315"/>
    </row>
    <row r="26" spans="2:17">
      <c r="B26" s="318" t="s">
        <v>428</v>
      </c>
      <c r="C26" s="321"/>
      <c r="D26" s="337" t="s">
        <v>413</v>
      </c>
      <c r="E26" s="338" t="s">
        <v>430</v>
      </c>
      <c r="F26" s="337" t="s">
        <v>431</v>
      </c>
      <c r="G26" s="315"/>
      <c r="H26" s="315"/>
      <c r="I26" s="315"/>
      <c r="J26" s="315"/>
      <c r="K26" s="315"/>
      <c r="L26" s="315"/>
      <c r="M26" s="315"/>
      <c r="N26" s="315"/>
      <c r="O26" s="315"/>
      <c r="P26" s="315"/>
      <c r="Q26" s="315"/>
    </row>
    <row r="27" spans="2:17">
      <c r="B27" s="322" t="s">
        <v>432</v>
      </c>
      <c r="C27" s="315"/>
      <c r="D27" s="323">
        <f>C8</f>
        <v>3.67</v>
      </c>
      <c r="E27" s="356">
        <f>C14</f>
        <v>4.5161974805236822</v>
      </c>
      <c r="F27" s="342">
        <f>G54</f>
        <v>16545000000</v>
      </c>
      <c r="G27" s="315"/>
      <c r="H27" s="315"/>
      <c r="I27" s="315"/>
      <c r="J27" s="315"/>
      <c r="K27" s="315"/>
      <c r="L27" s="315"/>
      <c r="M27" s="315"/>
      <c r="N27" s="315"/>
      <c r="O27" s="315"/>
      <c r="P27" s="315"/>
      <c r="Q27" s="315"/>
    </row>
    <row r="28" spans="2:17">
      <c r="B28" s="322" t="s">
        <v>414</v>
      </c>
      <c r="C28" s="315"/>
      <c r="D28" s="324">
        <f>G18</f>
        <v>22.915177063920179</v>
      </c>
      <c r="E28" s="324">
        <f>G23</f>
        <v>21.319019804861721</v>
      </c>
      <c r="F28" s="324">
        <f>G15</f>
        <v>13.835000000000001</v>
      </c>
      <c r="G28" s="315"/>
      <c r="H28" s="315"/>
      <c r="I28" s="315"/>
      <c r="J28" s="315"/>
      <c r="K28" s="315"/>
      <c r="L28" s="315"/>
      <c r="M28" s="315"/>
      <c r="N28" s="315"/>
      <c r="O28" s="315"/>
      <c r="P28" s="315"/>
      <c r="Q28" s="315"/>
    </row>
    <row r="29" spans="2:17">
      <c r="B29" s="325" t="s">
        <v>415</v>
      </c>
      <c r="C29" s="326"/>
      <c r="D29" s="327">
        <f>D28*D27</f>
        <v>84.098699824587058</v>
      </c>
      <c r="E29" s="327">
        <f t="shared" ref="E29" si="1">E28*E27</f>
        <v>96.28090352995099</v>
      </c>
      <c r="F29" s="327">
        <f>((F28*F27)-G46+G40)/G13</f>
        <v>93.297862344912303</v>
      </c>
      <c r="G29" s="315"/>
      <c r="H29" s="315"/>
      <c r="I29" s="315"/>
      <c r="J29" s="315"/>
      <c r="K29" s="315"/>
      <c r="L29" s="315"/>
      <c r="M29" s="315"/>
      <c r="N29" s="315"/>
      <c r="O29" s="315"/>
      <c r="P29" s="315"/>
      <c r="Q29" s="315"/>
    </row>
    <row r="30" spans="2:17">
      <c r="B30" s="315"/>
      <c r="C30" s="315"/>
      <c r="D30" s="315"/>
      <c r="E30" s="315"/>
      <c r="F30" s="315"/>
      <c r="G30" s="315"/>
      <c r="H30" s="315"/>
      <c r="I30" s="315"/>
      <c r="J30" s="315"/>
      <c r="K30" s="315"/>
      <c r="L30" s="315"/>
      <c r="M30" s="315"/>
      <c r="N30" s="315"/>
      <c r="O30" s="315"/>
      <c r="P30" s="315"/>
      <c r="Q30" s="315"/>
    </row>
    <row r="31" spans="2:17">
      <c r="B31" s="315"/>
      <c r="C31" s="315"/>
      <c r="D31" s="315"/>
      <c r="E31" s="315"/>
      <c r="F31" s="315"/>
      <c r="G31" s="315"/>
      <c r="H31" s="315"/>
      <c r="I31" s="315"/>
      <c r="J31" s="315"/>
      <c r="K31" s="315"/>
      <c r="L31" s="315"/>
      <c r="M31" s="315"/>
      <c r="N31" s="315"/>
      <c r="O31" s="315"/>
      <c r="P31" s="315"/>
      <c r="Q31" s="315"/>
    </row>
    <row r="32" spans="2:17">
      <c r="B32" s="315"/>
      <c r="C32" s="315"/>
      <c r="D32" s="315"/>
      <c r="E32" s="315"/>
      <c r="F32" s="315"/>
      <c r="G32" s="315"/>
      <c r="H32" s="315"/>
      <c r="I32" s="315"/>
      <c r="J32" s="315"/>
      <c r="K32" s="315"/>
      <c r="L32" s="315"/>
      <c r="M32" s="315"/>
      <c r="N32" s="315"/>
      <c r="O32" s="315"/>
      <c r="P32" s="315"/>
      <c r="Q32" s="315"/>
    </row>
    <row r="33" spans="2:17">
      <c r="B33" s="315"/>
      <c r="C33" s="315"/>
      <c r="D33" s="315"/>
      <c r="E33" s="315"/>
      <c r="F33" s="315"/>
      <c r="G33" s="315"/>
      <c r="H33" s="315"/>
      <c r="I33" s="315"/>
      <c r="J33" s="315"/>
      <c r="K33" s="315"/>
      <c r="L33" s="315"/>
      <c r="M33" s="315"/>
      <c r="N33" s="315"/>
      <c r="O33" s="315"/>
      <c r="P33" s="315"/>
      <c r="Q33" s="315"/>
    </row>
    <row r="34" spans="2:17">
      <c r="B34" s="315"/>
      <c r="C34" s="315"/>
      <c r="D34" s="315"/>
      <c r="E34" s="315"/>
      <c r="F34" s="315"/>
      <c r="G34" s="315"/>
      <c r="H34" s="315"/>
      <c r="I34" s="315"/>
      <c r="J34" s="315"/>
      <c r="K34" s="315"/>
      <c r="L34" s="315"/>
      <c r="M34" s="315"/>
      <c r="N34" s="315"/>
      <c r="O34" s="315"/>
      <c r="P34" s="315"/>
      <c r="Q34" s="315"/>
    </row>
    <row r="35" spans="2:17">
      <c r="B35" s="315"/>
      <c r="C35" s="315"/>
      <c r="D35" s="315"/>
      <c r="E35" s="315"/>
      <c r="F35" s="315"/>
      <c r="G35" s="315"/>
      <c r="H35" s="315"/>
      <c r="I35" s="315"/>
      <c r="J35" s="315"/>
      <c r="K35" s="315"/>
      <c r="L35" s="315"/>
      <c r="M35" s="315"/>
      <c r="N35" s="315"/>
      <c r="O35" s="315"/>
      <c r="P35" s="315"/>
      <c r="Q35" s="315"/>
    </row>
    <row r="36" spans="2:17">
      <c r="B36" s="315"/>
      <c r="C36" s="315"/>
      <c r="D36" s="315"/>
      <c r="E36" s="315"/>
      <c r="F36" s="315"/>
      <c r="G36" s="315"/>
      <c r="H36" s="315"/>
      <c r="I36" s="315"/>
      <c r="J36" s="315"/>
      <c r="K36" s="315"/>
      <c r="L36" s="315"/>
      <c r="M36" s="315"/>
      <c r="N36" s="315"/>
      <c r="O36" s="315"/>
      <c r="P36" s="315"/>
      <c r="Q36" s="315"/>
    </row>
    <row r="37" spans="2:17">
      <c r="B37" s="315"/>
      <c r="C37" s="343">
        <v>2014</v>
      </c>
      <c r="D37" s="343">
        <v>2015</v>
      </c>
      <c r="E37" s="343">
        <v>2016</v>
      </c>
      <c r="F37" s="343">
        <v>2017</v>
      </c>
      <c r="G37" s="343">
        <v>2018</v>
      </c>
      <c r="H37" s="315"/>
      <c r="I37" s="315"/>
      <c r="J37" s="315"/>
      <c r="K37" s="315"/>
      <c r="L37" s="315"/>
      <c r="M37" s="315"/>
      <c r="N37" s="315"/>
      <c r="O37" s="315"/>
      <c r="P37" s="315"/>
      <c r="Q37" s="315"/>
    </row>
    <row r="38" spans="2:17">
      <c r="B38" s="313" t="s">
        <v>433</v>
      </c>
      <c r="C38" s="344">
        <f>SUM('Bal. Sheet'!B17:B20)</f>
        <v>112649000000</v>
      </c>
      <c r="D38" s="344">
        <f>SUM('Bal. Sheet'!D17:D20)</f>
        <v>94645000000</v>
      </c>
      <c r="E38" s="344">
        <f>SUM('Bal. Sheet'!F17:F20)</f>
        <v>93354000000</v>
      </c>
      <c r="F38" s="344">
        <f>SUM('Bal. Sheet'!H17:H20)</f>
        <v>93912000000</v>
      </c>
      <c r="G38" s="344">
        <f>SUM('Bal. Sheet'!J17:J20)</f>
        <v>94990000000</v>
      </c>
      <c r="H38" s="341"/>
      <c r="J38" s="341"/>
      <c r="L38" s="341"/>
      <c r="M38" s="341"/>
      <c r="N38" s="341"/>
      <c r="O38" s="315"/>
      <c r="P38" s="315"/>
      <c r="Q38" s="315"/>
    </row>
    <row r="39" spans="2:17">
      <c r="B39" s="313" t="s">
        <v>434</v>
      </c>
      <c r="C39" s="345">
        <f>SUM('Bal. Sheet'!B9,'Bal. Sheet'!B11,'Bal. Sheet'!B12,'Bal. Sheet'!B13,'Bal. Sheet'!B15)-'Bal. Sheet'!B28</f>
        <v>-16736000000</v>
      </c>
      <c r="D39" s="345">
        <f>SUM('Bal. Sheet'!D9,'Bal. Sheet'!D11,'Bal. Sheet'!D12,'Bal. Sheet'!D13,'Bal. Sheet'!D15)-'Bal. Sheet'!D28</f>
        <v>-17535000000</v>
      </c>
      <c r="E39" s="345">
        <f>SUM('Bal. Sheet'!F9,'Bal. Sheet'!F11,'Bal. Sheet'!F12,'Bal. Sheet'!F13,'Bal. Sheet'!F15)-'Bal. Sheet'!F28</f>
        <v>-11843000000</v>
      </c>
      <c r="F39" s="345">
        <f>SUM('Bal. Sheet'!H9,'Bal. Sheet'!H11,'Bal. Sheet'!H12,'Bal. Sheet'!H13,'Bal. Sheet'!H15)-'Bal. Sheet'!H28</f>
        <v>-18853000000</v>
      </c>
      <c r="G39" s="345">
        <f>SUM('Bal. Sheet'!J9,'Bal. Sheet'!J11,'Bal. Sheet'!J12,'Bal. Sheet'!J13,'Bal. Sheet'!J15)-'Bal. Sheet'!J28</f>
        <v>-16767000000</v>
      </c>
      <c r="H39" s="342"/>
      <c r="J39" s="342"/>
      <c r="L39" s="342"/>
      <c r="M39" s="342"/>
      <c r="N39" s="342"/>
      <c r="O39" s="315"/>
      <c r="P39" s="315"/>
      <c r="Q39" s="315"/>
    </row>
    <row r="40" spans="2:17">
      <c r="B40" s="313" t="s">
        <v>435</v>
      </c>
      <c r="C40" s="345">
        <f>SUM('Bal. Sheet'!B7,'Bal. Sheet'!B8)</f>
        <v>10686000000</v>
      </c>
      <c r="D40" s="345">
        <f>SUM('Bal. Sheet'!D7,'Bal. Sheet'!D8)</f>
        <v>11603000000</v>
      </c>
      <c r="E40" s="345">
        <f>SUM('Bal. Sheet'!F7,'Bal. Sheet'!F8)</f>
        <v>13348000000</v>
      </c>
      <c r="F40" s="345">
        <f>SUM('Bal. Sheet'!H7,'Bal. Sheet'!H8)</f>
        <v>15137000000</v>
      </c>
      <c r="G40" s="345">
        <f>SUM('Bal. Sheet'!J7,'Bal. Sheet'!J8)</f>
        <v>11850000000</v>
      </c>
      <c r="H40" s="342"/>
      <c r="J40" s="342"/>
      <c r="K40" s="342"/>
      <c r="L40" s="342"/>
      <c r="M40" s="342"/>
      <c r="N40" s="315"/>
      <c r="O40" s="315"/>
      <c r="P40" s="315"/>
      <c r="Q40" s="315"/>
    </row>
    <row r="41" spans="2:17">
      <c r="B41" s="313" t="s">
        <v>450</v>
      </c>
      <c r="C41" s="345">
        <f>'Bal. Sheet'!B28</f>
        <v>33726000000</v>
      </c>
      <c r="D41" s="345">
        <f>'Bal. Sheet'!D28</f>
        <v>29790000000</v>
      </c>
      <c r="E41" s="345">
        <f>'Bal. Sheet'!F28</f>
        <v>30770000000</v>
      </c>
      <c r="F41" s="345">
        <f>'Bal. Sheet'!H28</f>
        <v>30210000000</v>
      </c>
      <c r="G41" s="345">
        <f>'Bal. Sheet'!J28</f>
        <v>28237000000</v>
      </c>
      <c r="J41" s="342"/>
      <c r="K41" s="342"/>
      <c r="L41" s="342"/>
      <c r="M41" s="342"/>
      <c r="N41" s="315"/>
      <c r="O41" s="315"/>
      <c r="P41" s="315"/>
      <c r="Q41" s="315"/>
    </row>
    <row r="42" spans="2:17">
      <c r="B42" s="313" t="s">
        <v>451</v>
      </c>
      <c r="C42" s="345">
        <f>'Bal. Sheet'!B16</f>
        <v>31617000000</v>
      </c>
      <c r="D42" s="345">
        <f>'Bal. Sheet'!D16</f>
        <v>29646000000</v>
      </c>
      <c r="E42" s="345">
        <f>'Bal. Sheet'!F16</f>
        <v>33782000000</v>
      </c>
      <c r="F42" s="345">
        <f>'Bal. Sheet'!H16</f>
        <v>26494000000</v>
      </c>
      <c r="G42" s="345">
        <f>'Bal. Sheet'!J16</f>
        <v>23320000000</v>
      </c>
      <c r="J42" s="342"/>
      <c r="K42" s="342"/>
      <c r="L42" s="342"/>
      <c r="M42" s="342"/>
      <c r="N42" s="315"/>
      <c r="O42" s="315"/>
      <c r="P42" s="315"/>
      <c r="Q42" s="315"/>
    </row>
    <row r="43" spans="2:17">
      <c r="B43" s="313" t="s">
        <v>452</v>
      </c>
      <c r="C43" s="345">
        <f>'Bal. Sheet'!B14</f>
        <v>6759000000</v>
      </c>
      <c r="D43" s="345">
        <f>'Bal. Sheet'!D14</f>
        <v>4979000000</v>
      </c>
      <c r="E43" s="345">
        <f>'Bal. Sheet'!F14</f>
        <v>4716000000</v>
      </c>
      <c r="F43" s="345">
        <f>'Bal. Sheet'!H14</f>
        <v>4624000000</v>
      </c>
      <c r="G43" s="345">
        <f>'Bal. Sheet'!J14</f>
        <v>4738000000</v>
      </c>
      <c r="J43" s="342"/>
      <c r="K43" s="342"/>
      <c r="L43" s="342"/>
      <c r="M43" s="342"/>
      <c r="N43" s="315"/>
      <c r="O43" s="315"/>
      <c r="P43" s="315"/>
      <c r="Q43" s="315"/>
    </row>
    <row r="44" spans="2:17">
      <c r="C44" s="346"/>
      <c r="D44" s="346"/>
      <c r="E44" s="346"/>
      <c r="F44" s="346"/>
      <c r="G44" s="346"/>
    </row>
    <row r="45" spans="2:17">
      <c r="B45" s="313" t="s">
        <v>236</v>
      </c>
      <c r="C45" s="345">
        <f>SUM(C38:C40)</f>
        <v>106599000000</v>
      </c>
      <c r="D45" s="345">
        <f t="shared" ref="D45:G45" si="2">SUM(D38:D40)</f>
        <v>88713000000</v>
      </c>
      <c r="E45" s="345">
        <f t="shared" si="2"/>
        <v>94859000000</v>
      </c>
      <c r="F45" s="345">
        <f t="shared" si="2"/>
        <v>90196000000</v>
      </c>
      <c r="G45" s="345">
        <f t="shared" si="2"/>
        <v>90073000000</v>
      </c>
    </row>
    <row r="46" spans="2:17">
      <c r="B46" s="313" t="s">
        <v>439</v>
      </c>
      <c r="C46" s="345">
        <f>SUM('Bal. Sheet'!B29:B31)</f>
        <v>31438000000</v>
      </c>
      <c r="D46" s="345">
        <f>SUM('Bal. Sheet'!D29:D31)</f>
        <v>28115000000</v>
      </c>
      <c r="E46" s="345">
        <f>SUM('Bal. Sheet'!F29:F31)</f>
        <v>30777000000</v>
      </c>
      <c r="F46" s="345">
        <f>SUM('Bal. Sheet'!H29:H31)</f>
        <v>34418000000</v>
      </c>
      <c r="G46" s="345">
        <f>SUM('Bal. Sheet'!J29:J31)</f>
        <v>37190000000</v>
      </c>
    </row>
    <row r="47" spans="2:17">
      <c r="B47" s="313" t="s">
        <v>442</v>
      </c>
      <c r="C47" s="345">
        <f>'DCF - CSCF '!C8</f>
        <v>11222220787.818604</v>
      </c>
      <c r="D47" s="345">
        <f>'DCF - CSCF '!D8</f>
        <v>15783914886.344215</v>
      </c>
      <c r="E47" s="345">
        <f>'DCF - CSCF '!E8</f>
        <v>12973934561.183201</v>
      </c>
      <c r="F47" s="345">
        <f>'DCF - CSCF '!F8</f>
        <v>10357406431.372549</v>
      </c>
      <c r="G47" s="345">
        <f>'DCF - CSCF '!G8</f>
        <v>11830036876.526672</v>
      </c>
    </row>
    <row r="48" spans="2:17">
      <c r="B48" s="313" t="s">
        <v>443</v>
      </c>
      <c r="C48" s="345">
        <f>'Bal. Sheet'!B43</f>
        <v>69976000000</v>
      </c>
      <c r="D48" s="345">
        <f>'Bal. Sheet'!D43</f>
        <v>63050000000</v>
      </c>
      <c r="E48" s="345">
        <f>'Bal. Sheet'!F43</f>
        <v>57983000000</v>
      </c>
      <c r="F48" s="345">
        <f>'Bal. Sheet'!H43</f>
        <v>55778000000</v>
      </c>
      <c r="G48" s="345">
        <f>'Bal. Sheet'!J43</f>
        <v>52883000000</v>
      </c>
    </row>
    <row r="49" spans="2:13">
      <c r="B49" s="313" t="s">
        <v>445</v>
      </c>
      <c r="C49" s="345">
        <f>SUM('Bal. Sheet'!B7:B8)</f>
        <v>10686000000</v>
      </c>
      <c r="D49" s="345">
        <f>SUM('Bal. Sheet'!D7:D8)</f>
        <v>11603000000</v>
      </c>
      <c r="E49" s="345">
        <f>SUM('Bal. Sheet'!F7:F8)</f>
        <v>13348000000</v>
      </c>
      <c r="F49" s="345">
        <f>SUM('Bal. Sheet'!H7:H8)</f>
        <v>15137000000</v>
      </c>
      <c r="G49" s="345">
        <f>SUM('Bal. Sheet'!J7:J8)</f>
        <v>11850000000</v>
      </c>
    </row>
    <row r="50" spans="2:13">
      <c r="B50" s="313" t="s">
        <v>421</v>
      </c>
      <c r="C50" s="345">
        <f>'Bal. Sheet'!B21</f>
        <v>144266000000</v>
      </c>
      <c r="D50" s="345">
        <f>'Bal. Sheet'!D21</f>
        <v>129495000000</v>
      </c>
      <c r="E50" s="345">
        <f>'Bal. Sheet'!F21</f>
        <v>127136000000</v>
      </c>
      <c r="F50" s="345">
        <f>'Bal. Sheet'!H21</f>
        <v>120406000000</v>
      </c>
      <c r="G50" s="345">
        <f>'Bal. Sheet'!J21</f>
        <v>118310000000</v>
      </c>
    </row>
    <row r="51" spans="2:13">
      <c r="C51" s="345"/>
    </row>
    <row r="52" spans="2:13">
      <c r="B52" s="313" t="s">
        <v>436</v>
      </c>
      <c r="C52" s="345">
        <f>'Income Stmt'!B8</f>
        <v>14740000000</v>
      </c>
      <c r="D52" s="345">
        <f>'Income Stmt'!D8</f>
        <v>11790000000</v>
      </c>
      <c r="E52" s="345">
        <f>'Income Stmt'!F8</f>
        <v>13441000000</v>
      </c>
      <c r="F52" s="345">
        <f>'Income Stmt'!H8</f>
        <v>13955000000</v>
      </c>
      <c r="G52" s="345">
        <f>'Income Stmt'!J8</f>
        <v>13711000000</v>
      </c>
      <c r="H52" s="345"/>
      <c r="J52" s="345"/>
      <c r="L52" s="345"/>
      <c r="M52" s="345"/>
    </row>
    <row r="53" spans="2:13">
      <c r="B53" s="313" t="s">
        <v>437</v>
      </c>
      <c r="C53" s="345">
        <f>CSCF!B8</f>
        <v>3141000000</v>
      </c>
      <c r="D53" s="345">
        <f>CSCF!D8</f>
        <v>3134000000</v>
      </c>
      <c r="E53" s="345">
        <f>CSCF!F8</f>
        <v>3078000000</v>
      </c>
      <c r="F53" s="345">
        <f>CSCF!H8</f>
        <v>2820000000</v>
      </c>
      <c r="G53" s="345">
        <f>CSCF!J8</f>
        <v>2834000000</v>
      </c>
      <c r="H53" s="345" t="str">
        <f>CSCF!G8</f>
        <v> </v>
      </c>
      <c r="J53" s="345"/>
      <c r="L53" s="345"/>
    </row>
    <row r="54" spans="2:13">
      <c r="B54" s="313" t="s">
        <v>221</v>
      </c>
      <c r="C54" s="345">
        <f>C52+C53</f>
        <v>17881000000</v>
      </c>
      <c r="D54" s="345">
        <f t="shared" ref="D54:G54" si="3">D52+D53</f>
        <v>14924000000</v>
      </c>
      <c r="E54" s="345">
        <f t="shared" si="3"/>
        <v>16519000000</v>
      </c>
      <c r="F54" s="345">
        <f t="shared" si="3"/>
        <v>16775000000</v>
      </c>
      <c r="G54" s="345">
        <f t="shared" si="3"/>
        <v>16545000000</v>
      </c>
    </row>
    <row r="57" spans="2:13">
      <c r="B57" s="313" t="s">
        <v>438</v>
      </c>
      <c r="C57" s="347">
        <f>C45/C52</f>
        <v>7.2319538670284942</v>
      </c>
      <c r="D57" s="347">
        <f t="shared" ref="D57:G57" si="4">D45/D52</f>
        <v>7.5244274809160308</v>
      </c>
      <c r="E57" s="347">
        <f t="shared" si="4"/>
        <v>7.0574362026634923</v>
      </c>
      <c r="F57" s="347">
        <f t="shared" si="4"/>
        <v>6.4633464707989967</v>
      </c>
      <c r="G57" s="347">
        <f t="shared" si="4"/>
        <v>6.5693968346583036</v>
      </c>
    </row>
    <row r="58" spans="2:13">
      <c r="B58" s="313" t="s">
        <v>431</v>
      </c>
      <c r="C58" s="347">
        <f>C45/C54</f>
        <v>5.9615793300151001</v>
      </c>
      <c r="D58" s="347">
        <f t="shared" ref="D58:G58" si="5">D45/D54</f>
        <v>5.9443178772447069</v>
      </c>
      <c r="E58" s="347">
        <f t="shared" si="5"/>
        <v>5.7424178219020519</v>
      </c>
      <c r="F58" s="347">
        <f t="shared" si="5"/>
        <v>5.3768107302533528</v>
      </c>
      <c r="G58" s="347">
        <f t="shared" si="5"/>
        <v>5.4441220912662436</v>
      </c>
    </row>
    <row r="59" spans="2:13">
      <c r="B59" s="313" t="s">
        <v>440</v>
      </c>
      <c r="C59" s="347">
        <f>C45/C46</f>
        <v>3.3907691328964948</v>
      </c>
      <c r="D59" s="347">
        <f>D45/D46</f>
        <v>3.1553619064556289</v>
      </c>
      <c r="E59" s="347">
        <f>E45/E46</f>
        <v>3.0821392598368913</v>
      </c>
      <c r="F59" s="347">
        <f>F45/F46</f>
        <v>2.6206054971235981</v>
      </c>
      <c r="G59" s="347">
        <f>G45/G46</f>
        <v>2.4219682710406025</v>
      </c>
    </row>
    <row r="60" spans="2:13">
      <c r="B60" s="313" t="s">
        <v>441</v>
      </c>
      <c r="C60" s="347">
        <f>C45/C47</f>
        <v>9.4989220062137907</v>
      </c>
      <c r="D60" s="347">
        <f>D45/D47</f>
        <v>5.6204687264724109</v>
      </c>
      <c r="E60" s="347">
        <f>E45/E47</f>
        <v>7.3115059701171345</v>
      </c>
      <c r="F60" s="347">
        <f>F45/F47</f>
        <v>8.7083576953006911</v>
      </c>
      <c r="G60" s="347">
        <f>G45/G47</f>
        <v>7.6139238567146084</v>
      </c>
    </row>
    <row r="62" spans="2:13">
      <c r="B62" s="313" t="s">
        <v>447</v>
      </c>
    </row>
    <row r="63" spans="2:13">
      <c r="B63" s="313" t="s">
        <v>411</v>
      </c>
      <c r="C63" s="347">
        <f>C46/C48</f>
        <v>0.44926832056705157</v>
      </c>
      <c r="D63" s="347">
        <f t="shared" ref="D63:G63" si="6">D46/D48</f>
        <v>0.44591593973037275</v>
      </c>
      <c r="E63" s="347">
        <f t="shared" si="6"/>
        <v>0.53079350844212958</v>
      </c>
      <c r="F63" s="347">
        <f t="shared" si="6"/>
        <v>0.6170533185126752</v>
      </c>
      <c r="G63" s="347">
        <f t="shared" si="6"/>
        <v>0.70325057201747254</v>
      </c>
    </row>
    <row r="64" spans="2:13">
      <c r="B64" s="313" t="s">
        <v>448</v>
      </c>
      <c r="C64" s="347">
        <f>C46/SUM(C48,C46)</f>
        <v>0.30999664740568361</v>
      </c>
      <c r="D64" s="347">
        <f t="shared" ref="D64:G64" si="7">D46/SUM(D48,D46)</f>
        <v>0.30839686283113038</v>
      </c>
      <c r="E64" s="347">
        <f t="shared" si="7"/>
        <v>0.34674402884182065</v>
      </c>
      <c r="F64" s="347">
        <f t="shared" si="7"/>
        <v>0.38159120138365338</v>
      </c>
      <c r="G64" s="347">
        <f t="shared" si="7"/>
        <v>0.41288732472550044</v>
      </c>
    </row>
    <row r="65" spans="2:7">
      <c r="B65" s="313" t="s">
        <v>449</v>
      </c>
      <c r="C65" s="347">
        <f>C46/C50</f>
        <v>0.21791690349770562</v>
      </c>
      <c r="D65" s="347">
        <f t="shared" ref="D65:G65" si="8">D46/D50</f>
        <v>0.21711262983126761</v>
      </c>
      <c r="E65" s="347">
        <f t="shared" si="8"/>
        <v>0.2420793480996728</v>
      </c>
      <c r="F65" s="347">
        <f t="shared" si="8"/>
        <v>0.28584954238160887</v>
      </c>
      <c r="G65" s="347">
        <f t="shared" si="8"/>
        <v>0.31434367340038882</v>
      </c>
    </row>
    <row r="68" spans="2:7">
      <c r="B68" s="313" t="s">
        <v>453</v>
      </c>
    </row>
    <row r="69" spans="2:7">
      <c r="B69" s="313" t="s">
        <v>454</v>
      </c>
      <c r="C69" s="347">
        <f>C42/C41</f>
        <v>0.93746664294609505</v>
      </c>
      <c r="D69" s="347">
        <f t="shared" ref="D69:G69" si="9">D42/D41</f>
        <v>0.99516616314199391</v>
      </c>
      <c r="E69" s="347">
        <f t="shared" si="9"/>
        <v>1.0978875528111798</v>
      </c>
      <c r="F69" s="347">
        <f t="shared" si="9"/>
        <v>0.8769943727242635</v>
      </c>
      <c r="G69" s="347">
        <f t="shared" si="9"/>
        <v>0.82586677054927926</v>
      </c>
    </row>
    <row r="70" spans="2:7">
      <c r="B70" s="313" t="s">
        <v>455</v>
      </c>
      <c r="C70" s="347">
        <f>C40/C41</f>
        <v>0.31684753602561821</v>
      </c>
      <c r="D70" s="347">
        <f t="shared" ref="D70:G70" si="10">D40/D41</f>
        <v>0.38949311849613966</v>
      </c>
      <c r="E70" s="347">
        <f t="shared" si="10"/>
        <v>0.43379915502112448</v>
      </c>
      <c r="F70" s="347">
        <f t="shared" si="10"/>
        <v>0.50105925190334322</v>
      </c>
      <c r="G70" s="347">
        <f t="shared" si="10"/>
        <v>0.41966214541204805</v>
      </c>
    </row>
    <row r="71" spans="2:7">
      <c r="B71" s="313" t="s">
        <v>456</v>
      </c>
      <c r="C71" s="347">
        <f>(C42-C43)/C41</f>
        <v>0.73705746308486031</v>
      </c>
      <c r="D71" s="347">
        <f t="shared" ref="D71:G71" si="11">(D42-D43)/D41</f>
        <v>0.82802954011413221</v>
      </c>
      <c r="E71" s="347">
        <f t="shared" si="11"/>
        <v>0.94462138446538835</v>
      </c>
      <c r="F71" s="347">
        <f t="shared" si="11"/>
        <v>0.7239324726911619</v>
      </c>
      <c r="G71" s="347">
        <f t="shared" si="11"/>
        <v>0.65807274143853811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41367-B4E7-024D-8548-FE1B1FBAD841}">
  <dimension ref="B2:N30"/>
  <sheetViews>
    <sheetView workbookViewId="0">
      <selection activeCell="M33" sqref="M33"/>
    </sheetView>
  </sheetViews>
  <sheetFormatPr baseColWidth="10" defaultRowHeight="16"/>
  <cols>
    <col min="1" max="2" width="11" style="348"/>
    <col min="3" max="3" width="13" style="348" bestFit="1" customWidth="1"/>
    <col min="4" max="5" width="14.19921875" style="348" bestFit="1" customWidth="1"/>
    <col min="6" max="6" width="13.3984375" style="348" customWidth="1"/>
    <col min="7" max="9" width="11" style="348"/>
    <col min="10" max="10" width="18" style="348" customWidth="1"/>
    <col min="11" max="11" width="21.3984375" style="348" customWidth="1"/>
    <col min="12" max="12" width="16.796875" style="348" customWidth="1"/>
    <col min="13" max="13" width="14.19921875" style="348" customWidth="1"/>
    <col min="14" max="14" width="16.59765625" style="348" customWidth="1"/>
    <col min="15" max="16384" width="11" style="348"/>
  </cols>
  <sheetData>
    <row r="2" spans="2:14" ht="17">
      <c r="B2" s="348" t="s">
        <v>446</v>
      </c>
      <c r="C2" s="348" t="s">
        <v>157</v>
      </c>
      <c r="D2" s="348" t="s">
        <v>443</v>
      </c>
      <c r="E2" s="348" t="s">
        <v>444</v>
      </c>
      <c r="F2" s="348" t="s">
        <v>445</v>
      </c>
    </row>
    <row r="3" spans="2:14">
      <c r="B3" s="348">
        <f>YEAR(C3)</f>
        <v>2018</v>
      </c>
      <c r="C3" s="349">
        <v>43373</v>
      </c>
      <c r="D3" s="350">
        <v>52504</v>
      </c>
      <c r="E3" s="350">
        <v>31287</v>
      </c>
      <c r="F3" s="350">
        <v>11253</v>
      </c>
    </row>
    <row r="4" spans="2:14">
      <c r="B4" s="348">
        <f t="shared" ref="B4:B30" si="0">YEAR(C4)</f>
        <v>2018</v>
      </c>
      <c r="C4" s="349">
        <v>43281</v>
      </c>
      <c r="D4" s="350">
        <v>52883</v>
      </c>
      <c r="E4" s="350">
        <v>31286</v>
      </c>
      <c r="F4" s="350">
        <v>11850</v>
      </c>
    </row>
    <row r="5" spans="2:14">
      <c r="B5" s="348">
        <f t="shared" si="0"/>
        <v>2018</v>
      </c>
      <c r="C5" s="349">
        <v>43190</v>
      </c>
      <c r="D5" s="350">
        <v>54946</v>
      </c>
      <c r="E5" s="350">
        <v>35299</v>
      </c>
      <c r="F5" s="350">
        <v>15534</v>
      </c>
      <c r="J5" s="351">
        <v>2014</v>
      </c>
      <c r="K5" s="351">
        <v>2015</v>
      </c>
      <c r="L5" s="351">
        <v>2016</v>
      </c>
      <c r="M5" s="351">
        <v>2017</v>
      </c>
      <c r="N5" s="351">
        <v>2018</v>
      </c>
    </row>
    <row r="6" spans="2:14" ht="17">
      <c r="B6" s="348">
        <f t="shared" si="0"/>
        <v>2017</v>
      </c>
      <c r="C6" s="349">
        <v>43100</v>
      </c>
      <c r="D6" s="350">
        <v>54721</v>
      </c>
      <c r="E6" s="350">
        <v>37733</v>
      </c>
      <c r="F6" s="350">
        <v>18758</v>
      </c>
      <c r="I6" s="348" t="s">
        <v>443</v>
      </c>
      <c r="J6" s="352">
        <f>SUMIFS($D:$D,$B:$B,J5)/4</f>
        <v>67914.5</v>
      </c>
      <c r="K6" s="352">
        <f>SUMIFS($D:$D,$B:$B,K5)/4</f>
        <v>62921.5</v>
      </c>
      <c r="L6" s="352">
        <f>SUMIFS($D:$D,$B:$B,L5)/4</f>
        <v>57632.75</v>
      </c>
      <c r="M6" s="352">
        <f>SUMIFS($D:$D,$B:$B,M5)/4</f>
        <v>55115.5</v>
      </c>
      <c r="N6" s="352">
        <f>SUMIFS($D:$D,$B:$B,N5)/3</f>
        <v>53444.333333333336</v>
      </c>
    </row>
    <row r="7" spans="2:14" ht="17">
      <c r="B7" s="348">
        <f t="shared" si="0"/>
        <v>2017</v>
      </c>
      <c r="C7" s="349">
        <v>43008</v>
      </c>
      <c r="D7" s="350">
        <v>55415</v>
      </c>
      <c r="E7" s="350">
        <v>34214</v>
      </c>
      <c r="F7" s="350">
        <v>16007</v>
      </c>
      <c r="I7" s="348" t="s">
        <v>444</v>
      </c>
      <c r="J7" s="352">
        <f>SUMIFS($E:$E,$B:$B,J5)/4</f>
        <v>34866.75</v>
      </c>
      <c r="K7" s="352">
        <f t="shared" ref="K7:M7" si="1">SUMIFS($E:$E,$B:$B,K5)/4</f>
        <v>31199.25</v>
      </c>
      <c r="L7" s="352">
        <f t="shared" si="1"/>
        <v>31001.25</v>
      </c>
      <c r="M7" s="352">
        <f t="shared" si="1"/>
        <v>33488.25</v>
      </c>
      <c r="N7" s="352">
        <f>SUMIFS($E:$E,$B:$B,N5)/3</f>
        <v>32624</v>
      </c>
    </row>
    <row r="8" spans="2:14" ht="17">
      <c r="B8" s="348">
        <f t="shared" si="0"/>
        <v>2017</v>
      </c>
      <c r="C8" s="349">
        <v>42916</v>
      </c>
      <c r="D8" s="350">
        <v>55778</v>
      </c>
      <c r="E8" s="350">
        <v>31592</v>
      </c>
      <c r="F8" s="350">
        <v>15137</v>
      </c>
      <c r="I8" s="348" t="s">
        <v>445</v>
      </c>
      <c r="J8" s="352">
        <f>SUMIFS($F:$F,$B:$B,J5)/4</f>
        <v>10883.75</v>
      </c>
      <c r="K8" s="352">
        <f t="shared" ref="K8:M8" si="2">SUMIFS($F:$F,$B:$B,K5)/4</f>
        <v>12911.5</v>
      </c>
      <c r="L8" s="352">
        <f t="shared" si="2"/>
        <v>13673</v>
      </c>
      <c r="M8" s="352">
        <f t="shared" si="2"/>
        <v>16057.25</v>
      </c>
      <c r="N8" s="352">
        <f>SUMIFS($F:$F,$B:$B,N5)/3</f>
        <v>12879</v>
      </c>
    </row>
    <row r="9" spans="2:14">
      <c r="B9" s="348">
        <f t="shared" si="0"/>
        <v>2017</v>
      </c>
      <c r="C9" s="349">
        <v>42825</v>
      </c>
      <c r="D9" s="350">
        <v>54548</v>
      </c>
      <c r="E9" s="350">
        <v>30414</v>
      </c>
      <c r="F9" s="350">
        <v>14327</v>
      </c>
    </row>
    <row r="10" spans="2:14">
      <c r="B10" s="348">
        <f t="shared" si="0"/>
        <v>2016</v>
      </c>
      <c r="C10" s="349">
        <v>42735</v>
      </c>
      <c r="D10" s="350">
        <v>53744</v>
      </c>
      <c r="E10" s="350">
        <v>29467</v>
      </c>
      <c r="F10" s="350">
        <v>13454</v>
      </c>
    </row>
    <row r="11" spans="2:14">
      <c r="B11" s="348">
        <f t="shared" si="0"/>
        <v>2016</v>
      </c>
      <c r="C11" s="349">
        <v>42643</v>
      </c>
      <c r="D11" s="350">
        <v>58951</v>
      </c>
      <c r="E11" s="350">
        <v>31125</v>
      </c>
      <c r="F11" s="350">
        <v>14071</v>
      </c>
    </row>
    <row r="12" spans="2:14">
      <c r="B12" s="348">
        <f t="shared" si="0"/>
        <v>2016</v>
      </c>
      <c r="C12" s="349">
        <v>42551</v>
      </c>
      <c r="D12" s="350">
        <v>57983</v>
      </c>
      <c r="E12" s="350">
        <v>30598</v>
      </c>
      <c r="F12" s="350">
        <v>13348</v>
      </c>
    </row>
    <row r="13" spans="2:14">
      <c r="B13" s="348">
        <f t="shared" si="0"/>
        <v>2016</v>
      </c>
      <c r="C13" s="349">
        <v>42460</v>
      </c>
      <c r="D13" s="350">
        <v>59853</v>
      </c>
      <c r="E13" s="350">
        <v>32815</v>
      </c>
      <c r="F13" s="350">
        <v>13819</v>
      </c>
    </row>
    <row r="14" spans="2:14">
      <c r="B14" s="348">
        <f t="shared" si="0"/>
        <v>2015</v>
      </c>
      <c r="C14" s="349">
        <v>42369</v>
      </c>
      <c r="D14" s="350">
        <v>62302</v>
      </c>
      <c r="E14" s="350">
        <v>31526</v>
      </c>
      <c r="F14" s="350">
        <v>14277</v>
      </c>
    </row>
    <row r="15" spans="2:14">
      <c r="B15" s="348">
        <f t="shared" si="0"/>
        <v>2015</v>
      </c>
      <c r="C15" s="349">
        <v>42277</v>
      </c>
      <c r="D15" s="350">
        <v>62954</v>
      </c>
      <c r="E15" s="350">
        <v>30487</v>
      </c>
      <c r="F15" s="350">
        <v>12606</v>
      </c>
    </row>
    <row r="16" spans="2:14">
      <c r="B16" s="348">
        <f t="shared" si="0"/>
        <v>2015</v>
      </c>
      <c r="C16" s="349">
        <v>42185</v>
      </c>
      <c r="D16" s="350">
        <v>63050</v>
      </c>
      <c r="E16" s="350">
        <v>30345</v>
      </c>
      <c r="F16" s="350">
        <v>11603</v>
      </c>
    </row>
    <row r="17" spans="2:6">
      <c r="B17" s="348">
        <f t="shared" si="0"/>
        <v>2015</v>
      </c>
      <c r="C17" s="349">
        <v>42094</v>
      </c>
      <c r="D17" s="350">
        <v>63380</v>
      </c>
      <c r="E17" s="350">
        <v>32439</v>
      </c>
      <c r="F17" s="350">
        <v>13160</v>
      </c>
    </row>
    <row r="18" spans="2:6">
      <c r="B18" s="348">
        <f t="shared" si="0"/>
        <v>2014</v>
      </c>
      <c r="C18" s="349">
        <v>42004</v>
      </c>
      <c r="D18" s="350">
        <v>64812</v>
      </c>
      <c r="E18" s="350">
        <v>34453</v>
      </c>
      <c r="F18" s="350">
        <v>12251</v>
      </c>
    </row>
    <row r="19" spans="2:6">
      <c r="B19" s="348">
        <f t="shared" si="0"/>
        <v>2014</v>
      </c>
      <c r="C19" s="349">
        <v>41912</v>
      </c>
      <c r="D19" s="350">
        <v>66829</v>
      </c>
      <c r="E19" s="350">
        <v>33232</v>
      </c>
      <c r="F19" s="350">
        <v>10846</v>
      </c>
    </row>
    <row r="20" spans="2:6">
      <c r="B20" s="348">
        <f t="shared" si="0"/>
        <v>2014</v>
      </c>
      <c r="C20" s="349">
        <v>41820</v>
      </c>
      <c r="D20" s="350">
        <v>69976</v>
      </c>
      <c r="E20" s="350">
        <v>35417</v>
      </c>
      <c r="F20" s="350">
        <v>10686</v>
      </c>
    </row>
    <row r="21" spans="2:6">
      <c r="B21" s="348">
        <f t="shared" si="0"/>
        <v>2014</v>
      </c>
      <c r="C21" s="349">
        <v>41729</v>
      </c>
      <c r="D21" s="350">
        <v>70041</v>
      </c>
      <c r="E21" s="350">
        <v>36365</v>
      </c>
      <c r="F21" s="350">
        <v>9752</v>
      </c>
    </row>
    <row r="22" spans="2:6">
      <c r="B22" s="348">
        <f t="shared" si="0"/>
        <v>2013</v>
      </c>
      <c r="C22" s="349">
        <v>41639</v>
      </c>
      <c r="D22" s="350">
        <v>70138</v>
      </c>
      <c r="E22" s="350">
        <v>35608</v>
      </c>
      <c r="F22" s="350">
        <v>8503</v>
      </c>
    </row>
    <row r="23" spans="2:6">
      <c r="B23" s="348">
        <f t="shared" si="0"/>
        <v>2013</v>
      </c>
      <c r="C23" s="349">
        <v>41547</v>
      </c>
      <c r="D23" s="350">
        <v>68816</v>
      </c>
      <c r="E23" s="350">
        <v>34780</v>
      </c>
      <c r="F23" s="350">
        <v>7702</v>
      </c>
    </row>
    <row r="24" spans="2:6">
      <c r="B24" s="348">
        <f t="shared" si="0"/>
        <v>2013</v>
      </c>
      <c r="C24" s="349">
        <v>41455</v>
      </c>
      <c r="D24" s="350">
        <v>68709</v>
      </c>
      <c r="E24" s="350">
        <v>31543</v>
      </c>
      <c r="F24" s="350">
        <v>5947</v>
      </c>
    </row>
    <row r="25" spans="2:6">
      <c r="B25" s="348">
        <f t="shared" si="0"/>
        <v>2013</v>
      </c>
      <c r="C25" s="349">
        <v>41364</v>
      </c>
      <c r="D25" s="350">
        <v>67953</v>
      </c>
      <c r="E25" s="350">
        <v>32223</v>
      </c>
      <c r="F25" s="350">
        <v>5876</v>
      </c>
    </row>
    <row r="26" spans="2:6">
      <c r="B26" s="348">
        <f t="shared" si="0"/>
        <v>2012</v>
      </c>
      <c r="C26" s="349">
        <v>41274</v>
      </c>
      <c r="D26" s="350">
        <v>67323</v>
      </c>
      <c r="E26" s="350">
        <v>33426</v>
      </c>
      <c r="F26" s="350">
        <v>6966</v>
      </c>
    </row>
    <row r="27" spans="2:6">
      <c r="B27" s="348">
        <f t="shared" si="0"/>
        <v>2012</v>
      </c>
      <c r="C27" s="349">
        <v>41182</v>
      </c>
      <c r="D27" s="350">
        <v>64948</v>
      </c>
      <c r="E27" s="350">
        <v>31877</v>
      </c>
      <c r="F27" s="350">
        <v>5302</v>
      </c>
    </row>
    <row r="28" spans="2:6">
      <c r="B28" s="348">
        <f t="shared" si="0"/>
        <v>2012</v>
      </c>
      <c r="C28" s="349">
        <v>41090</v>
      </c>
      <c r="D28" s="350">
        <v>64035</v>
      </c>
      <c r="E28" s="350">
        <v>29778</v>
      </c>
      <c r="F28" s="350">
        <v>4436</v>
      </c>
    </row>
    <row r="29" spans="2:6">
      <c r="B29" s="348">
        <f t="shared" si="0"/>
        <v>2012</v>
      </c>
      <c r="C29" s="349">
        <v>40999</v>
      </c>
      <c r="D29" s="350">
        <v>65909</v>
      </c>
      <c r="E29" s="350">
        <v>33112</v>
      </c>
      <c r="F29" s="350">
        <v>3991</v>
      </c>
    </row>
    <row r="30" spans="2:6">
      <c r="B30" s="348">
        <f t="shared" si="0"/>
        <v>2011</v>
      </c>
      <c r="C30" s="349">
        <v>40908</v>
      </c>
      <c r="D30" s="350">
        <v>64900</v>
      </c>
      <c r="E30" s="350">
        <v>33388</v>
      </c>
      <c r="F30" s="350">
        <v>4414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6B04C-9A3F-F249-B35D-C11342E3C6C1}">
  <dimension ref="F23"/>
  <sheetViews>
    <sheetView workbookViewId="0">
      <selection activeCell="G27" sqref="G27"/>
    </sheetView>
  </sheetViews>
  <sheetFormatPr baseColWidth="10" defaultRowHeight="13"/>
  <cols>
    <col min="6" max="6" width="12" bestFit="1" customWidth="1"/>
  </cols>
  <sheetData>
    <row r="23" spans="6:6">
      <c r="F23">
        <f>AVERAGE(70.73,94.81,88.5,119.3,88.4,96.3)</f>
        <v>93.006666666666661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44479-4B2F-6541-ABC5-C8AB8806648C}">
  <dimension ref="B2:H1264"/>
  <sheetViews>
    <sheetView showGridLines="0" tabSelected="1" topLeftCell="D1" zoomScale="150" zoomScaleNormal="150" workbookViewId="0">
      <selection activeCell="F16" sqref="F16"/>
    </sheetView>
  </sheetViews>
  <sheetFormatPr baseColWidth="10" defaultRowHeight="13"/>
  <cols>
    <col min="1" max="1" width="11" style="40"/>
    <col min="2" max="2" width="14.59765625" style="40" customWidth="1"/>
    <col min="3" max="3" width="20" style="40" customWidth="1"/>
    <col min="4" max="4" width="21.59765625" style="40" customWidth="1"/>
    <col min="5" max="5" width="33.59765625" style="40" customWidth="1"/>
    <col min="6" max="6" width="31" style="40" customWidth="1"/>
    <col min="7" max="8" width="13.59765625" style="40" customWidth="1"/>
    <col min="9" max="16384" width="11" style="40"/>
  </cols>
  <sheetData>
    <row r="2" spans="2:8">
      <c r="C2" s="399" t="s">
        <v>460</v>
      </c>
      <c r="D2" s="399"/>
      <c r="E2" s="399"/>
      <c r="F2" s="318" t="s">
        <v>459</v>
      </c>
      <c r="G2" s="410" t="s">
        <v>461</v>
      </c>
      <c r="H2" s="410" t="s">
        <v>462</v>
      </c>
    </row>
    <row r="3" spans="2:8" s="69" customFormat="1" ht="14">
      <c r="B3" s="69" t="s">
        <v>179</v>
      </c>
      <c r="C3" s="397" t="s">
        <v>432</v>
      </c>
      <c r="D3" s="69" t="s">
        <v>457</v>
      </c>
      <c r="E3" s="69" t="s">
        <v>458</v>
      </c>
      <c r="F3" s="402" t="s">
        <v>457</v>
      </c>
      <c r="G3" s="403">
        <f>AVERAGE(D4:D1261)</f>
        <v>3.0684904253589212E-4</v>
      </c>
      <c r="H3" s="404">
        <f>_xlfn.STDEV.S(D4:D1261)</f>
        <v>8.0096544947203894E-3</v>
      </c>
    </row>
    <row r="4" spans="2:8" ht="14">
      <c r="B4" s="398">
        <f>'Historical Prices (PG, SP500)'!B4</f>
        <v>41600</v>
      </c>
      <c r="C4" s="396">
        <f>LN('Historical Prices (PG, SP500)'!F4/'Historical Prices (PG, SP500)'!F3)</f>
        <v>3.3014887699809527E-3</v>
      </c>
      <c r="D4" s="396">
        <f>LN('Historical Prices (PG, SP500)'!O4/'Historical Prices (PG, SP500)'!O3)</f>
        <v>4.9491903993277523E-3</v>
      </c>
      <c r="E4" s="396">
        <f>D4+C4</f>
        <v>8.2506791693087046E-3</v>
      </c>
      <c r="F4" s="405" t="s">
        <v>432</v>
      </c>
      <c r="G4" s="403">
        <f>AVERAGE(C4:C1261)</f>
        <v>6.6862955097509474E-5</v>
      </c>
      <c r="H4" s="406">
        <f>_xlfn.STDEV.S(C4:C1261)</f>
        <v>9.2069032618973499E-3</v>
      </c>
    </row>
    <row r="5" spans="2:8" ht="14">
      <c r="B5" s="398">
        <f>'Historical Prices (PG, SP500)'!B5</f>
        <v>41603</v>
      </c>
      <c r="C5" s="396">
        <f>LN('Historical Prices (PG, SP500)'!F5/'Historical Prices (PG, SP500)'!F4)</f>
        <v>5.4004239879291895E-3</v>
      </c>
      <c r="D5" s="396">
        <f>LN('Historical Prices (PG, SP500)'!O5/'Historical Prices (PG, SP500)'!O4)</f>
        <v>-1.2641411771629597E-3</v>
      </c>
      <c r="E5" s="396">
        <f t="shared" ref="E5:E68" si="0">D5+C5</f>
        <v>4.13628281076623E-3</v>
      </c>
      <c r="F5" s="401" t="str">
        <f>E3</f>
        <v>P&amp;G + S&amp;P 500</v>
      </c>
      <c r="G5" s="403">
        <f>AVERAGE(G3:G4)</f>
        <v>1.868559988167008E-4</v>
      </c>
      <c r="H5" s="406">
        <f>SQRT(0.5^2*H3^2+0.5^2*H4^2+2*0.5*0.5*G10)</f>
        <v>7.4204314519466068E-3</v>
      </c>
    </row>
    <row r="6" spans="2:8">
      <c r="B6" s="398">
        <f>'Historical Prices (PG, SP500)'!B6</f>
        <v>41604</v>
      </c>
      <c r="C6" s="396">
        <f>LN('Historical Prices (PG, SP500)'!F6/'Historical Prices (PG, SP500)'!F5)</f>
        <v>-9.0562804957338983E-3</v>
      </c>
      <c r="D6" s="396">
        <f>LN('Historical Prices (PG, SP500)'!O6/'Historical Prices (PG, SP500)'!O5)</f>
        <v>1.4979349556215417E-4</v>
      </c>
      <c r="E6" s="396">
        <f t="shared" si="0"/>
        <v>-8.906487000171744E-3</v>
      </c>
      <c r="G6" s="400"/>
      <c r="H6" s="400"/>
    </row>
    <row r="7" spans="2:8">
      <c r="B7" s="398">
        <f>'Historical Prices (PG, SP500)'!B7</f>
        <v>41605</v>
      </c>
      <c r="C7" s="396">
        <f>LN('Historical Prices (PG, SP500)'!F7/'Historical Prices (PG, SP500)'!F6)</f>
        <v>-4.262379224467404E-3</v>
      </c>
      <c r="D7" s="396">
        <f>LN('Historical Prices (PG, SP500)'!O7/'Historical Prices (PG, SP500)'!O6)</f>
        <v>2.4819984180859708E-3</v>
      </c>
      <c r="E7" s="396">
        <f t="shared" si="0"/>
        <v>-1.7803808063814332E-3</v>
      </c>
      <c r="G7" s="400"/>
      <c r="H7" s="400"/>
    </row>
    <row r="8" spans="2:8">
      <c r="B8" s="398">
        <f>'Historical Prices (PG, SP500)'!B8</f>
        <v>41607</v>
      </c>
      <c r="C8" s="396">
        <f>LN('Historical Prices (PG, SP500)'!F8/'Historical Prices (PG, SP500)'!F7)</f>
        <v>-7.121424633311879E-4</v>
      </c>
      <c r="D8" s="396">
        <f>LN('Historical Prices (PG, SP500)'!O8/'Historical Prices (PG, SP500)'!O7)</f>
        <v>-7.8599797277335186E-4</v>
      </c>
      <c r="E8" s="396">
        <f t="shared" si="0"/>
        <v>-1.4981404361045399E-3</v>
      </c>
      <c r="F8" s="318"/>
      <c r="G8" s="328" t="str">
        <f>C3</f>
        <v>P&amp;G</v>
      </c>
      <c r="H8" s="328" t="str">
        <f>D3</f>
        <v>S&amp;P 500</v>
      </c>
    </row>
    <row r="9" spans="2:8" ht="14">
      <c r="B9" s="398">
        <f>'Historical Prices (PG, SP500)'!B9</f>
        <v>41610</v>
      </c>
      <c r="C9" s="396">
        <f>LN('Historical Prices (PG, SP500)'!F9/'Historical Prices (PG, SP500)'!F8)</f>
        <v>-1.0503856609299896E-2</v>
      </c>
      <c r="D9" s="396">
        <f>LN('Historical Prices (PG, SP500)'!O9/'Historical Prices (PG, SP500)'!O8)</f>
        <v>-2.7227239896043956E-3</v>
      </c>
      <c r="E9" s="396">
        <f t="shared" si="0"/>
        <v>-1.3226580598904292E-2</v>
      </c>
      <c r="F9" s="405" t="s">
        <v>463</v>
      </c>
      <c r="G9" s="407">
        <f>_xlfn.VAR.S(C4:C1261)</f>
        <v>8.4767067673936072E-5</v>
      </c>
      <c r="H9" s="407">
        <f>_xlfn.VAR.S(D4:D1261)</f>
        <v>6.4154565124794545E-5</v>
      </c>
    </row>
    <row r="10" spans="2:8" ht="14">
      <c r="B10" s="398">
        <f>'Historical Prices (PG, SP500)'!B10</f>
        <v>41611</v>
      </c>
      <c r="C10" s="396">
        <f>LN('Historical Prices (PG, SP500)'!F10/'Historical Prices (PG, SP500)'!F9)</f>
        <v>5.8623845094271506E-3</v>
      </c>
      <c r="D10" s="396">
        <f>LN('Historical Prices (PG, SP500)'!O10/'Historical Prices (PG, SP500)'!O9)</f>
        <v>-3.1979559926300456E-3</v>
      </c>
      <c r="E10" s="396">
        <f t="shared" si="0"/>
        <v>2.664428516797105E-3</v>
      </c>
      <c r="F10" s="405" t="s">
        <v>464</v>
      </c>
      <c r="G10" s="408">
        <f>_xlfn.COVARIANCE.S(C4:C1261,D4:D1261)</f>
        <v>3.5664789466711564E-5</v>
      </c>
      <c r="H10" s="409"/>
    </row>
    <row r="11" spans="2:8">
      <c r="B11" s="398">
        <f>'Historical Prices (PG, SP500)'!B11</f>
        <v>41612</v>
      </c>
      <c r="C11" s="396">
        <f>LN('Historical Prices (PG, SP500)'!F11/'Historical Prices (PG, SP500)'!F10)</f>
        <v>-5.742377305971348E-3</v>
      </c>
      <c r="D11" s="396">
        <f>LN('Historical Prices (PG, SP500)'!O11/'Historical Prices (PG, SP500)'!O10)</f>
        <v>-1.3043430125310575E-3</v>
      </c>
      <c r="E11" s="396">
        <f t="shared" si="0"/>
        <v>-7.0467203185024052E-3</v>
      </c>
    </row>
    <row r="12" spans="2:8">
      <c r="B12" s="398">
        <f>'Historical Prices (PG, SP500)'!B12</f>
        <v>41613</v>
      </c>
      <c r="C12" s="396">
        <f>LN('Historical Prices (PG, SP500)'!F12/'Historical Prices (PG, SP500)'!F11)</f>
        <v>-7.9498852808051936E-3</v>
      </c>
      <c r="D12" s="396">
        <f>LN('Historical Prices (PG, SP500)'!O12/'Historical Prices (PG, SP500)'!O11)</f>
        <v>-4.3490162059933515E-3</v>
      </c>
      <c r="E12" s="396">
        <f t="shared" si="0"/>
        <v>-1.2298901486798545E-2</v>
      </c>
    </row>
    <row r="13" spans="2:8">
      <c r="B13" s="398">
        <f>'Historical Prices (PG, SP500)'!B13</f>
        <v>41614</v>
      </c>
      <c r="C13" s="396">
        <f>LN('Historical Prices (PG, SP500)'!F13/'Historical Prices (PG, SP500)'!F12)</f>
        <v>2.1889457332501153E-2</v>
      </c>
      <c r="D13" s="396">
        <f>LN('Historical Prices (PG, SP500)'!O13/'Historical Prices (PG, SP500)'!O12)</f>
        <v>1.1175195142734471E-2</v>
      </c>
      <c r="E13" s="396">
        <f t="shared" si="0"/>
        <v>3.3064652475235622E-2</v>
      </c>
    </row>
    <row r="14" spans="2:8">
      <c r="B14" s="398">
        <f>'Historical Prices (PG, SP500)'!B14</f>
        <v>41617</v>
      </c>
      <c r="C14" s="396">
        <f>LN('Historical Prices (PG, SP500)'!F14/'Historical Prices (PG, SP500)'!F13)</f>
        <v>3.0714968759584468E-3</v>
      </c>
      <c r="D14" s="396">
        <f>LN('Historical Prices (PG, SP500)'!O14/'Historical Prices (PG, SP500)'!O13)</f>
        <v>1.8154510836030993E-3</v>
      </c>
      <c r="E14" s="396">
        <f t="shared" si="0"/>
        <v>4.8869479595615457E-3</v>
      </c>
    </row>
    <row r="15" spans="2:8">
      <c r="B15" s="398">
        <f>'Historical Prices (PG, SP500)'!B15</f>
        <v>41618</v>
      </c>
      <c r="C15" s="396">
        <f>LN('Historical Prices (PG, SP500)'!F15/'Historical Prices (PG, SP500)'!F14)</f>
        <v>-1.3418202787278347E-2</v>
      </c>
      <c r="D15" s="396">
        <f>LN('Historical Prices (PG, SP500)'!O15/'Historical Prices (PG, SP500)'!O14)</f>
        <v>-3.1847248958637646E-3</v>
      </c>
      <c r="E15" s="396">
        <f t="shared" si="0"/>
        <v>-1.6602927683142112E-2</v>
      </c>
    </row>
    <row r="16" spans="2:8">
      <c r="B16" s="398">
        <f>'Historical Prices (PG, SP500)'!B16</f>
        <v>41619</v>
      </c>
      <c r="C16" s="396">
        <f>LN('Historical Prices (PG, SP500)'!F16/'Historical Prices (PG, SP500)'!F15)</f>
        <v>4.4133786934731842E-3</v>
      </c>
      <c r="D16" s="396">
        <f>LN('Historical Prices (PG, SP500)'!O16/'Historical Prices (PG, SP500)'!O15)</f>
        <v>-1.1381397443021539E-2</v>
      </c>
      <c r="E16" s="396">
        <f t="shared" si="0"/>
        <v>-6.9680187495483551E-3</v>
      </c>
    </row>
    <row r="17" spans="2:5">
      <c r="B17" s="398">
        <f>'Historical Prices (PG, SP500)'!B17</f>
        <v>41620</v>
      </c>
      <c r="C17" s="396">
        <f>LN('Historical Prices (PG, SP500)'!F17/'Historical Prices (PG, SP500)'!F16)</f>
        <v>-2.0683685900422754E-2</v>
      </c>
      <c r="D17" s="396">
        <f>LN('Historical Prices (PG, SP500)'!O17/'Historical Prices (PG, SP500)'!O16)</f>
        <v>-3.7776885457322393E-3</v>
      </c>
      <c r="E17" s="396">
        <f t="shared" si="0"/>
        <v>-2.4461374446154992E-2</v>
      </c>
    </row>
    <row r="18" spans="2:5">
      <c r="B18" s="398">
        <f>'Historical Prices (PG, SP500)'!B18</f>
        <v>41621</v>
      </c>
      <c r="C18" s="396">
        <f>LN('Historical Prices (PG, SP500)'!F18/'Historical Prices (PG, SP500)'!F17)</f>
        <v>8.501852391553928E-4</v>
      </c>
      <c r="D18" s="396">
        <f>LN('Historical Prices (PG, SP500)'!O18/'Historical Prices (PG, SP500)'!O17)</f>
        <v>-1.0141544932860369E-4</v>
      </c>
      <c r="E18" s="396">
        <f t="shared" si="0"/>
        <v>7.4876978982678908E-4</v>
      </c>
    </row>
    <row r="19" spans="2:5">
      <c r="B19" s="398">
        <f>'Historical Prices (PG, SP500)'!B19</f>
        <v>41624</v>
      </c>
      <c r="C19" s="396">
        <f>LN('Historical Prices (PG, SP500)'!F19/'Historical Prices (PG, SP500)'!F18)</f>
        <v>-8.2897095376052235E-3</v>
      </c>
      <c r="D19" s="396">
        <f>LN('Historical Prices (PG, SP500)'!O19/'Historical Prices (PG, SP500)'!O18)</f>
        <v>6.3001522572351445E-3</v>
      </c>
      <c r="E19" s="396">
        <f t="shared" si="0"/>
        <v>-1.989557280370079E-3</v>
      </c>
    </row>
    <row r="20" spans="2:5">
      <c r="B20" s="398">
        <f>'Historical Prices (PG, SP500)'!B20</f>
        <v>41625</v>
      </c>
      <c r="C20" s="396">
        <f>LN('Historical Prices (PG, SP500)'!F20/'Historical Prices (PG, SP500)'!F19)</f>
        <v>-9.5941445791846609E-3</v>
      </c>
      <c r="D20" s="396">
        <f>LN('Historical Prices (PG, SP500)'!O20/'Historical Prices (PG, SP500)'!O19)</f>
        <v>-3.1058059013874917E-3</v>
      </c>
      <c r="E20" s="396">
        <f t="shared" si="0"/>
        <v>-1.2699950480572153E-2</v>
      </c>
    </row>
    <row r="21" spans="2:5">
      <c r="B21" s="398">
        <f>'Historical Prices (PG, SP500)'!B21</f>
        <v>41626</v>
      </c>
      <c r="C21" s="396">
        <f>LN('Historical Prices (PG, SP500)'!F21/'Historical Prices (PG, SP500)'!F20)</f>
        <v>1.8005177333934329E-2</v>
      </c>
      <c r="D21" s="396">
        <f>LN('Historical Prices (PG, SP500)'!O21/'Historical Prices (PG, SP500)'!O20)</f>
        <v>1.6510905780492569E-2</v>
      </c>
      <c r="E21" s="396">
        <f t="shared" si="0"/>
        <v>3.4516083114426901E-2</v>
      </c>
    </row>
    <row r="22" spans="2:5">
      <c r="B22" s="398">
        <f>'Historical Prices (PG, SP500)'!B22</f>
        <v>41627</v>
      </c>
      <c r="C22" s="396">
        <f>LN('Historical Prices (PG, SP500)'!F22/'Historical Prices (PG, SP500)'!F21)</f>
        <v>-5.8436373122801892E-3</v>
      </c>
      <c r="D22" s="396">
        <f>LN('Historical Prices (PG, SP500)'!O22/'Historical Prices (PG, SP500)'!O21)</f>
        <v>-5.8009697089771866E-4</v>
      </c>
      <c r="E22" s="396">
        <f t="shared" si="0"/>
        <v>-6.4237342831779077E-3</v>
      </c>
    </row>
    <row r="23" spans="2:5">
      <c r="B23" s="398">
        <f>'Historical Prices (PG, SP500)'!B23</f>
        <v>41628</v>
      </c>
      <c r="C23" s="396">
        <f>LN('Historical Prices (PG, SP500)'!F23/'Historical Prices (PG, SP500)'!F22)</f>
        <v>-7.3294251153331559E-4</v>
      </c>
      <c r="D23" s="396">
        <f>LN('Historical Prices (PG, SP500)'!O23/'Historical Prices (PG, SP500)'!O22)</f>
        <v>4.8071550529039308E-3</v>
      </c>
      <c r="E23" s="396">
        <f t="shared" si="0"/>
        <v>4.0742125413706157E-3</v>
      </c>
    </row>
    <row r="24" spans="2:5">
      <c r="B24" s="398">
        <f>'Historical Prices (PG, SP500)'!B24</f>
        <v>41631</v>
      </c>
      <c r="C24" s="396">
        <f>LN('Historical Prices (PG, SP500)'!F24/'Historical Prices (PG, SP500)'!F23)</f>
        <v>-6.4970871449892787E-3</v>
      </c>
      <c r="D24" s="396">
        <f>LN('Historical Prices (PG, SP500)'!O24/'Historical Prices (PG, SP500)'!O23)</f>
        <v>5.3040289169637529E-3</v>
      </c>
      <c r="E24" s="396">
        <f t="shared" si="0"/>
        <v>-1.1930582280255259E-3</v>
      </c>
    </row>
    <row r="25" spans="2:5">
      <c r="B25" s="398">
        <f>'Historical Prices (PG, SP500)'!B25</f>
        <v>41632</v>
      </c>
      <c r="C25" s="396">
        <f>LN('Historical Prices (PG, SP500)'!F25/'Historical Prices (PG, SP500)'!F24)</f>
        <v>0</v>
      </c>
      <c r="D25" s="396">
        <f>LN('Historical Prices (PG, SP500)'!O25/'Historical Prices (PG, SP500)'!O24)</f>
        <v>2.9115042748491093E-3</v>
      </c>
      <c r="E25" s="396">
        <f t="shared" si="0"/>
        <v>2.9115042748491093E-3</v>
      </c>
    </row>
    <row r="26" spans="2:5">
      <c r="B26" s="398">
        <f>'Historical Prices (PG, SP500)'!B26</f>
        <v>41634</v>
      </c>
      <c r="C26" s="396">
        <f>LN('Historical Prices (PG, SP500)'!F26/'Historical Prices (PG, SP500)'!F25)</f>
        <v>5.5191652947082113E-3</v>
      </c>
      <c r="D26" s="396">
        <f>LN('Historical Prices (PG, SP500)'!O26/'Historical Prices (PG, SP500)'!O25)</f>
        <v>4.7343050332798583E-3</v>
      </c>
      <c r="E26" s="396">
        <f t="shared" si="0"/>
        <v>1.025347032798807E-2</v>
      </c>
    </row>
    <row r="27" spans="2:5">
      <c r="B27" s="398">
        <f>'Historical Prices (PG, SP500)'!B27</f>
        <v>41635</v>
      </c>
      <c r="C27" s="396">
        <f>LN('Historical Prices (PG, SP500)'!F27/'Historical Prices (PG, SP500)'!F26)</f>
        <v>3.0530645183559613E-3</v>
      </c>
      <c r="D27" s="396">
        <f>LN('Historical Prices (PG, SP500)'!O27/'Historical Prices (PG, SP500)'!O26)</f>
        <v>-3.3664148994628481E-4</v>
      </c>
      <c r="E27" s="396">
        <f t="shared" si="0"/>
        <v>2.7164230284096764E-3</v>
      </c>
    </row>
    <row r="28" spans="2:5">
      <c r="B28" s="398">
        <f>'Historical Prices (PG, SP500)'!B28</f>
        <v>41638</v>
      </c>
      <c r="C28" s="396">
        <f>LN('Historical Prices (PG, SP500)'!F28/'Historical Prices (PG, SP500)'!F27)</f>
        <v>-1.2196817133623453E-4</v>
      </c>
      <c r="D28" s="396">
        <f>LN('Historical Prices (PG, SP500)'!O28/'Historical Prices (PG, SP500)'!O27)</f>
        <v>-1.7926989415967303E-4</v>
      </c>
      <c r="E28" s="396">
        <f t="shared" si="0"/>
        <v>-3.0123806549590753E-4</v>
      </c>
    </row>
    <row r="29" spans="2:5">
      <c r="B29" s="398">
        <f>'Historical Prices (PG, SP500)'!B29</f>
        <v>41639</v>
      </c>
      <c r="C29" s="396">
        <f>LN('Historical Prices (PG, SP500)'!F29/'Historical Prices (PG, SP500)'!F28)</f>
        <v>-7.2210825443548773E-3</v>
      </c>
      <c r="D29" s="396">
        <f>LN('Historical Prices (PG, SP500)'!O29/'Historical Prices (PG, SP500)'!O28)</f>
        <v>3.9518563159171996E-3</v>
      </c>
      <c r="E29" s="396">
        <f t="shared" si="0"/>
        <v>-3.2692262284376777E-3</v>
      </c>
    </row>
    <row r="30" spans="2:5">
      <c r="B30" s="398">
        <f>'Historical Prices (PG, SP500)'!B30</f>
        <v>41641</v>
      </c>
      <c r="C30" s="396">
        <f>LN('Historical Prices (PG, SP500)'!F30/'Historical Prices (PG, SP500)'!F29)</f>
        <v>-1.0744196880399381E-2</v>
      </c>
      <c r="D30" s="396">
        <f>LN('Historical Prices (PG, SP500)'!O30/'Historical Prices (PG, SP500)'!O29)</f>
        <v>-8.9014130822974036E-3</v>
      </c>
      <c r="E30" s="396">
        <f t="shared" si="0"/>
        <v>-1.9645609962696785E-2</v>
      </c>
    </row>
    <row r="31" spans="2:5">
      <c r="B31" s="398">
        <f>'Historical Prices (PG, SP500)'!B31</f>
        <v>41642</v>
      </c>
      <c r="C31" s="396">
        <f>LN('Historical Prices (PG, SP500)'!F31/'Historical Prices (PG, SP500)'!F30)</f>
        <v>-1.1181316913496516E-3</v>
      </c>
      <c r="D31" s="396">
        <f>LN('Historical Prices (PG, SP500)'!O31/'Historical Prices (PG, SP500)'!O30)</f>
        <v>-3.3302032827882432E-4</v>
      </c>
      <c r="E31" s="396">
        <f t="shared" si="0"/>
        <v>-1.451152019628476E-3</v>
      </c>
    </row>
    <row r="32" spans="2:5">
      <c r="B32" s="398">
        <f>'Historical Prices (PG, SP500)'!B32</f>
        <v>41645</v>
      </c>
      <c r="C32" s="396">
        <f>LN('Historical Prices (PG, SP500)'!F32/'Historical Prices (PG, SP500)'!F31)</f>
        <v>2.3589557741157917E-3</v>
      </c>
      <c r="D32" s="396">
        <f>LN('Historical Prices (PG, SP500)'!O32/'Historical Prices (PG, SP500)'!O31)</f>
        <v>-2.5149269331701017E-3</v>
      </c>
      <c r="E32" s="396">
        <f t="shared" si="0"/>
        <v>-1.5597115905431006E-4</v>
      </c>
    </row>
    <row r="33" spans="2:5">
      <c r="B33" s="398">
        <f>'Historical Prices (PG, SP500)'!B33</f>
        <v>41646</v>
      </c>
      <c r="C33" s="396">
        <f>LN('Historical Prices (PG, SP500)'!F33/'Historical Prices (PG, SP500)'!F32)</f>
        <v>9.6261265885785197E-3</v>
      </c>
      <c r="D33" s="396">
        <f>LN('Historical Prices (PG, SP500)'!O33/'Historical Prices (PG, SP500)'!O32)</f>
        <v>6.0633451825530286E-3</v>
      </c>
      <c r="E33" s="396">
        <f t="shared" si="0"/>
        <v>1.5689471771131547E-2</v>
      </c>
    </row>
    <row r="34" spans="2:5">
      <c r="B34" s="398">
        <f>'Historical Prices (PG, SP500)'!B34</f>
        <v>41647</v>
      </c>
      <c r="C34" s="396">
        <f>LN('Historical Prices (PG, SP500)'!F34/'Historical Prices (PG, SP500)'!F33)</f>
        <v>-1.4598799782387937E-2</v>
      </c>
      <c r="D34" s="396">
        <f>LN('Historical Prices (PG, SP500)'!O34/'Historical Prices (PG, SP500)'!O33)</f>
        <v>-2.1223169476512364E-4</v>
      </c>
      <c r="E34" s="396">
        <f t="shared" si="0"/>
        <v>-1.4811031477153061E-2</v>
      </c>
    </row>
    <row r="35" spans="2:5">
      <c r="B35" s="398">
        <f>'Historical Prices (PG, SP500)'!B35</f>
        <v>41648</v>
      </c>
      <c r="C35" s="396">
        <f>LN('Historical Prices (PG, SP500)'!F35/'Historical Prices (PG, SP500)'!F34)</f>
        <v>2.2407578712368907E-3</v>
      </c>
      <c r="D35" s="396">
        <f>LN('Historical Prices (PG, SP500)'!O35/'Historical Prices (PG, SP500)'!O34)</f>
        <v>3.4824873481957168E-4</v>
      </c>
      <c r="E35" s="396">
        <f t="shared" si="0"/>
        <v>2.5890066060564624E-3</v>
      </c>
    </row>
    <row r="36" spans="2:5">
      <c r="B36" s="398">
        <f>'Historical Prices (PG, SP500)'!B36</f>
        <v>41649</v>
      </c>
      <c r="C36" s="396">
        <f>LN('Historical Prices (PG, SP500)'!F36/'Historical Prices (PG, SP500)'!F35)</f>
        <v>-1.4932182870765281E-3</v>
      </c>
      <c r="D36" s="396">
        <f>LN('Historical Prices (PG, SP500)'!O36/'Historical Prices (PG, SP500)'!O35)</f>
        <v>2.3040303630947503E-3</v>
      </c>
      <c r="E36" s="396">
        <f t="shared" si="0"/>
        <v>8.1081207601822226E-4</v>
      </c>
    </row>
    <row r="37" spans="2:5">
      <c r="B37" s="398">
        <f>'Historical Prices (PG, SP500)'!B37</f>
        <v>41652</v>
      </c>
      <c r="C37" s="396">
        <f>LN('Historical Prices (PG, SP500)'!F37/'Historical Prices (PG, SP500)'!F36)</f>
        <v>-3.618006453708072E-3</v>
      </c>
      <c r="D37" s="396">
        <f>LN('Historical Prices (PG, SP500)'!O37/'Historical Prices (PG, SP500)'!O36)</f>
        <v>-1.2655966489665426E-2</v>
      </c>
      <c r="E37" s="396">
        <f t="shared" si="0"/>
        <v>-1.6273972943373499E-2</v>
      </c>
    </row>
    <row r="38" spans="2:5">
      <c r="B38" s="398">
        <f>'Historical Prices (PG, SP500)'!B38</f>
        <v>41653</v>
      </c>
      <c r="C38" s="396">
        <f>LN('Historical Prices (PG, SP500)'!F38/'Historical Prices (PG, SP500)'!F37)</f>
        <v>1.0691312345397143E-2</v>
      </c>
      <c r="D38" s="396">
        <f>LN('Historical Prices (PG, SP500)'!O38/'Historical Prices (PG, SP500)'!O37)</f>
        <v>1.0759876278140028E-2</v>
      </c>
      <c r="E38" s="396">
        <f t="shared" si="0"/>
        <v>2.1451188623537169E-2</v>
      </c>
    </row>
    <row r="39" spans="2:5">
      <c r="B39" s="398">
        <f>'Historical Prices (PG, SP500)'!B39</f>
        <v>41654</v>
      </c>
      <c r="C39" s="396">
        <f>LN('Historical Prices (PG, SP500)'!F39/'Historical Prices (PG, SP500)'!F38)</f>
        <v>-9.8975633491807337E-4</v>
      </c>
      <c r="D39" s="396">
        <f>LN('Historical Prices (PG, SP500)'!O39/'Historical Prices (PG, SP500)'!O38)</f>
        <v>5.1528891343548431E-3</v>
      </c>
      <c r="E39" s="396">
        <f t="shared" si="0"/>
        <v>4.1631327994367702E-3</v>
      </c>
    </row>
    <row r="40" spans="2:5">
      <c r="B40" s="398">
        <f>'Historical Prices (PG, SP500)'!B40</f>
        <v>41655</v>
      </c>
      <c r="C40" s="396">
        <f>LN('Historical Prices (PG, SP500)'!F40/'Historical Prices (PG, SP500)'!F39)</f>
        <v>-2.850984285296804E-3</v>
      </c>
      <c r="D40" s="396">
        <f>LN('Historical Prices (PG, SP500)'!O40/'Historical Prices (PG, SP500)'!O39)</f>
        <v>-1.3480283593690404E-3</v>
      </c>
      <c r="E40" s="396">
        <f t="shared" si="0"/>
        <v>-4.1990126446658444E-3</v>
      </c>
    </row>
    <row r="41" spans="2:5">
      <c r="B41" s="398">
        <f>'Historical Prices (PG, SP500)'!B41</f>
        <v>41656</v>
      </c>
      <c r="C41" s="396">
        <f>LN('Historical Prices (PG, SP500)'!F41/'Historical Prices (PG, SP500)'!F40)</f>
        <v>-8.4767525928106414E-3</v>
      </c>
      <c r="D41" s="396">
        <f>LN('Historical Prices (PG, SP500)'!O41/'Historical Prices (PG, SP500)'!O40)</f>
        <v>-3.9027806039482592E-3</v>
      </c>
      <c r="E41" s="396">
        <f t="shared" si="0"/>
        <v>-1.2379533196758901E-2</v>
      </c>
    </row>
    <row r="42" spans="2:5">
      <c r="B42" s="398">
        <f>'Historical Prices (PG, SP500)'!B42</f>
        <v>41660</v>
      </c>
      <c r="C42" s="396">
        <f>LN('Historical Prices (PG, SP500)'!F42/'Historical Prices (PG, SP500)'!F41)</f>
        <v>3.7486362230816674E-3</v>
      </c>
      <c r="D42" s="396">
        <f>LN('Historical Prices (PG, SP500)'!O42/'Historical Prices (PG, SP500)'!O41)</f>
        <v>2.7699124295116296E-3</v>
      </c>
      <c r="E42" s="396">
        <f t="shared" si="0"/>
        <v>6.518548652593297E-3</v>
      </c>
    </row>
    <row r="43" spans="2:5">
      <c r="B43" s="398">
        <f>'Historical Prices (PG, SP500)'!B43</f>
        <v>41661</v>
      </c>
      <c r="C43" s="396">
        <f>LN('Historical Prices (PG, SP500)'!F43/'Historical Prices (PG, SP500)'!F42)</f>
        <v>-1.1919054372765938E-2</v>
      </c>
      <c r="D43" s="396">
        <f>LN('Historical Prices (PG, SP500)'!O43/'Historical Prices (PG, SP500)'!O42)</f>
        <v>5.7469976598709701E-4</v>
      </c>
      <c r="E43" s="396">
        <f t="shared" si="0"/>
        <v>-1.1344354606778842E-2</v>
      </c>
    </row>
    <row r="44" spans="2:5">
      <c r="B44" s="398">
        <f>'Historical Prices (PG, SP500)'!B44</f>
        <v>41662</v>
      </c>
      <c r="C44" s="396">
        <f>LN('Historical Prices (PG, SP500)'!F44/'Historical Prices (PG, SP500)'!F43)</f>
        <v>-1.2574052677405696E-2</v>
      </c>
      <c r="D44" s="396">
        <f>LN('Historical Prices (PG, SP500)'!O44/'Historical Prices (PG, SP500)'!O43)</f>
        <v>-8.9293245398258878E-3</v>
      </c>
      <c r="E44" s="396">
        <f t="shared" si="0"/>
        <v>-2.1503377217231584E-2</v>
      </c>
    </row>
    <row r="45" spans="2:5">
      <c r="B45" s="398">
        <f>'Historical Prices (PG, SP500)'!B45</f>
        <v>41663</v>
      </c>
      <c r="C45" s="396">
        <f>LN('Historical Prices (PG, SP500)'!F45/'Historical Prices (PG, SP500)'!F44)</f>
        <v>1.1942741513795327E-2</v>
      </c>
      <c r="D45" s="396">
        <f>LN('Historical Prices (PG, SP500)'!O45/'Historical Prices (PG, SP500)'!O44)</f>
        <v>-2.1096421496433173E-2</v>
      </c>
      <c r="E45" s="396">
        <f t="shared" si="0"/>
        <v>-9.1536799826378457E-3</v>
      </c>
    </row>
    <row r="46" spans="2:5">
      <c r="B46" s="398">
        <f>'Historical Prices (PG, SP500)'!B46</f>
        <v>41666</v>
      </c>
      <c r="C46" s="396">
        <f>LN('Historical Prices (PG, SP500)'!F46/'Historical Prices (PG, SP500)'!F45)</f>
        <v>-9.0073427948792473E-3</v>
      </c>
      <c r="D46" s="396">
        <f>LN('Historical Prices (PG, SP500)'!O46/'Historical Prices (PG, SP500)'!O45)</f>
        <v>-4.8882215903983638E-3</v>
      </c>
      <c r="E46" s="396">
        <f t="shared" si="0"/>
        <v>-1.3895564385277611E-2</v>
      </c>
    </row>
    <row r="47" spans="2:5">
      <c r="B47" s="398">
        <f>'Historical Prices (PG, SP500)'!B47</f>
        <v>41667</v>
      </c>
      <c r="C47" s="396">
        <f>LN('Historical Prices (PG, SP500)'!F47/'Historical Prices (PG, SP500)'!F46)</f>
        <v>8.1229027908264976E-3</v>
      </c>
      <c r="D47" s="396">
        <f>LN('Historical Prices (PG, SP500)'!O47/'Historical Prices (PG, SP500)'!O46)</f>
        <v>6.12187539440163E-3</v>
      </c>
      <c r="E47" s="396">
        <f t="shared" si="0"/>
        <v>1.4244778185228128E-2</v>
      </c>
    </row>
    <row r="48" spans="2:5">
      <c r="B48" s="398">
        <f>'Historical Prices (PG, SP500)'!B48</f>
        <v>41668</v>
      </c>
      <c r="C48" s="396">
        <f>LN('Historical Prices (PG, SP500)'!F48/'Historical Prices (PG, SP500)'!F47)</f>
        <v>-1.8756556253081216E-2</v>
      </c>
      <c r="D48" s="396">
        <f>LN('Historical Prices (PG, SP500)'!O48/'Historical Prices (PG, SP500)'!O47)</f>
        <v>-1.0261704005370608E-2</v>
      </c>
      <c r="E48" s="396">
        <f t="shared" si="0"/>
        <v>-2.9018260258451826E-2</v>
      </c>
    </row>
    <row r="49" spans="2:5">
      <c r="B49" s="398">
        <f>'Historical Prices (PG, SP500)'!B49</f>
        <v>41669</v>
      </c>
      <c r="C49" s="396">
        <f>LN('Historical Prices (PG, SP500)'!F49/'Historical Prices (PG, SP500)'!F48)</f>
        <v>-9.9670230328823169E-3</v>
      </c>
      <c r="D49" s="396">
        <f>LN('Historical Prices (PG, SP500)'!O49/'Historical Prices (PG, SP500)'!O48)</f>
        <v>1.1204044242667764E-2</v>
      </c>
      <c r="E49" s="396">
        <f t="shared" si="0"/>
        <v>1.2370212097854473E-3</v>
      </c>
    </row>
    <row r="50" spans="2:5">
      <c r="B50" s="398">
        <f>'Historical Prices (PG, SP500)'!B50</f>
        <v>41670</v>
      </c>
      <c r="C50" s="396">
        <f>LN('Historical Prices (PG, SP500)'!F50/'Historical Prices (PG, SP500)'!F49)</f>
        <v>-3.2575439611984419E-3</v>
      </c>
      <c r="D50" s="396">
        <f>LN('Historical Prices (PG, SP500)'!O50/'Historical Prices (PG, SP500)'!O49)</f>
        <v>-6.4862898870237081E-3</v>
      </c>
      <c r="E50" s="396">
        <f t="shared" si="0"/>
        <v>-9.7438338482221491E-3</v>
      </c>
    </row>
    <row r="51" spans="2:5">
      <c r="B51" s="398">
        <f>'Historical Prices (PG, SP500)'!B51</f>
        <v>41673</v>
      </c>
      <c r="C51" s="396">
        <f>LN('Historical Prices (PG, SP500)'!F51/'Historical Prices (PG, SP500)'!F50)</f>
        <v>-1.2080057613486597E-2</v>
      </c>
      <c r="D51" s="396">
        <f>LN('Historical Prices (PG, SP500)'!O51/'Historical Prices (PG, SP500)'!O50)</f>
        <v>-2.3096604603459799E-2</v>
      </c>
      <c r="E51" s="396">
        <f t="shared" si="0"/>
        <v>-3.5176662216946396E-2</v>
      </c>
    </row>
    <row r="52" spans="2:5">
      <c r="B52" s="398">
        <f>'Historical Prices (PG, SP500)'!B52</f>
        <v>41674</v>
      </c>
      <c r="C52" s="396">
        <f>LN('Historical Prices (PG, SP500)'!F52/'Historical Prices (PG, SP500)'!F51)</f>
        <v>5.1386768058207175E-3</v>
      </c>
      <c r="D52" s="396">
        <f>LN('Historical Prices (PG, SP500)'!O52/'Historical Prices (PG, SP500)'!O51)</f>
        <v>7.6120433833299075E-3</v>
      </c>
      <c r="E52" s="396">
        <f t="shared" si="0"/>
        <v>1.2750720189150626E-2</v>
      </c>
    </row>
    <row r="53" spans="2:5">
      <c r="B53" s="398">
        <f>'Historical Prices (PG, SP500)'!B53</f>
        <v>41675</v>
      </c>
      <c r="C53" s="396">
        <f>LN('Historical Prices (PG, SP500)'!F53/'Historical Prices (PG, SP500)'!F52)</f>
        <v>4.7200955146321959E-3</v>
      </c>
      <c r="D53" s="396">
        <f>LN('Historical Prices (PG, SP500)'!O53/'Historical Prices (PG, SP500)'!O52)</f>
        <v>-2.0302821100286312E-3</v>
      </c>
      <c r="E53" s="396">
        <f t="shared" si="0"/>
        <v>2.6898134046035647E-3</v>
      </c>
    </row>
    <row r="54" spans="2:5">
      <c r="B54" s="398">
        <f>'Historical Prices (PG, SP500)'!B54</f>
        <v>41676</v>
      </c>
      <c r="C54" s="396">
        <f>LN('Historical Prices (PG, SP500)'!F54/'Historical Prices (PG, SP500)'!F53)</f>
        <v>5.8690093856639917E-3</v>
      </c>
      <c r="D54" s="396">
        <f>LN('Historical Prices (PG, SP500)'!O54/'Historical Prices (PG, SP500)'!O53)</f>
        <v>1.2363054415667341E-2</v>
      </c>
      <c r="E54" s="396">
        <f t="shared" si="0"/>
        <v>1.8232063801331334E-2</v>
      </c>
    </row>
    <row r="55" spans="2:5">
      <c r="B55" s="398">
        <f>'Historical Prices (PG, SP500)'!B55</f>
        <v>41677</v>
      </c>
      <c r="C55" s="396">
        <f>LN('Historical Prices (PG, SP500)'!F55/'Historical Prices (PG, SP500)'!F54)</f>
        <v>5.3173849431080644E-3</v>
      </c>
      <c r="D55" s="396">
        <f>LN('Historical Prices (PG, SP500)'!O55/'Historical Prices (PG, SP500)'!O54)</f>
        <v>1.3214193602149099E-2</v>
      </c>
      <c r="E55" s="396">
        <f t="shared" si="0"/>
        <v>1.8531578545257162E-2</v>
      </c>
    </row>
    <row r="56" spans="2:5">
      <c r="B56" s="398">
        <f>'Historical Prices (PG, SP500)'!B56</f>
        <v>41680</v>
      </c>
      <c r="C56" s="396">
        <f>LN('Historical Prices (PG, SP500)'!F56/'Historical Prices (PG, SP500)'!F55)</f>
        <v>9.2700678505777418E-3</v>
      </c>
      <c r="D56" s="396">
        <f>LN('Historical Prices (PG, SP500)'!O56/'Historical Prices (PG, SP500)'!O55)</f>
        <v>1.5680046422408135E-3</v>
      </c>
      <c r="E56" s="396">
        <f t="shared" si="0"/>
        <v>1.0838072492818556E-2</v>
      </c>
    </row>
    <row r="57" spans="2:5">
      <c r="B57" s="398">
        <f>'Historical Prices (PG, SP500)'!B57</f>
        <v>41681</v>
      </c>
      <c r="C57" s="396">
        <f>LN('Historical Prices (PG, SP500)'!F57/'Historical Prices (PG, SP500)'!F56)</f>
        <v>1.0327076235764919E-2</v>
      </c>
      <c r="D57" s="396">
        <f>LN('Historical Prices (PG, SP500)'!O57/'Historical Prices (PG, SP500)'!O56)</f>
        <v>1.1001375844419653E-2</v>
      </c>
      <c r="E57" s="396">
        <f t="shared" si="0"/>
        <v>2.1328452080184572E-2</v>
      </c>
    </row>
    <row r="58" spans="2:5">
      <c r="B58" s="398">
        <f>'Historical Prices (PG, SP500)'!B58</f>
        <v>41682</v>
      </c>
      <c r="C58" s="396">
        <f>LN('Historical Prices (PG, SP500)'!F58/'Historical Prices (PG, SP500)'!F57)</f>
        <v>-1.7271561582774455E-2</v>
      </c>
      <c r="D58" s="396">
        <f>LN('Historical Prices (PG, SP500)'!O58/'Historical Prices (PG, SP500)'!O57)</f>
        <v>-2.6929851889100114E-4</v>
      </c>
      <c r="E58" s="396">
        <f t="shared" si="0"/>
        <v>-1.7540860101665456E-2</v>
      </c>
    </row>
    <row r="59" spans="2:5">
      <c r="B59" s="398">
        <f>'Historical Prices (PG, SP500)'!B59</f>
        <v>41683</v>
      </c>
      <c r="C59" s="396">
        <f>LN('Historical Prices (PG, SP500)'!F59/'Historical Prices (PG, SP500)'!F58)</f>
        <v>3.9925997786798553E-3</v>
      </c>
      <c r="D59" s="396">
        <f>LN('Historical Prices (PG, SP500)'!O59/'Historical Prices (PG, SP500)'!O58)</f>
        <v>5.793211820060081E-3</v>
      </c>
      <c r="E59" s="396">
        <f t="shared" si="0"/>
        <v>9.7858115987399363E-3</v>
      </c>
    </row>
    <row r="60" spans="2:5">
      <c r="B60" s="398">
        <f>'Historical Prices (PG, SP500)'!B60</f>
        <v>41684</v>
      </c>
      <c r="C60" s="396">
        <f>LN('Historical Prices (PG, SP500)'!F60/'Historical Prices (PG, SP500)'!F59)</f>
        <v>2.0356923697250014E-2</v>
      </c>
      <c r="D60" s="396">
        <f>LN('Historical Prices (PG, SP500)'!O60/'Historical Prices (PG, SP500)'!O59)</f>
        <v>4.7976894791712443E-3</v>
      </c>
      <c r="E60" s="396">
        <f t="shared" si="0"/>
        <v>2.5154613176421259E-2</v>
      </c>
    </row>
    <row r="61" spans="2:5">
      <c r="B61" s="398">
        <f>'Historical Prices (PG, SP500)'!B61</f>
        <v>41688</v>
      </c>
      <c r="C61" s="396">
        <f>LN('Historical Prices (PG, SP500)'!F61/'Historical Prices (PG, SP500)'!F60)</f>
        <v>-1.8174243295052472E-2</v>
      </c>
      <c r="D61" s="396">
        <f>LN('Historical Prices (PG, SP500)'!O61/'Historical Prices (PG, SP500)'!O60)</f>
        <v>1.1578034561475104E-3</v>
      </c>
      <c r="E61" s="396">
        <f t="shared" si="0"/>
        <v>-1.7016439838904961E-2</v>
      </c>
    </row>
    <row r="62" spans="2:5">
      <c r="B62" s="398">
        <f>'Historical Prices (PG, SP500)'!B62</f>
        <v>41689</v>
      </c>
      <c r="C62" s="396">
        <f>LN('Historical Prices (PG, SP500)'!F62/'Historical Prices (PG, SP500)'!F61)</f>
        <v>2.1779266824275331E-3</v>
      </c>
      <c r="D62" s="396">
        <f>LN('Historical Prices (PG, SP500)'!O62/'Historical Prices (PG, SP500)'!O61)</f>
        <v>-6.5458619005211004E-3</v>
      </c>
      <c r="E62" s="396">
        <f t="shared" si="0"/>
        <v>-4.3679352180935674E-3</v>
      </c>
    </row>
    <row r="63" spans="2:5">
      <c r="B63" s="398">
        <f>'Historical Prices (PG, SP500)'!B63</f>
        <v>41690</v>
      </c>
      <c r="C63" s="396">
        <f>LN('Historical Prices (PG, SP500)'!F63/'Historical Prices (PG, SP500)'!F62)</f>
        <v>-2.819443162453326E-3</v>
      </c>
      <c r="D63" s="396">
        <f>LN('Historical Prices (PG, SP500)'!O63/'Historical Prices (PG, SP500)'!O62)</f>
        <v>6.0133416655695771E-3</v>
      </c>
      <c r="E63" s="396">
        <f t="shared" si="0"/>
        <v>3.1938985031162511E-3</v>
      </c>
    </row>
    <row r="64" spans="2:5">
      <c r="B64" s="398">
        <f>'Historical Prices (PG, SP500)'!B64</f>
        <v>41691</v>
      </c>
      <c r="C64" s="396">
        <f>LN('Historical Prices (PG, SP500)'!F64/'Historical Prices (PG, SP500)'!F63)</f>
        <v>6.4151648002589714E-4</v>
      </c>
      <c r="D64" s="396">
        <f>LN('Historical Prices (PG, SP500)'!O64/'Historical Prices (PG, SP500)'!O63)</f>
        <v>-1.9205665118166161E-3</v>
      </c>
      <c r="E64" s="396">
        <f t="shared" si="0"/>
        <v>-1.2790500317907188E-3</v>
      </c>
    </row>
    <row r="65" spans="2:5">
      <c r="B65" s="398">
        <f>'Historical Prices (PG, SP500)'!B65</f>
        <v>41694</v>
      </c>
      <c r="C65" s="396">
        <f>LN('Historical Prices (PG, SP500)'!F65/'Historical Prices (PG, SP500)'!F64)</f>
        <v>-1.4117951210792247E-3</v>
      </c>
      <c r="D65" s="396">
        <f>LN('Historical Prices (PG, SP500)'!O65/'Historical Prices (PG, SP500)'!O64)</f>
        <v>6.1674553620519853E-3</v>
      </c>
      <c r="E65" s="396">
        <f t="shared" si="0"/>
        <v>4.7556602409727609E-3</v>
      </c>
    </row>
    <row r="66" spans="2:5">
      <c r="B66" s="398">
        <f>'Historical Prices (PG, SP500)'!B66</f>
        <v>41695</v>
      </c>
      <c r="C66" s="396">
        <f>LN('Historical Prices (PG, SP500)'!F66/'Historical Prices (PG, SP500)'!F65)</f>
        <v>3.3337893850603228E-3</v>
      </c>
      <c r="D66" s="396">
        <f>LN('Historical Prices (PG, SP500)'!O66/'Historical Prices (PG, SP500)'!O65)</f>
        <v>-1.3485905500071854E-3</v>
      </c>
      <c r="E66" s="396">
        <f t="shared" si="0"/>
        <v>1.9851988350531374E-3</v>
      </c>
    </row>
    <row r="67" spans="2:5">
      <c r="B67" s="398">
        <f>'Historical Prices (PG, SP500)'!B67</f>
        <v>41696</v>
      </c>
      <c r="C67" s="396">
        <f>LN('Historical Prices (PG, SP500)'!F67/'Historical Prices (PG, SP500)'!F66)</f>
        <v>-3.3337893850602053E-3</v>
      </c>
      <c r="D67" s="396">
        <f>LN('Historical Prices (PG, SP500)'!O67/'Historical Prices (PG, SP500)'!O66)</f>
        <v>2.1699708253570321E-5</v>
      </c>
      <c r="E67" s="396">
        <f t="shared" si="0"/>
        <v>-3.3120896768066349E-3</v>
      </c>
    </row>
    <row r="68" spans="2:5">
      <c r="B68" s="398">
        <f>'Historical Prices (PG, SP500)'!B68</f>
        <v>41697</v>
      </c>
      <c r="C68" s="396">
        <f>LN('Historical Prices (PG, SP500)'!F68/'Historical Prices (PG, SP500)'!F67)</f>
        <v>4.2294326892659941E-3</v>
      </c>
      <c r="D68" s="396">
        <f>LN('Historical Prices (PG, SP500)'!O68/'Historical Prices (PG, SP500)'!O67)</f>
        <v>4.9358814720940501E-3</v>
      </c>
      <c r="E68" s="396">
        <f t="shared" si="0"/>
        <v>9.1653141613600442E-3</v>
      </c>
    </row>
    <row r="69" spans="2:5">
      <c r="B69" s="398">
        <f>'Historical Prices (PG, SP500)'!B69</f>
        <v>41698</v>
      </c>
      <c r="C69" s="396">
        <f>LN('Historical Prices (PG, SP500)'!F69/'Historical Prices (PG, SP500)'!F68)</f>
        <v>5.9930301402883312E-3</v>
      </c>
      <c r="D69" s="396">
        <f>LN('Historical Prices (PG, SP500)'!O69/'Historical Prices (PG, SP500)'!O68)</f>
        <v>2.7788242226103972E-3</v>
      </c>
      <c r="E69" s="396">
        <f t="shared" ref="E69:E132" si="1">D69+C69</f>
        <v>8.7718543628987275E-3</v>
      </c>
    </row>
    <row r="70" spans="2:5">
      <c r="B70" s="398">
        <f>'Historical Prices (PG, SP500)'!B70</f>
        <v>41701</v>
      </c>
      <c r="C70" s="396">
        <f>LN('Historical Prices (PG, SP500)'!F70/'Historical Prices (PG, SP500)'!F69)</f>
        <v>-1.5114940596965344E-2</v>
      </c>
      <c r="D70" s="396">
        <f>LN('Historical Prices (PG, SP500)'!O70/'Historical Prices (PG, SP500)'!O69)</f>
        <v>-7.4058663619861681E-3</v>
      </c>
      <c r="E70" s="396">
        <f t="shared" si="1"/>
        <v>-2.2520806958951513E-2</v>
      </c>
    </row>
    <row r="71" spans="2:5">
      <c r="B71" s="398">
        <f>'Historical Prices (PG, SP500)'!B71</f>
        <v>41702</v>
      </c>
      <c r="C71" s="396">
        <f>LN('Historical Prices (PG, SP500)'!F71/'Historical Prices (PG, SP500)'!F70)</f>
        <v>1.2441563679659179E-2</v>
      </c>
      <c r="D71" s="396">
        <f>LN('Historical Prices (PG, SP500)'!O71/'Historical Prices (PG, SP500)'!O70)</f>
        <v>1.5152322834217294E-2</v>
      </c>
      <c r="E71" s="396">
        <f t="shared" si="1"/>
        <v>2.7593886513876474E-2</v>
      </c>
    </row>
    <row r="72" spans="2:5">
      <c r="B72" s="398">
        <f>'Historical Prices (PG, SP500)'!B72</f>
        <v>41703</v>
      </c>
      <c r="C72" s="396">
        <f>LN('Historical Prices (PG, SP500)'!F72/'Historical Prices (PG, SP500)'!F71)</f>
        <v>-8.0629733817156567E-3</v>
      </c>
      <c r="D72" s="396">
        <f>LN('Historical Prices (PG, SP500)'!O72/'Historical Prices (PG, SP500)'!O71)</f>
        <v>-5.3352436971208566E-5</v>
      </c>
      <c r="E72" s="396">
        <f t="shared" si="1"/>
        <v>-8.1163258186868655E-3</v>
      </c>
    </row>
    <row r="73" spans="2:5">
      <c r="B73" s="398">
        <f>'Historical Prices (PG, SP500)'!B73</f>
        <v>41704</v>
      </c>
      <c r="C73" s="396">
        <f>LN('Historical Prices (PG, SP500)'!F73/'Historical Prices (PG, SP500)'!F72)</f>
        <v>3.0792685747441147E-3</v>
      </c>
      <c r="D73" s="396">
        <f>LN('Historical Prices (PG, SP500)'!O73/'Historical Prices (PG, SP500)'!O72)</f>
        <v>1.7169331218907797E-3</v>
      </c>
      <c r="E73" s="396">
        <f t="shared" si="1"/>
        <v>4.7962016966348947E-3</v>
      </c>
    </row>
    <row r="74" spans="2:5">
      <c r="B74" s="398">
        <f>'Historical Prices (PG, SP500)'!B74</f>
        <v>41705</v>
      </c>
      <c r="C74" s="396">
        <f>LN('Historical Prices (PG, SP500)'!F74/'Historical Prices (PG, SP500)'!F73)</f>
        <v>4.0910183652630759E-3</v>
      </c>
      <c r="D74" s="396">
        <f>LN('Historical Prices (PG, SP500)'!O74/'Historical Prices (PG, SP500)'!O73)</f>
        <v>5.3794470199833614E-4</v>
      </c>
      <c r="E74" s="396">
        <f t="shared" si="1"/>
        <v>4.6289630672614124E-3</v>
      </c>
    </row>
    <row r="75" spans="2:5">
      <c r="B75" s="398">
        <f>'Historical Prices (PG, SP500)'!B75</f>
        <v>41708</v>
      </c>
      <c r="C75" s="396">
        <f>LN('Historical Prices (PG, SP500)'!F75/'Historical Prices (PG, SP500)'!F74)</f>
        <v>1.9119501563816359E-3</v>
      </c>
      <c r="D75" s="396">
        <f>LN('Historical Prices (PG, SP500)'!O75/'Historical Prices (PG, SP500)'!O74)</f>
        <v>-4.6335357880714941E-4</v>
      </c>
      <c r="E75" s="396">
        <f t="shared" si="1"/>
        <v>1.4485965775744864E-3</v>
      </c>
    </row>
    <row r="76" spans="2:5">
      <c r="B76" s="398">
        <f>'Historical Prices (PG, SP500)'!B76</f>
        <v>41709</v>
      </c>
      <c r="C76" s="396">
        <f>LN('Historical Prices (PG, SP500)'!F76/'Historical Prices (PG, SP500)'!F75)</f>
        <v>5.3339980501207552E-3</v>
      </c>
      <c r="D76" s="396">
        <f>LN('Historical Prices (PG, SP500)'!O76/'Historical Prices (PG, SP500)'!O75)</f>
        <v>-5.0950969416020996E-3</v>
      </c>
      <c r="E76" s="396">
        <f t="shared" si="1"/>
        <v>2.3890110851865556E-4</v>
      </c>
    </row>
    <row r="77" spans="2:5">
      <c r="B77" s="398">
        <f>'Historical Prices (PG, SP500)'!B77</f>
        <v>41710</v>
      </c>
      <c r="C77" s="396">
        <f>LN('Historical Prices (PG, SP500)'!F77/'Historical Prices (PG, SP500)'!F76)</f>
        <v>3.6664938876550695E-3</v>
      </c>
      <c r="D77" s="396">
        <f>LN('Historical Prices (PG, SP500)'!O77/'Historical Prices (PG, SP500)'!O76)</f>
        <v>3.0512416846305301E-4</v>
      </c>
      <c r="E77" s="396">
        <f t="shared" si="1"/>
        <v>3.9716180561181228E-3</v>
      </c>
    </row>
    <row r="78" spans="2:5">
      <c r="B78" s="398">
        <f>'Historical Prices (PG, SP500)'!B78</f>
        <v>41711</v>
      </c>
      <c r="C78" s="396">
        <f>LN('Historical Prices (PG, SP500)'!F78/'Historical Prices (PG, SP500)'!F77)</f>
        <v>-6.3114311253694832E-4</v>
      </c>
      <c r="D78" s="396">
        <f>LN('Historical Prices (PG, SP500)'!O78/'Historical Prices (PG, SP500)'!O77)</f>
        <v>-1.177009150656236E-2</v>
      </c>
      <c r="E78" s="396">
        <f t="shared" si="1"/>
        <v>-1.2401234619099307E-2</v>
      </c>
    </row>
    <row r="79" spans="2:5">
      <c r="B79" s="398">
        <f>'Historical Prices (PG, SP500)'!B79</f>
        <v>41712</v>
      </c>
      <c r="C79" s="396">
        <f>LN('Historical Prices (PG, SP500)'!F79/'Historical Prices (PG, SP500)'!F78)</f>
        <v>-2.6553596352325241E-3</v>
      </c>
      <c r="D79" s="396">
        <f>LN('Historical Prices (PG, SP500)'!O79/'Historical Prices (PG, SP500)'!O78)</f>
        <v>-2.8257664511163196E-3</v>
      </c>
      <c r="E79" s="396">
        <f t="shared" si="1"/>
        <v>-5.4811260863488441E-3</v>
      </c>
    </row>
    <row r="80" spans="2:5">
      <c r="B80" s="398">
        <f>'Historical Prices (PG, SP500)'!B80</f>
        <v>41715</v>
      </c>
      <c r="C80" s="396">
        <f>LN('Historical Prices (PG, SP500)'!F80/'Historical Prices (PG, SP500)'!F79)</f>
        <v>1.0829888060204552E-2</v>
      </c>
      <c r="D80" s="396">
        <f>LN('Historical Prices (PG, SP500)'!O80/'Historical Prices (PG, SP500)'!O79)</f>
        <v>9.5677176019688687E-3</v>
      </c>
      <c r="E80" s="396">
        <f t="shared" si="1"/>
        <v>2.0397605662173419E-2</v>
      </c>
    </row>
    <row r="81" spans="2:5">
      <c r="B81" s="398">
        <f>'Historical Prices (PG, SP500)'!B81</f>
        <v>41716</v>
      </c>
      <c r="C81" s="396">
        <f>LN('Historical Prices (PG, SP500)'!F81/'Historical Prices (PG, SP500)'!F80)</f>
        <v>-8.7712558809272564E-4</v>
      </c>
      <c r="D81" s="396">
        <f>LN('Historical Prices (PG, SP500)'!O81/'Historical Prices (PG, SP500)'!O80)</f>
        <v>7.1936822748935253E-3</v>
      </c>
      <c r="E81" s="396">
        <f t="shared" si="1"/>
        <v>6.3165566868007995E-3</v>
      </c>
    </row>
    <row r="82" spans="2:5">
      <c r="B82" s="398">
        <f>'Historical Prices (PG, SP500)'!B82</f>
        <v>41717</v>
      </c>
      <c r="C82" s="396">
        <f>LN('Historical Prices (PG, SP500)'!F82/'Historical Prices (PG, SP500)'!F81)</f>
        <v>-1.2488311465731426E-2</v>
      </c>
      <c r="D82" s="396">
        <f>LN('Historical Prices (PG, SP500)'!O82/'Historical Prices (PG, SP500)'!O81)</f>
        <v>-6.1505248448226989E-3</v>
      </c>
      <c r="E82" s="396">
        <f t="shared" si="1"/>
        <v>-1.8638836310554123E-2</v>
      </c>
    </row>
    <row r="83" spans="2:5">
      <c r="B83" s="398">
        <f>'Historical Prices (PG, SP500)'!B83</f>
        <v>41718</v>
      </c>
      <c r="C83" s="396">
        <f>LN('Historical Prices (PG, SP500)'!F83/'Historical Prices (PG, SP500)'!F82)</f>
        <v>-5.8561466269278868E-3</v>
      </c>
      <c r="D83" s="396">
        <f>LN('Historical Prices (PG, SP500)'!O83/'Historical Prices (PG, SP500)'!O82)</f>
        <v>6.0223339608095686E-3</v>
      </c>
      <c r="E83" s="396">
        <f t="shared" si="1"/>
        <v>1.6618733388168178E-4</v>
      </c>
    </row>
    <row r="84" spans="2:5">
      <c r="B84" s="398">
        <f>'Historical Prices (PG, SP500)'!B84</f>
        <v>41719</v>
      </c>
      <c r="C84" s="396">
        <f>LN('Historical Prices (PG, SP500)'!F84/'Historical Prices (PG, SP500)'!F83)</f>
        <v>-5.633856239057859E-3</v>
      </c>
      <c r="D84" s="396">
        <f>LN('Historical Prices (PG, SP500)'!O84/'Historical Prices (PG, SP500)'!O83)</f>
        <v>-2.9369799906726465E-3</v>
      </c>
      <c r="E84" s="396">
        <f t="shared" si="1"/>
        <v>-8.5708362297305055E-3</v>
      </c>
    </row>
    <row r="85" spans="2:5">
      <c r="B85" s="398">
        <f>'Historical Prices (PG, SP500)'!B85</f>
        <v>41722</v>
      </c>
      <c r="C85" s="396">
        <f>LN('Historical Prices (PG, SP500)'!F85/'Historical Prices (PG, SP500)'!F84)</f>
        <v>1.8069024488626143E-2</v>
      </c>
      <c r="D85" s="396">
        <f>LN('Historical Prices (PG, SP500)'!O85/'Historical Prices (PG, SP500)'!O84)</f>
        <v>-4.8765814292138984E-3</v>
      </c>
      <c r="E85" s="396">
        <f t="shared" si="1"/>
        <v>1.3192443059412244E-2</v>
      </c>
    </row>
    <row r="86" spans="2:5">
      <c r="B86" s="398">
        <f>'Historical Prices (PG, SP500)'!B86</f>
        <v>41723</v>
      </c>
      <c r="C86" s="396">
        <f>LN('Historical Prices (PG, SP500)'!F86/'Historical Prices (PG, SP500)'!F85)</f>
        <v>6.4106183565777334E-3</v>
      </c>
      <c r="D86" s="396">
        <f>LN('Historical Prices (PG, SP500)'!O86/'Historical Prices (PG, SP500)'!O85)</f>
        <v>4.3942710047230656E-3</v>
      </c>
      <c r="E86" s="396">
        <f t="shared" si="1"/>
        <v>1.08048893613008E-2</v>
      </c>
    </row>
    <row r="87" spans="2:5">
      <c r="B87" s="398">
        <f>'Historical Prices (PG, SP500)'!B87</f>
        <v>41724</v>
      </c>
      <c r="C87" s="396">
        <f>LN('Historical Prices (PG, SP500)'!F87/'Historical Prices (PG, SP500)'!F86)</f>
        <v>-3.8917631681144966E-3</v>
      </c>
      <c r="D87" s="396">
        <f>LN('Historical Prices (PG, SP500)'!O87/'Historical Prices (PG, SP500)'!O86)</f>
        <v>-7.0249366727707435E-3</v>
      </c>
      <c r="E87" s="396">
        <f t="shared" si="1"/>
        <v>-1.091669984088524E-2</v>
      </c>
    </row>
    <row r="88" spans="2:5">
      <c r="B88" s="398">
        <f>'Historical Prices (PG, SP500)'!B88</f>
        <v>41725</v>
      </c>
      <c r="C88" s="396">
        <f>LN('Historical Prices (PG, SP500)'!F88/'Historical Prices (PG, SP500)'!F87)</f>
        <v>1.885039805626544E-3</v>
      </c>
      <c r="D88" s="396">
        <f>LN('Historical Prices (PG, SP500)'!O88/'Historical Prices (PG, SP500)'!O87)</f>
        <v>-1.9018915970694392E-3</v>
      </c>
      <c r="E88" s="396">
        <f t="shared" si="1"/>
        <v>-1.685179144289518E-5</v>
      </c>
    </row>
    <row r="89" spans="2:5">
      <c r="B89" s="398">
        <f>'Historical Prices (PG, SP500)'!B89</f>
        <v>41726</v>
      </c>
      <c r="C89" s="396">
        <f>LN('Historical Prices (PG, SP500)'!F89/'Historical Prices (PG, SP500)'!F88)</f>
        <v>1.3800892628953385E-3</v>
      </c>
      <c r="D89" s="396">
        <f>LN('Historical Prices (PG, SP500)'!O89/'Historical Prices (PG, SP500)'!O88)</f>
        <v>4.6294892141261826E-3</v>
      </c>
      <c r="E89" s="396">
        <f t="shared" si="1"/>
        <v>6.009578477021521E-3</v>
      </c>
    </row>
    <row r="90" spans="2:5">
      <c r="B90" s="398">
        <f>'Historical Prices (PG, SP500)'!B90</f>
        <v>41729</v>
      </c>
      <c r="C90" s="396">
        <f>LN('Historical Prices (PG, SP500)'!F90/'Historical Prices (PG, SP500)'!F89)</f>
        <v>1.0476473969878256E-2</v>
      </c>
      <c r="D90" s="396">
        <f>LN('Historical Prices (PG, SP500)'!O90/'Historical Prices (PG, SP500)'!O89)</f>
        <v>7.8928715438509635E-3</v>
      </c>
      <c r="E90" s="396">
        <f t="shared" si="1"/>
        <v>1.8369345513729221E-2</v>
      </c>
    </row>
    <row r="91" spans="2:5">
      <c r="B91" s="398">
        <f>'Historical Prices (PG, SP500)'!B91</f>
        <v>41730</v>
      </c>
      <c r="C91" s="396">
        <f>LN('Historical Prices (PG, SP500)'!F91/'Historical Prices (PG, SP500)'!F90)</f>
        <v>-3.2310455559508905E-3</v>
      </c>
      <c r="D91" s="396">
        <f>LN('Historical Prices (PG, SP500)'!O91/'Historical Prices (PG, SP500)'!O90)</f>
        <v>7.0146881968491453E-3</v>
      </c>
      <c r="E91" s="396">
        <f t="shared" si="1"/>
        <v>3.7836426408982549E-3</v>
      </c>
    </row>
    <row r="92" spans="2:5">
      <c r="B92" s="398">
        <f>'Historical Prices (PG, SP500)'!B92</f>
        <v>41731</v>
      </c>
      <c r="C92" s="396">
        <f>LN('Historical Prices (PG, SP500)'!F92/'Historical Prices (PG, SP500)'!F91)</f>
        <v>-2.6173007919184001E-3</v>
      </c>
      <c r="D92" s="396">
        <f>LN('Historical Prices (PG, SP500)'!O92/'Historical Prices (PG, SP500)'!O91)</f>
        <v>2.8492633642570506E-3</v>
      </c>
      <c r="E92" s="396">
        <f t="shared" si="1"/>
        <v>2.3196257233865048E-4</v>
      </c>
    </row>
    <row r="93" spans="2:5">
      <c r="B93" s="398">
        <f>'Historical Prices (PG, SP500)'!B93</f>
        <v>41732</v>
      </c>
      <c r="C93" s="396">
        <f>LN('Historical Prices (PG, SP500)'!F93/'Historical Prices (PG, SP500)'!F92)</f>
        <v>-3.7444924529300607E-4</v>
      </c>
      <c r="D93" s="396">
        <f>LN('Historical Prices (PG, SP500)'!O93/'Historical Prices (PG, SP500)'!O92)</f>
        <v>-1.1270847458569155E-3</v>
      </c>
      <c r="E93" s="396">
        <f t="shared" si="1"/>
        <v>-1.5015339911499215E-3</v>
      </c>
    </row>
    <row r="94" spans="2:5">
      <c r="B94" s="398">
        <f>'Historical Prices (PG, SP500)'!B94</f>
        <v>41733</v>
      </c>
      <c r="C94" s="396">
        <f>LN('Historical Prices (PG, SP500)'!F94/'Historical Prices (PG, SP500)'!F93)</f>
        <v>-4.1283727906100886E-3</v>
      </c>
      <c r="D94" s="396">
        <f>LN('Historical Prices (PG, SP500)'!O94/'Historical Prices (PG, SP500)'!O93)</f>
        <v>-1.2616543077148771E-2</v>
      </c>
      <c r="E94" s="396">
        <f t="shared" si="1"/>
        <v>-1.674491586775886E-2</v>
      </c>
    </row>
    <row r="95" spans="2:5">
      <c r="B95" s="398">
        <f>'Historical Prices (PG, SP500)'!B95</f>
        <v>41736</v>
      </c>
      <c r="C95" s="396">
        <f>LN('Historical Prices (PG, SP500)'!F95/'Historical Prices (PG, SP500)'!F94)</f>
        <v>8.9854719429208422E-3</v>
      </c>
      <c r="D95" s="396">
        <f>LN('Historical Prices (PG, SP500)'!O95/'Historical Prices (PG, SP500)'!O94)</f>
        <v>-1.0808312462366923E-2</v>
      </c>
      <c r="E95" s="396">
        <f t="shared" si="1"/>
        <v>-1.8228405194460808E-3</v>
      </c>
    </row>
    <row r="96" spans="2:5">
      <c r="B96" s="398">
        <f>'Historical Prices (PG, SP500)'!B96</f>
        <v>41737</v>
      </c>
      <c r="C96" s="396">
        <f>LN('Historical Prices (PG, SP500)'!F96/'Historical Prices (PG, SP500)'!F95)</f>
        <v>1.0627880822085455E-2</v>
      </c>
      <c r="D96" s="396">
        <f>LN('Historical Prices (PG, SP500)'!O96/'Historical Prices (PG, SP500)'!O95)</f>
        <v>3.7435380478000289E-3</v>
      </c>
      <c r="E96" s="396">
        <f t="shared" si="1"/>
        <v>1.4371418869885483E-2</v>
      </c>
    </row>
    <row r="97" spans="2:5">
      <c r="B97" s="398">
        <f>'Historical Prices (PG, SP500)'!B97</f>
        <v>41738</v>
      </c>
      <c r="C97" s="396">
        <f>LN('Historical Prices (PG, SP500)'!F97/'Historical Prices (PG, SP500)'!F96)</f>
        <v>1.7194797093189873E-3</v>
      </c>
      <c r="D97" s="396">
        <f>LN('Historical Prices (PG, SP500)'!O97/'Historical Prices (PG, SP500)'!O96)</f>
        <v>1.0859039462616495E-2</v>
      </c>
      <c r="E97" s="396">
        <f t="shared" si="1"/>
        <v>1.2578519171935481E-2</v>
      </c>
    </row>
    <row r="98" spans="2:5">
      <c r="B98" s="398">
        <f>'Historical Prices (PG, SP500)'!B98</f>
        <v>41739</v>
      </c>
      <c r="C98" s="396">
        <f>LN('Historical Prices (PG, SP500)'!F98/'Historical Prices (PG, SP500)'!F97)</f>
        <v>-4.9206891606820282E-3</v>
      </c>
      <c r="D98" s="396">
        <f>LN('Historical Prices (PG, SP500)'!O98/'Historical Prices (PG, SP500)'!O97)</f>
        <v>-2.1105967921619718E-2</v>
      </c>
      <c r="E98" s="396">
        <f t="shared" si="1"/>
        <v>-2.6026657082301747E-2</v>
      </c>
    </row>
    <row r="99" spans="2:5">
      <c r="B99" s="398">
        <f>'Historical Prices (PG, SP500)'!B99</f>
        <v>41740</v>
      </c>
      <c r="C99" s="396">
        <f>LN('Historical Prices (PG, SP500)'!F99/'Historical Prices (PG, SP500)'!F98)</f>
        <v>-4.0777814191860088E-3</v>
      </c>
      <c r="D99" s="396">
        <f>LN('Historical Prices (PG, SP500)'!O99/'Historical Prices (PG, SP500)'!O98)</f>
        <v>-9.5320599338077835E-3</v>
      </c>
      <c r="E99" s="396">
        <f t="shared" si="1"/>
        <v>-1.3609841352993791E-2</v>
      </c>
    </row>
    <row r="100" spans="2:5">
      <c r="B100" s="398">
        <f>'Historical Prices (PG, SP500)'!B100</f>
        <v>41743</v>
      </c>
      <c r="C100" s="396">
        <f>LN('Historical Prices (PG, SP500)'!F100/'Historical Prices (PG, SP500)'!F99)</f>
        <v>6.1887728657226114E-4</v>
      </c>
      <c r="D100" s="396">
        <f>LN('Historical Prices (PG, SP500)'!O100/'Historical Prices (PG, SP500)'!O99)</f>
        <v>8.1837081824381302E-3</v>
      </c>
      <c r="E100" s="396">
        <f t="shared" si="1"/>
        <v>8.8025854690103912E-3</v>
      </c>
    </row>
    <row r="101" spans="2:5">
      <c r="B101" s="398">
        <f>'Historical Prices (PG, SP500)'!B101</f>
        <v>41744</v>
      </c>
      <c r="C101" s="396">
        <f>LN('Historical Prices (PG, SP500)'!F101/'Historical Prices (PG, SP500)'!F100)</f>
        <v>3.7114755902010489E-4</v>
      </c>
      <c r="D101" s="396">
        <f>LN('Historical Prices (PG, SP500)'!O101/'Historical Prices (PG, SP500)'!O100)</f>
        <v>6.7345794554065381E-3</v>
      </c>
      <c r="E101" s="396">
        <f t="shared" si="1"/>
        <v>7.1057270144266431E-3</v>
      </c>
    </row>
    <row r="102" spans="2:5">
      <c r="B102" s="398">
        <f>'Historical Prices (PG, SP500)'!B102</f>
        <v>41745</v>
      </c>
      <c r="C102" s="396">
        <f>LN('Historical Prices (PG, SP500)'!F102/'Historical Prices (PG, SP500)'!F101)</f>
        <v>9.9700008563048705E-3</v>
      </c>
      <c r="D102" s="396">
        <f>LN('Historical Prices (PG, SP500)'!O102/'Historical Prices (PG, SP500)'!O101)</f>
        <v>1.0433868421252783E-2</v>
      </c>
      <c r="E102" s="396">
        <f t="shared" si="1"/>
        <v>2.0403869277557656E-2</v>
      </c>
    </row>
    <row r="103" spans="2:5">
      <c r="B103" s="398">
        <f>'Historical Prices (PG, SP500)'!B103</f>
        <v>41746</v>
      </c>
      <c r="C103" s="396">
        <f>LN('Historical Prices (PG, SP500)'!F103/'Historical Prices (PG, SP500)'!F102)</f>
        <v>1.3463070059647659E-3</v>
      </c>
      <c r="D103" s="396">
        <f>LN('Historical Prices (PG, SP500)'!O103/'Historical Prices (PG, SP500)'!O102)</f>
        <v>1.3629237109861758E-3</v>
      </c>
      <c r="E103" s="396">
        <f t="shared" si="1"/>
        <v>2.7092307169509417E-3</v>
      </c>
    </row>
    <row r="104" spans="2:5">
      <c r="B104" s="398">
        <f>'Historical Prices (PG, SP500)'!B104</f>
        <v>41750</v>
      </c>
      <c r="C104" s="396">
        <f>LN('Historical Prices (PG, SP500)'!F104/'Historical Prices (PG, SP500)'!F103)</f>
        <v>-2.4492297328039207E-3</v>
      </c>
      <c r="D104" s="396">
        <f>LN('Historical Prices (PG, SP500)'!O104/'Historical Prices (PG, SP500)'!O103)</f>
        <v>3.768015621348781E-3</v>
      </c>
      <c r="E104" s="396">
        <f t="shared" si="1"/>
        <v>1.3187858885448604E-3</v>
      </c>
    </row>
    <row r="105" spans="2:5">
      <c r="B105" s="398">
        <f>'Historical Prices (PG, SP500)'!B105</f>
        <v>41751</v>
      </c>
      <c r="C105" s="396">
        <f>LN('Historical Prices (PG, SP500)'!F105/'Historical Prices (PG, SP500)'!F104)</f>
        <v>-3.8080999745827016E-3</v>
      </c>
      <c r="D105" s="396">
        <f>LN('Historical Prices (PG, SP500)'!O105/'Historical Prices (PG, SP500)'!O104)</f>
        <v>4.0837888997611281E-3</v>
      </c>
      <c r="E105" s="396">
        <f t="shared" si="1"/>
        <v>2.7568892517842655E-4</v>
      </c>
    </row>
    <row r="106" spans="2:5">
      <c r="B106" s="398">
        <f>'Historical Prices (PG, SP500)'!B106</f>
        <v>41752</v>
      </c>
      <c r="C106" s="396">
        <f>LN('Historical Prices (PG, SP500)'!F106/'Historical Prices (PG, SP500)'!F105)</f>
        <v>-1.1014268819111335E-2</v>
      </c>
      <c r="D106" s="396">
        <f>LN('Historical Prices (PG, SP500)'!O106/'Historical Prices (PG, SP500)'!O105)</f>
        <v>-2.2157667665058493E-3</v>
      </c>
      <c r="E106" s="396">
        <f t="shared" si="1"/>
        <v>-1.3230035585617184E-2</v>
      </c>
    </row>
    <row r="107" spans="2:5">
      <c r="B107" s="398">
        <f>'Historical Prices (PG, SP500)'!B107</f>
        <v>41753</v>
      </c>
      <c r="C107" s="396">
        <f>LN('Historical Prices (PG, SP500)'!F107/'Historical Prices (PG, SP500)'!F106)</f>
        <v>9.7827662155822205E-3</v>
      </c>
      <c r="D107" s="396">
        <f>LN('Historical Prices (PG, SP500)'!O107/'Historical Prices (PG, SP500)'!O106)</f>
        <v>1.7154879007302134E-3</v>
      </c>
      <c r="E107" s="396">
        <f t="shared" si="1"/>
        <v>1.1498254116312435E-2</v>
      </c>
    </row>
    <row r="108" spans="2:5">
      <c r="B108" s="398">
        <f>'Historical Prices (PG, SP500)'!B108</f>
        <v>41754</v>
      </c>
      <c r="C108" s="396">
        <f>LN('Historical Prices (PG, SP500)'!F108/'Historical Prices (PG, SP500)'!F107)</f>
        <v>3.1988461135803994E-3</v>
      </c>
      <c r="D108" s="396">
        <f>LN('Historical Prices (PG, SP500)'!O108/'Historical Prices (PG, SP500)'!O107)</f>
        <v>-8.1293447785699673E-3</v>
      </c>
      <c r="E108" s="396">
        <f t="shared" si="1"/>
        <v>-4.9304986649895679E-3</v>
      </c>
    </row>
    <row r="109" spans="2:5">
      <c r="B109" s="398">
        <f>'Historical Prices (PG, SP500)'!B109</f>
        <v>41757</v>
      </c>
      <c r="C109" s="396">
        <f>LN('Historical Prices (PG, SP500)'!F109/'Historical Prices (PG, SP500)'!F108)</f>
        <v>1.8619314212153983E-2</v>
      </c>
      <c r="D109" s="396">
        <f>LN('Historical Prices (PG, SP500)'!O109/'Historical Prices (PG, SP500)'!O108)</f>
        <v>3.2308115393362624E-3</v>
      </c>
      <c r="E109" s="396">
        <f t="shared" si="1"/>
        <v>2.1850125751490247E-2</v>
      </c>
    </row>
    <row r="110" spans="2:5">
      <c r="B110" s="398">
        <f>'Historical Prices (PG, SP500)'!B110</f>
        <v>41758</v>
      </c>
      <c r="C110" s="396">
        <f>LN('Historical Prices (PG, SP500)'!F110/'Historical Prices (PG, SP500)'!F109)</f>
        <v>-6.0466986497262993E-3</v>
      </c>
      <c r="D110" s="396">
        <f>LN('Historical Prices (PG, SP500)'!O110/'Historical Prices (PG, SP500)'!O109)</f>
        <v>4.7494603208926116E-3</v>
      </c>
      <c r="E110" s="396">
        <f t="shared" si="1"/>
        <v>-1.2972383288336877E-3</v>
      </c>
    </row>
    <row r="111" spans="2:5">
      <c r="B111" s="398">
        <f>'Historical Prices (PG, SP500)'!B111</f>
        <v>41759</v>
      </c>
      <c r="C111" s="396">
        <f>LN('Historical Prices (PG, SP500)'!F111/'Historical Prices (PG, SP500)'!F110)</f>
        <v>1.3334264254215469E-3</v>
      </c>
      <c r="D111" s="396">
        <f>LN('Historical Prices (PG, SP500)'!O111/'Historical Prices (PG, SP500)'!O110)</f>
        <v>2.9875497405849596E-3</v>
      </c>
      <c r="E111" s="396">
        <f t="shared" si="1"/>
        <v>4.3209761660065061E-3</v>
      </c>
    </row>
    <row r="112" spans="2:5">
      <c r="B112" s="398">
        <f>'Historical Prices (PG, SP500)'!B112</f>
        <v>41760</v>
      </c>
      <c r="C112" s="396">
        <f>LN('Historical Prices (PG, SP500)'!F112/'Historical Prices (PG, SP500)'!F111)</f>
        <v>-2.5472389450524836E-3</v>
      </c>
      <c r="D112" s="396">
        <f>LN('Historical Prices (PG, SP500)'!O112/'Historical Prices (PG, SP500)'!O111)</f>
        <v>-1.4327149964494664E-4</v>
      </c>
      <c r="E112" s="396">
        <f t="shared" si="1"/>
        <v>-2.69051044469743E-3</v>
      </c>
    </row>
    <row r="113" spans="2:5">
      <c r="B113" s="398">
        <f>'Historical Prices (PG, SP500)'!B113</f>
        <v>41761</v>
      </c>
      <c r="C113" s="396">
        <f>LN('Historical Prices (PG, SP500)'!F113/'Historical Prices (PG, SP500)'!F112)</f>
        <v>-5.1138308855600929E-3</v>
      </c>
      <c r="D113" s="396">
        <f>LN('Historical Prices (PG, SP500)'!O113/'Historical Prices (PG, SP500)'!O112)</f>
        <v>-1.3493549964392008E-3</v>
      </c>
      <c r="E113" s="396">
        <f t="shared" si="1"/>
        <v>-6.4631858819992937E-3</v>
      </c>
    </row>
    <row r="114" spans="2:5">
      <c r="B114" s="398">
        <f>'Historical Prices (PG, SP500)'!B114</f>
        <v>41764</v>
      </c>
      <c r="C114" s="396">
        <f>LN('Historical Prices (PG, SP500)'!F114/'Historical Prices (PG, SP500)'!F113)</f>
        <v>-2.6891717308847427E-3</v>
      </c>
      <c r="D114" s="396">
        <f>LN('Historical Prices (PG, SP500)'!O114/'Historical Prices (PG, SP500)'!O113)</f>
        <v>1.8694673001096345E-3</v>
      </c>
      <c r="E114" s="396">
        <f t="shared" si="1"/>
        <v>-8.1970443077510817E-4</v>
      </c>
    </row>
    <row r="115" spans="2:5">
      <c r="B115" s="398">
        <f>'Historical Prices (PG, SP500)'!B115</f>
        <v>41765</v>
      </c>
      <c r="C115" s="396">
        <f>LN('Historical Prices (PG, SP500)'!F115/'Historical Prices (PG, SP500)'!F114)</f>
        <v>-7.0011957169673266E-3</v>
      </c>
      <c r="D115" s="396">
        <f>LN('Historical Prices (PG, SP500)'!O115/'Historical Prices (PG, SP500)'!O114)</f>
        <v>-9.0290312076985058E-3</v>
      </c>
      <c r="E115" s="396">
        <f t="shared" si="1"/>
        <v>-1.6030226924665832E-2</v>
      </c>
    </row>
    <row r="116" spans="2:5">
      <c r="B116" s="398">
        <f>'Historical Prices (PG, SP500)'!B116</f>
        <v>41766</v>
      </c>
      <c r="C116" s="396">
        <f>LN('Historical Prices (PG, SP500)'!F116/'Historical Prices (PG, SP500)'!F115)</f>
        <v>1.1763388203883722E-2</v>
      </c>
      <c r="D116" s="396">
        <f>LN('Historical Prices (PG, SP500)'!O116/'Historical Prices (PG, SP500)'!O115)</f>
        <v>5.6007547453593319E-3</v>
      </c>
      <c r="E116" s="396">
        <f t="shared" si="1"/>
        <v>1.7364142949243055E-2</v>
      </c>
    </row>
    <row r="117" spans="2:5">
      <c r="B117" s="398">
        <f>'Historical Prices (PG, SP500)'!B117</f>
        <v>41767</v>
      </c>
      <c r="C117" s="396">
        <f>LN('Historical Prices (PG, SP500)'!F117/'Historical Prices (PG, SP500)'!F116)</f>
        <v>8.5245667262675358E-4</v>
      </c>
      <c r="D117" s="396">
        <f>LN('Historical Prices (PG, SP500)'!O117/'Historical Prices (PG, SP500)'!O116)</f>
        <v>-1.374569203583842E-3</v>
      </c>
      <c r="E117" s="396">
        <f t="shared" si="1"/>
        <v>-5.2211253095708844E-4</v>
      </c>
    </row>
    <row r="118" spans="2:5">
      <c r="B118" s="398">
        <f>'Historical Prices (PG, SP500)'!B118</f>
        <v>41768</v>
      </c>
      <c r="C118" s="396">
        <f>LN('Historical Prices (PG, SP500)'!F118/'Historical Prices (PG, SP500)'!F117)</f>
        <v>2.7954438843100756E-3</v>
      </c>
      <c r="D118" s="396">
        <f>LN('Historical Prices (PG, SP500)'!O118/'Historical Prices (PG, SP500)'!O117)</f>
        <v>1.518322882863128E-3</v>
      </c>
      <c r="E118" s="396">
        <f t="shared" si="1"/>
        <v>4.3137667671732036E-3</v>
      </c>
    </row>
    <row r="119" spans="2:5">
      <c r="B119" s="398">
        <f>'Historical Prices (PG, SP500)'!B119</f>
        <v>41771</v>
      </c>
      <c r="C119" s="396">
        <f>LN('Historical Prices (PG, SP500)'!F119/'Historical Prices (PG, SP500)'!F118)</f>
        <v>-8.0428899558379011E-3</v>
      </c>
      <c r="D119" s="396">
        <f>LN('Historical Prices (PG, SP500)'!O119/'Historical Prices (PG, SP500)'!O118)</f>
        <v>9.6262562035398201E-3</v>
      </c>
      <c r="E119" s="396">
        <f t="shared" si="1"/>
        <v>1.583366247701919E-3</v>
      </c>
    </row>
    <row r="120" spans="2:5">
      <c r="B120" s="398">
        <f>'Historical Prices (PG, SP500)'!B120</f>
        <v>41772</v>
      </c>
      <c r="C120" s="396">
        <f>LN('Historical Prices (PG, SP500)'!F120/'Historical Prices (PG, SP500)'!F119)</f>
        <v>-1.4693524997137209E-3</v>
      </c>
      <c r="D120" s="396">
        <f>LN('Historical Prices (PG, SP500)'!O120/'Historical Prices (PG, SP500)'!O119)</f>
        <v>4.2166891601361212E-4</v>
      </c>
      <c r="E120" s="396">
        <f t="shared" si="1"/>
        <v>-1.0476835837001089E-3</v>
      </c>
    </row>
    <row r="121" spans="2:5">
      <c r="B121" s="398">
        <f>'Historical Prices (PG, SP500)'!B121</f>
        <v>41773</v>
      </c>
      <c r="C121" s="396">
        <f>LN('Historical Prices (PG, SP500)'!F121/'Historical Prices (PG, SP500)'!F120)</f>
        <v>-5.4061196011128106E-3</v>
      </c>
      <c r="D121" s="396">
        <f>LN('Historical Prices (PG, SP500)'!O121/'Historical Prices (PG, SP500)'!O120)</f>
        <v>-4.7120896316339977E-3</v>
      </c>
      <c r="E121" s="396">
        <f t="shared" si="1"/>
        <v>-1.0118209232746807E-2</v>
      </c>
    </row>
    <row r="122" spans="2:5">
      <c r="B122" s="398">
        <f>'Historical Prices (PG, SP500)'!B122</f>
        <v>41774</v>
      </c>
      <c r="C122" s="396">
        <f>LN('Historical Prices (PG, SP500)'!F122/'Historical Prices (PG, SP500)'!F121)</f>
        <v>-7.9159227437179316E-3</v>
      </c>
      <c r="D122" s="396">
        <f>LN('Historical Prices (PG, SP500)'!O122/'Historical Prices (PG, SP500)'!O121)</f>
        <v>-9.4059038054126482E-3</v>
      </c>
      <c r="E122" s="396">
        <f t="shared" si="1"/>
        <v>-1.732182654913058E-2</v>
      </c>
    </row>
    <row r="123" spans="2:5">
      <c r="B123" s="398">
        <f>'Historical Prices (PG, SP500)'!B123</f>
        <v>41775</v>
      </c>
      <c r="C123" s="396">
        <f>LN('Historical Prices (PG, SP500)'!F123/'Historical Prices (PG, SP500)'!F122)</f>
        <v>-2.4865983067015899E-3</v>
      </c>
      <c r="D123" s="396">
        <f>LN('Historical Prices (PG, SP500)'!O123/'Historical Prices (PG, SP500)'!O122)</f>
        <v>3.739962410462956E-3</v>
      </c>
      <c r="E123" s="396">
        <f t="shared" si="1"/>
        <v>1.2533641037613661E-3</v>
      </c>
    </row>
    <row r="124" spans="2:5">
      <c r="B124" s="398">
        <f>'Historical Prices (PG, SP500)'!B124</f>
        <v>41778</v>
      </c>
      <c r="C124" s="396">
        <f>LN('Historical Prices (PG, SP500)'!F124/'Historical Prices (PG, SP500)'!F123)</f>
        <v>-4.9919234450916316E-3</v>
      </c>
      <c r="D124" s="396">
        <f>LN('Historical Prices (PG, SP500)'!O124/'Historical Prices (PG, SP500)'!O123)</f>
        <v>3.8374143479077863E-3</v>
      </c>
      <c r="E124" s="396">
        <f t="shared" si="1"/>
        <v>-1.1545090971838454E-3</v>
      </c>
    </row>
    <row r="125" spans="2:5">
      <c r="B125" s="398">
        <f>'Historical Prices (PG, SP500)'!B125</f>
        <v>41779</v>
      </c>
      <c r="C125" s="396">
        <f>LN('Historical Prices (PG, SP500)'!F125/'Historical Prices (PG, SP500)'!F124)</f>
        <v>3.7462955201328003E-3</v>
      </c>
      <c r="D125" s="396">
        <f>LN('Historical Prices (PG, SP500)'!O125/'Historical Prices (PG, SP500)'!O124)</f>
        <v>-6.519604608733057E-3</v>
      </c>
      <c r="E125" s="396">
        <f t="shared" si="1"/>
        <v>-2.7733090886002567E-3</v>
      </c>
    </row>
    <row r="126" spans="2:5">
      <c r="B126" s="398">
        <f>'Historical Prices (PG, SP500)'!B126</f>
        <v>41780</v>
      </c>
      <c r="C126" s="396">
        <f>LN('Historical Prices (PG, SP500)'!F126/'Historical Prices (PG, SP500)'!F125)</f>
        <v>3.235381099774599E-3</v>
      </c>
      <c r="D126" s="396">
        <f>LN('Historical Prices (PG, SP500)'!O126/'Historical Prices (PG, SP500)'!O125)</f>
        <v>8.0833404197069164E-3</v>
      </c>
      <c r="E126" s="396">
        <f t="shared" si="1"/>
        <v>1.1318721519481515E-2</v>
      </c>
    </row>
    <row r="127" spans="2:5">
      <c r="B127" s="398">
        <f>'Historical Prices (PG, SP500)'!B127</f>
        <v>41781</v>
      </c>
      <c r="C127" s="396">
        <f>LN('Historical Prices (PG, SP500)'!F127/'Historical Prices (PG, SP500)'!F126)</f>
        <v>1.9859011118945752E-3</v>
      </c>
      <c r="D127" s="396">
        <f>LN('Historical Prices (PG, SP500)'!O127/'Historical Prices (PG, SP500)'!O126)</f>
        <v>2.3594442281097716E-3</v>
      </c>
      <c r="E127" s="396">
        <f t="shared" si="1"/>
        <v>4.3453453400043463E-3</v>
      </c>
    </row>
    <row r="128" spans="2:5">
      <c r="B128" s="398">
        <f>'Historical Prices (PG, SP500)'!B128</f>
        <v>41782</v>
      </c>
      <c r="C128" s="396">
        <f>LN('Historical Prices (PG, SP500)'!F128/'Historical Prices (PG, SP500)'!F127)</f>
        <v>-1.6132658559637313E-3</v>
      </c>
      <c r="D128" s="396">
        <f>LN('Historical Prices (PG, SP500)'!O128/'Historical Prices (PG, SP500)'!O127)</f>
        <v>4.2393928855231243E-3</v>
      </c>
      <c r="E128" s="396">
        <f t="shared" si="1"/>
        <v>2.6261270295593929E-3</v>
      </c>
    </row>
    <row r="129" spans="2:5">
      <c r="B129" s="398">
        <f>'Historical Prices (PG, SP500)'!B129</f>
        <v>41786</v>
      </c>
      <c r="C129" s="396">
        <f>LN('Historical Prices (PG, SP500)'!F129/'Historical Prices (PG, SP500)'!F128)</f>
        <v>-5.4794035317761837E-3</v>
      </c>
      <c r="D129" s="396">
        <f>LN('Historical Prices (PG, SP500)'!O129/'Historical Prices (PG, SP500)'!O128)</f>
        <v>5.9699502737522196E-3</v>
      </c>
      <c r="E129" s="396">
        <f t="shared" si="1"/>
        <v>4.9054674197603586E-4</v>
      </c>
    </row>
    <row r="130" spans="2:5">
      <c r="B130" s="398">
        <f>'Historical Prices (PG, SP500)'!B130</f>
        <v>41787</v>
      </c>
      <c r="C130" s="396">
        <f>LN('Historical Prices (PG, SP500)'!F130/'Historical Prices (PG, SP500)'!F129)</f>
        <v>2.496691235344246E-4</v>
      </c>
      <c r="D130" s="396">
        <f>LN('Historical Prices (PG, SP500)'!O130/'Historical Prices (PG, SP500)'!O129)</f>
        <v>-1.1146928115250102E-3</v>
      </c>
      <c r="E130" s="396">
        <f t="shared" si="1"/>
        <v>-8.6502368799058565E-4</v>
      </c>
    </row>
    <row r="131" spans="2:5">
      <c r="B131" s="398">
        <f>'Historical Prices (PG, SP500)'!B131</f>
        <v>41788</v>
      </c>
      <c r="C131" s="396">
        <f>LN('Historical Prices (PG, SP500)'!F131/'Historical Prices (PG, SP500)'!F130)</f>
        <v>3.7383719550179912E-3</v>
      </c>
      <c r="D131" s="396">
        <f>LN('Historical Prices (PG, SP500)'!O131/'Historical Prices (PG, SP500)'!O130)</f>
        <v>5.3527586581908924E-3</v>
      </c>
      <c r="E131" s="396">
        <f t="shared" si="1"/>
        <v>9.0911306132088841E-3</v>
      </c>
    </row>
    <row r="132" spans="2:5">
      <c r="B132" s="398">
        <f>'Historical Prices (PG, SP500)'!B132</f>
        <v>41789</v>
      </c>
      <c r="C132" s="396">
        <f>LN('Historical Prices (PG, SP500)'!F132/'Historical Prices (PG, SP500)'!F131)</f>
        <v>4.8390068088445147E-3</v>
      </c>
      <c r="D132" s="396">
        <f>LN('Historical Prices (PG, SP500)'!O132/'Historical Prices (PG, SP500)'!O131)</f>
        <v>1.8419804474474298E-3</v>
      </c>
      <c r="E132" s="396">
        <f t="shared" si="1"/>
        <v>6.6809872562919445E-3</v>
      </c>
    </row>
    <row r="133" spans="2:5">
      <c r="B133" s="398">
        <f>'Historical Prices (PG, SP500)'!B133</f>
        <v>41792</v>
      </c>
      <c r="C133" s="396">
        <f>LN('Historical Prices (PG, SP500)'!F133/'Historical Prices (PG, SP500)'!F132)</f>
        <v>-5.3366554786512047E-3</v>
      </c>
      <c r="D133" s="396">
        <f>LN('Historical Prices (PG, SP500)'!O133/'Historical Prices (PG, SP500)'!O132)</f>
        <v>7.2756166855577373E-4</v>
      </c>
      <c r="E133" s="396">
        <f t="shared" ref="E133:E196" si="2">D133+C133</f>
        <v>-4.6090938100954307E-3</v>
      </c>
    </row>
    <row r="134" spans="2:5">
      <c r="B134" s="398">
        <f>'Historical Prices (PG, SP500)'!B134</f>
        <v>41793</v>
      </c>
      <c r="C134" s="396">
        <f>LN('Historical Prices (PG, SP500)'!F134/'Historical Prices (PG, SP500)'!F133)</f>
        <v>-5.3653007528077726E-3</v>
      </c>
      <c r="D134" s="396">
        <f>LN('Historical Prices (PG, SP500)'!O134/'Historical Prices (PG, SP500)'!O133)</f>
        <v>-3.7928874555938222E-4</v>
      </c>
      <c r="E134" s="396">
        <f t="shared" si="2"/>
        <v>-5.7445894983671544E-3</v>
      </c>
    </row>
    <row r="135" spans="2:5">
      <c r="B135" s="398">
        <f>'Historical Prices (PG, SP500)'!B135</f>
        <v>41794</v>
      </c>
      <c r="C135" s="396">
        <f>LN('Historical Prices (PG, SP500)'!F135/'Historical Prices (PG, SP500)'!F134)</f>
        <v>-8.7613748093926338E-4</v>
      </c>
      <c r="D135" s="396">
        <f>LN('Historical Prices (PG, SP500)'!O135/'Historical Prices (PG, SP500)'!O134)</f>
        <v>1.8898767889498752E-3</v>
      </c>
      <c r="E135" s="396">
        <f t="shared" si="2"/>
        <v>1.0137393080106119E-3</v>
      </c>
    </row>
    <row r="136" spans="2:5">
      <c r="B136" s="398">
        <f>'Historical Prices (PG, SP500)'!B136</f>
        <v>41795</v>
      </c>
      <c r="C136" s="396">
        <f>LN('Historical Prices (PG, SP500)'!F136/'Historical Prices (PG, SP500)'!F135)</f>
        <v>3.125588552872855E-3</v>
      </c>
      <c r="D136" s="396">
        <f>LN('Historical Prices (PG, SP500)'!O136/'Historical Prices (PG, SP500)'!O135)</f>
        <v>6.5040820910860176E-3</v>
      </c>
      <c r="E136" s="396">
        <f t="shared" si="2"/>
        <v>9.6296706439588722E-3</v>
      </c>
    </row>
    <row r="137" spans="2:5">
      <c r="B137" s="398">
        <f>'Historical Prices (PG, SP500)'!B137</f>
        <v>41796</v>
      </c>
      <c r="C137" s="396">
        <f>LN('Historical Prices (PG, SP500)'!F137/'Historical Prices (PG, SP500)'!F136)</f>
        <v>-9.9915082622088888E-4</v>
      </c>
      <c r="D137" s="396">
        <f>LN('Historical Prices (PG, SP500)'!O137/'Historical Prices (PG, SP500)'!O136)</f>
        <v>4.6170833074168915E-3</v>
      </c>
      <c r="E137" s="396">
        <f t="shared" si="2"/>
        <v>3.6179324811960027E-3</v>
      </c>
    </row>
    <row r="138" spans="2:5">
      <c r="B138" s="398">
        <f>'Historical Prices (PG, SP500)'!B138</f>
        <v>41799</v>
      </c>
      <c r="C138" s="396">
        <f>LN('Historical Prices (PG, SP500)'!F138/'Historical Prices (PG, SP500)'!F137)</f>
        <v>7.4940050813592646E-4</v>
      </c>
      <c r="D138" s="396">
        <f>LN('Historical Prices (PG, SP500)'!O138/'Historical Prices (PG, SP500)'!O137)</f>
        <v>9.3833130510802363E-4</v>
      </c>
      <c r="E138" s="396">
        <f t="shared" si="2"/>
        <v>1.6877318132439501E-3</v>
      </c>
    </row>
    <row r="139" spans="2:5">
      <c r="B139" s="398">
        <f>'Historical Prices (PG, SP500)'!B139</f>
        <v>41800</v>
      </c>
      <c r="C139" s="396">
        <f>LN('Historical Prices (PG, SP500)'!F139/'Historical Prices (PG, SP500)'!F138)</f>
        <v>7.4895161699794425E-4</v>
      </c>
      <c r="D139" s="396">
        <f>LN('Historical Prices (PG, SP500)'!O139/'Historical Prices (PG, SP500)'!O138)</f>
        <v>-2.4601415414599579E-4</v>
      </c>
      <c r="E139" s="396">
        <f t="shared" si="2"/>
        <v>5.0293746285194846E-4</v>
      </c>
    </row>
    <row r="140" spans="2:5">
      <c r="B140" s="398">
        <f>'Historical Prices (PG, SP500)'!B140</f>
        <v>41801</v>
      </c>
      <c r="C140" s="396">
        <f>LN('Historical Prices (PG, SP500)'!F140/'Historical Prices (PG, SP500)'!F139)</f>
        <v>-1.1235754256113113E-3</v>
      </c>
      <c r="D140" s="396">
        <f>LN('Historical Prices (PG, SP500)'!O140/'Historical Prices (PG, SP500)'!O139)</f>
        <v>-3.5433109387726222E-3</v>
      </c>
      <c r="E140" s="396">
        <f t="shared" si="2"/>
        <v>-4.666886364383933E-3</v>
      </c>
    </row>
    <row r="141" spans="2:5">
      <c r="B141" s="398">
        <f>'Historical Prices (PG, SP500)'!B141</f>
        <v>41802</v>
      </c>
      <c r="C141" s="396">
        <f>LN('Historical Prices (PG, SP500)'!F141/'Historical Prices (PG, SP500)'!F140)</f>
        <v>-3.7541778543549089E-3</v>
      </c>
      <c r="D141" s="396">
        <f>LN('Historical Prices (PG, SP500)'!O141/'Historical Prices (PG, SP500)'!O140)</f>
        <v>-7.1141394519117001E-3</v>
      </c>
      <c r="E141" s="396">
        <f t="shared" si="2"/>
        <v>-1.0868317306266608E-2</v>
      </c>
    </row>
    <row r="142" spans="2:5">
      <c r="B142" s="398">
        <f>'Historical Prices (PG, SP500)'!B142</f>
        <v>41803</v>
      </c>
      <c r="C142" s="396">
        <f>LN('Historical Prices (PG, SP500)'!F142/'Historical Prices (PG, SP500)'!F141)</f>
        <v>-1.5056840893169694E-3</v>
      </c>
      <c r="D142" s="396">
        <f>LN('Historical Prices (PG, SP500)'!O142/'Historical Prices (PG, SP500)'!O141)</f>
        <v>3.1296592884110289E-3</v>
      </c>
      <c r="E142" s="396">
        <f t="shared" si="2"/>
        <v>1.6239751990940595E-3</v>
      </c>
    </row>
    <row r="143" spans="2:5">
      <c r="B143" s="398">
        <f>'Historical Prices (PG, SP500)'!B143</f>
        <v>41806</v>
      </c>
      <c r="C143" s="396">
        <f>LN('Historical Prices (PG, SP500)'!F143/'Historical Prices (PG, SP500)'!F142)</f>
        <v>6.2766586741711135E-4</v>
      </c>
      <c r="D143" s="396">
        <f>LN('Historical Prices (PG, SP500)'!O143/'Historical Prices (PG, SP500)'!O142)</f>
        <v>8.3635527038925048E-4</v>
      </c>
      <c r="E143" s="396">
        <f t="shared" si="2"/>
        <v>1.4640211378063618E-3</v>
      </c>
    </row>
    <row r="144" spans="2:5">
      <c r="B144" s="398">
        <f>'Historical Prices (PG, SP500)'!B144</f>
        <v>41807</v>
      </c>
      <c r="C144" s="396">
        <f>LN('Historical Prices (PG, SP500)'!F144/'Historical Prices (PG, SP500)'!F143)</f>
        <v>-1.381302376183559E-3</v>
      </c>
      <c r="D144" s="396">
        <f>LN('Historical Prices (PG, SP500)'!O144/'Historical Prices (PG, SP500)'!O143)</f>
        <v>2.1702124774046652E-3</v>
      </c>
      <c r="E144" s="396">
        <f t="shared" si="2"/>
        <v>7.8891010122110624E-4</v>
      </c>
    </row>
    <row r="145" spans="2:5">
      <c r="B145" s="398">
        <f>'Historical Prices (PG, SP500)'!B145</f>
        <v>41808</v>
      </c>
      <c r="C145" s="396">
        <f>LN('Historical Prices (PG, SP500)'!F145/'Historical Prices (PG, SP500)'!F144)</f>
        <v>2.6353657223635038E-3</v>
      </c>
      <c r="D145" s="396">
        <f>LN('Historical Prices (PG, SP500)'!O145/'Historical Prices (PG, SP500)'!O144)</f>
        <v>7.6892430418902839E-3</v>
      </c>
      <c r="E145" s="396">
        <f t="shared" si="2"/>
        <v>1.0324608764253788E-2</v>
      </c>
    </row>
    <row r="146" spans="2:5">
      <c r="B146" s="398">
        <f>'Historical Prices (PG, SP500)'!B146</f>
        <v>41809</v>
      </c>
      <c r="C146" s="396">
        <f>LN('Historical Prices (PG, SP500)'!F146/'Historical Prices (PG, SP500)'!F145)</f>
        <v>5.6239228753671485E-3</v>
      </c>
      <c r="D146" s="396">
        <f>LN('Historical Prices (PG, SP500)'!O146/'Historical Prices (PG, SP500)'!O145)</f>
        <v>1.2766632954706229E-3</v>
      </c>
      <c r="E146" s="396">
        <f t="shared" si="2"/>
        <v>6.9005861708377712E-3</v>
      </c>
    </row>
    <row r="147" spans="2:5">
      <c r="B147" s="398">
        <f>'Historical Prices (PG, SP500)'!B147</f>
        <v>41810</v>
      </c>
      <c r="C147" s="396">
        <f>LN('Historical Prices (PG, SP500)'!F147/'Historical Prices (PG, SP500)'!F146)</f>
        <v>-3.870867090527742E-3</v>
      </c>
      <c r="D147" s="396">
        <f>LN('Historical Prices (PG, SP500)'!O147/'Historical Prices (PG, SP500)'!O146)</f>
        <v>1.7285636751956316E-3</v>
      </c>
      <c r="E147" s="396">
        <f t="shared" si="2"/>
        <v>-2.1423034153321106E-3</v>
      </c>
    </row>
    <row r="148" spans="2:5">
      <c r="B148" s="398">
        <f>'Historical Prices (PG, SP500)'!B148</f>
        <v>41813</v>
      </c>
      <c r="C148" s="396">
        <f>LN('Historical Prices (PG, SP500)'!F148/'Historical Prices (PG, SP500)'!F147)</f>
        <v>-5.1427270159679498E-3</v>
      </c>
      <c r="D148" s="396">
        <f>LN('Historical Prices (PG, SP500)'!O148/'Historical Prices (PG, SP500)'!O147)</f>
        <v>-1.3247297232689385E-4</v>
      </c>
      <c r="E148" s="396">
        <f t="shared" si="2"/>
        <v>-5.2751999882948439E-3</v>
      </c>
    </row>
    <row r="149" spans="2:5">
      <c r="B149" s="398">
        <f>'Historical Prices (PG, SP500)'!B149</f>
        <v>41814</v>
      </c>
      <c r="C149" s="396">
        <f>LN('Historical Prices (PG, SP500)'!F149/'Historical Prices (PG, SP500)'!F148)</f>
        <v>-6.4340725740667567E-3</v>
      </c>
      <c r="D149" s="396">
        <f>LN('Historical Prices (PG, SP500)'!O149/'Historical Prices (PG, SP500)'!O148)</f>
        <v>-6.4561065598744459E-3</v>
      </c>
      <c r="E149" s="396">
        <f t="shared" si="2"/>
        <v>-1.2890179133941203E-2</v>
      </c>
    </row>
    <row r="150" spans="2:5">
      <c r="B150" s="398">
        <f>'Historical Prices (PG, SP500)'!B150</f>
        <v>41815</v>
      </c>
      <c r="C150" s="396">
        <f>LN('Historical Prices (PG, SP500)'!F150/'Historical Prices (PG, SP500)'!F149)</f>
        <v>3.9158516037020906E-3</v>
      </c>
      <c r="D150" s="396">
        <f>LN('Historical Prices (PG, SP500)'!O150/'Historical Prices (PG, SP500)'!O149)</f>
        <v>4.8855575116011022E-3</v>
      </c>
      <c r="E150" s="396">
        <f t="shared" si="2"/>
        <v>8.8014091153031937E-3</v>
      </c>
    </row>
    <row r="151" spans="2:5">
      <c r="B151" s="398">
        <f>'Historical Prices (PG, SP500)'!B151</f>
        <v>41816</v>
      </c>
      <c r="C151" s="396">
        <f>LN('Historical Prices (PG, SP500)'!F151/'Historical Prices (PG, SP500)'!F150)</f>
        <v>-8.8641454996521984E-3</v>
      </c>
      <c r="D151" s="396">
        <f>LN('Historical Prices (PG, SP500)'!O151/'Historical Prices (PG, SP500)'!O150)</f>
        <v>-1.1795791244539316E-3</v>
      </c>
      <c r="E151" s="396">
        <f t="shared" si="2"/>
        <v>-1.004372462410613E-2</v>
      </c>
    </row>
    <row r="152" spans="2:5">
      <c r="B152" s="398">
        <f>'Historical Prices (PG, SP500)'!B152</f>
        <v>41817</v>
      </c>
      <c r="C152" s="396">
        <f>LN('Historical Prices (PG, SP500)'!F152/'Historical Prices (PG, SP500)'!F151)</f>
        <v>5.074788866228838E-3</v>
      </c>
      <c r="D152" s="396">
        <f>LN('Historical Prices (PG, SP500)'!O152/'Historical Prices (PG, SP500)'!O151)</f>
        <v>1.9090451182738103E-3</v>
      </c>
      <c r="E152" s="396">
        <f t="shared" si="2"/>
        <v>6.9838339845026479E-3</v>
      </c>
    </row>
    <row r="153" spans="2:5">
      <c r="B153" s="398">
        <f>'Historical Prices (PG, SP500)'!B153</f>
        <v>41820</v>
      </c>
      <c r="C153" s="396">
        <f>LN('Historical Prices (PG, SP500)'!F153/'Historical Prices (PG, SP500)'!F152)</f>
        <v>-5.4565330371503145E-3</v>
      </c>
      <c r="D153" s="396">
        <f>LN('Historical Prices (PG, SP500)'!O153/'Historical Prices (PG, SP500)'!O152)</f>
        <v>-3.7232626800353795E-4</v>
      </c>
      <c r="E153" s="396">
        <f t="shared" si="2"/>
        <v>-5.8288593051538523E-3</v>
      </c>
    </row>
    <row r="154" spans="2:5">
      <c r="B154" s="398">
        <f>'Historical Prices (PG, SP500)'!B154</f>
        <v>41821</v>
      </c>
      <c r="C154" s="396">
        <f>LN('Historical Prices (PG, SP500)'!F154/'Historical Prices (PG, SP500)'!F153)</f>
        <v>8.741463427189216E-3</v>
      </c>
      <c r="D154" s="396">
        <f>LN('Historical Prices (PG, SP500)'!O154/'Historical Prices (PG, SP500)'!O153)</f>
        <v>6.6555729894672549E-3</v>
      </c>
      <c r="E154" s="396">
        <f t="shared" si="2"/>
        <v>1.5397036416656471E-2</v>
      </c>
    </row>
    <row r="155" spans="2:5">
      <c r="B155" s="398">
        <f>'Historical Prices (PG, SP500)'!B155</f>
        <v>41822</v>
      </c>
      <c r="C155" s="396">
        <f>LN('Historical Prices (PG, SP500)'!F155/'Historical Prices (PG, SP500)'!F154)</f>
        <v>3.525551439299804E-3</v>
      </c>
      <c r="D155" s="396">
        <f>LN('Historical Prices (PG, SP500)'!O155/'Historical Prices (PG, SP500)'!O154)</f>
        <v>6.5859616226181369E-4</v>
      </c>
      <c r="E155" s="396">
        <f t="shared" si="2"/>
        <v>4.1841476015616174E-3</v>
      </c>
    </row>
    <row r="156" spans="2:5">
      <c r="B156" s="398">
        <f>'Historical Prices (PG, SP500)'!B156</f>
        <v>41823</v>
      </c>
      <c r="C156" s="396">
        <f>LN('Historical Prices (PG, SP500)'!F156/'Historical Prices (PG, SP500)'!F155)</f>
        <v>5.2652120805383373E-3</v>
      </c>
      <c r="D156" s="396">
        <f>LN('Historical Prices (PG, SP500)'!O156/'Historical Prices (PG, SP500)'!O155)</f>
        <v>5.4645500824045627E-3</v>
      </c>
      <c r="E156" s="396">
        <f t="shared" si="2"/>
        <v>1.0729762162942899E-2</v>
      </c>
    </row>
    <row r="157" spans="2:5">
      <c r="B157" s="398">
        <f>'Historical Prices (PG, SP500)'!B157</f>
        <v>41827</v>
      </c>
      <c r="C157" s="396">
        <f>LN('Historical Prices (PG, SP500)'!F157/'Historical Prices (PG, SP500)'!F156)</f>
        <v>2.6222028316539121E-3</v>
      </c>
      <c r="D157" s="396">
        <f>LN('Historical Prices (PG, SP500)'!O157/'Historical Prices (PG, SP500)'!O156)</f>
        <v>-3.9312390590800573E-3</v>
      </c>
      <c r="E157" s="396">
        <f t="shared" si="2"/>
        <v>-1.3090362274261452E-3</v>
      </c>
    </row>
    <row r="158" spans="2:5">
      <c r="B158" s="398">
        <f>'Historical Prices (PG, SP500)'!B158</f>
        <v>41828</v>
      </c>
      <c r="C158" s="396">
        <f>LN('Historical Prices (PG, SP500)'!F158/'Historical Prices (PG, SP500)'!F157)</f>
        <v>4.6033798243872662E-3</v>
      </c>
      <c r="D158" s="396">
        <f>LN('Historical Prices (PG, SP500)'!O158/'Historical Prices (PG, SP500)'!O157)</f>
        <v>-7.0737619404822169E-3</v>
      </c>
      <c r="E158" s="396">
        <f t="shared" si="2"/>
        <v>-2.4703821160949506E-3</v>
      </c>
    </row>
    <row r="159" spans="2:5">
      <c r="B159" s="398">
        <f>'Historical Prices (PG, SP500)'!B159</f>
        <v>41829</v>
      </c>
      <c r="C159" s="396">
        <f>LN('Historical Prices (PG, SP500)'!F159/'Historical Prices (PG, SP500)'!F158)</f>
        <v>1.368448929729783E-2</v>
      </c>
      <c r="D159" s="396">
        <f>LN('Historical Prices (PG, SP500)'!O159/'Historical Prices (PG, SP500)'!O158)</f>
        <v>4.6335164937113963E-3</v>
      </c>
      <c r="E159" s="396">
        <f t="shared" si="2"/>
        <v>1.8318005791009225E-2</v>
      </c>
    </row>
    <row r="160" spans="2:5">
      <c r="B160" s="398">
        <f>'Historical Prices (PG, SP500)'!B160</f>
        <v>41830</v>
      </c>
      <c r="C160" s="396">
        <f>LN('Historical Prices (PG, SP500)'!F160/'Historical Prices (PG, SP500)'!F159)</f>
        <v>-7.3489714683600861E-4</v>
      </c>
      <c r="D160" s="396">
        <f>LN('Historical Prices (PG, SP500)'!O160/'Historical Prices (PG, SP500)'!O159)</f>
        <v>-4.1396281496238032E-3</v>
      </c>
      <c r="E160" s="396">
        <f t="shared" si="2"/>
        <v>-4.8745252964598118E-3</v>
      </c>
    </row>
    <row r="161" spans="2:5">
      <c r="B161" s="398">
        <f>'Historical Prices (PG, SP500)'!B161</f>
        <v>41831</v>
      </c>
      <c r="C161" s="396">
        <f>LN('Historical Prices (PG, SP500)'!F161/'Historical Prices (PG, SP500)'!F160)</f>
        <v>-5.5292514915767088E-3</v>
      </c>
      <c r="D161" s="396">
        <f>LN('Historical Prices (PG, SP500)'!O161/'Historical Prices (PG, SP500)'!O160)</f>
        <v>1.4698417040041947E-3</v>
      </c>
      <c r="E161" s="396">
        <f t="shared" si="2"/>
        <v>-4.0594097875725141E-3</v>
      </c>
    </row>
    <row r="162" spans="2:5">
      <c r="B162" s="398">
        <f>'Historical Prices (PG, SP500)'!B162</f>
        <v>41834</v>
      </c>
      <c r="C162" s="396">
        <f>LN('Historical Prices (PG, SP500)'!F162/'Historical Prices (PG, SP500)'!F161)</f>
        <v>1.9694245171707706E-3</v>
      </c>
      <c r="D162" s="396">
        <f>LN('Historical Prices (PG, SP500)'!O162/'Historical Prices (PG, SP500)'!O161)</f>
        <v>4.8318610833396466E-3</v>
      </c>
      <c r="E162" s="396">
        <f t="shared" si="2"/>
        <v>6.8012856005104172E-3</v>
      </c>
    </row>
    <row r="163" spans="2:5">
      <c r="B163" s="398">
        <f>'Historical Prices (PG, SP500)'!B163</f>
        <v>41835</v>
      </c>
      <c r="C163" s="396">
        <f>LN('Historical Prices (PG, SP500)'!F163/'Historical Prices (PG, SP500)'!F162)</f>
        <v>-7.3807358821002507E-4</v>
      </c>
      <c r="D163" s="396">
        <f>LN('Historical Prices (PG, SP500)'!O163/'Historical Prices (PG, SP500)'!O162)</f>
        <v>-1.9339649278222921E-3</v>
      </c>
      <c r="E163" s="396">
        <f t="shared" si="2"/>
        <v>-2.6720385160323174E-3</v>
      </c>
    </row>
    <row r="164" spans="2:5">
      <c r="B164" s="398">
        <f>'Historical Prices (PG, SP500)'!B164</f>
        <v>41836</v>
      </c>
      <c r="C164" s="396">
        <f>LN('Historical Prices (PG, SP500)'!F164/'Historical Prices (PG, SP500)'!F163)</f>
        <v>-3.945751014555055E-3</v>
      </c>
      <c r="D164" s="396">
        <f>LN('Historical Prices (PG, SP500)'!O164/'Historical Prices (PG, SP500)'!O163)</f>
        <v>4.1922850140205638E-3</v>
      </c>
      <c r="E164" s="396">
        <f t="shared" si="2"/>
        <v>2.4653399946550879E-4</v>
      </c>
    </row>
    <row r="165" spans="2:5">
      <c r="B165" s="398">
        <f>'Historical Prices (PG, SP500)'!B165</f>
        <v>41837</v>
      </c>
      <c r="C165" s="396">
        <f>LN('Historical Prices (PG, SP500)'!F165/'Historical Prices (PG, SP500)'!F164)</f>
        <v>-6.6939630968384893E-3</v>
      </c>
      <c r="D165" s="396">
        <f>LN('Historical Prices (PG, SP500)'!O165/'Historical Prices (PG, SP500)'!O164)</f>
        <v>-1.1904605841449497E-2</v>
      </c>
      <c r="E165" s="396">
        <f t="shared" si="2"/>
        <v>-1.8598568938287985E-2</v>
      </c>
    </row>
    <row r="166" spans="2:5">
      <c r="B166" s="398">
        <f>'Historical Prices (PG, SP500)'!B166</f>
        <v>41838</v>
      </c>
      <c r="C166" s="396">
        <f>LN('Historical Prices (PG, SP500)'!F166/'Historical Prices (PG, SP500)'!F165)</f>
        <v>1.8639458063882163E-3</v>
      </c>
      <c r="D166" s="396">
        <f>LN('Historical Prices (PG, SP500)'!O166/'Historical Prices (PG, SP500)'!O165)</f>
        <v>1.0212609109589852E-2</v>
      </c>
      <c r="E166" s="396">
        <f t="shared" si="2"/>
        <v>1.2076554915978067E-2</v>
      </c>
    </row>
    <row r="167" spans="2:5">
      <c r="B167" s="398">
        <f>'Historical Prices (PG, SP500)'!B167</f>
        <v>41841</v>
      </c>
      <c r="C167" s="396">
        <f>LN('Historical Prices (PG, SP500)'!F167/'Historical Prices (PG, SP500)'!F166)</f>
        <v>-3.3576353951958364E-3</v>
      </c>
      <c r="D167" s="396">
        <f>LN('Historical Prices (PG, SP500)'!O167/'Historical Prices (PG, SP500)'!O166)</f>
        <v>-2.3229465145998183E-3</v>
      </c>
      <c r="E167" s="396">
        <f t="shared" si="2"/>
        <v>-5.6805819097956543E-3</v>
      </c>
    </row>
    <row r="168" spans="2:5">
      <c r="B168" s="398">
        <f>'Historical Prices (PG, SP500)'!B168</f>
        <v>41842</v>
      </c>
      <c r="C168" s="396">
        <f>LN('Historical Prices (PG, SP500)'!F168/'Historical Prices (PG, SP500)'!F167)</f>
        <v>-2.2446823662105198E-3</v>
      </c>
      <c r="D168" s="396">
        <f>LN('Historical Prices (PG, SP500)'!O168/'Historical Prices (PG, SP500)'!O167)</f>
        <v>5.0036109582534613E-3</v>
      </c>
      <c r="E168" s="396">
        <f t="shared" si="2"/>
        <v>2.7589285920429415E-3</v>
      </c>
    </row>
    <row r="169" spans="2:5">
      <c r="B169" s="398">
        <f>'Historical Prices (PG, SP500)'!B169</f>
        <v>41843</v>
      </c>
      <c r="C169" s="396">
        <f>LN('Historical Prices (PG, SP500)'!F169/'Historical Prices (PG, SP500)'!F168)</f>
        <v>-1.3742272479193782E-3</v>
      </c>
      <c r="D169" s="396">
        <f>LN('Historical Prices (PG, SP500)'!O169/'Historical Prices (PG, SP500)'!O168)</f>
        <v>1.7529010446364582E-3</v>
      </c>
      <c r="E169" s="396">
        <f t="shared" si="2"/>
        <v>3.7867379671708006E-4</v>
      </c>
    </row>
    <row r="170" spans="2:5">
      <c r="B170" s="398">
        <f>'Historical Prices (PG, SP500)'!B170</f>
        <v>41844</v>
      </c>
      <c r="C170" s="396">
        <f>LN('Historical Prices (PG, SP500)'!F170/'Historical Prices (PG, SP500)'!F169)</f>
        <v>3.3697879001788268E-3</v>
      </c>
      <c r="D170" s="396">
        <f>LN('Historical Prices (PG, SP500)'!O170/'Historical Prices (PG, SP500)'!O169)</f>
        <v>4.8803645880490185E-4</v>
      </c>
      <c r="E170" s="396">
        <f t="shared" si="2"/>
        <v>3.8578243589837287E-3</v>
      </c>
    </row>
    <row r="171" spans="2:5">
      <c r="B171" s="398">
        <f>'Historical Prices (PG, SP500)'!B171</f>
        <v>41845</v>
      </c>
      <c r="C171" s="396">
        <f>LN('Historical Prices (PG, SP500)'!F171/'Historical Prices (PG, SP500)'!F170)</f>
        <v>-8.759960910272967E-3</v>
      </c>
      <c r="D171" s="396">
        <f>LN('Historical Prices (PG, SP500)'!O171/'Historical Prices (PG, SP500)'!O170)</f>
        <v>-4.8609457194895948E-3</v>
      </c>
      <c r="E171" s="396">
        <f t="shared" si="2"/>
        <v>-1.3620906629762562E-2</v>
      </c>
    </row>
    <row r="172" spans="2:5">
      <c r="B172" s="398">
        <f>'Historical Prices (PG, SP500)'!B172</f>
        <v>41848</v>
      </c>
      <c r="C172" s="396">
        <f>LN('Historical Prices (PG, SP500)'!F172/'Historical Prices (PG, SP500)'!F171)</f>
        <v>-3.7778158518130016E-3</v>
      </c>
      <c r="D172" s="396">
        <f>LN('Historical Prices (PG, SP500)'!O172/'Historical Prices (PG, SP500)'!O171)</f>
        <v>2.8811321192405513E-4</v>
      </c>
      <c r="E172" s="396">
        <f t="shared" si="2"/>
        <v>-3.4897026398889464E-3</v>
      </c>
    </row>
    <row r="173" spans="2:5">
      <c r="B173" s="398">
        <f>'Historical Prices (PG, SP500)'!B173</f>
        <v>41849</v>
      </c>
      <c r="C173" s="396">
        <f>LN('Historical Prices (PG, SP500)'!F173/'Historical Prices (PG, SP500)'!F172)</f>
        <v>-7.725958062294782E-3</v>
      </c>
      <c r="D173" s="396">
        <f>LN('Historical Prices (PG, SP500)'!O173/'Historical Prices (PG, SP500)'!O172)</f>
        <v>-4.5380684101610867E-3</v>
      </c>
      <c r="E173" s="396">
        <f t="shared" si="2"/>
        <v>-1.2264026472455869E-2</v>
      </c>
    </row>
    <row r="174" spans="2:5">
      <c r="B174" s="398">
        <f>'Historical Prices (PG, SP500)'!B174</f>
        <v>41850</v>
      </c>
      <c r="C174" s="396">
        <f>LN('Historical Prices (PG, SP500)'!F174/'Historical Prices (PG, SP500)'!F173)</f>
        <v>-6.2495960218041909E-3</v>
      </c>
      <c r="D174" s="396">
        <f>LN('Historical Prices (PG, SP500)'!O174/'Historical Prices (PG, SP500)'!O173)</f>
        <v>6.0910859931627437E-5</v>
      </c>
      <c r="E174" s="396">
        <f t="shared" si="2"/>
        <v>-6.1886851618725633E-3</v>
      </c>
    </row>
    <row r="175" spans="2:5">
      <c r="B175" s="398">
        <f>'Historical Prices (PG, SP500)'!B175</f>
        <v>41851</v>
      </c>
      <c r="C175" s="396">
        <f>LN('Historical Prices (PG, SP500)'!F175/'Historical Prices (PG, SP500)'!F174)</f>
        <v>-1.0805404571468656E-2</v>
      </c>
      <c r="D175" s="396">
        <f>LN('Historical Prices (PG, SP500)'!O175/'Historical Prices (PG, SP500)'!O174)</f>
        <v>-2.0201931980177425E-2</v>
      </c>
      <c r="E175" s="396">
        <f t="shared" si="2"/>
        <v>-3.1007336551646079E-2</v>
      </c>
    </row>
    <row r="176" spans="2:5">
      <c r="B176" s="398">
        <f>'Historical Prices (PG, SP500)'!B176</f>
        <v>41852</v>
      </c>
      <c r="C176" s="396">
        <f>LN('Historical Prices (PG, SP500)'!F176/'Historical Prices (PG, SP500)'!F175)</f>
        <v>2.9689407125782736E-2</v>
      </c>
      <c r="D176" s="396">
        <f>LN('Historical Prices (PG, SP500)'!O176/'Historical Prices (PG, SP500)'!O175)</f>
        <v>-2.8632164747045552E-3</v>
      </c>
      <c r="E176" s="396">
        <f t="shared" si="2"/>
        <v>2.6826190651078181E-2</v>
      </c>
    </row>
    <row r="177" spans="2:5">
      <c r="B177" s="398">
        <f>'Historical Prices (PG, SP500)'!B177</f>
        <v>41855</v>
      </c>
      <c r="C177" s="396">
        <f>LN('Historical Prices (PG, SP500)'!F177/'Historical Prices (PG, SP500)'!F176)</f>
        <v>-5.4132566490674031E-3</v>
      </c>
      <c r="D177" s="396">
        <f>LN('Historical Prices (PG, SP500)'!O177/'Historical Prices (PG, SP500)'!O176)</f>
        <v>7.1633145438523508E-3</v>
      </c>
      <c r="E177" s="396">
        <f t="shared" si="2"/>
        <v>1.7500578947849477E-3</v>
      </c>
    </row>
    <row r="178" spans="2:5">
      <c r="B178" s="398">
        <f>'Historical Prices (PG, SP500)'!B178</f>
        <v>41856</v>
      </c>
      <c r="C178" s="396">
        <f>LN('Historical Prices (PG, SP500)'!F178/'Historical Prices (PG, SP500)'!F177)</f>
        <v>2.3955504617625702E-3</v>
      </c>
      <c r="D178" s="396">
        <f>LN('Historical Prices (PG, SP500)'!O178/'Historical Prices (PG, SP500)'!O177)</f>
        <v>-9.7326790439134364E-3</v>
      </c>
      <c r="E178" s="396">
        <f t="shared" si="2"/>
        <v>-7.3371285821508658E-3</v>
      </c>
    </row>
    <row r="179" spans="2:5">
      <c r="B179" s="398">
        <f>'Historical Prices (PG, SP500)'!B179</f>
        <v>41857</v>
      </c>
      <c r="C179" s="396">
        <f>LN('Historical Prices (PG, SP500)'!F179/'Historical Prices (PG, SP500)'!F178)</f>
        <v>2.093524434994927E-2</v>
      </c>
      <c r="D179" s="396">
        <f>LN('Historical Prices (PG, SP500)'!O179/'Historical Prices (PG, SP500)'!O178)</f>
        <v>1.5638271756657665E-5</v>
      </c>
      <c r="E179" s="396">
        <f t="shared" si="2"/>
        <v>2.0950882621705927E-2</v>
      </c>
    </row>
    <row r="180" spans="2:5">
      <c r="B180" s="398">
        <f>'Historical Prices (PG, SP500)'!B180</f>
        <v>41858</v>
      </c>
      <c r="C180" s="396">
        <f>LN('Historical Prices (PG, SP500)'!F180/'Historical Prices (PG, SP500)'!F179)</f>
        <v>-1.178450689872223E-2</v>
      </c>
      <c r="D180" s="396">
        <f>LN('Historical Prices (PG, SP500)'!O180/'Historical Prices (PG, SP500)'!O179)</f>
        <v>-5.5721154760536261E-3</v>
      </c>
      <c r="E180" s="396">
        <f t="shared" si="2"/>
        <v>-1.7356622374775858E-2</v>
      </c>
    </row>
    <row r="181" spans="2:5">
      <c r="B181" s="398">
        <f>'Historical Prices (PG, SP500)'!B181</f>
        <v>41859</v>
      </c>
      <c r="C181" s="396">
        <f>LN('Historical Prices (PG, SP500)'!F181/'Historical Prices (PG, SP500)'!F180)</f>
        <v>1.0056550333894722E-2</v>
      </c>
      <c r="D181" s="396">
        <f>LN('Historical Prices (PG, SP500)'!O181/'Historical Prices (PG, SP500)'!O180)</f>
        <v>1.146542280237354E-2</v>
      </c>
      <c r="E181" s="396">
        <f t="shared" si="2"/>
        <v>2.152197313626826E-2</v>
      </c>
    </row>
    <row r="182" spans="2:5">
      <c r="B182" s="398">
        <f>'Historical Prices (PG, SP500)'!B182</f>
        <v>41862</v>
      </c>
      <c r="C182" s="396">
        <f>LN('Historical Prices (PG, SP500)'!F182/'Historical Prices (PG, SP500)'!F181)</f>
        <v>6.5259851137256424E-3</v>
      </c>
      <c r="D182" s="396">
        <f>LN('Historical Prices (PG, SP500)'!O182/'Historical Prices (PG, SP500)'!O181)</f>
        <v>2.7556249610503833E-3</v>
      </c>
      <c r="E182" s="396">
        <f t="shared" si="2"/>
        <v>9.2816100747760248E-3</v>
      </c>
    </row>
    <row r="183" spans="2:5">
      <c r="B183" s="398">
        <f>'Historical Prices (PG, SP500)'!B183</f>
        <v>41863</v>
      </c>
      <c r="C183" s="396">
        <f>LN('Historical Prices (PG, SP500)'!F183/'Historical Prices (PG, SP500)'!F182)</f>
        <v>-7.3670966661227991E-4</v>
      </c>
      <c r="D183" s="396">
        <f>LN('Historical Prices (PG, SP500)'!O183/'Historical Prices (PG, SP500)'!O182)</f>
        <v>-1.6379824023901584E-3</v>
      </c>
      <c r="E183" s="396">
        <f t="shared" si="2"/>
        <v>-2.3746920690024382E-3</v>
      </c>
    </row>
    <row r="184" spans="2:5">
      <c r="B184" s="398">
        <f>'Historical Prices (PG, SP500)'!B184</f>
        <v>41864</v>
      </c>
      <c r="C184" s="396">
        <f>LN('Historical Prices (PG, SP500)'!F184/'Historical Prices (PG, SP500)'!F183)</f>
        <v>7.3670966661220261E-4</v>
      </c>
      <c r="D184" s="396">
        <f>LN('Historical Prices (PG, SP500)'!O184/'Historical Prices (PG, SP500)'!O183)</f>
        <v>6.6847672550107134E-3</v>
      </c>
      <c r="E184" s="396">
        <f t="shared" si="2"/>
        <v>7.4214769216229158E-3</v>
      </c>
    </row>
    <row r="185" spans="2:5">
      <c r="B185" s="398">
        <f>'Historical Prices (PG, SP500)'!B185</f>
        <v>41865</v>
      </c>
      <c r="C185" s="396">
        <f>LN('Historical Prices (PG, SP500)'!F185/'Historical Prices (PG, SP500)'!F184)</f>
        <v>5.7516404046948338E-3</v>
      </c>
      <c r="D185" s="396">
        <f>LN('Historical Prices (PG, SP500)'!O185/'Historical Prices (PG, SP500)'!O184)</f>
        <v>4.3363982690421158E-3</v>
      </c>
      <c r="E185" s="396">
        <f t="shared" si="2"/>
        <v>1.0088038673736949E-2</v>
      </c>
    </row>
    <row r="186" spans="2:5">
      <c r="B186" s="398">
        <f>'Historical Prices (PG, SP500)'!B186</f>
        <v>41866</v>
      </c>
      <c r="C186" s="396">
        <f>LN('Historical Prices (PG, SP500)'!F186/'Historical Prices (PG, SP500)'!F185)</f>
        <v>-2.0765658735826848E-3</v>
      </c>
      <c r="D186" s="396">
        <f>LN('Historical Prices (PG, SP500)'!O186/'Historical Prices (PG, SP500)'!O185)</f>
        <v>-6.1374747621649646E-5</v>
      </c>
      <c r="E186" s="396">
        <f t="shared" si="2"/>
        <v>-2.1379406212043346E-3</v>
      </c>
    </row>
    <row r="187" spans="2:5">
      <c r="B187" s="398">
        <f>'Historical Prices (PG, SP500)'!B187</f>
        <v>41869</v>
      </c>
      <c r="C187" s="396">
        <f>LN('Historical Prices (PG, SP500)'!F187/'Historical Prices (PG, SP500)'!F186)</f>
        <v>8.0380775737582798E-3</v>
      </c>
      <c r="D187" s="396">
        <f>LN('Historical Prices (PG, SP500)'!O187/'Historical Prices (PG, SP500)'!O186)</f>
        <v>8.4954828929990414E-3</v>
      </c>
      <c r="E187" s="396">
        <f t="shared" si="2"/>
        <v>1.6533560466757323E-2</v>
      </c>
    </row>
    <row r="188" spans="2:5">
      <c r="B188" s="398">
        <f>'Historical Prices (PG, SP500)'!B188</f>
        <v>41870</v>
      </c>
      <c r="C188" s="396">
        <f>LN('Historical Prices (PG, SP500)'!F188/'Historical Prices (PG, SP500)'!F187)</f>
        <v>3.0279196384706457E-3</v>
      </c>
      <c r="D188" s="396">
        <f>LN('Historical Prices (PG, SP500)'!O188/'Historical Prices (PG, SP500)'!O187)</f>
        <v>4.9881905070184923E-3</v>
      </c>
      <c r="E188" s="396">
        <f t="shared" si="2"/>
        <v>8.016110145489138E-3</v>
      </c>
    </row>
    <row r="189" spans="2:5">
      <c r="B189" s="398">
        <f>'Historical Prices (PG, SP500)'!B189</f>
        <v>41871</v>
      </c>
      <c r="C189" s="396">
        <f>LN('Historical Prices (PG, SP500)'!F189/'Historical Prices (PG, SP500)'!F188)</f>
        <v>1.4501029731391626E-3</v>
      </c>
      <c r="D189" s="396">
        <f>LN('Historical Prices (PG, SP500)'!O189/'Historical Prices (PG, SP500)'!O188)</f>
        <v>2.474748191573312E-3</v>
      </c>
      <c r="E189" s="396">
        <f t="shared" si="2"/>
        <v>3.9248511647124746E-3</v>
      </c>
    </row>
    <row r="190" spans="2:5">
      <c r="B190" s="398">
        <f>'Historical Prices (PG, SP500)'!B190</f>
        <v>41872</v>
      </c>
      <c r="C190" s="396">
        <f>LN('Historical Prices (PG, SP500)'!F190/'Historical Prices (PG, SP500)'!F189)</f>
        <v>5.6596094050927149E-3</v>
      </c>
      <c r="D190" s="396">
        <f>LN('Historical Prices (PG, SP500)'!O190/'Historical Prices (PG, SP500)'!O189)</f>
        <v>2.9455471034691241E-3</v>
      </c>
      <c r="E190" s="396">
        <f t="shared" si="2"/>
        <v>8.6051565085618394E-3</v>
      </c>
    </row>
    <row r="191" spans="2:5">
      <c r="B191" s="398">
        <f>'Historical Prices (PG, SP500)'!B191</f>
        <v>41873</v>
      </c>
      <c r="C191" s="396">
        <f>LN('Historical Prices (PG, SP500)'!F191/'Historical Prices (PG, SP500)'!F190)</f>
        <v>1.3199738080198534E-3</v>
      </c>
      <c r="D191" s="396">
        <f>LN('Historical Prices (PG, SP500)'!O191/'Historical Prices (PG, SP500)'!O190)</f>
        <v>-1.9945750682435126E-3</v>
      </c>
      <c r="E191" s="396">
        <f t="shared" si="2"/>
        <v>-6.7460126022365918E-4</v>
      </c>
    </row>
    <row r="192" spans="2:5">
      <c r="B192" s="398">
        <f>'Historical Prices (PG, SP500)'!B192</f>
        <v>41876</v>
      </c>
      <c r="C192" s="396">
        <f>LN('Historical Prices (PG, SP500)'!F192/'Historical Prices (PG, SP500)'!F191)</f>
        <v>1.7971849322944672E-3</v>
      </c>
      <c r="D192" s="396">
        <f>LN('Historical Prices (PG, SP500)'!O192/'Historical Prices (PG, SP500)'!O191)</f>
        <v>4.7763540992150867E-3</v>
      </c>
      <c r="E192" s="396">
        <f t="shared" si="2"/>
        <v>6.5735390315095534E-3</v>
      </c>
    </row>
    <row r="193" spans="2:5">
      <c r="B193" s="398">
        <f>'Historical Prices (PG, SP500)'!B193</f>
        <v>41877</v>
      </c>
      <c r="C193" s="396">
        <f>LN('Historical Prices (PG, SP500)'!F193/'Historical Prices (PG, SP500)'!F192)</f>
        <v>-1.9171345665439346E-3</v>
      </c>
      <c r="D193" s="396">
        <f>LN('Historical Prices (PG, SP500)'!O193/'Historical Prices (PG, SP500)'!O192)</f>
        <v>1.050529102244025E-3</v>
      </c>
      <c r="E193" s="396">
        <f t="shared" si="2"/>
        <v>-8.6660546429990961E-4</v>
      </c>
    </row>
    <row r="194" spans="2:5">
      <c r="B194" s="398">
        <f>'Historical Prices (PG, SP500)'!B194</f>
        <v>41878</v>
      </c>
      <c r="C194" s="396">
        <f>LN('Historical Prices (PG, SP500)'!F194/'Historical Prices (PG, SP500)'!F193)</f>
        <v>-8.3987049270331808E-4</v>
      </c>
      <c r="D194" s="396">
        <f>LN('Historical Prices (PG, SP500)'!O194/'Historical Prices (PG, SP500)'!O193)</f>
        <v>4.9985750321780398E-5</v>
      </c>
      <c r="E194" s="396">
        <f t="shared" si="2"/>
        <v>-7.8988474238153767E-4</v>
      </c>
    </row>
    <row r="195" spans="2:5">
      <c r="B195" s="398">
        <f>'Historical Prices (PG, SP500)'!B195</f>
        <v>41879</v>
      </c>
      <c r="C195" s="396">
        <f>LN('Historical Prices (PG, SP500)'!F195/'Historical Prices (PG, SP500)'!F194)</f>
        <v>-3.366589749996022E-3</v>
      </c>
      <c r="D195" s="396">
        <f>LN('Historical Prices (PG, SP500)'!O195/'Historical Prices (PG, SP500)'!O194)</f>
        <v>-1.6913306037346758E-3</v>
      </c>
      <c r="E195" s="396">
        <f t="shared" si="2"/>
        <v>-5.057920353730698E-3</v>
      </c>
    </row>
    <row r="196" spans="2:5">
      <c r="B196" s="398">
        <f>'Historical Prices (PG, SP500)'!B196</f>
        <v>41880</v>
      </c>
      <c r="C196" s="396">
        <f>LN('Historical Prices (PG, SP500)'!F196/'Historical Prices (PG, SP500)'!F195)</f>
        <v>9.6306736708160607E-4</v>
      </c>
      <c r="D196" s="396">
        <f>LN('Historical Prices (PG, SP500)'!O196/'Historical Prices (PG, SP500)'!O195)</f>
        <v>3.3149143879035695E-3</v>
      </c>
      <c r="E196" s="396">
        <f t="shared" si="2"/>
        <v>4.2779817549851752E-3</v>
      </c>
    </row>
    <row r="197" spans="2:5">
      <c r="B197" s="398">
        <f>'Historical Prices (PG, SP500)'!B197</f>
        <v>41884</v>
      </c>
      <c r="C197" s="396">
        <f>LN('Historical Prices (PG, SP500)'!F197/'Historical Prices (PG, SP500)'!F196)</f>
        <v>-1.565392539170237E-3</v>
      </c>
      <c r="D197" s="396">
        <f>LN('Historical Prices (PG, SP500)'!O197/'Historical Prices (PG, SP500)'!O196)</f>
        <v>-5.4421430747598944E-4</v>
      </c>
      <c r="E197" s="396">
        <f t="shared" ref="E197:E260" si="3">D197+C197</f>
        <v>-2.1096068466462262E-3</v>
      </c>
    </row>
    <row r="198" spans="2:5">
      <c r="B198" s="398">
        <f>'Historical Prices (PG, SP500)'!B198</f>
        <v>41885</v>
      </c>
      <c r="C198" s="396">
        <f>LN('Historical Prices (PG, SP500)'!F198/'Historical Prices (PG, SP500)'!F197)</f>
        <v>-9.6456479130977108E-4</v>
      </c>
      <c r="D198" s="396">
        <f>LN('Historical Prices (PG, SP500)'!O198/'Historical Prices (PG, SP500)'!O197)</f>
        <v>-7.7944445614907946E-4</v>
      </c>
      <c r="E198" s="396">
        <f t="shared" si="3"/>
        <v>-1.7440092474588506E-3</v>
      </c>
    </row>
    <row r="199" spans="2:5">
      <c r="B199" s="398">
        <f>'Historical Prices (PG, SP500)'!B199</f>
        <v>41886</v>
      </c>
      <c r="C199" s="396">
        <f>LN('Historical Prices (PG, SP500)'!F199/'Historical Prices (PG, SP500)'!F198)</f>
        <v>9.6038553864336192E-3</v>
      </c>
      <c r="D199" s="396">
        <f>LN('Historical Prices (PG, SP500)'!O199/'Historical Prices (PG, SP500)'!O198)</f>
        <v>-1.5355995603710607E-3</v>
      </c>
      <c r="E199" s="396">
        <f t="shared" si="3"/>
        <v>8.0682558260625585E-3</v>
      </c>
    </row>
    <row r="200" spans="2:5">
      <c r="B200" s="398">
        <f>'Historical Prices (PG, SP500)'!B200</f>
        <v>41887</v>
      </c>
      <c r="C200" s="396">
        <f>LN('Historical Prices (PG, SP500)'!F200/'Historical Prices (PG, SP500)'!F199)</f>
        <v>8.3597070023910369E-4</v>
      </c>
      <c r="D200" s="396">
        <f>LN('Historical Prices (PG, SP500)'!O200/'Historical Prices (PG, SP500)'!O199)</f>
        <v>5.0232479433631322E-3</v>
      </c>
      <c r="E200" s="396">
        <f t="shared" si="3"/>
        <v>5.859218643602236E-3</v>
      </c>
    </row>
    <row r="201" spans="2:5">
      <c r="B201" s="398">
        <f>'Historical Prices (PG, SP500)'!B201</f>
        <v>41890</v>
      </c>
      <c r="C201" s="396">
        <f>LN('Historical Prices (PG, SP500)'!F201/'Historical Prices (PG, SP500)'!F200)</f>
        <v>-5.3862959606030426E-3</v>
      </c>
      <c r="D201" s="396">
        <f>LN('Historical Prices (PG, SP500)'!O201/'Historical Prices (PG, SP500)'!O200)</f>
        <v>-3.0778459166717516E-3</v>
      </c>
      <c r="E201" s="396">
        <f t="shared" si="3"/>
        <v>-8.4641418772747942E-3</v>
      </c>
    </row>
    <row r="202" spans="2:5">
      <c r="B202" s="398">
        <f>'Historical Prices (PG, SP500)'!B202</f>
        <v>41891</v>
      </c>
      <c r="C202" s="396">
        <f>LN('Historical Prices (PG, SP500)'!F202/'Historical Prices (PG, SP500)'!F201)</f>
        <v>-3.9685218817039564E-3</v>
      </c>
      <c r="D202" s="396">
        <f>LN('Historical Prices (PG, SP500)'!O202/'Historical Prices (PG, SP500)'!O201)</f>
        <v>-6.5665217057652601E-3</v>
      </c>
      <c r="E202" s="396">
        <f t="shared" si="3"/>
        <v>-1.0535043587469217E-2</v>
      </c>
    </row>
    <row r="203" spans="2:5">
      <c r="B203" s="398">
        <f>'Historical Prices (PG, SP500)'!B203</f>
        <v>41892</v>
      </c>
      <c r="C203" s="396">
        <f>LN('Historical Prices (PG, SP500)'!F203/'Historical Prices (PG, SP500)'!F202)</f>
        <v>7.8017680933636828E-3</v>
      </c>
      <c r="D203" s="396">
        <f>LN('Historical Prices (PG, SP500)'!O203/'Historical Prices (PG, SP500)'!O202)</f>
        <v>3.6394436011098351E-3</v>
      </c>
      <c r="E203" s="396">
        <f t="shared" si="3"/>
        <v>1.1441211694473518E-2</v>
      </c>
    </row>
    <row r="204" spans="2:5">
      <c r="B204" s="398">
        <f>'Historical Prices (PG, SP500)'!B204</f>
        <v>41893</v>
      </c>
      <c r="C204" s="396">
        <f>LN('Historical Prices (PG, SP500)'!F204/'Historical Prices (PG, SP500)'!F203)</f>
        <v>-1.7950223534866994E-3</v>
      </c>
      <c r="D204" s="396">
        <f>LN('Historical Prices (PG, SP500)'!O204/'Historical Prices (PG, SP500)'!O203)</f>
        <v>8.8151688223948085E-4</v>
      </c>
      <c r="E204" s="396">
        <f t="shared" si="3"/>
        <v>-9.1350547124721855E-4</v>
      </c>
    </row>
    <row r="205" spans="2:5">
      <c r="B205" s="398">
        <f>'Historical Prices (PG, SP500)'!B205</f>
        <v>41894</v>
      </c>
      <c r="C205" s="396">
        <f>LN('Historical Prices (PG, SP500)'!F205/'Historical Prices (PG, SP500)'!F204)</f>
        <v>-2.7585744629764031E-3</v>
      </c>
      <c r="D205" s="396">
        <f>LN('Historical Prices (PG, SP500)'!O205/'Historical Prices (PG, SP500)'!O204)</f>
        <v>-5.9804054374368917E-3</v>
      </c>
      <c r="E205" s="396">
        <f t="shared" si="3"/>
        <v>-8.7389799004132952E-3</v>
      </c>
    </row>
    <row r="206" spans="2:5">
      <c r="B206" s="398">
        <f>'Historical Prices (PG, SP500)'!B206</f>
        <v>41897</v>
      </c>
      <c r="C206" s="396">
        <f>LN('Historical Prices (PG, SP500)'!F206/'Historical Prices (PG, SP500)'!F205)</f>
        <v>7.2997509779952141E-3</v>
      </c>
      <c r="D206" s="396">
        <f>LN('Historical Prices (PG, SP500)'!O206/'Historical Prices (PG, SP500)'!O205)</f>
        <v>-7.1040365756933814E-4</v>
      </c>
      <c r="E206" s="396">
        <f t="shared" si="3"/>
        <v>6.5893473204258757E-3</v>
      </c>
    </row>
    <row r="207" spans="2:5">
      <c r="B207" s="398">
        <f>'Historical Prices (PG, SP500)'!B207</f>
        <v>41898</v>
      </c>
      <c r="C207" s="396">
        <f>LN('Historical Prices (PG, SP500)'!F207/'Historical Prices (PG, SP500)'!F206)</f>
        <v>2.5007335896019525E-3</v>
      </c>
      <c r="D207" s="396">
        <f>LN('Historical Prices (PG, SP500)'!O207/'Historical Prices (PG, SP500)'!O206)</f>
        <v>7.4565070309994264E-3</v>
      </c>
      <c r="E207" s="396">
        <f t="shared" si="3"/>
        <v>9.9572406206013785E-3</v>
      </c>
    </row>
    <row r="208" spans="2:5">
      <c r="B208" s="398">
        <f>'Historical Prices (PG, SP500)'!B208</f>
        <v>41899</v>
      </c>
      <c r="C208" s="396">
        <f>LN('Historical Prices (PG, SP500)'!F208/'Historical Prices (PG, SP500)'!F207)</f>
        <v>9.5104616235065006E-4</v>
      </c>
      <c r="D208" s="396">
        <f>LN('Historical Prices (PG, SP500)'!O208/'Historical Prices (PG, SP500)'!O207)</f>
        <v>1.2948051691653573E-3</v>
      </c>
      <c r="E208" s="396">
        <f t="shared" si="3"/>
        <v>2.2458513315160075E-3</v>
      </c>
    </row>
    <row r="209" spans="2:5">
      <c r="B209" s="398">
        <f>'Historical Prices (PG, SP500)'!B209</f>
        <v>41900</v>
      </c>
      <c r="C209" s="396">
        <f>LN('Historical Prices (PG, SP500)'!F209/'Historical Prices (PG, SP500)'!F208)</f>
        <v>3.5637658744716008E-4</v>
      </c>
      <c r="D209" s="396">
        <f>LN('Historical Prices (PG, SP500)'!O209/'Historical Prices (PG, SP500)'!O208)</f>
        <v>4.8792570969692309E-3</v>
      </c>
      <c r="E209" s="396">
        <f t="shared" si="3"/>
        <v>5.2356336844163907E-3</v>
      </c>
    </row>
    <row r="210" spans="2:5">
      <c r="B210" s="398">
        <f>'Historical Prices (PG, SP500)'!B210</f>
        <v>41901</v>
      </c>
      <c r="C210" s="396">
        <f>LN('Historical Prices (PG, SP500)'!F210/'Historical Prices (PG, SP500)'!F209)</f>
        <v>3.3202804725647435E-3</v>
      </c>
      <c r="D210" s="396">
        <f>LN('Historical Prices (PG, SP500)'!O210/'Historical Prices (PG, SP500)'!O209)</f>
        <v>-4.7738354157513045E-4</v>
      </c>
      <c r="E210" s="396">
        <f t="shared" si="3"/>
        <v>2.8428969309896132E-3</v>
      </c>
    </row>
    <row r="211" spans="2:5">
      <c r="B211" s="398">
        <f>'Historical Prices (PG, SP500)'!B211</f>
        <v>41904</v>
      </c>
      <c r="C211" s="396">
        <f>LN('Historical Prices (PG, SP500)'!F211/'Historical Prices (PG, SP500)'!F210)</f>
        <v>4.0169832135557798E-3</v>
      </c>
      <c r="D211" s="396">
        <f>LN('Historical Prices (PG, SP500)'!O211/'Historical Prices (PG, SP500)'!O210)</f>
        <v>-8.0456023555977706E-3</v>
      </c>
      <c r="E211" s="396">
        <f t="shared" si="3"/>
        <v>-4.0286191420419908E-3</v>
      </c>
    </row>
    <row r="212" spans="2:5">
      <c r="B212" s="398">
        <f>'Historical Prices (PG, SP500)'!B212</f>
        <v>41905</v>
      </c>
      <c r="C212" s="396">
        <f>LN('Historical Prices (PG, SP500)'!F212/'Historical Prices (PG, SP500)'!F211)</f>
        <v>-4.3721901259067839E-3</v>
      </c>
      <c r="D212" s="396">
        <f>LN('Historical Prices (PG, SP500)'!O212/'Historical Prices (PG, SP500)'!O211)</f>
        <v>-5.7932498118750831E-3</v>
      </c>
      <c r="E212" s="396">
        <f t="shared" si="3"/>
        <v>-1.0165439937781868E-2</v>
      </c>
    </row>
    <row r="213" spans="2:5">
      <c r="B213" s="398">
        <f>'Historical Prices (PG, SP500)'!B213</f>
        <v>41906</v>
      </c>
      <c r="C213" s="396">
        <f>LN('Historical Prices (PG, SP500)'!F213/'Historical Prices (PG, SP500)'!F212)</f>
        <v>9.4295371016763999E-3</v>
      </c>
      <c r="D213" s="396">
        <f>LN('Historical Prices (PG, SP500)'!O213/'Historical Prices (PG, SP500)'!O212)</f>
        <v>7.8019766082534792E-3</v>
      </c>
      <c r="E213" s="396">
        <f t="shared" si="3"/>
        <v>1.7231513709929879E-2</v>
      </c>
    </row>
    <row r="214" spans="2:5">
      <c r="B214" s="398">
        <f>'Historical Prices (PG, SP500)'!B214</f>
        <v>41907</v>
      </c>
      <c r="C214" s="396">
        <f>LN('Historical Prices (PG, SP500)'!F214/'Historical Prices (PG, SP500)'!F213)</f>
        <v>-1.0733086464350996E-2</v>
      </c>
      <c r="D214" s="396">
        <f>LN('Historical Prices (PG, SP500)'!O214/'Historical Prices (PG, SP500)'!O213)</f>
        <v>-1.6300913470395792E-2</v>
      </c>
      <c r="E214" s="396">
        <f t="shared" si="3"/>
        <v>-2.703399993474679E-2</v>
      </c>
    </row>
    <row r="215" spans="2:5">
      <c r="B215" s="398">
        <f>'Historical Prices (PG, SP500)'!B215</f>
        <v>41908</v>
      </c>
      <c r="C215" s="396">
        <f>LN('Historical Prices (PG, SP500)'!F215/'Historical Prices (PG, SP500)'!F214)</f>
        <v>2.9601583876920417E-3</v>
      </c>
      <c r="D215" s="396">
        <f>LN('Historical Prices (PG, SP500)'!O215/'Historical Prices (PG, SP500)'!O214)</f>
        <v>8.5392614520381476E-3</v>
      </c>
      <c r="E215" s="396">
        <f t="shared" si="3"/>
        <v>1.1499419839730188E-2</v>
      </c>
    </row>
    <row r="216" spans="2:5">
      <c r="B216" s="398">
        <f>'Historical Prices (PG, SP500)'!B216</f>
        <v>41911</v>
      </c>
      <c r="C216" s="396">
        <f>LN('Historical Prices (PG, SP500)'!F216/'Historical Prices (PG, SP500)'!F215)</f>
        <v>-1.6566090250174452E-3</v>
      </c>
      <c r="D216" s="396">
        <f>LN('Historical Prices (PG, SP500)'!O216/'Historical Prices (PG, SP500)'!O215)</f>
        <v>-2.5500509788356071E-3</v>
      </c>
      <c r="E216" s="396">
        <f t="shared" si="3"/>
        <v>-4.2066600038530525E-3</v>
      </c>
    </row>
    <row r="217" spans="2:5">
      <c r="B217" s="398">
        <f>'Historical Prices (PG, SP500)'!B217</f>
        <v>41912</v>
      </c>
      <c r="C217" s="396">
        <f>LN('Historical Prices (PG, SP500)'!F217/'Historical Prices (PG, SP500)'!F216)</f>
        <v>-8.3245099580285878E-3</v>
      </c>
      <c r="D217" s="396">
        <f>LN('Historical Prices (PG, SP500)'!O217/'Historical Prices (PG, SP500)'!O216)</f>
        <v>-2.7898166629031391E-3</v>
      </c>
      <c r="E217" s="396">
        <f t="shared" si="3"/>
        <v>-1.1114326620931727E-2</v>
      </c>
    </row>
    <row r="218" spans="2:5">
      <c r="B218" s="398">
        <f>'Historical Prices (PG, SP500)'!B218</f>
        <v>41913</v>
      </c>
      <c r="C218" s="396">
        <f>LN('Historical Prices (PG, SP500)'!F218/'Historical Prices (PG, SP500)'!F217)</f>
        <v>-7.1908149109616258E-3</v>
      </c>
      <c r="D218" s="396">
        <f>LN('Historical Prices (PG, SP500)'!O218/'Historical Prices (PG, SP500)'!O217)</f>
        <v>-1.3337106173277633E-2</v>
      </c>
      <c r="E218" s="396">
        <f t="shared" si="3"/>
        <v>-2.0527921084239259E-2</v>
      </c>
    </row>
    <row r="219" spans="2:5">
      <c r="B219" s="398">
        <f>'Historical Prices (PG, SP500)'!B219</f>
        <v>41914</v>
      </c>
      <c r="C219" s="396">
        <f>LN('Historical Prices (PG, SP500)'!F219/'Historical Prices (PG, SP500)'!F218)</f>
        <v>-1.0830496144657409E-3</v>
      </c>
      <c r="D219" s="396">
        <f>LN('Historical Prices (PG, SP500)'!O219/'Historical Prices (PG, SP500)'!O218)</f>
        <v>5.143448679498555E-6</v>
      </c>
      <c r="E219" s="396">
        <f t="shared" si="3"/>
        <v>-1.0779061657862424E-3</v>
      </c>
    </row>
    <row r="220" spans="2:5">
      <c r="B220" s="398">
        <f>'Historical Prices (PG, SP500)'!B220</f>
        <v>41915</v>
      </c>
      <c r="C220" s="396">
        <f>LN('Historical Prices (PG, SP500)'!F220/'Historical Prices (PG, SP500)'!F219)</f>
        <v>8.8708083776726943E-3</v>
      </c>
      <c r="D220" s="396">
        <f>LN('Historical Prices (PG, SP500)'!O220/'Historical Prices (PG, SP500)'!O219)</f>
        <v>1.110363528539427E-2</v>
      </c>
      <c r="E220" s="396">
        <f t="shared" si="3"/>
        <v>1.9974443663066964E-2</v>
      </c>
    </row>
    <row r="221" spans="2:5">
      <c r="B221" s="398">
        <f>'Historical Prices (PG, SP500)'!B221</f>
        <v>41918</v>
      </c>
      <c r="C221" s="396">
        <f>LN('Historical Prices (PG, SP500)'!F221/'Historical Prices (PG, SP500)'!F220)</f>
        <v>-2.6290765464487527E-3</v>
      </c>
      <c r="D221" s="396">
        <f>LN('Historical Prices (PG, SP500)'!O221/'Historical Prices (PG, SP500)'!O220)</f>
        <v>-1.5663859381090063E-3</v>
      </c>
      <c r="E221" s="396">
        <f t="shared" si="3"/>
        <v>-4.195462484557759E-3</v>
      </c>
    </row>
    <row r="222" spans="2:5">
      <c r="B222" s="398">
        <f>'Historical Prices (PG, SP500)'!B222</f>
        <v>41919</v>
      </c>
      <c r="C222" s="396">
        <f>LN('Historical Prices (PG, SP500)'!F222/'Historical Prices (PG, SP500)'!F221)</f>
        <v>-4.9180929234856298E-3</v>
      </c>
      <c r="D222" s="396">
        <f>LN('Historical Prices (PG, SP500)'!O222/'Historical Prices (PG, SP500)'!O221)</f>
        <v>-1.5241618258034852E-2</v>
      </c>
      <c r="E222" s="396">
        <f t="shared" si="3"/>
        <v>-2.0159711181520483E-2</v>
      </c>
    </row>
    <row r="223" spans="2:5">
      <c r="B223" s="398">
        <f>'Historical Prices (PG, SP500)'!B223</f>
        <v>41920</v>
      </c>
      <c r="C223" s="396">
        <f>LN('Historical Prices (PG, SP500)'!F223/'Historical Prices (PG, SP500)'!F222)</f>
        <v>1.2190852252565528E-2</v>
      </c>
      <c r="D223" s="396">
        <f>LN('Historical Prices (PG, SP500)'!O223/'Historical Prices (PG, SP500)'!O222)</f>
        <v>1.7310947462643108E-2</v>
      </c>
      <c r="E223" s="396">
        <f t="shared" si="3"/>
        <v>2.9501799715208638E-2</v>
      </c>
    </row>
    <row r="224" spans="2:5">
      <c r="B224" s="398">
        <f>'Historical Prices (PG, SP500)'!B224</f>
        <v>41921</v>
      </c>
      <c r="C224" s="396">
        <f>LN('Historical Prices (PG, SP500)'!F224/'Historical Prices (PG, SP500)'!F223)</f>
        <v>-6.19634951579872E-3</v>
      </c>
      <c r="D224" s="396">
        <f>LN('Historical Prices (PG, SP500)'!O224/'Historical Prices (PG, SP500)'!O223)</f>
        <v>-2.0877848600460262E-2</v>
      </c>
      <c r="E224" s="396">
        <f t="shared" si="3"/>
        <v>-2.7074198116258982E-2</v>
      </c>
    </row>
    <row r="225" spans="2:5">
      <c r="B225" s="398">
        <f>'Historical Prices (PG, SP500)'!B225</f>
        <v>41922</v>
      </c>
      <c r="C225" s="396">
        <f>LN('Historical Prices (PG, SP500)'!F225/'Historical Prices (PG, SP500)'!F224)</f>
        <v>1.2236540722420591E-2</v>
      </c>
      <c r="D225" s="396">
        <f>LN('Historical Prices (PG, SP500)'!O225/'Historical Prices (PG, SP500)'!O224)</f>
        <v>-1.1517079997145095E-2</v>
      </c>
      <c r="E225" s="396">
        <f t="shared" si="3"/>
        <v>7.194607252754958E-4</v>
      </c>
    </row>
    <row r="226" spans="2:5">
      <c r="B226" s="398">
        <f>'Historical Prices (PG, SP500)'!B226</f>
        <v>41925</v>
      </c>
      <c r="C226" s="396">
        <f>LN('Historical Prices (PG, SP500)'!F226/'Historical Prices (PG, SP500)'!F225)</f>
        <v>-1.5708986142358151E-2</v>
      </c>
      <c r="D226" s="396">
        <f>LN('Historical Prices (PG, SP500)'!O226/'Historical Prices (PG, SP500)'!O225)</f>
        <v>-1.6605033389019107E-2</v>
      </c>
      <c r="E226" s="396">
        <f t="shared" si="3"/>
        <v>-3.2314019531377261E-2</v>
      </c>
    </row>
    <row r="227" spans="2:5">
      <c r="B227" s="398">
        <f>'Historical Prices (PG, SP500)'!B227</f>
        <v>41926</v>
      </c>
      <c r="C227" s="396">
        <f>LN('Historical Prices (PG, SP500)'!F227/'Historical Prices (PG, SP500)'!F226)</f>
        <v>2.156722541356557E-3</v>
      </c>
      <c r="D227" s="396">
        <f>LN('Historical Prices (PG, SP500)'!O227/'Historical Prices (PG, SP500)'!O226)</f>
        <v>1.5776197143493004E-3</v>
      </c>
      <c r="E227" s="396">
        <f t="shared" si="3"/>
        <v>3.7343422557058574E-3</v>
      </c>
    </row>
    <row r="228" spans="2:5">
      <c r="B228" s="398">
        <f>'Historical Prices (PG, SP500)'!B228</f>
        <v>41927</v>
      </c>
      <c r="C228" s="396">
        <f>LN('Historical Prices (PG, SP500)'!F228/'Historical Prices (PG, SP500)'!F227)</f>
        <v>-7.2073104779573861E-3</v>
      </c>
      <c r="D228" s="396">
        <f>LN('Historical Prices (PG, SP500)'!O228/'Historical Prices (PG, SP500)'!O227)</f>
        <v>-8.1333007603821214E-3</v>
      </c>
      <c r="E228" s="396">
        <f t="shared" si="3"/>
        <v>-1.5340611238339508E-2</v>
      </c>
    </row>
    <row r="229" spans="2:5">
      <c r="B229" s="398">
        <f>'Historical Prices (PG, SP500)'!B229</f>
        <v>41928</v>
      </c>
      <c r="C229" s="396">
        <f>LN('Historical Prices (PG, SP500)'!F229/'Historical Prices (PG, SP500)'!F228)</f>
        <v>-8.596203082298989E-3</v>
      </c>
      <c r="D229" s="396">
        <f>LN('Historical Prices (PG, SP500)'!O229/'Historical Prices (PG, SP500)'!O228)</f>
        <v>1.449674521026141E-4</v>
      </c>
      <c r="E229" s="396">
        <f t="shared" si="3"/>
        <v>-8.4512356301963756E-3</v>
      </c>
    </row>
    <row r="230" spans="2:5">
      <c r="B230" s="398">
        <f>'Historical Prices (PG, SP500)'!B230</f>
        <v>41929</v>
      </c>
      <c r="C230" s="396">
        <f>LN('Historical Prices (PG, SP500)'!F230/'Historical Prices (PG, SP500)'!F229)</f>
        <v>1.2446526832557959E-2</v>
      </c>
      <c r="D230" s="396">
        <f>LN('Historical Prices (PG, SP500)'!O230/'Historical Prices (PG, SP500)'!O229)</f>
        <v>1.2801813375545616E-2</v>
      </c>
      <c r="E230" s="396">
        <f t="shared" si="3"/>
        <v>2.5248340208103577E-2</v>
      </c>
    </row>
    <row r="231" spans="2:5">
      <c r="B231" s="398">
        <f>'Historical Prices (PG, SP500)'!B231</f>
        <v>41932</v>
      </c>
      <c r="C231" s="396">
        <f>LN('Historical Prices (PG, SP500)'!F231/'Historical Prices (PG, SP500)'!F230)</f>
        <v>1.0869059122078199E-2</v>
      </c>
      <c r="D231" s="396">
        <f>LN('Historical Prices (PG, SP500)'!O231/'Historical Prices (PG, SP500)'!O230)</f>
        <v>9.1011161201558465E-3</v>
      </c>
      <c r="E231" s="396">
        <f t="shared" si="3"/>
        <v>1.9970175242234045E-2</v>
      </c>
    </row>
    <row r="232" spans="2:5">
      <c r="B232" s="398">
        <f>'Historical Prices (PG, SP500)'!B232</f>
        <v>41933</v>
      </c>
      <c r="C232" s="396">
        <f>LN('Historical Prices (PG, SP500)'!F232/'Historical Prices (PG, SP500)'!F231)</f>
        <v>5.0951114129187671E-3</v>
      </c>
      <c r="D232" s="396">
        <f>LN('Historical Prices (PG, SP500)'!O232/'Historical Prices (PG, SP500)'!O231)</f>
        <v>1.9385370551728141E-2</v>
      </c>
      <c r="E232" s="396">
        <f t="shared" si="3"/>
        <v>2.4480481964646909E-2</v>
      </c>
    </row>
    <row r="233" spans="2:5">
      <c r="B233" s="398">
        <f>'Historical Prices (PG, SP500)'!B233</f>
        <v>41934</v>
      </c>
      <c r="C233" s="396">
        <f>LN('Historical Prices (PG, SP500)'!F233/'Historical Prices (PG, SP500)'!F232)</f>
        <v>-4.5012868113080435E-3</v>
      </c>
      <c r="D233" s="396">
        <f>LN('Historical Prices (PG, SP500)'!O233/'Historical Prices (PG, SP500)'!O232)</f>
        <v>-7.3261006911145487E-3</v>
      </c>
      <c r="E233" s="396">
        <f t="shared" si="3"/>
        <v>-1.1827387502422591E-2</v>
      </c>
    </row>
    <row r="234" spans="2:5">
      <c r="B234" s="398">
        <f>'Historical Prices (PG, SP500)'!B234</f>
        <v>41935</v>
      </c>
      <c r="C234" s="396">
        <f>LN('Historical Prices (PG, SP500)'!F234/'Historical Prices (PG, SP500)'!F233)</f>
        <v>-1.1943292141336761E-2</v>
      </c>
      <c r="D234" s="396">
        <f>LN('Historical Prices (PG, SP500)'!O234/'Historical Prices (PG, SP500)'!O233)</f>
        <v>1.2228305755854488E-2</v>
      </c>
      <c r="E234" s="396">
        <f t="shared" si="3"/>
        <v>2.8501361451772726E-4</v>
      </c>
    </row>
    <row r="235" spans="2:5">
      <c r="B235" s="398">
        <f>'Historical Prices (PG, SP500)'!B235</f>
        <v>41936</v>
      </c>
      <c r="C235" s="396">
        <f>LN('Historical Prices (PG, SP500)'!F235/'Historical Prices (PG, SP500)'!F234)</f>
        <v>2.2923991192987735E-2</v>
      </c>
      <c r="D235" s="396">
        <f>LN('Historical Prices (PG, SP500)'!O235/'Historical Prices (PG, SP500)'!O234)</f>
        <v>7.0286902960544542E-3</v>
      </c>
      <c r="E235" s="396">
        <f t="shared" si="3"/>
        <v>2.9952681489042191E-2</v>
      </c>
    </row>
    <row r="236" spans="2:5">
      <c r="B236" s="398">
        <f>'Historical Prices (PG, SP500)'!B236</f>
        <v>41939</v>
      </c>
      <c r="C236" s="396">
        <f>LN('Historical Prices (PG, SP500)'!F236/'Historical Prices (PG, SP500)'!F235)</f>
        <v>9.2338099291574775E-3</v>
      </c>
      <c r="D236" s="396">
        <f>LN('Historical Prices (PG, SP500)'!O236/'Historical Prices (PG, SP500)'!O235)</f>
        <v>-1.5026967912613247E-3</v>
      </c>
      <c r="E236" s="396">
        <f t="shared" si="3"/>
        <v>7.7311131378961524E-3</v>
      </c>
    </row>
    <row r="237" spans="2:5">
      <c r="B237" s="398">
        <f>'Historical Prices (PG, SP500)'!B237</f>
        <v>41940</v>
      </c>
      <c r="C237" s="396">
        <f>LN('Historical Prices (PG, SP500)'!F237/'Historical Prices (PG, SP500)'!F236)</f>
        <v>6.0318476121997127E-3</v>
      </c>
      <c r="D237" s="396">
        <f>LN('Historical Prices (PG, SP500)'!O237/'Historical Prices (PG, SP500)'!O236)</f>
        <v>1.1868364593755272E-2</v>
      </c>
      <c r="E237" s="396">
        <f t="shared" si="3"/>
        <v>1.7900212205954984E-2</v>
      </c>
    </row>
    <row r="238" spans="2:5">
      <c r="B238" s="398">
        <f>'Historical Prices (PG, SP500)'!B238</f>
        <v>41941</v>
      </c>
      <c r="C238" s="396">
        <f>LN('Historical Prices (PG, SP500)'!F238/'Historical Prices (PG, SP500)'!F237)</f>
        <v>8.0920181504564009E-4</v>
      </c>
      <c r="D238" s="396">
        <f>LN('Historical Prices (PG, SP500)'!O238/'Historical Prices (PG, SP500)'!O237)</f>
        <v>-1.3863159905223388E-3</v>
      </c>
      <c r="E238" s="396">
        <f t="shared" si="3"/>
        <v>-5.771141754766987E-4</v>
      </c>
    </row>
    <row r="239" spans="2:5">
      <c r="B239" s="398">
        <f>'Historical Prices (PG, SP500)'!B239</f>
        <v>41942</v>
      </c>
      <c r="C239" s="396">
        <f>LN('Historical Prices (PG, SP500)'!F239/'Historical Prices (PG, SP500)'!F238)</f>
        <v>4.6115022129278151E-3</v>
      </c>
      <c r="D239" s="396">
        <f>LN('Historical Prices (PG, SP500)'!O239/'Historical Prices (PG, SP500)'!O238)</f>
        <v>6.2107969535819749E-3</v>
      </c>
      <c r="E239" s="396">
        <f t="shared" si="3"/>
        <v>1.0822299166509789E-2</v>
      </c>
    </row>
    <row r="240" spans="2:5">
      <c r="B240" s="398">
        <f>'Historical Prices (PG, SP500)'!B240</f>
        <v>41943</v>
      </c>
      <c r="C240" s="396">
        <f>LN('Historical Prices (PG, SP500)'!F240/'Historical Prices (PG, SP500)'!F239)</f>
        <v>3.7884782341284025E-3</v>
      </c>
      <c r="D240" s="396">
        <f>LN('Historical Prices (PG, SP500)'!O240/'Historical Prices (PG, SP500)'!O239)</f>
        <v>1.166311452590388E-2</v>
      </c>
      <c r="E240" s="396">
        <f t="shared" si="3"/>
        <v>1.5451592760032282E-2</v>
      </c>
    </row>
    <row r="241" spans="2:5">
      <c r="B241" s="398">
        <f>'Historical Prices (PG, SP500)'!B241</f>
        <v>41946</v>
      </c>
      <c r="C241" s="396">
        <f>LN('Historical Prices (PG, SP500)'!F241/'Historical Prices (PG, SP500)'!F240)</f>
        <v>1.2596623913448681E-3</v>
      </c>
      <c r="D241" s="396">
        <f>LN('Historical Prices (PG, SP500)'!O241/'Historical Prices (PG, SP500)'!O240)</f>
        <v>-1.1892880023623562E-4</v>
      </c>
      <c r="E241" s="396">
        <f t="shared" si="3"/>
        <v>1.1407335911086324E-3</v>
      </c>
    </row>
    <row r="242" spans="2:5">
      <c r="B242" s="398">
        <f>'Historical Prices (PG, SP500)'!B242</f>
        <v>41947</v>
      </c>
      <c r="C242" s="396">
        <f>LN('Historical Prices (PG, SP500)'!F242/'Historical Prices (PG, SP500)'!F241)</f>
        <v>1.4316822526895293E-2</v>
      </c>
      <c r="D242" s="396">
        <f>LN('Historical Prices (PG, SP500)'!O242/'Historical Prices (PG, SP500)'!O241)</f>
        <v>-2.8338532482108702E-3</v>
      </c>
      <c r="E242" s="396">
        <f t="shared" si="3"/>
        <v>1.1482969278684422E-2</v>
      </c>
    </row>
    <row r="243" spans="2:5">
      <c r="B243" s="398">
        <f>'Historical Prices (PG, SP500)'!B243</f>
        <v>41948</v>
      </c>
      <c r="C243" s="396">
        <f>LN('Historical Prices (PG, SP500)'!F243/'Historical Prices (PG, SP500)'!F242)</f>
        <v>4.0531580147546622E-3</v>
      </c>
      <c r="D243" s="396">
        <f>LN('Historical Prices (PG, SP500)'!O243/'Historical Prices (PG, SP500)'!O242)</f>
        <v>5.6843107121705662E-3</v>
      </c>
      <c r="E243" s="396">
        <f t="shared" si="3"/>
        <v>9.7374687269252275E-3</v>
      </c>
    </row>
    <row r="244" spans="2:5">
      <c r="B244" s="398">
        <f>'Historical Prices (PG, SP500)'!B244</f>
        <v>41949</v>
      </c>
      <c r="C244" s="396">
        <f>LN('Historical Prices (PG, SP500)'!F244/'Historical Prices (PG, SP500)'!F243)</f>
        <v>-1.1242047150932836E-3</v>
      </c>
      <c r="D244" s="396">
        <f>LN('Historical Prices (PG, SP500)'!O244/'Historical Prices (PG, SP500)'!O243)</f>
        <v>3.7684038179458044E-3</v>
      </c>
      <c r="E244" s="396">
        <f t="shared" si="3"/>
        <v>2.6441991028525206E-3</v>
      </c>
    </row>
    <row r="245" spans="2:5">
      <c r="B245" s="398">
        <f>'Historical Prices (PG, SP500)'!B245</f>
        <v>41950</v>
      </c>
      <c r="C245" s="396">
        <f>LN('Historical Prices (PG, SP500)'!F245/'Historical Prices (PG, SP500)'!F244)</f>
        <v>2.5837794668780688E-3</v>
      </c>
      <c r="D245" s="396">
        <f>LN('Historical Prices (PG, SP500)'!O245/'Historical Prices (PG, SP500)'!O244)</f>
        <v>3.4952512292501896E-4</v>
      </c>
      <c r="E245" s="396">
        <f t="shared" si="3"/>
        <v>2.9333045898030877E-3</v>
      </c>
    </row>
    <row r="246" spans="2:5">
      <c r="B246" s="398">
        <f>'Historical Prices (PG, SP500)'!B246</f>
        <v>41953</v>
      </c>
      <c r="C246" s="396">
        <f>LN('Historical Prices (PG, SP500)'!F246/'Historical Prices (PG, SP500)'!F245)</f>
        <v>3.583831932513451E-3</v>
      </c>
      <c r="D246" s="396">
        <f>LN('Historical Prices (PG, SP500)'!O246/'Historical Prices (PG, SP500)'!O245)</f>
        <v>3.1153271076324886E-3</v>
      </c>
      <c r="E246" s="396">
        <f t="shared" si="3"/>
        <v>6.6991590401459401E-3</v>
      </c>
    </row>
    <row r="247" spans="2:5">
      <c r="B247" s="398">
        <f>'Historical Prices (PG, SP500)'!B247</f>
        <v>41954</v>
      </c>
      <c r="C247" s="396">
        <f>LN('Historical Prices (PG, SP500)'!F247/'Historical Prices (PG, SP500)'!F246)</f>
        <v>2.456466243514332E-3</v>
      </c>
      <c r="D247" s="396">
        <f>LN('Historical Prices (PG, SP500)'!O247/'Historical Prices (PG, SP500)'!O246)</f>
        <v>6.9645165701919096E-4</v>
      </c>
      <c r="E247" s="396">
        <f t="shared" si="3"/>
        <v>3.1529179005335231E-3</v>
      </c>
    </row>
    <row r="248" spans="2:5">
      <c r="B248" s="398">
        <f>'Historical Prices (PG, SP500)'!B248</f>
        <v>41955</v>
      </c>
      <c r="C248" s="396">
        <f>LN('Historical Prices (PG, SP500)'!F248/'Historical Prices (PG, SP500)'!F247)</f>
        <v>-2.1210725109790467E-3</v>
      </c>
      <c r="D248" s="396">
        <f>LN('Historical Prices (PG, SP500)'!O248/'Historical Prices (PG, SP500)'!O247)</f>
        <v>-7.0136272063750277E-4</v>
      </c>
      <c r="E248" s="396">
        <f t="shared" si="3"/>
        <v>-2.8224352316165496E-3</v>
      </c>
    </row>
    <row r="249" spans="2:5">
      <c r="B249" s="398">
        <f>'Historical Prices (PG, SP500)'!B249</f>
        <v>41956</v>
      </c>
      <c r="C249" s="396">
        <f>LN('Historical Prices (PG, SP500)'!F249/'Historical Prices (PG, SP500)'!F248)</f>
        <v>-9.8833351113018757E-3</v>
      </c>
      <c r="D249" s="396">
        <f>LN('Historical Prices (PG, SP500)'!O249/'Historical Prices (PG, SP500)'!O248)</f>
        <v>5.2970440158390175E-4</v>
      </c>
      <c r="E249" s="396">
        <f t="shared" si="3"/>
        <v>-9.3536307097179736E-3</v>
      </c>
    </row>
    <row r="250" spans="2:5">
      <c r="B250" s="398">
        <f>'Historical Prices (PG, SP500)'!B250</f>
        <v>41957</v>
      </c>
      <c r="C250" s="396">
        <f>LN('Historical Prices (PG, SP500)'!F250/'Historical Prices (PG, SP500)'!F249)</f>
        <v>-5.5457898095837444E-3</v>
      </c>
      <c r="D250" s="396">
        <f>LN('Historical Prices (PG, SP500)'!O250/'Historical Prices (PG, SP500)'!O249)</f>
        <v>2.4024123365344922E-4</v>
      </c>
      <c r="E250" s="396">
        <f t="shared" si="3"/>
        <v>-5.305548575930295E-3</v>
      </c>
    </row>
    <row r="251" spans="2:5">
      <c r="B251" s="398">
        <f>'Historical Prices (PG, SP500)'!B251</f>
        <v>41960</v>
      </c>
      <c r="C251" s="396">
        <f>LN('Historical Prices (PG, SP500)'!F251/'Historical Prices (PG, SP500)'!F250)</f>
        <v>-3.0691130042090013E-3</v>
      </c>
      <c r="D251" s="396">
        <f>LN('Historical Prices (PG, SP500)'!O251/'Historical Prices (PG, SP500)'!O250)</f>
        <v>7.3508877776274207E-4</v>
      </c>
      <c r="E251" s="396">
        <f t="shared" si="3"/>
        <v>-2.334024226446259E-3</v>
      </c>
    </row>
    <row r="252" spans="2:5">
      <c r="B252" s="398">
        <f>'Historical Prices (PG, SP500)'!B252</f>
        <v>41961</v>
      </c>
      <c r="C252" s="396">
        <f>LN('Historical Prices (PG, SP500)'!F252/'Historical Prices (PG, SP500)'!F251)</f>
        <v>1.2515048493976705E-3</v>
      </c>
      <c r="D252" s="396">
        <f>LN('Historical Prices (PG, SP500)'!O252/'Historical Prices (PG, SP500)'!O251)</f>
        <v>5.1208495790618968E-3</v>
      </c>
      <c r="E252" s="396">
        <f t="shared" si="3"/>
        <v>6.3723544284595675E-3</v>
      </c>
    </row>
    <row r="253" spans="2:5">
      <c r="B253" s="398">
        <f>'Historical Prices (PG, SP500)'!B253</f>
        <v>41962</v>
      </c>
      <c r="C253" s="396">
        <f>LN('Historical Prices (PG, SP500)'!F253/'Historical Prices (PG, SP500)'!F252)</f>
        <v>8.8296475844052754E-3</v>
      </c>
      <c r="D253" s="396">
        <f>LN('Historical Prices (PG, SP500)'!O253/'Historical Prices (PG, SP500)'!O252)</f>
        <v>-1.5022868144790934E-3</v>
      </c>
      <c r="E253" s="396">
        <f t="shared" si="3"/>
        <v>7.3273607699261816E-3</v>
      </c>
    </row>
    <row r="254" spans="2:5">
      <c r="B254" s="398">
        <f>'Historical Prices (PG, SP500)'!B254</f>
        <v>41963</v>
      </c>
      <c r="C254" s="396">
        <f>LN('Historical Prices (PG, SP500)'!F254/'Historical Prices (PG, SP500)'!F253)</f>
        <v>-2.9345618591208912E-3</v>
      </c>
      <c r="D254" s="396">
        <f>LN('Historical Prices (PG, SP500)'!O254/'Historical Prices (PG, SP500)'!O253)</f>
        <v>1.9651638682952766E-3</v>
      </c>
      <c r="E254" s="396">
        <f t="shared" si="3"/>
        <v>-9.6939799082561458E-4</v>
      </c>
    </row>
    <row r="255" spans="2:5">
      <c r="B255" s="398">
        <f>'Historical Prices (PG, SP500)'!B255</f>
        <v>41964</v>
      </c>
      <c r="C255" s="396">
        <f>LN('Historical Prices (PG, SP500)'!F255/'Historical Prices (PG, SP500)'!F254)</f>
        <v>1.4683122391105699E-3</v>
      </c>
      <c r="D255" s="396">
        <f>LN('Historical Prices (PG, SP500)'!O255/'Historical Prices (PG, SP500)'!O254)</f>
        <v>5.2232126037382535E-3</v>
      </c>
      <c r="E255" s="396">
        <f t="shared" si="3"/>
        <v>6.6915248428488236E-3</v>
      </c>
    </row>
    <row r="256" spans="2:5">
      <c r="B256" s="398">
        <f>'Historical Prices (PG, SP500)'!B256</f>
        <v>41967</v>
      </c>
      <c r="C256" s="396">
        <f>LN('Historical Prices (PG, SP500)'!F256/'Historical Prices (PG, SP500)'!F255)</f>
        <v>-5.5457898095837444E-3</v>
      </c>
      <c r="D256" s="396">
        <f>LN('Historical Prices (PG, SP500)'!O256/'Historical Prices (PG, SP500)'!O255)</f>
        <v>2.8599297608858914E-3</v>
      </c>
      <c r="E256" s="396">
        <f t="shared" si="3"/>
        <v>-2.685860048697853E-3</v>
      </c>
    </row>
    <row r="257" spans="2:5">
      <c r="B257" s="398">
        <f>'Historical Prices (PG, SP500)'!B257</f>
        <v>41968</v>
      </c>
      <c r="C257" s="396">
        <f>LN('Historical Prices (PG, SP500)'!F257/'Historical Prices (PG, SP500)'!F256)</f>
        <v>7.8006385538197612E-3</v>
      </c>
      <c r="D257" s="396">
        <f>LN('Historical Prices (PG, SP500)'!O257/'Historical Prices (PG, SP500)'!O256)</f>
        <v>-1.1506915591880367E-3</v>
      </c>
      <c r="E257" s="396">
        <f t="shared" si="3"/>
        <v>6.6499469946317245E-3</v>
      </c>
    </row>
    <row r="258" spans="2:5">
      <c r="B258" s="398">
        <f>'Historical Prices (PG, SP500)'!B258</f>
        <v>41969</v>
      </c>
      <c r="C258" s="396">
        <f>LN('Historical Prices (PG, SP500)'!F258/'Historical Prices (PG, SP500)'!F257)</f>
        <v>9.0042779609097426E-4</v>
      </c>
      <c r="D258" s="396">
        <f>LN('Historical Prices (PG, SP500)'!O258/'Historical Prices (PG, SP500)'!O257)</f>
        <v>2.8020525549233778E-3</v>
      </c>
      <c r="E258" s="396">
        <f t="shared" si="3"/>
        <v>3.7024803510143523E-3</v>
      </c>
    </row>
    <row r="259" spans="2:5">
      <c r="B259" s="398">
        <f>'Historical Prices (PG, SP500)'!B259</f>
        <v>41971</v>
      </c>
      <c r="C259" s="396">
        <f>LN('Historical Prices (PG, SP500)'!F259/'Historical Prices (PG, SP500)'!F258)</f>
        <v>1.7288959174390193E-2</v>
      </c>
      <c r="D259" s="396">
        <f>LN('Historical Prices (PG, SP500)'!O259/'Historical Prices (PG, SP500)'!O258)</f>
        <v>-2.5456643802205699E-3</v>
      </c>
      <c r="E259" s="396">
        <f t="shared" si="3"/>
        <v>1.4743294794169623E-2</v>
      </c>
    </row>
    <row r="260" spans="2:5">
      <c r="B260" s="398">
        <f>'Historical Prices (PG, SP500)'!B260</f>
        <v>41974</v>
      </c>
      <c r="C260" s="396">
        <f>LN('Historical Prices (PG, SP500)'!F260/'Historical Prices (PG, SP500)'!F259)</f>
        <v>-3.8778841585222052E-3</v>
      </c>
      <c r="D260" s="396">
        <f>LN('Historical Prices (PG, SP500)'!O260/'Historical Prices (PG, SP500)'!O259)</f>
        <v>-6.8527897391607124E-3</v>
      </c>
      <c r="E260" s="396">
        <f t="shared" si="3"/>
        <v>-1.0730673897682917E-2</v>
      </c>
    </row>
    <row r="261" spans="2:5">
      <c r="B261" s="398">
        <f>'Historical Prices (PG, SP500)'!B261</f>
        <v>41975</v>
      </c>
      <c r="C261" s="396">
        <f>LN('Historical Prices (PG, SP500)'!F261/'Historical Prices (PG, SP500)'!F260)</f>
        <v>1.0930254985860423E-2</v>
      </c>
      <c r="D261" s="396">
        <f>LN('Historical Prices (PG, SP500)'!O261/'Historical Prices (PG, SP500)'!O260)</f>
        <v>6.3641670398569801E-3</v>
      </c>
      <c r="E261" s="396">
        <f t="shared" ref="E261:E324" si="4">D261+C261</f>
        <v>1.7294422025717404E-2</v>
      </c>
    </row>
    <row r="262" spans="2:5">
      <c r="B262" s="398">
        <f>'Historical Prices (PG, SP500)'!B262</f>
        <v>41976</v>
      </c>
      <c r="C262" s="396">
        <f>LN('Historical Prices (PG, SP500)'!F262/'Historical Prices (PG, SP500)'!F261)</f>
        <v>-1.181877124946207E-2</v>
      </c>
      <c r="D262" s="396">
        <f>LN('Historical Prices (PG, SP500)'!O262/'Historical Prices (PG, SP500)'!O261)</f>
        <v>3.7576736905965669E-3</v>
      </c>
      <c r="E262" s="396">
        <f t="shared" si="4"/>
        <v>-8.0610975588655022E-3</v>
      </c>
    </row>
    <row r="263" spans="2:5">
      <c r="B263" s="398">
        <f>'Historical Prices (PG, SP500)'!B263</f>
        <v>41977</v>
      </c>
      <c r="C263" s="396">
        <f>LN('Historical Prices (PG, SP500)'!F263/'Historical Prices (PG, SP500)'!F262)</f>
        <v>6.4237898777317164E-3</v>
      </c>
      <c r="D263" s="396">
        <f>LN('Historical Prices (PG, SP500)'!O263/'Historical Prices (PG, SP500)'!O262)</f>
        <v>-1.162571611194858E-3</v>
      </c>
      <c r="E263" s="396">
        <f t="shared" si="4"/>
        <v>5.2612182665368584E-3</v>
      </c>
    </row>
    <row r="264" spans="2:5">
      <c r="B264" s="398">
        <f>'Historical Prices (PG, SP500)'!B264</f>
        <v>41978</v>
      </c>
      <c r="C264" s="396">
        <f>LN('Historical Prices (PG, SP500)'!F264/'Historical Prices (PG, SP500)'!F263)</f>
        <v>-2.2104894180480991E-3</v>
      </c>
      <c r="D264" s="396">
        <f>LN('Historical Prices (PG, SP500)'!O264/'Historical Prices (PG, SP500)'!O263)</f>
        <v>1.6638314482451343E-3</v>
      </c>
      <c r="E264" s="396">
        <f t="shared" si="4"/>
        <v>-5.466579698029648E-4</v>
      </c>
    </row>
    <row r="265" spans="2:5">
      <c r="B265" s="398">
        <f>'Historical Prices (PG, SP500)'!B265</f>
        <v>41981</v>
      </c>
      <c r="C265" s="396">
        <f>LN('Historical Prices (PG, SP500)'!F265/'Historical Prices (PG, SP500)'!F264)</f>
        <v>4.1957111578311782E-3</v>
      </c>
      <c r="D265" s="396">
        <f>LN('Historical Prices (PG, SP500)'!O265/'Historical Prices (PG, SP500)'!O264)</f>
        <v>-7.2830218621909391E-3</v>
      </c>
      <c r="E265" s="396">
        <f t="shared" si="4"/>
        <v>-3.0873107043597608E-3</v>
      </c>
    </row>
    <row r="266" spans="2:5">
      <c r="B266" s="398">
        <f>'Historical Prices (PG, SP500)'!B266</f>
        <v>41982</v>
      </c>
      <c r="C266" s="396">
        <f>LN('Historical Prices (PG, SP500)'!F266/'Historical Prices (PG, SP500)'!F265)</f>
        <v>-5.5108834507024086E-4</v>
      </c>
      <c r="D266" s="396">
        <f>LN('Historical Prices (PG, SP500)'!O266/'Historical Prices (PG, SP500)'!O265)</f>
        <v>-2.3785219748231713E-4</v>
      </c>
      <c r="E266" s="396">
        <f t="shared" si="4"/>
        <v>-7.8894054255255802E-4</v>
      </c>
    </row>
    <row r="267" spans="2:5">
      <c r="B267" s="398">
        <f>'Historical Prices (PG, SP500)'!B267</f>
        <v>41983</v>
      </c>
      <c r="C267" s="396">
        <f>LN('Historical Prices (PG, SP500)'!F267/'Historical Prices (PG, SP500)'!F266)</f>
        <v>-7.8579232724447171E-3</v>
      </c>
      <c r="D267" s="396">
        <f>LN('Historical Prices (PG, SP500)'!O267/'Historical Prices (PG, SP500)'!O266)</f>
        <v>-1.6486120835066051E-2</v>
      </c>
      <c r="E267" s="396">
        <f t="shared" si="4"/>
        <v>-2.4344044107510766E-2</v>
      </c>
    </row>
    <row r="268" spans="2:5">
      <c r="B268" s="398">
        <f>'Historical Prices (PG, SP500)'!B268</f>
        <v>41984</v>
      </c>
      <c r="C268" s="396">
        <f>LN('Historical Prices (PG, SP500)'!F268/'Historical Prices (PG, SP500)'!F267)</f>
        <v>4.5452546619024975E-3</v>
      </c>
      <c r="D268" s="396">
        <f>LN('Historical Prices (PG, SP500)'!O268/'Historical Prices (PG, SP500)'!O267)</f>
        <v>4.5254337712382214E-3</v>
      </c>
      <c r="E268" s="396">
        <f t="shared" si="4"/>
        <v>9.0706884331407181E-3</v>
      </c>
    </row>
    <row r="269" spans="2:5">
      <c r="B269" s="398">
        <f>'Historical Prices (PG, SP500)'!B269</f>
        <v>41985</v>
      </c>
      <c r="C269" s="396">
        <f>LN('Historical Prices (PG, SP500)'!F269/'Historical Prices (PG, SP500)'!F268)</f>
        <v>-9.5577629846098477E-3</v>
      </c>
      <c r="D269" s="396">
        <f>LN('Historical Prices (PG, SP500)'!O269/'Historical Prices (PG, SP500)'!O268)</f>
        <v>-1.6346465792101281E-2</v>
      </c>
      <c r="E269" s="396">
        <f t="shared" si="4"/>
        <v>-2.5904228776711127E-2</v>
      </c>
    </row>
    <row r="270" spans="2:5">
      <c r="B270" s="398">
        <f>'Historical Prices (PG, SP500)'!B270</f>
        <v>41988</v>
      </c>
      <c r="C270" s="396">
        <f>LN('Historical Prices (PG, SP500)'!F270/'Historical Prices (PG, SP500)'!F269)</f>
        <v>-3.9161560538816861E-3</v>
      </c>
      <c r="D270" s="396">
        <f>LN('Historical Prices (PG, SP500)'!O270/'Historical Prices (PG, SP500)'!O269)</f>
        <v>-6.3627861855108849E-3</v>
      </c>
      <c r="E270" s="396">
        <f t="shared" si="4"/>
        <v>-1.0278942239392571E-2</v>
      </c>
    </row>
    <row r="271" spans="2:5">
      <c r="B271" s="398">
        <f>'Historical Prices (PG, SP500)'!B271</f>
        <v>41989</v>
      </c>
      <c r="C271" s="396">
        <f>LN('Historical Prices (PG, SP500)'!F271/'Historical Prices (PG, SP500)'!F270)</f>
        <v>1.792159997958476E-3</v>
      </c>
      <c r="D271" s="396">
        <f>LN('Historical Prices (PG, SP500)'!O271/'Historical Prices (PG, SP500)'!O270)</f>
        <v>-8.5252600430867614E-3</v>
      </c>
      <c r="E271" s="396">
        <f t="shared" si="4"/>
        <v>-6.7331000451282853E-3</v>
      </c>
    </row>
    <row r="272" spans="2:5">
      <c r="B272" s="398">
        <f>'Historical Prices (PG, SP500)'!B272</f>
        <v>41990</v>
      </c>
      <c r="C272" s="396">
        <f>LN('Historical Prices (PG, SP500)'!F272/'Historical Prices (PG, SP500)'!F271)</f>
        <v>1.4884158093380902E-2</v>
      </c>
      <c r="D272" s="396">
        <f>LN('Historical Prices (PG, SP500)'!O272/'Historical Prices (PG, SP500)'!O271)</f>
        <v>2.0148073536758092E-2</v>
      </c>
      <c r="E272" s="396">
        <f t="shared" si="4"/>
        <v>3.5032231630138994E-2</v>
      </c>
    </row>
    <row r="273" spans="2:5">
      <c r="B273" s="398">
        <f>'Historical Prices (PG, SP500)'!B273</f>
        <v>41991</v>
      </c>
      <c r="C273" s="396">
        <f>LN('Historical Prices (PG, SP500)'!F273/'Historical Prices (PG, SP500)'!F272)</f>
        <v>1.4231253004024912E-2</v>
      </c>
      <c r="D273" s="396">
        <f>LN('Historical Prices (PG, SP500)'!O273/'Historical Prices (PG, SP500)'!O272)</f>
        <v>2.3731374483640814E-2</v>
      </c>
      <c r="E273" s="396">
        <f t="shared" si="4"/>
        <v>3.7962627487665726E-2</v>
      </c>
    </row>
    <row r="274" spans="2:5">
      <c r="B274" s="398">
        <f>'Historical Prices (PG, SP500)'!B274</f>
        <v>41992</v>
      </c>
      <c r="C274" s="396">
        <f>LN('Historical Prices (PG, SP500)'!F274/'Historical Prices (PG, SP500)'!F273)</f>
        <v>5.4336322102924389E-4</v>
      </c>
      <c r="D274" s="396">
        <f>LN('Historical Prices (PG, SP500)'!O274/'Historical Prices (PG, SP500)'!O273)</f>
        <v>4.5596380288210562E-3</v>
      </c>
      <c r="E274" s="396">
        <f t="shared" si="4"/>
        <v>5.1030012498503004E-3</v>
      </c>
    </row>
    <row r="275" spans="2:5">
      <c r="B275" s="398">
        <f>'Historical Prices (PG, SP500)'!B275</f>
        <v>41995</v>
      </c>
      <c r="C275" s="396">
        <f>LN('Historical Prices (PG, SP500)'!F275/'Historical Prices (PG, SP500)'!F274)</f>
        <v>5.9571797837917962E-3</v>
      </c>
      <c r="D275" s="396">
        <f>LN('Historical Prices (PG, SP500)'!O275/'Historical Prices (PG, SP500)'!O274)</f>
        <v>3.8032226158686553E-3</v>
      </c>
      <c r="E275" s="396">
        <f t="shared" si="4"/>
        <v>9.7604023996604519E-3</v>
      </c>
    </row>
    <row r="276" spans="2:5">
      <c r="B276" s="398">
        <f>'Historical Prices (PG, SP500)'!B276</f>
        <v>41996</v>
      </c>
      <c r="C276" s="396">
        <f>LN('Historical Prices (PG, SP500)'!F276/'Historical Prices (PG, SP500)'!F275)</f>
        <v>7.4238116382708639E-3</v>
      </c>
      <c r="D276" s="396">
        <f>LN('Historical Prices (PG, SP500)'!O276/'Historical Prices (PG, SP500)'!O275)</f>
        <v>1.7448387198071571E-3</v>
      </c>
      <c r="E276" s="396">
        <f t="shared" si="4"/>
        <v>9.1686503580780208E-3</v>
      </c>
    </row>
    <row r="277" spans="2:5">
      <c r="B277" s="398">
        <f>'Historical Prices (PG, SP500)'!B277</f>
        <v>41997</v>
      </c>
      <c r="C277" s="396">
        <f>LN('Historical Prices (PG, SP500)'!F277/'Historical Prices (PG, SP500)'!F276)</f>
        <v>-1.6092048744267464E-3</v>
      </c>
      <c r="D277" s="396">
        <f>LN('Historical Prices (PG, SP500)'!O277/'Historical Prices (PG, SP500)'!O276)</f>
        <v>-1.3930621104517706E-4</v>
      </c>
      <c r="E277" s="396">
        <f t="shared" si="4"/>
        <v>-1.7485110854719235E-3</v>
      </c>
    </row>
    <row r="278" spans="2:5">
      <c r="B278" s="398">
        <f>'Historical Prices (PG, SP500)'!B278</f>
        <v>41999</v>
      </c>
      <c r="C278" s="396">
        <f>LN('Historical Prices (PG, SP500)'!F278/'Historical Prices (PG, SP500)'!F277)</f>
        <v>3.4297997548099145E-3</v>
      </c>
      <c r="D278" s="396">
        <f>LN('Historical Prices (PG, SP500)'!O278/'Historical Prices (PG, SP500)'!O277)</f>
        <v>3.3041101164722553E-3</v>
      </c>
      <c r="E278" s="396">
        <f t="shared" si="4"/>
        <v>6.7339098712821694E-3</v>
      </c>
    </row>
    <row r="279" spans="2:5">
      <c r="B279" s="398">
        <f>'Historical Prices (PG, SP500)'!B279</f>
        <v>42002</v>
      </c>
      <c r="C279" s="396">
        <f>LN('Historical Prices (PG, SP500)'!F279/'Historical Prices (PG, SP500)'!F278)</f>
        <v>-8.8125235423035259E-3</v>
      </c>
      <c r="D279" s="396">
        <f>LN('Historical Prices (PG, SP500)'!O279/'Historical Prices (PG, SP500)'!O278)</f>
        <v>8.6140303177227714E-4</v>
      </c>
      <c r="E279" s="396">
        <f t="shared" si="4"/>
        <v>-7.9511205105312482E-3</v>
      </c>
    </row>
    <row r="280" spans="2:5">
      <c r="B280" s="398">
        <f>'Historical Prices (PG, SP500)'!B280</f>
        <v>42003</v>
      </c>
      <c r="C280" s="396">
        <f>LN('Historical Prices (PG, SP500)'!F280/'Historical Prices (PG, SP500)'!F279)</f>
        <v>-2.5940027375519368E-3</v>
      </c>
      <c r="D280" s="396">
        <f>LN('Historical Prices (PG, SP500)'!O280/'Historical Prices (PG, SP500)'!O279)</f>
        <v>-4.9005926973648417E-3</v>
      </c>
      <c r="E280" s="396">
        <f t="shared" si="4"/>
        <v>-7.4945954349167785E-3</v>
      </c>
    </row>
    <row r="281" spans="2:5">
      <c r="B281" s="398">
        <f>'Historical Prices (PG, SP500)'!B281</f>
        <v>42004</v>
      </c>
      <c r="C281" s="396">
        <f>LN('Historical Prices (PG, SP500)'!F281/'Historical Prices (PG, SP500)'!F280)</f>
        <v>-1.4279015448556262E-2</v>
      </c>
      <c r="D281" s="396">
        <f>LN('Historical Prices (PG, SP500)'!O281/'Historical Prices (PG, SP500)'!O280)</f>
        <v>-1.0364383893445015E-2</v>
      </c>
      <c r="E281" s="396">
        <f t="shared" si="4"/>
        <v>-2.4643399342001278E-2</v>
      </c>
    </row>
    <row r="282" spans="2:5">
      <c r="B282" s="398">
        <f>'Historical Prices (PG, SP500)'!B282</f>
        <v>42006</v>
      </c>
      <c r="C282" s="396">
        <f>LN('Historical Prices (PG, SP500)'!F282/'Historical Prices (PG, SP500)'!F281)</f>
        <v>-7.1613153202259141E-3</v>
      </c>
      <c r="D282" s="396">
        <f>LN('Historical Prices (PG, SP500)'!O282/'Historical Prices (PG, SP500)'!O281)</f>
        <v>-3.4002138968464108E-4</v>
      </c>
      <c r="E282" s="396">
        <f t="shared" si="4"/>
        <v>-7.5013367099105548E-3</v>
      </c>
    </row>
    <row r="283" spans="2:5">
      <c r="B283" s="398">
        <f>'Historical Prices (PG, SP500)'!B283</f>
        <v>42009</v>
      </c>
      <c r="C283" s="396">
        <f>LN('Historical Prices (PG, SP500)'!F283/'Historical Prices (PG, SP500)'!F282)</f>
        <v>-4.7658720351307672E-3</v>
      </c>
      <c r="D283" s="396">
        <f>LN('Historical Prices (PG, SP500)'!O283/'Historical Prices (PG, SP500)'!O282)</f>
        <v>-1.8447213476145048E-2</v>
      </c>
      <c r="E283" s="396">
        <f t="shared" si="4"/>
        <v>-2.3213085511275815E-2</v>
      </c>
    </row>
    <row r="284" spans="2:5">
      <c r="B284" s="398">
        <f>'Historical Prices (PG, SP500)'!B284</f>
        <v>42010</v>
      </c>
      <c r="C284" s="396">
        <f>LN('Historical Prices (PG, SP500)'!F284/'Historical Prices (PG, SP500)'!F283)</f>
        <v>-4.5654998292910852E-3</v>
      </c>
      <c r="D284" s="396">
        <f>LN('Historical Prices (PG, SP500)'!O284/'Historical Prices (PG, SP500)'!O283)</f>
        <v>-8.9332548391871259E-3</v>
      </c>
      <c r="E284" s="396">
        <f t="shared" si="4"/>
        <v>-1.3498754668478212E-2</v>
      </c>
    </row>
    <row r="285" spans="2:5">
      <c r="B285" s="398">
        <f>'Historical Prices (PG, SP500)'!B285</f>
        <v>42011</v>
      </c>
      <c r="C285" s="396">
        <f>LN('Historical Prices (PG, SP500)'!F285/'Historical Prices (PG, SP500)'!F284)</f>
        <v>5.2318481361954437E-3</v>
      </c>
      <c r="D285" s="396">
        <f>LN('Historical Prices (PG, SP500)'!O285/'Historical Prices (PG, SP500)'!O284)</f>
        <v>1.1562735816043841E-2</v>
      </c>
      <c r="E285" s="396">
        <f t="shared" si="4"/>
        <v>1.6794583952239286E-2</v>
      </c>
    </row>
    <row r="286" spans="2:5">
      <c r="B286" s="398">
        <f>'Historical Prices (PG, SP500)'!B286</f>
        <v>42012</v>
      </c>
      <c r="C286" s="396">
        <f>LN('Historical Prices (PG, SP500)'!F286/'Historical Prices (PG, SP500)'!F285)</f>
        <v>1.1370636516364082E-2</v>
      </c>
      <c r="D286" s="396">
        <f>LN('Historical Prices (PG, SP500)'!O286/'Historical Prices (PG, SP500)'!O285)</f>
        <v>1.773016853612145E-2</v>
      </c>
      <c r="E286" s="396">
        <f t="shared" si="4"/>
        <v>2.910080505248553E-2</v>
      </c>
    </row>
    <row r="287" spans="2:5">
      <c r="B287" s="398">
        <f>'Historical Prices (PG, SP500)'!B287</f>
        <v>42013</v>
      </c>
      <c r="C287" s="396">
        <f>LN('Historical Prices (PG, SP500)'!F287/'Historical Prices (PG, SP500)'!F286)</f>
        <v>-9.3741850990252656E-3</v>
      </c>
      <c r="D287" s="396">
        <f>LN('Historical Prices (PG, SP500)'!O287/'Historical Prices (PG, SP500)'!O286)</f>
        <v>-8.4393221529863015E-3</v>
      </c>
      <c r="E287" s="396">
        <f t="shared" si="4"/>
        <v>-1.7813507252011567E-2</v>
      </c>
    </row>
    <row r="288" spans="2:5">
      <c r="B288" s="398">
        <f>'Historical Prices (PG, SP500)'!B288</f>
        <v>42016</v>
      </c>
      <c r="C288" s="396">
        <f>LN('Historical Prices (PG, SP500)'!F288/'Historical Prices (PG, SP500)'!F287)</f>
        <v>-3.6632333096024107E-3</v>
      </c>
      <c r="D288" s="396">
        <f>LN('Historical Prices (PG, SP500)'!O288/'Historical Prices (PG, SP500)'!O287)</f>
        <v>-8.1266169265894958E-3</v>
      </c>
      <c r="E288" s="396">
        <f t="shared" si="4"/>
        <v>-1.1789850236191907E-2</v>
      </c>
    </row>
    <row r="289" spans="2:5">
      <c r="B289" s="398">
        <f>'Historical Prices (PG, SP500)'!B289</f>
        <v>42017</v>
      </c>
      <c r="C289" s="396">
        <f>LN('Historical Prices (PG, SP500)'!F289/'Historical Prices (PG, SP500)'!F288)</f>
        <v>4.2171297421427318E-3</v>
      </c>
      <c r="D289" s="396">
        <f>LN('Historical Prices (PG, SP500)'!O289/'Historical Prices (PG, SP500)'!O288)</f>
        <v>-2.5818856981186258E-3</v>
      </c>
      <c r="E289" s="396">
        <f t="shared" si="4"/>
        <v>1.6352440440241061E-3</v>
      </c>
    </row>
    <row r="290" spans="2:5">
      <c r="B290" s="398">
        <f>'Historical Prices (PG, SP500)'!B290</f>
        <v>42018</v>
      </c>
      <c r="C290" s="396">
        <f>LN('Historical Prices (PG, SP500)'!F290/'Historical Prices (PG, SP500)'!F289)</f>
        <v>-3.4389628243652924E-3</v>
      </c>
      <c r="D290" s="396">
        <f>LN('Historical Prices (PG, SP500)'!O290/'Historical Prices (PG, SP500)'!O289)</f>
        <v>-5.8300285881662875E-3</v>
      </c>
      <c r="E290" s="396">
        <f t="shared" si="4"/>
        <v>-9.2689914125315791E-3</v>
      </c>
    </row>
    <row r="291" spans="2:5">
      <c r="B291" s="398">
        <f>'Historical Prices (PG, SP500)'!B291</f>
        <v>42019</v>
      </c>
      <c r="C291" s="396">
        <f>LN('Historical Prices (PG, SP500)'!F291/'Historical Prices (PG, SP500)'!F290)</f>
        <v>-1.4456160507294751E-3</v>
      </c>
      <c r="D291" s="396">
        <f>LN('Historical Prices (PG, SP500)'!O291/'Historical Prices (PG, SP500)'!O290)</f>
        <v>-9.2909032101848917E-3</v>
      </c>
      <c r="E291" s="396">
        <f t="shared" si="4"/>
        <v>-1.0736519260914366E-2</v>
      </c>
    </row>
    <row r="292" spans="2:5">
      <c r="B292" s="398">
        <f>'Historical Prices (PG, SP500)'!B292</f>
        <v>42020</v>
      </c>
      <c r="C292" s="396">
        <f>LN('Historical Prices (PG, SP500)'!F292/'Historical Prices (PG, SP500)'!F291)</f>
        <v>1.5350077692165129E-2</v>
      </c>
      <c r="D292" s="396">
        <f>LN('Historical Prices (PG, SP500)'!O292/'Historical Prices (PG, SP500)'!O291)</f>
        <v>1.3334893185903807E-2</v>
      </c>
      <c r="E292" s="396">
        <f t="shared" si="4"/>
        <v>2.8684970878068934E-2</v>
      </c>
    </row>
    <row r="293" spans="2:5">
      <c r="B293" s="398">
        <f>'Historical Prices (PG, SP500)'!B293</f>
        <v>42024</v>
      </c>
      <c r="C293" s="396">
        <f>LN('Historical Prices (PG, SP500)'!F293/'Historical Prices (PG, SP500)'!F292)</f>
        <v>-6.5772858479753624E-4</v>
      </c>
      <c r="D293" s="396">
        <f>LN('Historical Prices (PG, SP500)'!O293/'Historical Prices (PG, SP500)'!O292)</f>
        <v>1.5487524912989278E-3</v>
      </c>
      <c r="E293" s="396">
        <f t="shared" si="4"/>
        <v>8.9102390650139154E-4</v>
      </c>
    </row>
    <row r="294" spans="2:5">
      <c r="B294" s="398">
        <f>'Historical Prices (PG, SP500)'!B294</f>
        <v>42025</v>
      </c>
      <c r="C294" s="396">
        <f>LN('Historical Prices (PG, SP500)'!F294/'Historical Prices (PG, SP500)'!F293)</f>
        <v>-5.0571676311281111E-3</v>
      </c>
      <c r="D294" s="396">
        <f>LN('Historical Prices (PG, SP500)'!O294/'Historical Prices (PG, SP500)'!O293)</f>
        <v>4.720464879542292E-3</v>
      </c>
      <c r="E294" s="396">
        <f t="shared" si="4"/>
        <v>-3.3670275158581911E-4</v>
      </c>
    </row>
    <row r="295" spans="2:5">
      <c r="B295" s="398">
        <f>'Historical Prices (PG, SP500)'!B295</f>
        <v>42026</v>
      </c>
      <c r="C295" s="396">
        <f>LN('Historical Prices (PG, SP500)'!F295/'Historical Prices (PG, SP500)'!F294)</f>
        <v>9.7615249558626813E-3</v>
      </c>
      <c r="D295" s="396">
        <f>LN('Historical Prices (PG, SP500)'!O295/'Historical Prices (PG, SP500)'!O294)</f>
        <v>1.5154312961683942E-2</v>
      </c>
      <c r="E295" s="396">
        <f t="shared" si="4"/>
        <v>2.4915837917546625E-2</v>
      </c>
    </row>
    <row r="296" spans="2:5">
      <c r="B296" s="398">
        <f>'Historical Prices (PG, SP500)'!B296</f>
        <v>42027</v>
      </c>
      <c r="C296" s="396">
        <f>LN('Historical Prices (PG, SP500)'!F296/'Historical Prices (PG, SP500)'!F295)</f>
        <v>-1.6951434608671281E-2</v>
      </c>
      <c r="D296" s="396">
        <f>LN('Historical Prices (PG, SP500)'!O296/'Historical Prices (PG, SP500)'!O295)</f>
        <v>-5.5066562878371269E-3</v>
      </c>
      <c r="E296" s="396">
        <f t="shared" si="4"/>
        <v>-2.2458090896508409E-2</v>
      </c>
    </row>
    <row r="297" spans="2:5">
      <c r="B297" s="398">
        <f>'Historical Prices (PG, SP500)'!B297</f>
        <v>42030</v>
      </c>
      <c r="C297" s="396">
        <f>LN('Historical Prices (PG, SP500)'!F297/'Historical Prices (PG, SP500)'!F296)</f>
        <v>-5.5660834883007829E-3</v>
      </c>
      <c r="D297" s="396">
        <f>LN('Historical Prices (PG, SP500)'!O297/'Historical Prices (PG, SP500)'!O296)</f>
        <v>2.5651682269424068E-3</v>
      </c>
      <c r="E297" s="396">
        <f t="shared" si="4"/>
        <v>-3.0009152613583762E-3</v>
      </c>
    </row>
    <row r="298" spans="2:5">
      <c r="B298" s="398">
        <f>'Historical Prices (PG, SP500)'!B298</f>
        <v>42031</v>
      </c>
      <c r="C298" s="396">
        <f>LN('Historical Prices (PG, SP500)'!F298/'Historical Prices (PG, SP500)'!F297)</f>
        <v>-3.5103325911206164E-2</v>
      </c>
      <c r="D298" s="396">
        <f>LN('Historical Prices (PG, SP500)'!O298/'Historical Prices (PG, SP500)'!O297)</f>
        <v>-1.3478287784341066E-2</v>
      </c>
      <c r="E298" s="396">
        <f t="shared" si="4"/>
        <v>-4.8581613695547227E-2</v>
      </c>
    </row>
    <row r="299" spans="2:5">
      <c r="B299" s="398">
        <f>'Historical Prices (PG, SP500)'!B299</f>
        <v>42032</v>
      </c>
      <c r="C299" s="396">
        <f>LN('Historical Prices (PG, SP500)'!F299/'Historical Prices (PG, SP500)'!F298)</f>
        <v>-1.5614346597700227E-2</v>
      </c>
      <c r="D299" s="396">
        <f>LN('Historical Prices (PG, SP500)'!O299/'Historical Prices (PG, SP500)'!O298)</f>
        <v>-1.358750298545512E-2</v>
      </c>
      <c r="E299" s="396">
        <f t="shared" si="4"/>
        <v>-2.9201849583155345E-2</v>
      </c>
    </row>
    <row r="300" spans="2:5">
      <c r="B300" s="398">
        <f>'Historical Prices (PG, SP500)'!B300</f>
        <v>42033</v>
      </c>
      <c r="C300" s="396">
        <f>LN('Historical Prices (PG, SP500)'!F300/'Historical Prices (PG, SP500)'!F299)</f>
        <v>6.0882520338977428E-3</v>
      </c>
      <c r="D300" s="396">
        <f>LN('Historical Prices (PG, SP500)'!O300/'Historical Prices (PG, SP500)'!O299)</f>
        <v>9.4895171480104974E-3</v>
      </c>
      <c r="E300" s="396">
        <f t="shared" si="4"/>
        <v>1.557776918190824E-2</v>
      </c>
    </row>
    <row r="301" spans="2:5">
      <c r="B301" s="398">
        <f>'Historical Prices (PG, SP500)'!B301</f>
        <v>42034</v>
      </c>
      <c r="C301" s="396">
        <f>LN('Historical Prices (PG, SP500)'!F301/'Historical Prices (PG, SP500)'!F300)</f>
        <v>-1.6239436757362943E-2</v>
      </c>
      <c r="D301" s="396">
        <f>LN('Historical Prices (PG, SP500)'!O301/'Historical Prices (PG, SP500)'!O300)</f>
        <v>-1.3077099123800286E-2</v>
      </c>
      <c r="E301" s="396">
        <f t="shared" si="4"/>
        <v>-2.931653588116323E-2</v>
      </c>
    </row>
    <row r="302" spans="2:5">
      <c r="B302" s="398">
        <f>'Historical Prices (PG, SP500)'!B302</f>
        <v>42037</v>
      </c>
      <c r="C302" s="396">
        <f>LN('Historical Prices (PG, SP500)'!F302/'Historical Prices (PG, SP500)'!F301)</f>
        <v>9.7988149645002014E-3</v>
      </c>
      <c r="D302" s="396">
        <f>LN('Historical Prices (PG, SP500)'!O302/'Historical Prices (PG, SP500)'!O301)</f>
        <v>1.2879170322592387E-2</v>
      </c>
      <c r="E302" s="396">
        <f t="shared" si="4"/>
        <v>2.267798528709259E-2</v>
      </c>
    </row>
    <row r="303" spans="2:5">
      <c r="B303" s="398">
        <f>'Historical Prices (PG, SP500)'!B303</f>
        <v>42038</v>
      </c>
      <c r="C303" s="396">
        <f>LN('Historical Prices (PG, SP500)'!F303/'Historical Prices (PG, SP500)'!F302)</f>
        <v>9.703636087149253E-3</v>
      </c>
      <c r="D303" s="396">
        <f>LN('Historical Prices (PG, SP500)'!O303/'Historical Prices (PG, SP500)'!O302)</f>
        <v>1.4336238227742741E-2</v>
      </c>
      <c r="E303" s="396">
        <f t="shared" si="4"/>
        <v>2.4039874314891994E-2</v>
      </c>
    </row>
    <row r="304" spans="2:5">
      <c r="B304" s="398">
        <f>'Historical Prices (PG, SP500)'!B304</f>
        <v>42039</v>
      </c>
      <c r="C304" s="396">
        <f>LN('Historical Prices (PG, SP500)'!F304/'Historical Prices (PG, SP500)'!F303)</f>
        <v>-1.8632356835995749E-3</v>
      </c>
      <c r="D304" s="396">
        <f>LN('Historical Prices (PG, SP500)'!O304/'Historical Prices (PG, SP500)'!O303)</f>
        <v>-4.1647063128333371E-3</v>
      </c>
      <c r="E304" s="396">
        <f t="shared" si="4"/>
        <v>-6.0279419964329121E-3</v>
      </c>
    </row>
    <row r="305" spans="2:5">
      <c r="B305" s="398">
        <f>'Historical Prices (PG, SP500)'!B305</f>
        <v>42040</v>
      </c>
      <c r="C305" s="396">
        <f>LN('Historical Prices (PG, SP500)'!F305/'Historical Prices (PG, SP500)'!F304)</f>
        <v>1.0551387943175436E-2</v>
      </c>
      <c r="D305" s="396">
        <f>LN('Historical Prices (PG, SP500)'!O305/'Historical Prices (PG, SP500)'!O304)</f>
        <v>1.0238810823374916E-2</v>
      </c>
      <c r="E305" s="396">
        <f t="shared" si="4"/>
        <v>2.0790198766550354E-2</v>
      </c>
    </row>
    <row r="306" spans="2:5">
      <c r="B306" s="398">
        <f>'Historical Prices (PG, SP500)'!B306</f>
        <v>42041</v>
      </c>
      <c r="C306" s="396">
        <f>LN('Historical Prices (PG, SP500)'!F306/'Historical Prices (PG, SP500)'!F305)</f>
        <v>-1.2651738749146765E-2</v>
      </c>
      <c r="D306" s="396">
        <f>LN('Historical Prices (PG, SP500)'!O306/'Historical Prices (PG, SP500)'!O305)</f>
        <v>-3.4240276947173063E-3</v>
      </c>
      <c r="E306" s="396">
        <f t="shared" si="4"/>
        <v>-1.6075766443864072E-2</v>
      </c>
    </row>
    <row r="307" spans="2:5">
      <c r="B307" s="398">
        <f>'Historical Prices (PG, SP500)'!B307</f>
        <v>42044</v>
      </c>
      <c r="C307" s="396">
        <f>LN('Historical Prices (PG, SP500)'!F307/'Historical Prices (PG, SP500)'!F306)</f>
        <v>-6.5627563200338314E-3</v>
      </c>
      <c r="D307" s="396">
        <f>LN('Historical Prices (PG, SP500)'!O307/'Historical Prices (PG, SP500)'!O306)</f>
        <v>-4.2562395694247922E-3</v>
      </c>
      <c r="E307" s="396">
        <f t="shared" si="4"/>
        <v>-1.0818995889458623E-2</v>
      </c>
    </row>
    <row r="308" spans="2:5">
      <c r="B308" s="398">
        <f>'Historical Prices (PG, SP500)'!B308</f>
        <v>42045</v>
      </c>
      <c r="C308" s="396">
        <f>LN('Historical Prices (PG, SP500)'!F308/'Historical Prices (PG, SP500)'!F307)</f>
        <v>3.9896320933027725E-3</v>
      </c>
      <c r="D308" s="396">
        <f>LN('Historical Prices (PG, SP500)'!O308/'Historical Prices (PG, SP500)'!O307)</f>
        <v>1.0618979721447666E-2</v>
      </c>
      <c r="E308" s="396">
        <f t="shared" si="4"/>
        <v>1.4608611814750438E-2</v>
      </c>
    </row>
    <row r="309" spans="2:5">
      <c r="B309" s="398">
        <f>'Historical Prices (PG, SP500)'!B309</f>
        <v>42046</v>
      </c>
      <c r="C309" s="396">
        <f>LN('Historical Prices (PG, SP500)'!F309/'Historical Prices (PG, SP500)'!F308)</f>
        <v>2.9234658361538633E-3</v>
      </c>
      <c r="D309" s="396">
        <f>LN('Historical Prices (PG, SP500)'!O309/'Historical Prices (PG, SP500)'!O308)</f>
        <v>-2.9034206552188216E-5</v>
      </c>
      <c r="E309" s="396">
        <f t="shared" si="4"/>
        <v>2.8944316296016749E-3</v>
      </c>
    </row>
    <row r="310" spans="2:5">
      <c r="B310" s="398">
        <f>'Historical Prices (PG, SP500)'!B310</f>
        <v>42047</v>
      </c>
      <c r="C310" s="396">
        <f>LN('Historical Prices (PG, SP500)'!F310/'Historical Prices (PG, SP500)'!F309)</f>
        <v>4.5436089647091192E-3</v>
      </c>
      <c r="D310" s="396">
        <f>LN('Historical Prices (PG, SP500)'!O310/'Historical Prices (PG, SP500)'!O309)</f>
        <v>9.598294984990317E-3</v>
      </c>
      <c r="E310" s="396">
        <f t="shared" si="4"/>
        <v>1.4141903949699436E-2</v>
      </c>
    </row>
    <row r="311" spans="2:5">
      <c r="B311" s="398">
        <f>'Historical Prices (PG, SP500)'!B311</f>
        <v>42048</v>
      </c>
      <c r="C311" s="396">
        <f>LN('Historical Prices (PG, SP500)'!F311/'Historical Prices (PG, SP500)'!F310)</f>
        <v>-1.5122087363080836E-3</v>
      </c>
      <c r="D311" s="396">
        <f>LN('Historical Prices (PG, SP500)'!O311/'Historical Prices (PG, SP500)'!O310)</f>
        <v>4.0664593404575655E-3</v>
      </c>
      <c r="E311" s="396">
        <f t="shared" si="4"/>
        <v>2.5542506041494818E-3</v>
      </c>
    </row>
    <row r="312" spans="2:5">
      <c r="B312" s="398">
        <f>'Historical Prices (PG, SP500)'!B312</f>
        <v>42052</v>
      </c>
      <c r="C312" s="396">
        <f>LN('Historical Prices (PG, SP500)'!F312/'Historical Prices (PG, SP500)'!F311)</f>
        <v>-4.7844656295035265E-3</v>
      </c>
      <c r="D312" s="396">
        <f>LN('Historical Prices (PG, SP500)'!O312/'Historical Prices (PG, SP500)'!O311)</f>
        <v>1.5962998616407095E-3</v>
      </c>
      <c r="E312" s="396">
        <f t="shared" si="4"/>
        <v>-3.1881657678628169E-3</v>
      </c>
    </row>
    <row r="313" spans="2:5">
      <c r="B313" s="398">
        <f>'Historical Prices (PG, SP500)'!B313</f>
        <v>42053</v>
      </c>
      <c r="C313" s="396">
        <f>LN('Historical Prices (PG, SP500)'!F313/'Historical Prices (PG, SP500)'!F312)</f>
        <v>8.9666277618215117E-3</v>
      </c>
      <c r="D313" s="396">
        <f>LN('Historical Prices (PG, SP500)'!O313/'Historical Prices (PG, SP500)'!O312)</f>
        <v>-3.1435850414654552E-4</v>
      </c>
      <c r="E313" s="396">
        <f t="shared" si="4"/>
        <v>8.6522692576749653E-3</v>
      </c>
    </row>
    <row r="314" spans="2:5">
      <c r="B314" s="398">
        <f>'Historical Prices (PG, SP500)'!B314</f>
        <v>42054</v>
      </c>
      <c r="C314" s="396">
        <f>LN('Historical Prices (PG, SP500)'!F314/'Historical Prices (PG, SP500)'!F313)</f>
        <v>-1.2247228301261674E-2</v>
      </c>
      <c r="D314" s="396">
        <f>LN('Historical Prices (PG, SP500)'!O314/'Historical Prices (PG, SP500)'!O313)</f>
        <v>-1.0626219688207137E-3</v>
      </c>
      <c r="E314" s="396">
        <f t="shared" si="4"/>
        <v>-1.3309850270082389E-2</v>
      </c>
    </row>
    <row r="315" spans="2:5">
      <c r="B315" s="398">
        <f>'Historical Prices (PG, SP500)'!B315</f>
        <v>42055</v>
      </c>
      <c r="C315" s="396">
        <f>LN('Historical Prices (PG, SP500)'!F315/'Historical Prices (PG, SP500)'!F314)</f>
        <v>-3.9980767743882928E-3</v>
      </c>
      <c r="D315" s="396">
        <f>LN('Historical Prices (PG, SP500)'!O315/'Historical Prices (PG, SP500)'!O314)</f>
        <v>6.1078428844464306E-3</v>
      </c>
      <c r="E315" s="396">
        <f t="shared" si="4"/>
        <v>2.1097661100581378E-3</v>
      </c>
    </row>
    <row r="316" spans="2:5">
      <c r="B316" s="398">
        <f>'Historical Prices (PG, SP500)'!B316</f>
        <v>42058</v>
      </c>
      <c r="C316" s="396">
        <f>LN('Historical Prices (PG, SP500)'!F316/'Historical Prices (PG, SP500)'!F315)</f>
        <v>6.1082768787771467E-3</v>
      </c>
      <c r="D316" s="396">
        <f>LN('Historical Prices (PG, SP500)'!O316/'Historical Prices (PG, SP500)'!O315)</f>
        <v>-3.0338534527620388E-4</v>
      </c>
      <c r="E316" s="396">
        <f t="shared" si="4"/>
        <v>5.8048915335009426E-3</v>
      </c>
    </row>
    <row r="317" spans="2:5">
      <c r="B317" s="398">
        <f>'Historical Prices (PG, SP500)'!B317</f>
        <v>42059</v>
      </c>
      <c r="C317" s="396">
        <f>LN('Historical Prices (PG, SP500)'!F317/'Historical Prices (PG, SP500)'!F316)</f>
        <v>1.2873897341728899E-3</v>
      </c>
      <c r="D317" s="396">
        <f>LN('Historical Prices (PG, SP500)'!O317/'Historical Prices (PG, SP500)'!O316)</f>
        <v>2.7549722990950704E-3</v>
      </c>
      <c r="E317" s="396">
        <f t="shared" si="4"/>
        <v>4.0423620332679603E-3</v>
      </c>
    </row>
    <row r="318" spans="2:5">
      <c r="B318" s="398">
        <f>'Historical Prices (PG, SP500)'!B318</f>
        <v>42060</v>
      </c>
      <c r="C318" s="396">
        <f>LN('Historical Prices (PG, SP500)'!F318/'Historical Prices (PG, SP500)'!F317)</f>
        <v>-4.67957428216515E-4</v>
      </c>
      <c r="D318" s="396">
        <f>LN('Historical Prices (PG, SP500)'!O318/'Historical Prices (PG, SP500)'!O317)</f>
        <v>-7.6601694159734123E-4</v>
      </c>
      <c r="E318" s="396">
        <f t="shared" si="4"/>
        <v>-1.2339743698138563E-3</v>
      </c>
    </row>
    <row r="319" spans="2:5">
      <c r="B319" s="398">
        <f>'Historical Prices (PG, SP500)'!B319</f>
        <v>42061</v>
      </c>
      <c r="C319" s="396">
        <f>LN('Historical Prices (PG, SP500)'!F319/'Historical Prices (PG, SP500)'!F318)</f>
        <v>-3.3991828439555224E-3</v>
      </c>
      <c r="D319" s="396">
        <f>LN('Historical Prices (PG, SP500)'!O319/'Historical Prices (PG, SP500)'!O318)</f>
        <v>-1.4771185417172892E-3</v>
      </c>
      <c r="E319" s="396">
        <f t="shared" si="4"/>
        <v>-4.8763013856728118E-3</v>
      </c>
    </row>
    <row r="320" spans="2:5">
      <c r="B320" s="398">
        <f>'Historical Prices (PG, SP500)'!B320</f>
        <v>42062</v>
      </c>
      <c r="C320" s="396">
        <f>LN('Historical Prices (PG, SP500)'!F320/'Historical Prices (PG, SP500)'!F319)</f>
        <v>-4.6977101479822754E-4</v>
      </c>
      <c r="D320" s="396">
        <f>LN('Historical Prices (PG, SP500)'!O320/'Historical Prices (PG, SP500)'!O319)</f>
        <v>-2.9606829375931087E-3</v>
      </c>
      <c r="E320" s="396">
        <f t="shared" si="4"/>
        <v>-3.4304539523913363E-3</v>
      </c>
    </row>
    <row r="321" spans="2:5">
      <c r="B321" s="398">
        <f>'Historical Prices (PG, SP500)'!B321</f>
        <v>42065</v>
      </c>
      <c r="C321" s="396">
        <f>LN('Historical Prices (PG, SP500)'!F321/'Historical Prices (PG, SP500)'!F320)</f>
        <v>3.2837721352340769E-3</v>
      </c>
      <c r="D321" s="396">
        <f>LN('Historical Prices (PG, SP500)'!O321/'Historical Prices (PG, SP500)'!O320)</f>
        <v>6.1062383803760925E-3</v>
      </c>
      <c r="E321" s="396">
        <f t="shared" si="4"/>
        <v>9.3900105156101699E-3</v>
      </c>
    </row>
    <row r="322" spans="2:5">
      <c r="B322" s="398">
        <f>'Historical Prices (PG, SP500)'!B322</f>
        <v>42066</v>
      </c>
      <c r="C322" s="396">
        <f>LN('Historical Prices (PG, SP500)'!F322/'Historical Prices (PG, SP500)'!F321)</f>
        <v>-2.9313497952920915E-3</v>
      </c>
      <c r="D322" s="396">
        <f>LN('Historical Prices (PG, SP500)'!O322/'Historical Prices (PG, SP500)'!O321)</f>
        <v>-4.5488729439078276E-3</v>
      </c>
      <c r="E322" s="396">
        <f t="shared" si="4"/>
        <v>-7.4802227391999191E-3</v>
      </c>
    </row>
    <row r="323" spans="2:5">
      <c r="B323" s="398">
        <f>'Historical Prices (PG, SP500)'!B323</f>
        <v>42067</v>
      </c>
      <c r="C323" s="396">
        <f>LN('Historical Prices (PG, SP500)'!F323/'Historical Prices (PG, SP500)'!F322)</f>
        <v>-9.5571017144383593E-3</v>
      </c>
      <c r="D323" s="396">
        <f>LN('Historical Prices (PG, SP500)'!O323/'Historical Prices (PG, SP500)'!O322)</f>
        <v>-4.3981612307754693E-3</v>
      </c>
      <c r="E323" s="396">
        <f t="shared" si="4"/>
        <v>-1.3955262945213829E-2</v>
      </c>
    </row>
    <row r="324" spans="2:5">
      <c r="B324" s="398">
        <f>'Historical Prices (PG, SP500)'!B324</f>
        <v>42068</v>
      </c>
      <c r="C324" s="396">
        <f>LN('Historical Prices (PG, SP500)'!F324/'Historical Prices (PG, SP500)'!F323)</f>
        <v>3.3139929523435382E-3</v>
      </c>
      <c r="D324" s="396">
        <f>LN('Historical Prices (PG, SP500)'!O324/'Historical Prices (PG, SP500)'!O323)</f>
        <v>1.1953653627569873E-3</v>
      </c>
      <c r="E324" s="396">
        <f t="shared" si="4"/>
        <v>4.5093583151005253E-3</v>
      </c>
    </row>
    <row r="325" spans="2:5">
      <c r="B325" s="398">
        <f>'Historical Prices (PG, SP500)'!B325</f>
        <v>42069</v>
      </c>
      <c r="C325" s="396">
        <f>LN('Historical Prices (PG, SP500)'!F325/'Historical Prices (PG, SP500)'!F324)</f>
        <v>-2.3552920759007025E-2</v>
      </c>
      <c r="D325" s="396">
        <f>LN('Historical Prices (PG, SP500)'!O325/'Historical Prices (PG, SP500)'!O324)</f>
        <v>-1.4275356219564148E-2</v>
      </c>
      <c r="E325" s="396">
        <f t="shared" ref="E325:E388" si="5">D325+C325</f>
        <v>-3.7828276978571176E-2</v>
      </c>
    </row>
    <row r="326" spans="2:5">
      <c r="B326" s="398">
        <f>'Historical Prices (PG, SP500)'!B326</f>
        <v>42072</v>
      </c>
      <c r="C326" s="396">
        <f>LN('Historical Prices (PG, SP500)'!F326/'Historical Prices (PG, SP500)'!F325)</f>
        <v>5.1884520617340368E-3</v>
      </c>
      <c r="D326" s="396">
        <f>LN('Historical Prices (PG, SP500)'!O326/'Historical Prices (PG, SP500)'!O325)</f>
        <v>3.9366624176442495E-3</v>
      </c>
      <c r="E326" s="396">
        <f t="shared" si="5"/>
        <v>9.1251144793782872E-3</v>
      </c>
    </row>
    <row r="327" spans="2:5">
      <c r="B327" s="398">
        <f>'Historical Prices (PG, SP500)'!B327</f>
        <v>42073</v>
      </c>
      <c r="C327" s="396">
        <f>LN('Historical Prices (PG, SP500)'!F327/'Historical Prices (PG, SP500)'!F326)</f>
        <v>-1.8830599881291495E-2</v>
      </c>
      <c r="D327" s="396">
        <f>LN('Historical Prices (PG, SP500)'!O327/'Historical Prices (PG, SP500)'!O326)</f>
        <v>-1.7106821197868119E-2</v>
      </c>
      <c r="E327" s="396">
        <f t="shared" si="5"/>
        <v>-3.5937421079159614E-2</v>
      </c>
    </row>
    <row r="328" spans="2:5">
      <c r="B328" s="398">
        <f>'Historical Prices (PG, SP500)'!B328</f>
        <v>42074</v>
      </c>
      <c r="C328" s="396">
        <f>LN('Historical Prices (PG, SP500)'!F328/'Historical Prices (PG, SP500)'!F327)</f>
        <v>-1.8413066025985705E-3</v>
      </c>
      <c r="D328" s="396">
        <f>LN('Historical Prices (PG, SP500)'!O328/'Historical Prices (PG, SP500)'!O327)</f>
        <v>-1.9195207034580692E-3</v>
      </c>
      <c r="E328" s="396">
        <f t="shared" si="5"/>
        <v>-3.7608273060566397E-3</v>
      </c>
    </row>
    <row r="329" spans="2:5">
      <c r="B329" s="398">
        <f>'Historical Prices (PG, SP500)'!B329</f>
        <v>42075</v>
      </c>
      <c r="C329" s="396">
        <f>LN('Historical Prices (PG, SP500)'!F329/'Historical Prices (PG, SP500)'!F328)</f>
        <v>8.5637545807383305E-3</v>
      </c>
      <c r="D329" s="396">
        <f>LN('Historical Prices (PG, SP500)'!O329/'Historical Prices (PG, SP500)'!O328)</f>
        <v>1.2522702237719055E-2</v>
      </c>
      <c r="E329" s="396">
        <f t="shared" si="5"/>
        <v>2.1086456818457385E-2</v>
      </c>
    </row>
    <row r="330" spans="2:5">
      <c r="B330" s="398">
        <f>'Historical Prices (PG, SP500)'!B330</f>
        <v>42076</v>
      </c>
      <c r="C330" s="396">
        <f>LN('Historical Prices (PG, SP500)'!F330/'Historical Prices (PG, SP500)'!F329)</f>
        <v>-3.1722086529626238E-3</v>
      </c>
      <c r="D330" s="396">
        <f>LN('Historical Prices (PG, SP500)'!O330/'Historical Prices (PG, SP500)'!O329)</f>
        <v>-6.0932371744078879E-3</v>
      </c>
      <c r="E330" s="396">
        <f t="shared" si="5"/>
        <v>-9.2654458273705113E-3</v>
      </c>
    </row>
    <row r="331" spans="2:5">
      <c r="B331" s="398">
        <f>'Historical Prices (PG, SP500)'!B331</f>
        <v>42079</v>
      </c>
      <c r="C331" s="396">
        <f>LN('Historical Prices (PG, SP500)'!F331/'Historical Prices (PG, SP500)'!F330)</f>
        <v>2.0920963773263558E-2</v>
      </c>
      <c r="D331" s="396">
        <f>LN('Historical Prices (PG, SP500)'!O331/'Historical Prices (PG, SP500)'!O330)</f>
        <v>1.3442908996060394E-2</v>
      </c>
      <c r="E331" s="396">
        <f t="shared" si="5"/>
        <v>3.4363872769323955E-2</v>
      </c>
    </row>
    <row r="332" spans="2:5">
      <c r="B332" s="398">
        <f>'Historical Prices (PG, SP500)'!B332</f>
        <v>42080</v>
      </c>
      <c r="C332" s="396">
        <f>LN('Historical Prices (PG, SP500)'!F332/'Historical Prices (PG, SP500)'!F331)</f>
        <v>-8.5331930209080389E-3</v>
      </c>
      <c r="D332" s="396">
        <f>LN('Historical Prices (PG, SP500)'!O332/'Historical Prices (PG, SP500)'!O331)</f>
        <v>-3.3256976557031678E-3</v>
      </c>
      <c r="E332" s="396">
        <f t="shared" si="5"/>
        <v>-1.1858890676611207E-2</v>
      </c>
    </row>
    <row r="333" spans="2:5">
      <c r="B333" s="398">
        <f>'Historical Prices (PG, SP500)'!B333</f>
        <v>42081</v>
      </c>
      <c r="C333" s="396">
        <f>LN('Historical Prices (PG, SP500)'!F333/'Historical Prices (PG, SP500)'!F332)</f>
        <v>1.0804450972616229E-2</v>
      </c>
      <c r="D333" s="396">
        <f>LN('Historical Prices (PG, SP500)'!O333/'Historical Prices (PG, SP500)'!O332)</f>
        <v>1.2085101644750693E-2</v>
      </c>
      <c r="E333" s="396">
        <f t="shared" si="5"/>
        <v>2.2889552617366922E-2</v>
      </c>
    </row>
    <row r="334" spans="2:5">
      <c r="B334" s="398">
        <f>'Historical Prices (PG, SP500)'!B334</f>
        <v>42082</v>
      </c>
      <c r="C334" s="396">
        <f>LN('Historical Prices (PG, SP500)'!F334/'Historical Prices (PG, SP500)'!F333)</f>
        <v>-4.4277342323768547E-3</v>
      </c>
      <c r="D334" s="396">
        <f>LN('Historical Prices (PG, SP500)'!O334/'Historical Prices (PG, SP500)'!O333)</f>
        <v>-4.8844889025895554E-3</v>
      </c>
      <c r="E334" s="396">
        <f t="shared" si="5"/>
        <v>-9.312223134966411E-3</v>
      </c>
    </row>
    <row r="335" spans="2:5">
      <c r="B335" s="398">
        <f>'Historical Prices (PG, SP500)'!B335</f>
        <v>42083</v>
      </c>
      <c r="C335" s="396">
        <f>LN('Historical Prices (PG, SP500)'!F335/'Historical Prices (PG, SP500)'!F334)</f>
        <v>1.6179285124008937E-2</v>
      </c>
      <c r="D335" s="396">
        <f>LN('Historical Prices (PG, SP500)'!O335/'Historical Prices (PG, SP500)'!O334)</f>
        <v>8.9723821319605199E-3</v>
      </c>
      <c r="E335" s="396">
        <f t="shared" si="5"/>
        <v>2.5151667255969457E-2</v>
      </c>
    </row>
    <row r="336" spans="2:5">
      <c r="B336" s="398">
        <f>'Historical Prices (PG, SP500)'!B336</f>
        <v>42086</v>
      </c>
      <c r="C336" s="396">
        <f>LN('Historical Prices (PG, SP500)'!F336/'Historical Prices (PG, SP500)'!F335)</f>
        <v>1.4151299614856376E-3</v>
      </c>
      <c r="D336" s="396">
        <f>LN('Historical Prices (PG, SP500)'!O336/'Historical Prices (PG, SP500)'!O335)</f>
        <v>-1.7472567103759362E-3</v>
      </c>
      <c r="E336" s="396">
        <f t="shared" si="5"/>
        <v>-3.3212674889029859E-4</v>
      </c>
    </row>
    <row r="337" spans="2:5">
      <c r="B337" s="398">
        <f>'Historical Prices (PG, SP500)'!B337</f>
        <v>42087</v>
      </c>
      <c r="C337" s="396">
        <f>LN('Historical Prices (PG, SP500)'!F337/'Historical Prices (PG, SP500)'!F336)</f>
        <v>-1.1138911302473303E-2</v>
      </c>
      <c r="D337" s="396">
        <f>LN('Historical Prices (PG, SP500)'!O337/'Historical Prices (PG, SP500)'!O336)</f>
        <v>-6.1583457609898215E-3</v>
      </c>
      <c r="E337" s="396">
        <f t="shared" si="5"/>
        <v>-1.7297257063463124E-2</v>
      </c>
    </row>
    <row r="338" spans="2:5">
      <c r="B338" s="398">
        <f>'Historical Prices (PG, SP500)'!B338</f>
        <v>42088</v>
      </c>
      <c r="C338" s="396">
        <f>LN('Historical Prices (PG, SP500)'!F338/'Historical Prices (PG, SP500)'!F337)</f>
        <v>-1.0902833695393681E-2</v>
      </c>
      <c r="D338" s="396">
        <f>LN('Historical Prices (PG, SP500)'!O338/'Historical Prices (PG, SP500)'!O337)</f>
        <v>-1.4665926443847035E-2</v>
      </c>
      <c r="E338" s="396">
        <f t="shared" si="5"/>
        <v>-2.5568760139240716E-2</v>
      </c>
    </row>
    <row r="339" spans="2:5">
      <c r="B339" s="398">
        <f>'Historical Prices (PG, SP500)'!B339</f>
        <v>42089</v>
      </c>
      <c r="C339" s="396">
        <f>LN('Historical Prices (PG, SP500)'!F339/'Historical Prices (PG, SP500)'!F338)</f>
        <v>-1.0414237731440823E-2</v>
      </c>
      <c r="D339" s="396">
        <f>LN('Historical Prices (PG, SP500)'!O339/'Historical Prices (PG, SP500)'!O338)</f>
        <v>-2.3803309880471176E-3</v>
      </c>
      <c r="E339" s="396">
        <f t="shared" si="5"/>
        <v>-1.2794568719487941E-2</v>
      </c>
    </row>
    <row r="340" spans="2:5">
      <c r="B340" s="398">
        <f>'Historical Prices (PG, SP500)'!B340</f>
        <v>42090</v>
      </c>
      <c r="C340" s="396">
        <f>LN('Historical Prices (PG, SP500)'!F340/'Historical Prices (PG, SP500)'!F339)</f>
        <v>1.9457138571822461E-3</v>
      </c>
      <c r="D340" s="396">
        <f>LN('Historical Prices (PG, SP500)'!O340/'Historical Prices (PG, SP500)'!O339)</f>
        <v>2.3657611241204987E-3</v>
      </c>
      <c r="E340" s="396">
        <f t="shared" si="5"/>
        <v>4.3114749813027448E-3</v>
      </c>
    </row>
    <row r="341" spans="2:5">
      <c r="B341" s="398">
        <f>'Historical Prices (PG, SP500)'!B341</f>
        <v>42093</v>
      </c>
      <c r="C341" s="396">
        <f>LN('Historical Prices (PG, SP500)'!F341/'Historical Prices (PG, SP500)'!F340)</f>
        <v>4.9688401629257003E-3</v>
      </c>
      <c r="D341" s="396">
        <f>LN('Historical Prices (PG, SP500)'!O341/'Historical Prices (PG, SP500)'!O340)</f>
        <v>1.2162382307370311E-2</v>
      </c>
      <c r="E341" s="396">
        <f t="shared" si="5"/>
        <v>1.7131222470296012E-2</v>
      </c>
    </row>
    <row r="342" spans="2:5">
      <c r="B342" s="398">
        <f>'Historical Prices (PG, SP500)'!B342</f>
        <v>42094</v>
      </c>
      <c r="C342" s="396">
        <f>LN('Historical Prices (PG, SP500)'!F342/'Historical Prices (PG, SP500)'!F341)</f>
        <v>-9.4741263222654845E-3</v>
      </c>
      <c r="D342" s="396">
        <f>LN('Historical Prices (PG, SP500)'!O342/'Historical Prices (PG, SP500)'!O341)</f>
        <v>-8.834685901175145E-3</v>
      </c>
      <c r="E342" s="396">
        <f t="shared" si="5"/>
        <v>-1.8308812223440628E-2</v>
      </c>
    </row>
    <row r="343" spans="2:5">
      <c r="B343" s="398">
        <f>'Historical Prices (PG, SP500)'!B343</f>
        <v>42095</v>
      </c>
      <c r="C343" s="396">
        <f>LN('Historical Prices (PG, SP500)'!F343/'Historical Prices (PG, SP500)'!F342)</f>
        <v>4.6267949989658328E-3</v>
      </c>
      <c r="D343" s="396">
        <f>LN('Historical Prices (PG, SP500)'!O343/'Historical Prices (PG, SP500)'!O342)</f>
        <v>-3.9732546030981607E-3</v>
      </c>
      <c r="E343" s="396">
        <f t="shared" si="5"/>
        <v>6.5354039586767217E-4</v>
      </c>
    </row>
    <row r="344" spans="2:5">
      <c r="B344" s="398">
        <f>'Historical Prices (PG, SP500)'!B344</f>
        <v>42096</v>
      </c>
      <c r="C344" s="396">
        <f>LN('Historical Prices (PG, SP500)'!F344/'Historical Prices (PG, SP500)'!F343)</f>
        <v>1.3353567993422497E-3</v>
      </c>
      <c r="D344" s="396">
        <f>LN('Historical Prices (PG, SP500)'!O344/'Historical Prices (PG, SP500)'!O343)</f>
        <v>3.5234525311901902E-3</v>
      </c>
      <c r="E344" s="396">
        <f t="shared" si="5"/>
        <v>4.8588093305324404E-3</v>
      </c>
    </row>
    <row r="345" spans="2:5">
      <c r="B345" s="398">
        <f>'Historical Prices (PG, SP500)'!B345</f>
        <v>42100</v>
      </c>
      <c r="C345" s="396">
        <f>LN('Historical Prices (PG, SP500)'!F345/'Historical Prices (PG, SP500)'!F344)</f>
        <v>7.3729831348315613E-3</v>
      </c>
      <c r="D345" s="396">
        <f>LN('Historical Prices (PG, SP500)'!O345/'Historical Prices (PG, SP500)'!O344)</f>
        <v>6.5870725268106249E-3</v>
      </c>
      <c r="E345" s="396">
        <f t="shared" si="5"/>
        <v>1.3960055661642186E-2</v>
      </c>
    </row>
    <row r="346" spans="2:5">
      <c r="B346" s="398">
        <f>'Historical Prices (PG, SP500)'!B346</f>
        <v>42101</v>
      </c>
      <c r="C346" s="396">
        <f>LN('Historical Prices (PG, SP500)'!F346/'Historical Prices (PG, SP500)'!F345)</f>
        <v>-7.858373269864348E-3</v>
      </c>
      <c r="D346" s="396">
        <f>LN('Historical Prices (PG, SP500)'!O346/'Historical Prices (PG, SP500)'!O345)</f>
        <v>-2.0640326786721432E-3</v>
      </c>
      <c r="E346" s="396">
        <f t="shared" si="5"/>
        <v>-9.9224059485364911E-3</v>
      </c>
    </row>
    <row r="347" spans="2:5">
      <c r="B347" s="398">
        <f>'Historical Prices (PG, SP500)'!B347</f>
        <v>42102</v>
      </c>
      <c r="C347" s="396">
        <f>LN('Historical Prices (PG, SP500)'!F347/'Historical Prices (PG, SP500)'!F346)</f>
        <v>4.6015824621841199E-3</v>
      </c>
      <c r="D347" s="396">
        <f>LN('Historical Prices (PG, SP500)'!O347/'Historical Prices (PG, SP500)'!O346)</f>
        <v>2.6789414524361062E-3</v>
      </c>
      <c r="E347" s="396">
        <f t="shared" si="5"/>
        <v>7.2805239146202256E-3</v>
      </c>
    </row>
    <row r="348" spans="2:5">
      <c r="B348" s="398">
        <f>'Historical Prices (PG, SP500)'!B348</f>
        <v>42103</v>
      </c>
      <c r="C348" s="396">
        <f>LN('Historical Prices (PG, SP500)'!F348/'Historical Prices (PG, SP500)'!F347)</f>
        <v>1.4487748869659478E-3</v>
      </c>
      <c r="D348" s="396">
        <f>LN('Historical Prices (PG, SP500)'!O348/'Historical Prices (PG, SP500)'!O347)</f>
        <v>4.4475762105921478E-3</v>
      </c>
      <c r="E348" s="396">
        <f t="shared" si="5"/>
        <v>5.8963510975580955E-3</v>
      </c>
    </row>
    <row r="349" spans="2:5">
      <c r="B349" s="398">
        <f>'Historical Prices (PG, SP500)'!B349</f>
        <v>42104</v>
      </c>
      <c r="C349" s="396">
        <f>LN('Historical Prices (PG, SP500)'!F349/'Historical Prices (PG, SP500)'!F348)</f>
        <v>5.534169662348272E-3</v>
      </c>
      <c r="D349" s="396">
        <f>LN('Historical Prices (PG, SP500)'!O349/'Historical Prices (PG, SP500)'!O348)</f>
        <v>5.1893769208662789E-3</v>
      </c>
      <c r="E349" s="396">
        <f t="shared" si="5"/>
        <v>1.072354658321455E-2</v>
      </c>
    </row>
    <row r="350" spans="2:5">
      <c r="B350" s="398">
        <f>'Historical Prices (PG, SP500)'!B350</f>
        <v>42107</v>
      </c>
      <c r="C350" s="396">
        <f>LN('Historical Prices (PG, SP500)'!F350/'Historical Prices (PG, SP500)'!F349)</f>
        <v>9.5937171238140624E-4</v>
      </c>
      <c r="D350" s="396">
        <f>LN('Historical Prices (PG, SP500)'!O350/'Historical Prices (PG, SP500)'!O349)</f>
        <v>-4.5918068424737933E-3</v>
      </c>
      <c r="E350" s="396">
        <f t="shared" si="5"/>
        <v>-3.6324351300923872E-3</v>
      </c>
    </row>
    <row r="351" spans="2:5">
      <c r="B351" s="398">
        <f>'Historical Prices (PG, SP500)'!B351</f>
        <v>42108</v>
      </c>
      <c r="C351" s="396">
        <f>LN('Historical Prices (PG, SP500)'!F351/'Historical Prices (PG, SP500)'!F350)</f>
        <v>2.0355392532273582E-3</v>
      </c>
      <c r="D351" s="396">
        <f>LN('Historical Prices (PG, SP500)'!O351/'Historical Prices (PG, SP500)'!O350)</f>
        <v>1.6284321389502543E-3</v>
      </c>
      <c r="E351" s="396">
        <f t="shared" si="5"/>
        <v>3.6639713921776127E-3</v>
      </c>
    </row>
    <row r="352" spans="2:5">
      <c r="B352" s="398">
        <f>'Historical Prices (PG, SP500)'!B352</f>
        <v>42109</v>
      </c>
      <c r="C352" s="396">
        <f>LN('Historical Prices (PG, SP500)'!F352/'Historical Prices (PG, SP500)'!F351)</f>
        <v>-1.0770870528453134E-3</v>
      </c>
      <c r="D352" s="396">
        <f>LN('Historical Prices (PG, SP500)'!O352/'Historical Prices (PG, SP500)'!O351)</f>
        <v>5.134989081813774E-3</v>
      </c>
      <c r="E352" s="396">
        <f t="shared" si="5"/>
        <v>4.0579020289684608E-3</v>
      </c>
    </row>
    <row r="353" spans="2:5">
      <c r="B353" s="398">
        <f>'Historical Prices (PG, SP500)'!B353</f>
        <v>42110</v>
      </c>
      <c r="C353" s="396">
        <f>LN('Historical Prices (PG, SP500)'!F353/'Historical Prices (PG, SP500)'!F352)</f>
        <v>-1.1977725755565655E-4</v>
      </c>
      <c r="D353" s="396">
        <f>LN('Historical Prices (PG, SP500)'!O353/'Historical Prices (PG, SP500)'!O352)</f>
        <v>-7.7874695833246642E-4</v>
      </c>
      <c r="E353" s="396">
        <f t="shared" si="5"/>
        <v>-8.9852421588812296E-4</v>
      </c>
    </row>
    <row r="354" spans="2:5">
      <c r="B354" s="398">
        <f>'Historical Prices (PG, SP500)'!B354</f>
        <v>42111</v>
      </c>
      <c r="C354" s="396">
        <f>LN('Historical Prices (PG, SP500)'!F354/'Historical Prices (PG, SP500)'!F353)</f>
        <v>-1.168478036902295E-2</v>
      </c>
      <c r="D354" s="396">
        <f>LN('Historical Prices (PG, SP500)'!O354/'Historical Prices (PG, SP500)'!O353)</f>
        <v>-1.1375703905032222E-2</v>
      </c>
      <c r="E354" s="396">
        <f t="shared" si="5"/>
        <v>-2.3060484274055174E-2</v>
      </c>
    </row>
    <row r="355" spans="2:5">
      <c r="B355" s="398">
        <f>'Historical Prices (PG, SP500)'!B355</f>
        <v>42114</v>
      </c>
      <c r="C355" s="396">
        <f>LN('Historical Prices (PG, SP500)'!F355/'Historical Prices (PG, SP500)'!F354)</f>
        <v>4.1112995744427084E-3</v>
      </c>
      <c r="D355" s="396">
        <f>LN('Historical Prices (PG, SP500)'!O355/'Historical Prices (PG, SP500)'!O354)</f>
        <v>9.1927482501988188E-3</v>
      </c>
      <c r="E355" s="396">
        <f t="shared" si="5"/>
        <v>1.3304047824641528E-2</v>
      </c>
    </row>
    <row r="356" spans="2:5">
      <c r="B356" s="398">
        <f>'Historical Prices (PG, SP500)'!B356</f>
        <v>42115</v>
      </c>
      <c r="C356" s="396">
        <f>LN('Historical Prices (PG, SP500)'!F356/'Historical Prices (PG, SP500)'!F355)</f>
        <v>2.5308720188640713E-3</v>
      </c>
      <c r="D356" s="396">
        <f>LN('Historical Prices (PG, SP500)'!O356/'Historical Prices (PG, SP500)'!O355)</f>
        <v>-1.4817023709090096E-3</v>
      </c>
      <c r="E356" s="396">
        <f t="shared" si="5"/>
        <v>1.0491696479550618E-3</v>
      </c>
    </row>
    <row r="357" spans="2:5">
      <c r="B357" s="398">
        <f>'Historical Prices (PG, SP500)'!B357</f>
        <v>42116</v>
      </c>
      <c r="C357" s="396">
        <f>LN('Historical Prices (PG, SP500)'!F357/'Historical Prices (PG, SP500)'!F356)</f>
        <v>1.2028645522476376E-4</v>
      </c>
      <c r="D357" s="396">
        <f>LN('Historical Prices (PG, SP500)'!O357/'Historical Prices (PG, SP500)'!O356)</f>
        <v>5.0745829128360466E-3</v>
      </c>
      <c r="E357" s="396">
        <f t="shared" si="5"/>
        <v>5.1948693680608105E-3</v>
      </c>
    </row>
    <row r="358" spans="2:5">
      <c r="B358" s="398">
        <f>'Historical Prices (PG, SP500)'!B358</f>
        <v>42117</v>
      </c>
      <c r="C358" s="396">
        <f>LN('Historical Prices (PG, SP500)'!F358/'Historical Prices (PG, SP500)'!F357)</f>
        <v>-2.6092666472588517E-2</v>
      </c>
      <c r="D358" s="396">
        <f>LN('Historical Prices (PG, SP500)'!O358/'Historical Prices (PG, SP500)'!O357)</f>
        <v>2.3549409829866624E-3</v>
      </c>
      <c r="E358" s="396">
        <f t="shared" si="5"/>
        <v>-2.3737725489601853E-2</v>
      </c>
    </row>
    <row r="359" spans="2:5">
      <c r="B359" s="398">
        <f>'Historical Prices (PG, SP500)'!B359</f>
        <v>42118</v>
      </c>
      <c r="C359" s="396">
        <f>LN('Historical Prices (PG, SP500)'!F359/'Historical Prices (PG, SP500)'!F358)</f>
        <v>6.1751160870893455E-4</v>
      </c>
      <c r="D359" s="396">
        <f>LN('Historical Prices (PG, SP500)'!O359/'Historical Prices (PG, SP500)'!O358)</f>
        <v>2.2502664628334234E-3</v>
      </c>
      <c r="E359" s="396">
        <f t="shared" si="5"/>
        <v>2.8677780715423581E-3</v>
      </c>
    </row>
    <row r="360" spans="2:5">
      <c r="B360" s="398">
        <f>'Historical Prices (PG, SP500)'!B360</f>
        <v>42121</v>
      </c>
      <c r="C360" s="396">
        <f>LN('Historical Prices (PG, SP500)'!F360/'Historical Prices (PG, SP500)'!F359)</f>
        <v>-4.9505299737522251E-3</v>
      </c>
      <c r="D360" s="396">
        <f>LN('Historical Prices (PG, SP500)'!O360/'Historical Prices (PG, SP500)'!O359)</f>
        <v>-4.1499129896262112E-3</v>
      </c>
      <c r="E360" s="396">
        <f t="shared" si="5"/>
        <v>-9.1004429633784363E-3</v>
      </c>
    </row>
    <row r="361" spans="2:5">
      <c r="B361" s="398">
        <f>'Historical Prices (PG, SP500)'!B361</f>
        <v>42122</v>
      </c>
      <c r="C361" s="396">
        <f>LN('Historical Prices (PG, SP500)'!F361/'Historical Prices (PG, SP500)'!F360)</f>
        <v>-2.2357480989942499E-3</v>
      </c>
      <c r="D361" s="396">
        <f>LN('Historical Prices (PG, SP500)'!O361/'Historical Prices (PG, SP500)'!O360)</f>
        <v>2.7654044889026041E-3</v>
      </c>
      <c r="E361" s="396">
        <f t="shared" si="5"/>
        <v>5.2965638990835418E-4</v>
      </c>
    </row>
    <row r="362" spans="2:5">
      <c r="B362" s="398">
        <f>'Historical Prices (PG, SP500)'!B362</f>
        <v>42123</v>
      </c>
      <c r="C362" s="396">
        <f>LN('Historical Prices (PG, SP500)'!F362/'Historical Prices (PG, SP500)'!F361)</f>
        <v>-7.113026985634192E-3</v>
      </c>
      <c r="D362" s="396">
        <f>LN('Historical Prices (PG, SP500)'!O362/'Historical Prices (PG, SP500)'!O361)</f>
        <v>-3.7473480752430819E-3</v>
      </c>
      <c r="E362" s="396">
        <f t="shared" si="5"/>
        <v>-1.0860375060877274E-2</v>
      </c>
    </row>
    <row r="363" spans="2:5">
      <c r="B363" s="398">
        <f>'Historical Prices (PG, SP500)'!B363</f>
        <v>42124</v>
      </c>
      <c r="C363" s="396">
        <f>LN('Historical Prices (PG, SP500)'!F363/'Historical Prices (PG, SP500)'!F362)</f>
        <v>-4.267024546597587E-3</v>
      </c>
      <c r="D363" s="396">
        <f>LN('Historical Prices (PG, SP500)'!O363/'Historical Prices (PG, SP500)'!O362)</f>
        <v>-1.0180553084023857E-2</v>
      </c>
      <c r="E363" s="396">
        <f t="shared" si="5"/>
        <v>-1.4447577630621444E-2</v>
      </c>
    </row>
    <row r="364" spans="2:5">
      <c r="B364" s="398">
        <f>'Historical Prices (PG, SP500)'!B364</f>
        <v>42125</v>
      </c>
      <c r="C364" s="396">
        <f>LN('Historical Prices (PG, SP500)'!F364/'Historical Prices (PG, SP500)'!F363)</f>
        <v>9.7622675839833164E-3</v>
      </c>
      <c r="D364" s="396">
        <f>LN('Historical Prices (PG, SP500)'!O364/'Historical Prices (PG, SP500)'!O363)</f>
        <v>1.0863776421427699E-2</v>
      </c>
      <c r="E364" s="396">
        <f t="shared" si="5"/>
        <v>2.0626044005411015E-2</v>
      </c>
    </row>
    <row r="365" spans="2:5">
      <c r="B365" s="398">
        <f>'Historical Prices (PG, SP500)'!B365</f>
        <v>42128</v>
      </c>
      <c r="C365" s="396">
        <f>LN('Historical Prices (PG, SP500)'!F365/'Historical Prices (PG, SP500)'!F364)</f>
        <v>7.4697464097599078E-4</v>
      </c>
      <c r="D365" s="396">
        <f>LN('Historical Prices (PG, SP500)'!O365/'Historical Prices (PG, SP500)'!O364)</f>
        <v>2.9364330665656102E-3</v>
      </c>
      <c r="E365" s="396">
        <f t="shared" si="5"/>
        <v>3.6834077075416009E-3</v>
      </c>
    </row>
    <row r="366" spans="2:5">
      <c r="B366" s="398">
        <f>'Historical Prices (PG, SP500)'!B366</f>
        <v>42129</v>
      </c>
      <c r="C366" s="396">
        <f>LN('Historical Prices (PG, SP500)'!F366/'Historical Prices (PG, SP500)'!F365)</f>
        <v>-3.490815207877447E-3</v>
      </c>
      <c r="D366" s="396">
        <f>LN('Historical Prices (PG, SP500)'!O366/'Historical Prices (PG, SP500)'!O365)</f>
        <v>-1.1908003217775753E-2</v>
      </c>
      <c r="E366" s="396">
        <f t="shared" si="5"/>
        <v>-1.53988184256532E-2</v>
      </c>
    </row>
    <row r="367" spans="2:5">
      <c r="B367" s="398">
        <f>'Historical Prices (PG, SP500)'!B367</f>
        <v>42130</v>
      </c>
      <c r="C367" s="396">
        <f>LN('Historical Prices (PG, SP500)'!F367/'Historical Prices (PG, SP500)'!F366)</f>
        <v>4.1129489759998616E-3</v>
      </c>
      <c r="D367" s="396">
        <f>LN('Historical Prices (PG, SP500)'!O367/'Historical Prices (PG, SP500)'!O366)</f>
        <v>-4.46568133609649E-3</v>
      </c>
      <c r="E367" s="396">
        <f t="shared" si="5"/>
        <v>-3.5273236009662843E-4</v>
      </c>
    </row>
    <row r="368" spans="2:5">
      <c r="B368" s="398">
        <f>'Historical Prices (PG, SP500)'!B368</f>
        <v>42131</v>
      </c>
      <c r="C368" s="396">
        <f>LN('Historical Prices (PG, SP500)'!F368/'Historical Prices (PG, SP500)'!F367)</f>
        <v>-2.4907235945579825E-3</v>
      </c>
      <c r="D368" s="396">
        <f>LN('Historical Prices (PG, SP500)'!O368/'Historical Prices (PG, SP500)'!O367)</f>
        <v>3.7667106347277534E-3</v>
      </c>
      <c r="E368" s="396">
        <f t="shared" si="5"/>
        <v>1.2759870401697708E-3</v>
      </c>
    </row>
    <row r="369" spans="2:5">
      <c r="B369" s="398">
        <f>'Historical Prices (PG, SP500)'!B369</f>
        <v>42132</v>
      </c>
      <c r="C369" s="396">
        <f>LN('Historical Prices (PG, SP500)'!F369/'Historical Prices (PG, SP500)'!F368)</f>
        <v>9.4317157213924113E-3</v>
      </c>
      <c r="D369" s="396">
        <f>LN('Historical Prices (PG, SP500)'!O369/'Historical Prices (PG, SP500)'!O368)</f>
        <v>1.3368148149806192E-2</v>
      </c>
      <c r="E369" s="396">
        <f t="shared" si="5"/>
        <v>2.2799863871198603E-2</v>
      </c>
    </row>
    <row r="370" spans="2:5">
      <c r="B370" s="398">
        <f>'Historical Prices (PG, SP500)'!B370</f>
        <v>42135</v>
      </c>
      <c r="C370" s="396">
        <f>LN('Historical Prices (PG, SP500)'!F370/'Historical Prices (PG, SP500)'!F369)</f>
        <v>-8.5592784177549903E-3</v>
      </c>
      <c r="D370" s="396">
        <f>LN('Historical Prices (PG, SP500)'!O370/'Historical Prices (PG, SP500)'!O369)</f>
        <v>-5.1025566779002406E-3</v>
      </c>
      <c r="E370" s="396">
        <f t="shared" si="5"/>
        <v>-1.3661835095655231E-2</v>
      </c>
    </row>
    <row r="371" spans="2:5">
      <c r="B371" s="398">
        <f>'Historical Prices (PG, SP500)'!B371</f>
        <v>42136</v>
      </c>
      <c r="C371" s="396">
        <f>LN('Historical Prices (PG, SP500)'!F371/'Historical Prices (PG, SP500)'!F370)</f>
        <v>-3.9945130131113097E-3</v>
      </c>
      <c r="D371" s="396">
        <f>LN('Historical Prices (PG, SP500)'!O371/'Historical Prices (PG, SP500)'!O370)</f>
        <v>-2.9539964693172764E-3</v>
      </c>
      <c r="E371" s="396">
        <f t="shared" si="5"/>
        <v>-6.9485094824285861E-3</v>
      </c>
    </row>
    <row r="372" spans="2:5">
      <c r="B372" s="398">
        <f>'Historical Prices (PG, SP500)'!B372</f>
        <v>42137</v>
      </c>
      <c r="C372" s="396">
        <f>LN('Historical Prices (PG, SP500)'!F372/'Historical Prices (PG, SP500)'!F371)</f>
        <v>-3.1318536014960144E-3</v>
      </c>
      <c r="D372" s="396">
        <f>LN('Historical Prices (PG, SP500)'!O372/'Historical Prices (PG, SP500)'!O371)</f>
        <v>-3.0500142470446046E-4</v>
      </c>
      <c r="E372" s="396">
        <f t="shared" si="5"/>
        <v>-3.4368550262004749E-3</v>
      </c>
    </row>
    <row r="373" spans="2:5">
      <c r="B373" s="398">
        <f>'Historical Prices (PG, SP500)'!B373</f>
        <v>42138</v>
      </c>
      <c r="C373" s="396">
        <f>LN('Historical Prices (PG, SP500)'!F373/'Historical Prices (PG, SP500)'!F372)</f>
        <v>1.0856823634090282E-2</v>
      </c>
      <c r="D373" s="396">
        <f>LN('Historical Prices (PG, SP500)'!O373/'Historical Prices (PG, SP500)'!O372)</f>
        <v>1.0721604647198088E-2</v>
      </c>
      <c r="E373" s="396">
        <f t="shared" si="5"/>
        <v>2.1578428281288371E-2</v>
      </c>
    </row>
    <row r="374" spans="2:5">
      <c r="B374" s="398">
        <f>'Historical Prices (PG, SP500)'!B374</f>
        <v>42139</v>
      </c>
      <c r="C374" s="396">
        <f>LN('Historical Prices (PG, SP500)'!F374/'Historical Prices (PG, SP500)'!F373)</f>
        <v>5.9399134067687999E-3</v>
      </c>
      <c r="D374" s="396">
        <f>LN('Historical Prices (PG, SP500)'!O374/'Historical Prices (PG, SP500)'!O373)</f>
        <v>7.6811844498031457E-4</v>
      </c>
      <c r="E374" s="396">
        <f t="shared" si="5"/>
        <v>6.7080318517491145E-3</v>
      </c>
    </row>
    <row r="375" spans="2:5">
      <c r="B375" s="398">
        <f>'Historical Prices (PG, SP500)'!B375</f>
        <v>42142</v>
      </c>
      <c r="C375" s="396">
        <f>LN('Historical Prices (PG, SP500)'!F375/'Historical Prices (PG, SP500)'!F374)</f>
        <v>-3.8321945419482945E-3</v>
      </c>
      <c r="D375" s="396">
        <f>LN('Historical Prices (PG, SP500)'!O375/'Historical Prices (PG, SP500)'!O374)</f>
        <v>3.0433126126717365E-3</v>
      </c>
      <c r="E375" s="396">
        <f t="shared" si="5"/>
        <v>-7.88881929276558E-4</v>
      </c>
    </row>
    <row r="376" spans="2:5">
      <c r="B376" s="398">
        <f>'Historical Prices (PG, SP500)'!B376</f>
        <v>42143</v>
      </c>
      <c r="C376" s="396">
        <f>LN('Historical Prices (PG, SP500)'!F376/'Historical Prices (PG, SP500)'!F375)</f>
        <v>1.1141178351159772E-3</v>
      </c>
      <c r="D376" s="396">
        <f>LN('Historical Prices (PG, SP500)'!O376/'Historical Prices (PG, SP500)'!O375)</f>
        <v>-6.4358157586455564E-4</v>
      </c>
      <c r="E376" s="396">
        <f t="shared" si="5"/>
        <v>4.7053625925142157E-4</v>
      </c>
    </row>
    <row r="377" spans="2:5">
      <c r="B377" s="398">
        <f>'Historical Prices (PG, SP500)'!B377</f>
        <v>42144</v>
      </c>
      <c r="C377" s="396">
        <f>LN('Historical Prices (PG, SP500)'!F377/'Historical Prices (PG, SP500)'!F376)</f>
        <v>-4.3394648612707079E-3</v>
      </c>
      <c r="D377" s="396">
        <f>LN('Historical Prices (PG, SP500)'!O377/'Historical Prices (PG, SP500)'!O376)</f>
        <v>-9.3094923034876148E-4</v>
      </c>
      <c r="E377" s="396">
        <f t="shared" si="5"/>
        <v>-5.2704140916194691E-3</v>
      </c>
    </row>
    <row r="378" spans="2:5">
      <c r="B378" s="398">
        <f>'Historical Prices (PG, SP500)'!B378</f>
        <v>42145</v>
      </c>
      <c r="C378" s="396">
        <f>LN('Historical Prices (PG, SP500)'!F378/'Historical Prices (PG, SP500)'!F377)</f>
        <v>-8.7014732265722899E-4</v>
      </c>
      <c r="D378" s="396">
        <f>LN('Historical Prices (PG, SP500)'!O378/'Historical Prices (PG, SP500)'!O377)</f>
        <v>2.3351455783891246E-3</v>
      </c>
      <c r="E378" s="396">
        <f t="shared" si="5"/>
        <v>1.4649982557318956E-3</v>
      </c>
    </row>
    <row r="379" spans="2:5">
      <c r="B379" s="398">
        <f>'Historical Prices (PG, SP500)'!B379</f>
        <v>42146</v>
      </c>
      <c r="C379" s="396">
        <f>LN('Historical Prices (PG, SP500)'!F379/'Historical Prices (PG, SP500)'!F378)</f>
        <v>-5.7371945486026851E-3</v>
      </c>
      <c r="D379" s="396">
        <f>LN('Historical Prices (PG, SP500)'!O379/'Historical Prices (PG, SP500)'!O378)</f>
        <v>-2.2363847897467698E-3</v>
      </c>
      <c r="E379" s="396">
        <f t="shared" si="5"/>
        <v>-7.9735793383494541E-3</v>
      </c>
    </row>
    <row r="380" spans="2:5">
      <c r="B380" s="398">
        <f>'Historical Prices (PG, SP500)'!B380</f>
        <v>42150</v>
      </c>
      <c r="C380" s="396">
        <f>LN('Historical Prices (PG, SP500)'!F380/'Historical Prices (PG, SP500)'!F379)</f>
        <v>-1.0182978435067352E-2</v>
      </c>
      <c r="D380" s="396">
        <f>LN('Historical Prices (PG, SP500)'!O380/'Historical Prices (PG, SP500)'!O379)</f>
        <v>-1.0335205180265266E-2</v>
      </c>
      <c r="E380" s="396">
        <f t="shared" si="5"/>
        <v>-2.0518183615332621E-2</v>
      </c>
    </row>
    <row r="381" spans="2:5">
      <c r="B381" s="398">
        <f>'Historical Prices (PG, SP500)'!B381</f>
        <v>42151</v>
      </c>
      <c r="C381" s="396">
        <f>LN('Historical Prices (PG, SP500)'!F381/'Historical Prices (PG, SP500)'!F380)</f>
        <v>3.1539798195342156E-3</v>
      </c>
      <c r="D381" s="396">
        <f>LN('Historical Prices (PG, SP500)'!O381/'Historical Prices (PG, SP500)'!O380)</f>
        <v>9.1209187900458677E-3</v>
      </c>
      <c r="E381" s="396">
        <f t="shared" si="5"/>
        <v>1.2274898609580084E-2</v>
      </c>
    </row>
    <row r="382" spans="2:5">
      <c r="B382" s="398">
        <f>'Historical Prices (PG, SP500)'!B382</f>
        <v>42152</v>
      </c>
      <c r="C382" s="396">
        <f>LN('Historical Prices (PG, SP500)'!F382/'Historical Prices (PG, SP500)'!F381)</f>
        <v>-7.5601061592263548E-4</v>
      </c>
      <c r="D382" s="396">
        <f>LN('Historical Prices (PG, SP500)'!O382/'Historical Prices (PG, SP500)'!O381)</f>
        <v>-1.2675637262110088E-3</v>
      </c>
      <c r="E382" s="396">
        <f t="shared" si="5"/>
        <v>-2.0235743421336445E-3</v>
      </c>
    </row>
    <row r="383" spans="2:5">
      <c r="B383" s="398">
        <f>'Historical Prices (PG, SP500)'!B383</f>
        <v>42153</v>
      </c>
      <c r="C383" s="396">
        <f>LN('Historical Prices (PG, SP500)'!F383/'Historical Prices (PG, SP500)'!F382)</f>
        <v>-1.1920037081152876E-2</v>
      </c>
      <c r="D383" s="396">
        <f>LN('Historical Prices (PG, SP500)'!O383/'Historical Prices (PG, SP500)'!O382)</f>
        <v>-6.3385149544391154E-3</v>
      </c>
      <c r="E383" s="396">
        <f t="shared" si="5"/>
        <v>-1.8258552035591992E-2</v>
      </c>
    </row>
    <row r="384" spans="2:5">
      <c r="B384" s="398">
        <f>'Historical Prices (PG, SP500)'!B384</f>
        <v>42156</v>
      </c>
      <c r="C384" s="396">
        <f>LN('Historical Prices (PG, SP500)'!F384/'Historical Prices (PG, SP500)'!F383)</f>
        <v>5.8509326005290706E-3</v>
      </c>
      <c r="D384" s="396">
        <f>LN('Historical Prices (PG, SP500)'!O384/'Historical Prices (PG, SP500)'!O383)</f>
        <v>2.0573430769848127E-3</v>
      </c>
      <c r="E384" s="396">
        <f t="shared" si="5"/>
        <v>7.9082756775138829E-3</v>
      </c>
    </row>
    <row r="385" spans="2:5">
      <c r="B385" s="398">
        <f>'Historical Prices (PG, SP500)'!B385</f>
        <v>42157</v>
      </c>
      <c r="C385" s="396">
        <f>LN('Historical Prices (PG, SP500)'!F385/'Historical Prices (PG, SP500)'!F384)</f>
        <v>-3.9392261622014854E-3</v>
      </c>
      <c r="D385" s="396">
        <f>LN('Historical Prices (PG, SP500)'!O385/'Historical Prices (PG, SP500)'!O384)</f>
        <v>-1.0091047804279632E-3</v>
      </c>
      <c r="E385" s="396">
        <f t="shared" si="5"/>
        <v>-4.9483309426294484E-3</v>
      </c>
    </row>
    <row r="386" spans="2:5">
      <c r="B386" s="398">
        <f>'Historical Prices (PG, SP500)'!B386</f>
        <v>42158</v>
      </c>
      <c r="C386" s="396">
        <f>LN('Historical Prices (PG, SP500)'!F386/'Historical Prices (PG, SP500)'!F385)</f>
        <v>2.5457670573236069E-4</v>
      </c>
      <c r="D386" s="396">
        <f>LN('Historical Prices (PG, SP500)'!O386/'Historical Prices (PG, SP500)'!O385)</f>
        <v>2.116629136818338E-3</v>
      </c>
      <c r="E386" s="396">
        <f t="shared" si="5"/>
        <v>2.3712058425506988E-3</v>
      </c>
    </row>
    <row r="387" spans="2:5">
      <c r="B387" s="398">
        <f>'Historical Prices (PG, SP500)'!B387</f>
        <v>42159</v>
      </c>
      <c r="C387" s="396">
        <f>LN('Historical Prices (PG, SP500)'!F387/'Historical Prices (PG, SP500)'!F386)</f>
        <v>-5.2325561286656348E-3</v>
      </c>
      <c r="D387" s="396">
        <f>LN('Historical Prices (PG, SP500)'!O387/'Historical Prices (PG, SP500)'!O386)</f>
        <v>-8.6605619929224897E-3</v>
      </c>
      <c r="E387" s="396">
        <f t="shared" si="5"/>
        <v>-1.3893118121588124E-2</v>
      </c>
    </row>
    <row r="388" spans="2:5">
      <c r="B388" s="398">
        <f>'Historical Prices (PG, SP500)'!B388</f>
        <v>42160</v>
      </c>
      <c r="C388" s="396">
        <f>LN('Historical Prices (PG, SP500)'!F388/'Historical Prices (PG, SP500)'!F387)</f>
        <v>-9.2557800606636667E-3</v>
      </c>
      <c r="D388" s="396">
        <f>LN('Historical Prices (PG, SP500)'!O388/'Historical Prices (PG, SP500)'!O387)</f>
        <v>-1.4372153446468713E-3</v>
      </c>
      <c r="E388" s="396">
        <f t="shared" si="5"/>
        <v>-1.0692995405310539E-2</v>
      </c>
    </row>
    <row r="389" spans="2:5">
      <c r="B389" s="398">
        <f>'Historical Prices (PG, SP500)'!B389</f>
        <v>42163</v>
      </c>
      <c r="C389" s="396">
        <f>LN('Historical Prices (PG, SP500)'!F389/'Historical Prices (PG, SP500)'!F388)</f>
        <v>3.6096339541616539E-3</v>
      </c>
      <c r="D389" s="396">
        <f>LN('Historical Prices (PG, SP500)'!O389/'Historical Prices (PG, SP500)'!O388)</f>
        <v>-6.4955604213555807E-3</v>
      </c>
      <c r="E389" s="396">
        <f t="shared" ref="E389:E452" si="6">D389+C389</f>
        <v>-2.8859264671939268E-3</v>
      </c>
    </row>
    <row r="390" spans="2:5">
      <c r="B390" s="398">
        <f>'Historical Prices (PG, SP500)'!B390</f>
        <v>42164</v>
      </c>
      <c r="C390" s="396">
        <f>LN('Historical Prices (PG, SP500)'!F390/'Historical Prices (PG, SP500)'!F389)</f>
        <v>1.5197316847576732E-2</v>
      </c>
      <c r="D390" s="396">
        <f>LN('Historical Prices (PG, SP500)'!O390/'Historical Prices (PG, SP500)'!O389)</f>
        <v>4.1826549652815233E-4</v>
      </c>
      <c r="E390" s="396">
        <f t="shared" si="6"/>
        <v>1.5615582344104885E-2</v>
      </c>
    </row>
    <row r="391" spans="2:5">
      <c r="B391" s="398">
        <f>'Historical Prices (PG, SP500)'!B391</f>
        <v>42165</v>
      </c>
      <c r="C391" s="396">
        <f>LN('Historical Prices (PG, SP500)'!F391/'Historical Prices (PG, SP500)'!F390)</f>
        <v>8.0787991514646006E-3</v>
      </c>
      <c r="D391" s="396">
        <f>LN('Historical Prices (PG, SP500)'!O391/'Historical Prices (PG, SP500)'!O390)</f>
        <v>1.1970491836123859E-2</v>
      </c>
      <c r="E391" s="396">
        <f t="shared" si="6"/>
        <v>2.004929098758846E-2</v>
      </c>
    </row>
    <row r="392" spans="2:5">
      <c r="B392" s="398">
        <f>'Historical Prices (PG, SP500)'!B392</f>
        <v>42166</v>
      </c>
      <c r="C392" s="396">
        <f>LN('Historical Prices (PG, SP500)'!F392/'Historical Prices (PG, SP500)'!F391)</f>
        <v>-1.6356970732270967E-3</v>
      </c>
      <c r="D392" s="396">
        <f>LN('Historical Prices (PG, SP500)'!O392/'Historical Prices (PG, SP500)'!O391)</f>
        <v>1.7371166381222091E-3</v>
      </c>
      <c r="E392" s="396">
        <f t="shared" si="6"/>
        <v>1.014195648951124E-4</v>
      </c>
    </row>
    <row r="393" spans="2:5">
      <c r="B393" s="398">
        <f>'Historical Prices (PG, SP500)'!B393</f>
        <v>42167</v>
      </c>
      <c r="C393" s="396">
        <f>LN('Historical Prices (PG, SP500)'!F393/'Historical Prices (PG, SP500)'!F392)</f>
        <v>-6.8233898314328098E-3</v>
      </c>
      <c r="D393" s="396">
        <f>LN('Historical Prices (PG, SP500)'!O393/'Historical Prices (PG, SP500)'!O392)</f>
        <v>-7.0188746545117725E-3</v>
      </c>
      <c r="E393" s="396">
        <f t="shared" si="6"/>
        <v>-1.3842264485944583E-2</v>
      </c>
    </row>
    <row r="394" spans="2:5">
      <c r="B394" s="398">
        <f>'Historical Prices (PG, SP500)'!B394</f>
        <v>42170</v>
      </c>
      <c r="C394" s="396">
        <f>LN('Historical Prices (PG, SP500)'!F394/'Historical Prices (PG, SP500)'!F393)</f>
        <v>-9.5548210362401825E-3</v>
      </c>
      <c r="D394" s="396">
        <f>LN('Historical Prices (PG, SP500)'!O394/'Historical Prices (PG, SP500)'!O393)</f>
        <v>-4.6332892479042445E-3</v>
      </c>
      <c r="E394" s="396">
        <f t="shared" si="6"/>
        <v>-1.4188110284144427E-2</v>
      </c>
    </row>
    <row r="395" spans="2:5">
      <c r="B395" s="398">
        <f>'Historical Prices (PG, SP500)'!B395</f>
        <v>42171</v>
      </c>
      <c r="C395" s="396">
        <f>LN('Historical Prices (PG, SP500)'!F395/'Historical Prices (PG, SP500)'!F394)</f>
        <v>1.2466705078222605E-2</v>
      </c>
      <c r="D395" s="396">
        <f>LN('Historical Prices (PG, SP500)'!O395/'Historical Prices (PG, SP500)'!O394)</f>
        <v>5.6737303135299989E-3</v>
      </c>
      <c r="E395" s="396">
        <f t="shared" si="6"/>
        <v>1.8140435391752606E-2</v>
      </c>
    </row>
    <row r="396" spans="2:5">
      <c r="B396" s="398">
        <f>'Historical Prices (PG, SP500)'!B396</f>
        <v>42172</v>
      </c>
      <c r="C396" s="396">
        <f>LN('Historical Prices (PG, SP500)'!F396/'Historical Prices (PG, SP500)'!F395)</f>
        <v>1.2313310492831889E-2</v>
      </c>
      <c r="D396" s="396">
        <f>LN('Historical Prices (PG, SP500)'!O396/'Historical Prices (PG, SP500)'!O395)</f>
        <v>1.9776842314756056E-3</v>
      </c>
      <c r="E396" s="396">
        <f t="shared" si="6"/>
        <v>1.4290994724307494E-2</v>
      </c>
    </row>
    <row r="397" spans="2:5">
      <c r="B397" s="398">
        <f>'Historical Prices (PG, SP500)'!B397</f>
        <v>42173</v>
      </c>
      <c r="C397" s="396">
        <f>LN('Historical Prices (PG, SP500)'!F397/'Historical Prices (PG, SP500)'!F396)</f>
        <v>9.1982996683378469E-3</v>
      </c>
      <c r="D397" s="396">
        <f>LN('Historical Prices (PG, SP500)'!O397/'Historical Prices (PG, SP500)'!O396)</f>
        <v>9.8540001369309162E-3</v>
      </c>
      <c r="E397" s="396">
        <f t="shared" si="6"/>
        <v>1.9052299805268763E-2</v>
      </c>
    </row>
    <row r="398" spans="2:5">
      <c r="B398" s="398">
        <f>'Historical Prices (PG, SP500)'!B398</f>
        <v>42174</v>
      </c>
      <c r="C398" s="396">
        <f>LN('Historical Prices (PG, SP500)'!F398/'Historical Prices (PG, SP500)'!F397)</f>
        <v>-3.4704918108287158E-3</v>
      </c>
      <c r="D398" s="396">
        <f>LN('Historical Prices (PG, SP500)'!O398/'Historical Prices (PG, SP500)'!O397)</f>
        <v>-5.3176152385387195E-3</v>
      </c>
      <c r="E398" s="396">
        <f t="shared" si="6"/>
        <v>-8.7881070493674353E-3</v>
      </c>
    </row>
    <row r="399" spans="2:5">
      <c r="B399" s="398">
        <f>'Historical Prices (PG, SP500)'!B399</f>
        <v>42177</v>
      </c>
      <c r="C399" s="396">
        <f>LN('Historical Prices (PG, SP500)'!F399/'Historical Prices (PG, SP500)'!F398)</f>
        <v>-1.1181316913496516E-3</v>
      </c>
      <c r="D399" s="396">
        <f>LN('Historical Prices (PG, SP500)'!O399/'Historical Prices (PG, SP500)'!O398)</f>
        <v>6.0763682545493542E-3</v>
      </c>
      <c r="E399" s="396">
        <f t="shared" si="6"/>
        <v>4.9582365631997026E-3</v>
      </c>
    </row>
    <row r="400" spans="2:5">
      <c r="B400" s="398">
        <f>'Historical Prices (PG, SP500)'!B400</f>
        <v>42178</v>
      </c>
      <c r="C400" s="396">
        <f>LN('Historical Prices (PG, SP500)'!F400/'Historical Prices (PG, SP500)'!F399)</f>
        <v>-8.2376402950606314E-3</v>
      </c>
      <c r="D400" s="396">
        <f>LN('Historical Prices (PG, SP500)'!O400/'Historical Prices (PG, SP500)'!O399)</f>
        <v>6.356661823521784E-4</v>
      </c>
      <c r="E400" s="396">
        <f t="shared" si="6"/>
        <v>-7.6019741127084529E-3</v>
      </c>
    </row>
    <row r="401" spans="2:5">
      <c r="B401" s="398">
        <f>'Historical Prices (PG, SP500)'!B401</f>
        <v>42179</v>
      </c>
      <c r="C401" s="396">
        <f>LN('Historical Prices (PG, SP500)'!F401/'Historical Prices (PG, SP500)'!F400)</f>
        <v>-3.5153707856279068E-3</v>
      </c>
      <c r="D401" s="396">
        <f>LN('Historical Prices (PG, SP500)'!O401/'Historical Prices (PG, SP500)'!O400)</f>
        <v>-7.3804656966740398E-3</v>
      </c>
      <c r="E401" s="396">
        <f t="shared" si="6"/>
        <v>-1.0895836482301947E-2</v>
      </c>
    </row>
    <row r="402" spans="2:5">
      <c r="B402" s="398">
        <f>'Historical Prices (PG, SP500)'!B402</f>
        <v>42180</v>
      </c>
      <c r="C402" s="396">
        <f>LN('Historical Prices (PG, SP500)'!F402/'Historical Prices (PG, SP500)'!F401)</f>
        <v>-1.510421926483319E-3</v>
      </c>
      <c r="D402" s="396">
        <f>LN('Historical Prices (PG, SP500)'!O402/'Historical Prices (PG, SP500)'!O401)</f>
        <v>-2.9780039040750291E-3</v>
      </c>
      <c r="E402" s="396">
        <f t="shared" si="6"/>
        <v>-4.4884258305583485E-3</v>
      </c>
    </row>
    <row r="403" spans="2:5">
      <c r="B403" s="398">
        <f>'Historical Prices (PG, SP500)'!B403</f>
        <v>42181</v>
      </c>
      <c r="C403" s="396">
        <f>LN('Historical Prices (PG, SP500)'!F403/'Historical Prices (PG, SP500)'!F402)</f>
        <v>-6.3003847072574688E-4</v>
      </c>
      <c r="D403" s="396">
        <f>LN('Historical Prices (PG, SP500)'!O403/'Historical Prices (PG, SP500)'!O402)</f>
        <v>-3.9015604969013028E-4</v>
      </c>
      <c r="E403" s="396">
        <f t="shared" si="6"/>
        <v>-1.0201945204158772E-3</v>
      </c>
    </row>
    <row r="404" spans="2:5">
      <c r="B404" s="398">
        <f>'Historical Prices (PG, SP500)'!B404</f>
        <v>42184</v>
      </c>
      <c r="C404" s="396">
        <f>LN('Historical Prices (PG, SP500)'!F404/'Historical Prices (PG, SP500)'!F403)</f>
        <v>-1.2939366447996465E-2</v>
      </c>
      <c r="D404" s="396">
        <f>LN('Historical Prices (PG, SP500)'!O404/'Historical Prices (PG, SP500)'!O403)</f>
        <v>-2.1086969192055022E-2</v>
      </c>
      <c r="E404" s="396">
        <f t="shared" si="6"/>
        <v>-3.4026335640051489E-2</v>
      </c>
    </row>
    <row r="405" spans="2:5">
      <c r="B405" s="398">
        <f>'Historical Prices (PG, SP500)'!B405</f>
        <v>42185</v>
      </c>
      <c r="C405" s="396">
        <f>LN('Historical Prices (PG, SP500)'!F405/'Historical Prices (PG, SP500)'!F404)</f>
        <v>-1.0219980580654315E-3</v>
      </c>
      <c r="D405" s="396">
        <f>LN('Historical Prices (PG, SP500)'!O405/'Historical Prices (PG, SP500)'!O404)</f>
        <v>2.6549619429538794E-3</v>
      </c>
      <c r="E405" s="396">
        <f t="shared" si="6"/>
        <v>1.632963884888448E-3</v>
      </c>
    </row>
    <row r="406" spans="2:5">
      <c r="B406" s="398">
        <f>'Historical Prices (PG, SP500)'!B406</f>
        <v>42186</v>
      </c>
      <c r="C406" s="396">
        <f>LN('Historical Prices (PG, SP500)'!F406/'Historical Prices (PG, SP500)'!F405)</f>
        <v>1.873950772430804E-2</v>
      </c>
      <c r="D406" s="396">
        <f>LN('Historical Prices (PG, SP500)'!O406/'Historical Prices (PG, SP500)'!O405)</f>
        <v>6.9120966992928731E-3</v>
      </c>
      <c r="E406" s="396">
        <f t="shared" si="6"/>
        <v>2.5651604423600913E-2</v>
      </c>
    </row>
    <row r="407" spans="2:5">
      <c r="B407" s="398">
        <f>'Historical Prices (PG, SP500)'!B407</f>
        <v>42187</v>
      </c>
      <c r="C407" s="396">
        <f>LN('Historical Prices (PG, SP500)'!F407/'Historical Prices (PG, SP500)'!F406)</f>
        <v>2.6307437494302358E-3</v>
      </c>
      <c r="D407" s="396">
        <f>LN('Historical Prices (PG, SP500)'!O407/'Historical Prices (PG, SP500)'!O406)</f>
        <v>-3.0807039266700365E-4</v>
      </c>
      <c r="E407" s="396">
        <f t="shared" si="6"/>
        <v>2.3226733567632322E-3</v>
      </c>
    </row>
    <row r="408" spans="2:5">
      <c r="B408" s="398">
        <f>'Historical Prices (PG, SP500)'!B408</f>
        <v>42191</v>
      </c>
      <c r="C408" s="396">
        <f>LN('Historical Prices (PG, SP500)'!F408/'Historical Prices (PG, SP500)'!F407)</f>
        <v>1.5002252813725186E-3</v>
      </c>
      <c r="D408" s="396">
        <f>LN('Historical Prices (PG, SP500)'!O408/'Historical Prices (PG, SP500)'!O407)</f>
        <v>-3.8692324426552824E-3</v>
      </c>
      <c r="E408" s="396">
        <f t="shared" si="6"/>
        <v>-2.3690071612827639E-3</v>
      </c>
    </row>
    <row r="409" spans="2:5">
      <c r="B409" s="398">
        <f>'Historical Prices (PG, SP500)'!B409</f>
        <v>42192</v>
      </c>
      <c r="C409" s="396">
        <f>LN('Historical Prices (PG, SP500)'!F409/'Historical Prices (PG, SP500)'!F408)</f>
        <v>2.0647305267027561E-2</v>
      </c>
      <c r="D409" s="396">
        <f>LN('Historical Prices (PG, SP500)'!O409/'Historical Prices (PG, SP500)'!O408)</f>
        <v>6.0625605331265549E-3</v>
      </c>
      <c r="E409" s="396">
        <f t="shared" si="6"/>
        <v>2.6709865800154116E-2</v>
      </c>
    </row>
    <row r="410" spans="2:5">
      <c r="B410" s="398">
        <f>'Historical Prices (PG, SP500)'!B410</f>
        <v>42193</v>
      </c>
      <c r="C410" s="396">
        <f>LN('Historical Prices (PG, SP500)'!F410/'Historical Prices (PG, SP500)'!F409)</f>
        <v>-8.9731166198362567E-3</v>
      </c>
      <c r="D410" s="396">
        <f>LN('Historical Prices (PG, SP500)'!O410/'Historical Prices (PG, SP500)'!O409)</f>
        <v>-1.6792964823456991E-2</v>
      </c>
      <c r="E410" s="396">
        <f t="shared" si="6"/>
        <v>-2.5766081443293246E-2</v>
      </c>
    </row>
    <row r="411" spans="2:5">
      <c r="B411" s="398">
        <f>'Historical Prices (PG, SP500)'!B411</f>
        <v>42194</v>
      </c>
      <c r="C411" s="396">
        <f>LN('Historical Prices (PG, SP500)'!F411/'Historical Prices (PG, SP500)'!F410)</f>
        <v>-4.0828265303953434E-3</v>
      </c>
      <c r="D411" s="396">
        <f>LN('Historical Prices (PG, SP500)'!O411/'Historical Prices (PG, SP500)'!O410)</f>
        <v>2.259647701629263E-3</v>
      </c>
      <c r="E411" s="396">
        <f t="shared" si="6"/>
        <v>-1.8231788287660805E-3</v>
      </c>
    </row>
    <row r="412" spans="2:5">
      <c r="B412" s="398">
        <f>'Historical Prices (PG, SP500)'!B412</f>
        <v>42195</v>
      </c>
      <c r="C412" s="396">
        <f>LN('Historical Prices (PG, SP500)'!F412/'Historical Prices (PG, SP500)'!F411)</f>
        <v>3.5888040276337136E-3</v>
      </c>
      <c r="D412" s="396">
        <f>LN('Historical Prices (PG, SP500)'!O412/'Historical Prices (PG, SP500)'!O411)</f>
        <v>1.2262986096672604E-2</v>
      </c>
      <c r="E412" s="396">
        <f t="shared" si="6"/>
        <v>1.5851790124306316E-2</v>
      </c>
    </row>
    <row r="413" spans="2:5">
      <c r="B413" s="398">
        <f>'Historical Prices (PG, SP500)'!B413</f>
        <v>42198</v>
      </c>
      <c r="C413" s="396">
        <f>LN('Historical Prices (PG, SP500)'!F413/'Historical Prices (PG, SP500)'!F412)</f>
        <v>1.178948929786571E-2</v>
      </c>
      <c r="D413" s="396">
        <f>LN('Historical Prices (PG, SP500)'!O413/'Historical Prices (PG, SP500)'!O412)</f>
        <v>1.1005268761367724E-2</v>
      </c>
      <c r="E413" s="396">
        <f t="shared" si="6"/>
        <v>2.2794758059233436E-2</v>
      </c>
    </row>
    <row r="414" spans="2:5">
      <c r="B414" s="398">
        <f>'Historical Prices (PG, SP500)'!B414</f>
        <v>42199</v>
      </c>
      <c r="C414" s="396">
        <f>LN('Historical Prices (PG, SP500)'!F414/'Historical Prices (PG, SP500)'!F413)</f>
        <v>1.5858130317602415E-3</v>
      </c>
      <c r="D414" s="396">
        <f>LN('Historical Prices (PG, SP500)'!O414/'Historical Prices (PG, SP500)'!O413)</f>
        <v>4.4432729912807552E-3</v>
      </c>
      <c r="E414" s="396">
        <f t="shared" si="6"/>
        <v>6.0290860230409965E-3</v>
      </c>
    </row>
    <row r="415" spans="2:5">
      <c r="B415" s="398">
        <f>'Historical Prices (PG, SP500)'!B415</f>
        <v>42200</v>
      </c>
      <c r="C415" s="396">
        <f>LN('Historical Prices (PG, SP500)'!F415/'Historical Prices (PG, SP500)'!F414)</f>
        <v>1.3399234356301212E-3</v>
      </c>
      <c r="D415" s="396">
        <f>LN('Historical Prices (PG, SP500)'!O415/'Historical Prices (PG, SP500)'!O414)</f>
        <v>-7.35256382355035E-4</v>
      </c>
      <c r="E415" s="396">
        <f t="shared" si="6"/>
        <v>6.046670532750862E-4</v>
      </c>
    </row>
    <row r="416" spans="2:5">
      <c r="B416" s="398">
        <f>'Historical Prices (PG, SP500)'!B416</f>
        <v>42201</v>
      </c>
      <c r="C416" s="396">
        <f>LN('Historical Prices (PG, SP500)'!F416/'Historical Prices (PG, SP500)'!F415)</f>
        <v>1.8242753060424767E-3</v>
      </c>
      <c r="D416" s="396">
        <f>LN('Historical Prices (PG, SP500)'!O416/'Historical Prices (PG, SP500)'!O415)</f>
        <v>7.9827335781697557E-3</v>
      </c>
      <c r="E416" s="396">
        <f t="shared" si="6"/>
        <v>9.807008884212232E-3</v>
      </c>
    </row>
    <row r="417" spans="2:5">
      <c r="B417" s="398">
        <f>'Historical Prices (PG, SP500)'!B417</f>
        <v>42202</v>
      </c>
      <c r="C417" s="396">
        <f>LN('Historical Prices (PG, SP500)'!F417/'Historical Prices (PG, SP500)'!F416)</f>
        <v>-7.2936674723979398E-4</v>
      </c>
      <c r="D417" s="396">
        <f>LN('Historical Prices (PG, SP500)'!O417/'Historical Prices (PG, SP500)'!O416)</f>
        <v>1.1055718522485251E-3</v>
      </c>
      <c r="E417" s="396">
        <f t="shared" si="6"/>
        <v>3.762051050087311E-4</v>
      </c>
    </row>
    <row r="418" spans="2:5">
      <c r="B418" s="398">
        <f>'Historical Prices (PG, SP500)'!B418</f>
        <v>42205</v>
      </c>
      <c r="C418" s="396">
        <f>LN('Historical Prices (PG, SP500)'!F418/'Historical Prices (PG, SP500)'!F417)</f>
        <v>-6.0811289351954444E-4</v>
      </c>
      <c r="D418" s="396">
        <f>LN('Historical Prices (PG, SP500)'!O418/'Historical Prices (PG, SP500)'!O417)</f>
        <v>7.7093628613465076E-4</v>
      </c>
      <c r="E418" s="396">
        <f t="shared" si="6"/>
        <v>1.6282339261510632E-4</v>
      </c>
    </row>
    <row r="419" spans="2:5">
      <c r="B419" s="398">
        <f>'Historical Prices (PG, SP500)'!B419</f>
        <v>42206</v>
      </c>
      <c r="C419" s="396">
        <f>LN('Historical Prices (PG, SP500)'!F419/'Historical Prices (PG, SP500)'!F418)</f>
        <v>-6.8368597821994699E-3</v>
      </c>
      <c r="D419" s="396">
        <f>LN('Historical Prices (PG, SP500)'!O419/'Historical Prices (PG, SP500)'!O418)</f>
        <v>-4.2707960737403163E-3</v>
      </c>
      <c r="E419" s="396">
        <f t="shared" si="6"/>
        <v>-1.1107655855939785E-2</v>
      </c>
    </row>
    <row r="420" spans="2:5">
      <c r="B420" s="398">
        <f>'Historical Prices (PG, SP500)'!B420</f>
        <v>42207</v>
      </c>
      <c r="C420" s="396">
        <f>LN('Historical Prices (PG, SP500)'!F420/'Historical Prices (PG, SP500)'!F419)</f>
        <v>-9.8485962230285898E-3</v>
      </c>
      <c r="D420" s="396">
        <f>LN('Historical Prices (PG, SP500)'!O420/'Historical Prices (PG, SP500)'!O419)</f>
        <v>-2.3905652122773076E-3</v>
      </c>
      <c r="E420" s="396">
        <f t="shared" si="6"/>
        <v>-1.2239161435305897E-2</v>
      </c>
    </row>
    <row r="421" spans="2:5">
      <c r="B421" s="398">
        <f>'Historical Prices (PG, SP500)'!B421</f>
        <v>42208</v>
      </c>
      <c r="C421" s="396">
        <f>LN('Historical Prices (PG, SP500)'!F421/'Historical Prices (PG, SP500)'!F420)</f>
        <v>-1.6096703878598505E-3</v>
      </c>
      <c r="D421" s="396">
        <f>LN('Historical Prices (PG, SP500)'!O421/'Historical Prices (PG, SP500)'!O420)</f>
        <v>-5.6922102123075392E-3</v>
      </c>
      <c r="E421" s="396">
        <f t="shared" si="6"/>
        <v>-7.3018806001673899E-3</v>
      </c>
    </row>
    <row r="422" spans="2:5">
      <c r="B422" s="398">
        <f>'Historical Prices (PG, SP500)'!B422</f>
        <v>42209</v>
      </c>
      <c r="C422" s="396">
        <f>LN('Historical Prices (PG, SP500)'!F422/'Historical Prices (PG, SP500)'!F421)</f>
        <v>-5.0934454497374437E-3</v>
      </c>
      <c r="D422" s="396">
        <f>LN('Historical Prices (PG, SP500)'!O422/'Historical Prices (PG, SP500)'!O421)</f>
        <v>-1.0761020698430391E-2</v>
      </c>
      <c r="E422" s="396">
        <f t="shared" si="6"/>
        <v>-1.5854466148167837E-2</v>
      </c>
    </row>
    <row r="423" spans="2:5">
      <c r="B423" s="398">
        <f>'Historical Prices (PG, SP500)'!B423</f>
        <v>42212</v>
      </c>
      <c r="C423" s="396">
        <f>LN('Historical Prices (PG, SP500)'!F423/'Historical Prices (PG, SP500)'!F422)</f>
        <v>-3.9935158029560953E-3</v>
      </c>
      <c r="D423" s="396">
        <f>LN('Historical Prices (PG, SP500)'!O423/'Historical Prices (PG, SP500)'!O422)</f>
        <v>-5.7917546957350231E-3</v>
      </c>
      <c r="E423" s="396">
        <f t="shared" si="6"/>
        <v>-9.7852704986911183E-3</v>
      </c>
    </row>
    <row r="424" spans="2:5">
      <c r="B424" s="398">
        <f>'Historical Prices (PG, SP500)'!B424</f>
        <v>42213</v>
      </c>
      <c r="C424" s="396">
        <f>LN('Historical Prices (PG, SP500)'!F424/'Historical Prices (PG, SP500)'!F423)</f>
        <v>3.245970309572725E-3</v>
      </c>
      <c r="D424" s="396">
        <f>LN('Historical Prices (PG, SP500)'!O424/'Historical Prices (PG, SP500)'!O423)</f>
        <v>1.2310073597852267E-2</v>
      </c>
      <c r="E424" s="396">
        <f t="shared" si="6"/>
        <v>1.5556043907424991E-2</v>
      </c>
    </row>
    <row r="425" spans="2:5">
      <c r="B425" s="398">
        <f>'Historical Prices (PG, SP500)'!B425</f>
        <v>42214</v>
      </c>
      <c r="C425" s="396">
        <f>LN('Historical Prices (PG, SP500)'!F425/'Historical Prices (PG, SP500)'!F424)</f>
        <v>4.849247742568669E-3</v>
      </c>
      <c r="D425" s="396">
        <f>LN('Historical Prices (PG, SP500)'!O425/'Historical Prices (PG, SP500)'!O424)</f>
        <v>7.2921427569481731E-3</v>
      </c>
      <c r="E425" s="396">
        <f t="shared" si="6"/>
        <v>1.2141390499516843E-2</v>
      </c>
    </row>
    <row r="426" spans="2:5">
      <c r="B426" s="398">
        <f>'Historical Prices (PG, SP500)'!B426</f>
        <v>42215</v>
      </c>
      <c r="C426" s="396">
        <f>LN('Historical Prices (PG, SP500)'!F426/'Historical Prices (PG, SP500)'!F425)</f>
        <v>-4.088923453982745E-2</v>
      </c>
      <c r="D426" s="396">
        <f>LN('Historical Prices (PG, SP500)'!O426/'Historical Prices (PG, SP500)'!O425)</f>
        <v>2.8367163378208414E-5</v>
      </c>
      <c r="E426" s="396">
        <f t="shared" si="6"/>
        <v>-4.0860867376449242E-2</v>
      </c>
    </row>
    <row r="427" spans="2:5">
      <c r="B427" s="398">
        <f>'Historical Prices (PG, SP500)'!B427</f>
        <v>42216</v>
      </c>
      <c r="C427" s="396">
        <f>LN('Historical Prices (PG, SP500)'!F427/'Historical Prices (PG, SP500)'!F426)</f>
        <v>-8.9558911010208919E-3</v>
      </c>
      <c r="D427" s="396">
        <f>LN('Historical Prices (PG, SP500)'!O427/'Historical Prices (PG, SP500)'!O426)</f>
        <v>-2.2741038379837917E-3</v>
      </c>
      <c r="E427" s="396">
        <f t="shared" si="6"/>
        <v>-1.1229994939004683E-2</v>
      </c>
    </row>
    <row r="428" spans="2:5">
      <c r="B428" s="398">
        <f>'Historical Prices (PG, SP500)'!B428</f>
        <v>42219</v>
      </c>
      <c r="C428" s="396">
        <f>LN('Historical Prices (PG, SP500)'!F428/'Historical Prices (PG, SP500)'!F427)</f>
        <v>-3.918946909295765E-3</v>
      </c>
      <c r="D428" s="396">
        <f>LN('Historical Prices (PG, SP500)'!O428/'Historical Prices (PG, SP500)'!O427)</f>
        <v>-2.7606940266825457E-3</v>
      </c>
      <c r="E428" s="396">
        <f t="shared" si="6"/>
        <v>-6.6796409359783111E-3</v>
      </c>
    </row>
    <row r="429" spans="2:5">
      <c r="B429" s="398">
        <f>'Historical Prices (PG, SP500)'!B429</f>
        <v>42220</v>
      </c>
      <c r="C429" s="396">
        <f>LN('Historical Prices (PG, SP500)'!F429/'Historical Prices (PG, SP500)'!F428)</f>
        <v>-6.4342416278297234E-3</v>
      </c>
      <c r="D429" s="396">
        <f>LN('Historical Prices (PG, SP500)'!O429/'Historical Prices (PG, SP500)'!O428)</f>
        <v>-2.2522393088201631E-3</v>
      </c>
      <c r="E429" s="396">
        <f t="shared" si="6"/>
        <v>-8.686480936649886E-3</v>
      </c>
    </row>
    <row r="430" spans="2:5">
      <c r="B430" s="398">
        <f>'Historical Prices (PG, SP500)'!B430</f>
        <v>42221</v>
      </c>
      <c r="C430" s="396">
        <f>LN('Historical Prices (PG, SP500)'!F430/'Historical Prices (PG, SP500)'!F429)</f>
        <v>-1.8460843728805886E-3</v>
      </c>
      <c r="D430" s="396">
        <f>LN('Historical Prices (PG, SP500)'!O430/'Historical Prices (PG, SP500)'!O429)</f>
        <v>3.1098384092550632E-3</v>
      </c>
      <c r="E430" s="396">
        <f t="shared" si="6"/>
        <v>1.2637540363744746E-3</v>
      </c>
    </row>
    <row r="431" spans="2:5">
      <c r="B431" s="398">
        <f>'Historical Prices (PG, SP500)'!B431</f>
        <v>42222</v>
      </c>
      <c r="C431" s="396">
        <f>LN('Historical Prices (PG, SP500)'!F431/'Historical Prices (PG, SP500)'!F430)</f>
        <v>-3.9600028225236582E-4</v>
      </c>
      <c r="D431" s="396">
        <f>LN('Historical Prices (PG, SP500)'!O431/'Historical Prices (PG, SP500)'!O430)</f>
        <v>-7.7831957796706099E-3</v>
      </c>
      <c r="E431" s="396">
        <f t="shared" si="6"/>
        <v>-8.1791960619229751E-3</v>
      </c>
    </row>
    <row r="432" spans="2:5">
      <c r="B432" s="398">
        <f>'Historical Prices (PG, SP500)'!B432</f>
        <v>42223</v>
      </c>
      <c r="C432" s="396">
        <f>LN('Historical Prices (PG, SP500)'!F432/'Historical Prices (PG, SP500)'!F431)</f>
        <v>-3.4386358215455696E-3</v>
      </c>
      <c r="D432" s="396">
        <f>LN('Historical Prices (PG, SP500)'!O432/'Historical Prices (PG, SP500)'!O431)</f>
        <v>-2.8790232242949477E-3</v>
      </c>
      <c r="E432" s="396">
        <f t="shared" si="6"/>
        <v>-6.3176590458405169E-3</v>
      </c>
    </row>
    <row r="433" spans="2:5">
      <c r="B433" s="398">
        <f>'Historical Prices (PG, SP500)'!B433</f>
        <v>42226</v>
      </c>
      <c r="C433" s="396">
        <f>LN('Historical Prices (PG, SP500)'!F433/'Historical Prices (PG, SP500)'!F432)</f>
        <v>1.1853082274095083E-2</v>
      </c>
      <c r="D433" s="396">
        <f>LN('Historical Prices (PG, SP500)'!O433/'Historical Prices (PG, SP500)'!O432)</f>
        <v>1.2726835975794628E-2</v>
      </c>
      <c r="E433" s="396">
        <f t="shared" si="6"/>
        <v>2.4579918249889712E-2</v>
      </c>
    </row>
    <row r="434" spans="2:5">
      <c r="B434" s="398">
        <f>'Historical Prices (PG, SP500)'!B434</f>
        <v>42227</v>
      </c>
      <c r="C434" s="396">
        <f>LN('Historical Prices (PG, SP500)'!F434/'Historical Prices (PG, SP500)'!F433)</f>
        <v>-2.0969339544416898E-3</v>
      </c>
      <c r="D434" s="396">
        <f>LN('Historical Prices (PG, SP500)'!O434/'Historical Prices (PG, SP500)'!O433)</f>
        <v>-9.6030650234122886E-3</v>
      </c>
      <c r="E434" s="396">
        <f t="shared" si="6"/>
        <v>-1.1699998977853978E-2</v>
      </c>
    </row>
    <row r="435" spans="2:5">
      <c r="B435" s="398">
        <f>'Historical Prices (PG, SP500)'!B435</f>
        <v>42228</v>
      </c>
      <c r="C435" s="396">
        <f>LN('Historical Prices (PG, SP500)'!F435/'Historical Prices (PG, SP500)'!F434)</f>
        <v>2.2278758969195363E-3</v>
      </c>
      <c r="D435" s="396">
        <f>LN('Historical Prices (PG, SP500)'!O435/'Historical Prices (PG, SP500)'!O434)</f>
        <v>9.4960389304633061E-4</v>
      </c>
      <c r="E435" s="396">
        <f t="shared" si="6"/>
        <v>3.177479789965867E-3</v>
      </c>
    </row>
    <row r="436" spans="2:5">
      <c r="B436" s="398">
        <f>'Historical Prices (PG, SP500)'!B436</f>
        <v>42229</v>
      </c>
      <c r="C436" s="396">
        <f>LN('Historical Prices (PG, SP500)'!F436/'Historical Prices (PG, SP500)'!F435)</f>
        <v>-8.0173920681888521E-3</v>
      </c>
      <c r="D436" s="396">
        <f>LN('Historical Prices (PG, SP500)'!O436/'Historical Prices (PG, SP500)'!O435)</f>
        <v>-1.2760257482792195E-3</v>
      </c>
      <c r="E436" s="396">
        <f t="shared" si="6"/>
        <v>-9.293417816468072E-3</v>
      </c>
    </row>
    <row r="437" spans="2:5">
      <c r="B437" s="398">
        <f>'Historical Prices (PG, SP500)'!B437</f>
        <v>42230</v>
      </c>
      <c r="C437" s="396">
        <f>LN('Historical Prices (PG, SP500)'!F437/'Historical Prices (PG, SP500)'!F436)</f>
        <v>-2.1135542595303409E-3</v>
      </c>
      <c r="D437" s="396">
        <f>LN('Historical Prices (PG, SP500)'!O437/'Historical Prices (PG, SP500)'!O436)</f>
        <v>3.904332041982352E-3</v>
      </c>
      <c r="E437" s="396">
        <f t="shared" si="6"/>
        <v>1.7907777824520111E-3</v>
      </c>
    </row>
    <row r="438" spans="2:5">
      <c r="B438" s="398">
        <f>'Historical Prices (PG, SP500)'!B438</f>
        <v>42233</v>
      </c>
      <c r="C438" s="396">
        <f>LN('Historical Prices (PG, SP500)'!F438/'Historical Prices (PG, SP500)'!F437)</f>
        <v>-1.1909230492461388E-3</v>
      </c>
      <c r="D438" s="396">
        <f>LN('Historical Prices (PG, SP500)'!O438/'Historical Prices (PG, SP500)'!O437)</f>
        <v>5.1978915460573353E-3</v>
      </c>
      <c r="E438" s="396">
        <f t="shared" si="6"/>
        <v>4.006968496811196E-3</v>
      </c>
    </row>
    <row r="439" spans="2:5">
      <c r="B439" s="398">
        <f>'Historical Prices (PG, SP500)'!B439</f>
        <v>42234</v>
      </c>
      <c r="C439" s="396">
        <f>LN('Historical Prices (PG, SP500)'!F439/'Historical Prices (PG, SP500)'!F438)</f>
        <v>-5.3100086353024215E-3</v>
      </c>
      <c r="D439" s="396">
        <f>LN('Historical Prices (PG, SP500)'!O439/'Historical Prices (PG, SP500)'!O438)</f>
        <v>-2.628982682793983E-3</v>
      </c>
      <c r="E439" s="396">
        <f t="shared" si="6"/>
        <v>-7.9389913180964045E-3</v>
      </c>
    </row>
    <row r="440" spans="2:5">
      <c r="B440" s="398">
        <f>'Historical Prices (PG, SP500)'!B440</f>
        <v>42235</v>
      </c>
      <c r="C440" s="396">
        <f>LN('Historical Prices (PG, SP500)'!F440/'Historical Prices (PG, SP500)'!F439)</f>
        <v>-1.3534464558218121E-2</v>
      </c>
      <c r="D440" s="396">
        <f>LN('Historical Prices (PG, SP500)'!O440/'Historical Prices (PG, SP500)'!O439)</f>
        <v>-8.2891366720709101E-3</v>
      </c>
      <c r="E440" s="396">
        <f t="shared" si="6"/>
        <v>-2.1823601230289029E-2</v>
      </c>
    </row>
    <row r="441" spans="2:5">
      <c r="B441" s="398">
        <f>'Historical Prices (PG, SP500)'!B441</f>
        <v>42236</v>
      </c>
      <c r="C441" s="396">
        <f>LN('Historical Prices (PG, SP500)'!F441/'Historical Prices (PG, SP500)'!F440)</f>
        <v>-2.8372509753942323E-3</v>
      </c>
      <c r="D441" s="396">
        <f>LN('Historical Prices (PG, SP500)'!O441/'Historical Prices (PG, SP500)'!O440)</f>
        <v>-2.1325960481545045E-2</v>
      </c>
      <c r="E441" s="396">
        <f t="shared" si="6"/>
        <v>-2.4163211456939278E-2</v>
      </c>
    </row>
    <row r="442" spans="2:5">
      <c r="B442" s="398">
        <f>'Historical Prices (PG, SP500)'!B442</f>
        <v>42237</v>
      </c>
      <c r="C442" s="396">
        <f>LN('Historical Prices (PG, SP500)'!F442/'Historical Prices (PG, SP500)'!F441)</f>
        <v>-2.8406822602014183E-2</v>
      </c>
      <c r="D442" s="396">
        <f>LN('Historical Prices (PG, SP500)'!O442/'Historical Prices (PG, SP500)'!O441)</f>
        <v>-3.236924211323932E-2</v>
      </c>
      <c r="E442" s="396">
        <f t="shared" si="6"/>
        <v>-6.07760647152535E-2</v>
      </c>
    </row>
    <row r="443" spans="2:5">
      <c r="B443" s="398">
        <f>'Historical Prices (PG, SP500)'!B443</f>
        <v>42240</v>
      </c>
      <c r="C443" s="396">
        <f>LN('Historical Prices (PG, SP500)'!F443/'Historical Prices (PG, SP500)'!F442)</f>
        <v>-3.830794828458451E-2</v>
      </c>
      <c r="D443" s="396">
        <f>LN('Historical Prices (PG, SP500)'!O443/'Historical Prices (PG, SP500)'!O442)</f>
        <v>-4.0211444491884053E-2</v>
      </c>
      <c r="E443" s="396">
        <f t="shared" si="6"/>
        <v>-7.8519392776468563E-2</v>
      </c>
    </row>
    <row r="444" spans="2:5">
      <c r="B444" s="398">
        <f>'Historical Prices (PG, SP500)'!B444</f>
        <v>42241</v>
      </c>
      <c r="C444" s="396">
        <f>LN('Historical Prices (PG, SP500)'!F444/'Historical Prices (PG, SP500)'!F443)</f>
        <v>-1.0468269711831461E-2</v>
      </c>
      <c r="D444" s="396">
        <f>LN('Historical Prices (PG, SP500)'!O444/'Historical Prices (PG, SP500)'!O443)</f>
        <v>-1.3614249963910554E-2</v>
      </c>
      <c r="E444" s="396">
        <f t="shared" si="6"/>
        <v>-2.4082519675742015E-2</v>
      </c>
    </row>
    <row r="445" spans="2:5">
      <c r="B445" s="398">
        <f>'Historical Prices (PG, SP500)'!B445</f>
        <v>42242</v>
      </c>
      <c r="C445" s="396">
        <f>LN('Historical Prices (PG, SP500)'!F445/'Historical Prices (PG, SP500)'!F444)</f>
        <v>3.560531142858684E-2</v>
      </c>
      <c r="D445" s="396">
        <f>LN('Historical Prices (PG, SP500)'!O445/'Historical Prices (PG, SP500)'!O444)</f>
        <v>3.8291299743553803E-2</v>
      </c>
      <c r="E445" s="396">
        <f t="shared" si="6"/>
        <v>7.3896611172140636E-2</v>
      </c>
    </row>
    <row r="446" spans="2:5">
      <c r="B446" s="398">
        <f>'Historical Prices (PG, SP500)'!B446</f>
        <v>42243</v>
      </c>
      <c r="C446" s="396">
        <f>LN('Historical Prices (PG, SP500)'!F446/'Historical Prices (PG, SP500)'!F445)</f>
        <v>8.1472705141819087E-3</v>
      </c>
      <c r="D446" s="396">
        <f>LN('Historical Prices (PG, SP500)'!O446/'Historical Prices (PG, SP500)'!O445)</f>
        <v>2.4007254278508312E-2</v>
      </c>
      <c r="E446" s="396">
        <f t="shared" si="6"/>
        <v>3.2154524792690223E-2</v>
      </c>
    </row>
    <row r="447" spans="2:5">
      <c r="B447" s="398">
        <f>'Historical Prices (PG, SP500)'!B447</f>
        <v>42244</v>
      </c>
      <c r="C447" s="396">
        <f>LN('Historical Prices (PG, SP500)'!F447/'Historical Prices (PG, SP500)'!F446)</f>
        <v>-3.7844883099463862E-3</v>
      </c>
      <c r="D447" s="396">
        <f>LN('Historical Prices (PG, SP500)'!O447/'Historical Prices (PG, SP500)'!O446)</f>
        <v>6.0855118835607827E-4</v>
      </c>
      <c r="E447" s="396">
        <f t="shared" si="6"/>
        <v>-3.1759371215903079E-3</v>
      </c>
    </row>
    <row r="448" spans="2:5">
      <c r="B448" s="398">
        <f>'Historical Prices (PG, SP500)'!B448</f>
        <v>42247</v>
      </c>
      <c r="C448" s="396">
        <f>LN('Historical Prices (PG, SP500)'!F448/'Historical Prices (PG, SP500)'!F447)</f>
        <v>-7.6121175488509402E-3</v>
      </c>
      <c r="D448" s="396">
        <f>LN('Historical Prices (PG, SP500)'!O448/'Historical Prices (PG, SP500)'!O447)</f>
        <v>-8.4270784584924117E-3</v>
      </c>
      <c r="E448" s="396">
        <f t="shared" si="6"/>
        <v>-1.6039196007343354E-2</v>
      </c>
    </row>
    <row r="449" spans="2:5">
      <c r="B449" s="398">
        <f>'Historical Prices (PG, SP500)'!B449</f>
        <v>42248</v>
      </c>
      <c r="C449" s="396">
        <f>LN('Historical Prices (PG, SP500)'!F449/'Historical Prices (PG, SP500)'!F448)</f>
        <v>-2.5364919355022136E-2</v>
      </c>
      <c r="D449" s="396">
        <f>LN('Historical Prices (PG, SP500)'!O449/'Historical Prices (PG, SP500)'!O448)</f>
        <v>-3.0022649772647417E-2</v>
      </c>
      <c r="E449" s="396">
        <f t="shared" si="6"/>
        <v>-5.5387569127669553E-2</v>
      </c>
    </row>
    <row r="450" spans="2:5">
      <c r="B450" s="398">
        <f>'Historical Prices (PG, SP500)'!B450</f>
        <v>42249</v>
      </c>
      <c r="C450" s="396">
        <f>LN('Historical Prices (PG, SP500)'!F450/'Historical Prices (PG, SP500)'!F449)</f>
        <v>1.31210302859302E-2</v>
      </c>
      <c r="D450" s="396">
        <f>LN('Historical Prices (PG, SP500)'!O450/'Historical Prices (PG, SP500)'!O449)</f>
        <v>1.8127671026470109E-2</v>
      </c>
      <c r="E450" s="396">
        <f t="shared" si="6"/>
        <v>3.1248701312400311E-2</v>
      </c>
    </row>
    <row r="451" spans="2:5">
      <c r="B451" s="398">
        <f>'Historical Prices (PG, SP500)'!B451</f>
        <v>42250</v>
      </c>
      <c r="C451" s="396">
        <f>LN('Historical Prices (PG, SP500)'!F451/'Historical Prices (PG, SP500)'!F450)</f>
        <v>1.717504382656745E-3</v>
      </c>
      <c r="D451" s="396">
        <f>LN('Historical Prices (PG, SP500)'!O451/'Historical Prices (PG, SP500)'!O450)</f>
        <v>1.1641159398742432E-3</v>
      </c>
      <c r="E451" s="396">
        <f t="shared" si="6"/>
        <v>2.8816203225309881E-3</v>
      </c>
    </row>
    <row r="452" spans="2:5">
      <c r="B452" s="398">
        <f>'Historical Prices (PG, SP500)'!B452</f>
        <v>42251</v>
      </c>
      <c r="C452" s="396">
        <f>LN('Historical Prices (PG, SP500)'!F452/'Historical Prices (PG, SP500)'!F451)</f>
        <v>-1.687253211444922E-2</v>
      </c>
      <c r="D452" s="396">
        <f>LN('Historical Prices (PG, SP500)'!O452/'Historical Prices (PG, SP500)'!O451)</f>
        <v>-1.5448308659813455E-2</v>
      </c>
      <c r="E452" s="396">
        <f t="shared" si="6"/>
        <v>-3.2320840774262671E-2</v>
      </c>
    </row>
    <row r="453" spans="2:5">
      <c r="B453" s="398">
        <f>'Historical Prices (PG, SP500)'!B453</f>
        <v>42255</v>
      </c>
      <c r="C453" s="396">
        <f>LN('Historical Prices (PG, SP500)'!F453/'Historical Prices (PG, SP500)'!F452)</f>
        <v>1.7587320207605957E-2</v>
      </c>
      <c r="D453" s="396">
        <f>LN('Historical Prices (PG, SP500)'!O453/'Historical Prices (PG, SP500)'!O452)</f>
        <v>2.477363695127497E-2</v>
      </c>
      <c r="E453" s="396">
        <f t="shared" ref="E453:E516" si="7">D453+C453</f>
        <v>4.2360957158880927E-2</v>
      </c>
    </row>
    <row r="454" spans="2:5">
      <c r="B454" s="398">
        <f>'Historical Prices (PG, SP500)'!B454</f>
        <v>42256</v>
      </c>
      <c r="C454" s="396">
        <f>LN('Historical Prices (PG, SP500)'!F454/'Historical Prices (PG, SP500)'!F453)</f>
        <v>-2.1667754167035345E-2</v>
      </c>
      <c r="D454" s="396">
        <f>LN('Historical Prices (PG, SP500)'!O454/'Historical Prices (PG, SP500)'!O453)</f>
        <v>-1.3995035710028114E-2</v>
      </c>
      <c r="E454" s="396">
        <f t="shared" si="7"/>
        <v>-3.5662789877063457E-2</v>
      </c>
    </row>
    <row r="455" spans="2:5">
      <c r="B455" s="398">
        <f>'Historical Prices (PG, SP500)'!B455</f>
        <v>42257</v>
      </c>
      <c r="C455" s="396">
        <f>LN('Historical Prices (PG, SP500)'!F455/'Historical Prices (PG, SP500)'!F454)</f>
        <v>-2.3392261615825436E-3</v>
      </c>
      <c r="D455" s="396">
        <f>LN('Historical Prices (PG, SP500)'!O455/'Historical Prices (PG, SP500)'!O454)</f>
        <v>5.2640754451046302E-3</v>
      </c>
      <c r="E455" s="396">
        <f t="shared" si="7"/>
        <v>2.9248492835220866E-3</v>
      </c>
    </row>
    <row r="456" spans="2:5">
      <c r="B456" s="398">
        <f>'Historical Prices (PG, SP500)'!B456</f>
        <v>42258</v>
      </c>
      <c r="C456" s="396">
        <f>LN('Historical Prices (PG, SP500)'!F456/'Historical Prices (PG, SP500)'!F455)</f>
        <v>1.4626008379250972E-3</v>
      </c>
      <c r="D456" s="396">
        <f>LN('Historical Prices (PG, SP500)'!O456/'Historical Prices (PG, SP500)'!O455)</f>
        <v>4.4770065646443351E-3</v>
      </c>
      <c r="E456" s="396">
        <f t="shared" si="7"/>
        <v>5.9396074025694322E-3</v>
      </c>
    </row>
    <row r="457" spans="2:5">
      <c r="B457" s="398">
        <f>'Historical Prices (PG, SP500)'!B457</f>
        <v>42261</v>
      </c>
      <c r="C457" s="396">
        <f>LN('Historical Prices (PG, SP500)'!F457/'Historical Prices (PG, SP500)'!F456)</f>
        <v>-5.2755106313162638E-3</v>
      </c>
      <c r="D457" s="396">
        <f>LN('Historical Prices (PG, SP500)'!O457/'Historical Prices (PG, SP500)'!O456)</f>
        <v>-4.0980414626955409E-3</v>
      </c>
      <c r="E457" s="396">
        <f t="shared" si="7"/>
        <v>-9.3735520940118056E-3</v>
      </c>
    </row>
    <row r="458" spans="2:5">
      <c r="B458" s="398">
        <f>'Historical Prices (PG, SP500)'!B458</f>
        <v>42262</v>
      </c>
      <c r="C458" s="396">
        <f>LN('Historical Prices (PG, SP500)'!F458/'Historical Prices (PG, SP500)'!F457)</f>
        <v>2.0217386316884314E-2</v>
      </c>
      <c r="D458" s="396">
        <f>LN('Historical Prices (PG, SP500)'!O458/'Historical Prices (PG, SP500)'!O457)</f>
        <v>1.2749687874278685E-2</v>
      </c>
      <c r="E458" s="396">
        <f t="shared" si="7"/>
        <v>3.2967074191163001E-2</v>
      </c>
    </row>
    <row r="459" spans="2:5">
      <c r="B459" s="398">
        <f>'Historical Prices (PG, SP500)'!B459</f>
        <v>42263</v>
      </c>
      <c r="C459" s="396">
        <f>LN('Historical Prices (PG, SP500)'!F459/'Historical Prices (PG, SP500)'!F458)</f>
        <v>9.3157395060659912E-3</v>
      </c>
      <c r="D459" s="396">
        <f>LN('Historical Prices (PG, SP500)'!O459/'Historical Prices (PG, SP500)'!O458)</f>
        <v>8.6677408281392605E-3</v>
      </c>
      <c r="E459" s="396">
        <f t="shared" si="7"/>
        <v>1.798348033420525E-2</v>
      </c>
    </row>
    <row r="460" spans="2:5">
      <c r="B460" s="398">
        <f>'Historical Prices (PG, SP500)'!B460</f>
        <v>42264</v>
      </c>
      <c r="C460" s="396">
        <f>LN('Historical Prices (PG, SP500)'!F460/'Historical Prices (PG, SP500)'!F459)</f>
        <v>1.9951553431832368E-3</v>
      </c>
      <c r="D460" s="396">
        <f>LN('Historical Prices (PG, SP500)'!O460/'Historical Prices (PG, SP500)'!O459)</f>
        <v>-2.5643447325231369E-3</v>
      </c>
      <c r="E460" s="396">
        <f t="shared" si="7"/>
        <v>-5.6918938933990006E-4</v>
      </c>
    </row>
    <row r="461" spans="2:5">
      <c r="B461" s="398">
        <f>'Historical Prices (PG, SP500)'!B461</f>
        <v>42265</v>
      </c>
      <c r="C461" s="396">
        <f>LN('Historical Prices (PG, SP500)'!F461/'Historical Prices (PG, SP500)'!F460)</f>
        <v>-4.2801606218878093E-3</v>
      </c>
      <c r="D461" s="396">
        <f>LN('Historical Prices (PG, SP500)'!O461/'Historical Prices (PG, SP500)'!O460)</f>
        <v>-1.6296231019642143E-2</v>
      </c>
      <c r="E461" s="396">
        <f t="shared" si="7"/>
        <v>-2.0576391641529954E-2</v>
      </c>
    </row>
    <row r="462" spans="2:5">
      <c r="B462" s="398">
        <f>'Historical Prices (PG, SP500)'!B462</f>
        <v>42268</v>
      </c>
      <c r="C462" s="396">
        <f>LN('Historical Prices (PG, SP500)'!F462/'Historical Prices (PG, SP500)'!F461)</f>
        <v>1.0100377207930585E-2</v>
      </c>
      <c r="D462" s="396">
        <f>LN('Historical Prices (PG, SP500)'!O462/'Historical Prices (PG, SP500)'!O461)</f>
        <v>4.5553923362219801E-3</v>
      </c>
      <c r="E462" s="396">
        <f t="shared" si="7"/>
        <v>1.4655769544152566E-2</v>
      </c>
    </row>
    <row r="463" spans="2:5">
      <c r="B463" s="398">
        <f>'Historical Prices (PG, SP500)'!B463</f>
        <v>42269</v>
      </c>
      <c r="C463" s="396">
        <f>LN('Historical Prices (PG, SP500)'!F463/'Historical Prices (PG, SP500)'!F462)</f>
        <v>-6.5322582026820864E-3</v>
      </c>
      <c r="D463" s="396">
        <f>LN('Historical Prices (PG, SP500)'!O463/'Historical Prices (PG, SP500)'!O462)</f>
        <v>-1.2394930290949867E-2</v>
      </c>
      <c r="E463" s="396">
        <f t="shared" si="7"/>
        <v>-1.8927188493631952E-2</v>
      </c>
    </row>
    <row r="464" spans="2:5">
      <c r="B464" s="398">
        <f>'Historical Prices (PG, SP500)'!B464</f>
        <v>42270</v>
      </c>
      <c r="C464" s="396">
        <f>LN('Historical Prices (PG, SP500)'!F464/'Historical Prices (PG, SP500)'!F463)</f>
        <v>9.9679606696214621E-4</v>
      </c>
      <c r="D464" s="396">
        <f>LN('Historical Prices (PG, SP500)'!O464/'Historical Prices (PG, SP500)'!O463)</f>
        <v>-2.0507439880633901E-3</v>
      </c>
      <c r="E464" s="396">
        <f t="shared" si="7"/>
        <v>-1.0539479211012438E-3</v>
      </c>
    </row>
    <row r="465" spans="2:5">
      <c r="B465" s="398">
        <f>'Historical Prices (PG, SP500)'!B465</f>
        <v>42271</v>
      </c>
      <c r="C465" s="396">
        <f>LN('Historical Prices (PG, SP500)'!F465/'Historical Prices (PG, SP500)'!F464)</f>
        <v>1.5534826981827244E-2</v>
      </c>
      <c r="D465" s="396">
        <f>LN('Historical Prices (PG, SP500)'!O465/'Historical Prices (PG, SP500)'!O464)</f>
        <v>-3.3686521134926087E-3</v>
      </c>
      <c r="E465" s="396">
        <f t="shared" si="7"/>
        <v>1.2166174868334635E-2</v>
      </c>
    </row>
    <row r="466" spans="2:5">
      <c r="B466" s="398">
        <f>'Historical Prices (PG, SP500)'!B466</f>
        <v>42272</v>
      </c>
      <c r="C466" s="396">
        <f>LN('Historical Prices (PG, SP500)'!F466/'Historical Prices (PG, SP500)'!F465)</f>
        <v>1.8191114821664162E-2</v>
      </c>
      <c r="D466" s="396">
        <f>LN('Historical Prices (PG, SP500)'!O466/'Historical Prices (PG, SP500)'!O465)</f>
        <v>-4.6590158688575067E-4</v>
      </c>
      <c r="E466" s="396">
        <f t="shared" si="7"/>
        <v>1.7725213234778412E-2</v>
      </c>
    </row>
    <row r="467" spans="2:5">
      <c r="B467" s="398">
        <f>'Historical Prices (PG, SP500)'!B467</f>
        <v>42275</v>
      </c>
      <c r="C467" s="396">
        <f>LN('Historical Prices (PG, SP500)'!F467/'Historical Prices (PG, SP500)'!F466)</f>
        <v>-1.2462097465086282E-2</v>
      </c>
      <c r="D467" s="396">
        <f>LN('Historical Prices (PG, SP500)'!O467/'Historical Prices (PG, SP500)'!O466)</f>
        <v>-2.6001211006746214E-2</v>
      </c>
      <c r="E467" s="396">
        <f t="shared" si="7"/>
        <v>-3.8463308471832498E-2</v>
      </c>
    </row>
    <row r="468" spans="2:5">
      <c r="B468" s="398">
        <f>'Historical Prices (PG, SP500)'!B468</f>
        <v>42276</v>
      </c>
      <c r="C468" s="396">
        <f>LN('Historical Prices (PG, SP500)'!F468/'Historical Prices (PG, SP500)'!F467)</f>
        <v>7.0809322471572849E-3</v>
      </c>
      <c r="D468" s="396">
        <f>LN('Historical Prices (PG, SP500)'!O468/'Historical Prices (PG, SP500)'!O467)</f>
        <v>1.2320937592521393E-3</v>
      </c>
      <c r="E468" s="396">
        <f t="shared" si="7"/>
        <v>8.3130260064094245E-3</v>
      </c>
    </row>
    <row r="469" spans="2:5">
      <c r="B469" s="398">
        <f>'Historical Prices (PG, SP500)'!B469</f>
        <v>42277</v>
      </c>
      <c r="C469" s="396">
        <f>LN('Historical Prices (PG, SP500)'!F469/'Historical Prices (PG, SP500)'!F468)</f>
        <v>-4.7149858205191479E-3</v>
      </c>
      <c r="D469" s="396">
        <f>LN('Historical Prices (PG, SP500)'!O469/'Historical Prices (PG, SP500)'!O468)</f>
        <v>1.8895898353574289E-2</v>
      </c>
      <c r="E469" s="396">
        <f t="shared" si="7"/>
        <v>1.4180912533055142E-2</v>
      </c>
    </row>
    <row r="470" spans="2:5">
      <c r="B470" s="398">
        <f>'Historical Prices (PG, SP500)'!B470</f>
        <v>42278</v>
      </c>
      <c r="C470" s="396">
        <f>LN('Historical Prices (PG, SP500)'!F470/'Historical Prices (PG, SP500)'!F469)</f>
        <v>1.3892556933121431E-4</v>
      </c>
      <c r="D470" s="396">
        <f>LN('Historical Prices (PG, SP500)'!O470/'Historical Prices (PG, SP500)'!O469)</f>
        <v>1.9719386827028343E-3</v>
      </c>
      <c r="E470" s="396">
        <f t="shared" si="7"/>
        <v>2.1108642520340486E-3</v>
      </c>
    </row>
    <row r="471" spans="2:5">
      <c r="B471" s="398">
        <f>'Historical Prices (PG, SP500)'!B471</f>
        <v>42279</v>
      </c>
      <c r="C471" s="396">
        <f>LN('Historical Prices (PG, SP500)'!F471/'Historical Prices (PG, SP500)'!F470)</f>
        <v>6.5110850830604203E-3</v>
      </c>
      <c r="D471" s="396">
        <f>LN('Historical Prices (PG, SP500)'!O471/'Historical Prices (PG, SP500)'!O470)</f>
        <v>1.4213792986497257E-2</v>
      </c>
      <c r="E471" s="396">
        <f t="shared" si="7"/>
        <v>2.0724878069557678E-2</v>
      </c>
    </row>
    <row r="472" spans="2:5">
      <c r="B472" s="398">
        <f>'Historical Prices (PG, SP500)'!B472</f>
        <v>42282</v>
      </c>
      <c r="C472" s="396">
        <f>LN('Historical Prices (PG, SP500)'!F472/'Historical Prices (PG, SP500)'!F471)</f>
        <v>1.09861446287463E-2</v>
      </c>
      <c r="D472" s="396">
        <f>LN('Historical Prices (PG, SP500)'!O472/'Historical Prices (PG, SP500)'!O471)</f>
        <v>1.8124593785162658E-2</v>
      </c>
      <c r="E472" s="396">
        <f t="shared" si="7"/>
        <v>2.911073841390896E-2</v>
      </c>
    </row>
    <row r="473" spans="2:5">
      <c r="B473" s="398">
        <f>'Historical Prices (PG, SP500)'!B473</f>
        <v>42283</v>
      </c>
      <c r="C473" s="396">
        <f>LN('Historical Prices (PG, SP500)'!F473/'Historical Prices (PG, SP500)'!F472)</f>
        <v>2.4553415188652314E-3</v>
      </c>
      <c r="D473" s="396">
        <f>LN('Historical Prices (PG, SP500)'!O473/'Historical Prices (PG, SP500)'!O472)</f>
        <v>-3.5946894030197459E-3</v>
      </c>
      <c r="E473" s="396">
        <f t="shared" si="7"/>
        <v>-1.1393478841545145E-3</v>
      </c>
    </row>
    <row r="474" spans="2:5">
      <c r="B474" s="398">
        <f>'Historical Prices (PG, SP500)'!B474</f>
        <v>42284</v>
      </c>
      <c r="C474" s="396">
        <f>LN('Historical Prices (PG, SP500)'!F474/'Historical Prices (PG, SP500)'!F473)</f>
        <v>4.3501834980364858E-3</v>
      </c>
      <c r="D474" s="396">
        <f>LN('Historical Prices (PG, SP500)'!O474/'Historical Prices (PG, SP500)'!O473)</f>
        <v>8.0035198025308167E-3</v>
      </c>
      <c r="E474" s="396">
        <f t="shared" si="7"/>
        <v>1.2353703300567303E-2</v>
      </c>
    </row>
    <row r="475" spans="2:5">
      <c r="B475" s="398">
        <f>'Historical Prices (PG, SP500)'!B475</f>
        <v>42285</v>
      </c>
      <c r="C475" s="396">
        <f>LN('Historical Prices (PG, SP500)'!F475/'Historical Prices (PG, SP500)'!F474)</f>
        <v>9.1818223543039534E-3</v>
      </c>
      <c r="D475" s="396">
        <f>LN('Historical Prices (PG, SP500)'!O475/'Historical Prices (PG, SP500)'!O474)</f>
        <v>8.7797803155266266E-3</v>
      </c>
      <c r="E475" s="396">
        <f t="shared" si="7"/>
        <v>1.796160266983058E-2</v>
      </c>
    </row>
    <row r="476" spans="2:5">
      <c r="B476" s="398">
        <f>'Historical Prices (PG, SP500)'!B476</f>
        <v>42286</v>
      </c>
      <c r="C476" s="396">
        <f>LN('Historical Prices (PG, SP500)'!F476/'Historical Prices (PG, SP500)'!F475)</f>
        <v>1.0747045273141829E-3</v>
      </c>
      <c r="D476" s="396">
        <f>LN('Historical Prices (PG, SP500)'!O476/'Historical Prices (PG, SP500)'!O475)</f>
        <v>7.2484859143041565E-4</v>
      </c>
      <c r="E476" s="396">
        <f t="shared" si="7"/>
        <v>1.7995531187445985E-3</v>
      </c>
    </row>
    <row r="477" spans="2:5">
      <c r="B477" s="398">
        <f>'Historical Prices (PG, SP500)'!B477</f>
        <v>42289</v>
      </c>
      <c r="C477" s="396">
        <f>LN('Historical Prices (PG, SP500)'!F477/'Historical Prices (PG, SP500)'!F476)</f>
        <v>-2.0160076038424832E-3</v>
      </c>
      <c r="D477" s="396">
        <f>LN('Historical Prices (PG, SP500)'!O477/'Historical Prices (PG, SP500)'!O476)</f>
        <v>1.2746643338301428E-3</v>
      </c>
      <c r="E477" s="396">
        <f t="shared" si="7"/>
        <v>-7.4134327001234039E-4</v>
      </c>
    </row>
    <row r="478" spans="2:5">
      <c r="B478" s="398">
        <f>'Historical Prices (PG, SP500)'!B478</f>
        <v>42290</v>
      </c>
      <c r="C478" s="396">
        <f>LN('Historical Prices (PG, SP500)'!F478/'Historical Prices (PG, SP500)'!F477)</f>
        <v>-2.9641761875148455E-3</v>
      </c>
      <c r="D478" s="396">
        <f>LN('Historical Prices (PG, SP500)'!O478/'Historical Prices (PG, SP500)'!O477)</f>
        <v>-6.8488239238575872E-3</v>
      </c>
      <c r="E478" s="396">
        <f t="shared" si="7"/>
        <v>-9.8130001113724327E-3</v>
      </c>
    </row>
    <row r="479" spans="2:5">
      <c r="B479" s="398">
        <f>'Historical Prices (PG, SP500)'!B479</f>
        <v>42291</v>
      </c>
      <c r="C479" s="396">
        <f>LN('Historical Prices (PG, SP500)'!F479/'Historical Prices (PG, SP500)'!F478)</f>
        <v>1.3484090500461275E-3</v>
      </c>
      <c r="D479" s="396">
        <f>LN('Historical Prices (PG, SP500)'!O479/'Historical Prices (PG, SP500)'!O478)</f>
        <v>-4.7274308267142729E-3</v>
      </c>
      <c r="E479" s="396">
        <f t="shared" si="7"/>
        <v>-3.3790217766681454E-3</v>
      </c>
    </row>
    <row r="480" spans="2:5">
      <c r="B480" s="398">
        <f>'Historical Prices (PG, SP500)'!B480</f>
        <v>42292</v>
      </c>
      <c r="C480" s="396">
        <f>LN('Historical Prices (PG, SP500)'!F480/'Historical Prices (PG, SP500)'!F479)</f>
        <v>8.0816278127507466E-4</v>
      </c>
      <c r="D480" s="396">
        <f>LN('Historical Prices (PG, SP500)'!O480/'Historical Prices (PG, SP500)'!O479)</f>
        <v>1.474355129517228E-2</v>
      </c>
      <c r="E480" s="396">
        <f t="shared" si="7"/>
        <v>1.5551714076447355E-2</v>
      </c>
    </row>
    <row r="481" spans="2:5">
      <c r="B481" s="398">
        <f>'Historical Prices (PG, SP500)'!B481</f>
        <v>42293</v>
      </c>
      <c r="C481" s="396">
        <f>LN('Historical Prices (PG, SP500)'!F481/'Historical Prices (PG, SP500)'!F480)</f>
        <v>8.4468559373989428E-3</v>
      </c>
      <c r="D481" s="396">
        <f>LN('Historical Prices (PG, SP500)'!O481/'Historical Prices (PG, SP500)'!O480)</f>
        <v>4.5600613744872197E-3</v>
      </c>
      <c r="E481" s="396">
        <f t="shared" si="7"/>
        <v>1.3006917311886163E-2</v>
      </c>
    </row>
    <row r="482" spans="2:5">
      <c r="B482" s="398">
        <f>'Historical Prices (PG, SP500)'!B482</f>
        <v>42296</v>
      </c>
      <c r="C482" s="396">
        <f>LN('Historical Prices (PG, SP500)'!F482/'Historical Prices (PG, SP500)'!F481)</f>
        <v>3.4653105396177304E-3</v>
      </c>
      <c r="D482" s="396">
        <f>LN('Historical Prices (PG, SP500)'!O482/'Historical Prices (PG, SP500)'!O481)</f>
        <v>2.7050902843496526E-4</v>
      </c>
      <c r="E482" s="396">
        <f t="shared" si="7"/>
        <v>3.7358195680526956E-3</v>
      </c>
    </row>
    <row r="483" spans="2:5">
      <c r="B483" s="398">
        <f>'Historical Prices (PG, SP500)'!B483</f>
        <v>42297</v>
      </c>
      <c r="C483" s="396">
        <f>LN('Historical Prices (PG, SP500)'!F483/'Historical Prices (PG, SP500)'!F482)</f>
        <v>-9.7601413932414515E-3</v>
      </c>
      <c r="D483" s="396">
        <f>LN('Historical Prices (PG, SP500)'!O483/'Historical Prices (PG, SP500)'!O482)</f>
        <v>-1.4221007367133545E-3</v>
      </c>
      <c r="E483" s="396">
        <f t="shared" si="7"/>
        <v>-1.1182242129954806E-2</v>
      </c>
    </row>
    <row r="484" spans="2:5">
      <c r="B484" s="398">
        <f>'Historical Prices (PG, SP500)'!B484</f>
        <v>42298</v>
      </c>
      <c r="C484" s="396">
        <f>LN('Historical Prices (PG, SP500)'!F484/'Historical Prices (PG, SP500)'!F483)</f>
        <v>-1.1349993788524587E-2</v>
      </c>
      <c r="D484" s="396">
        <f>LN('Historical Prices (PG, SP500)'!O484/'Historical Prices (PG, SP500)'!O483)</f>
        <v>-5.8424493431773871E-3</v>
      </c>
      <c r="E484" s="396">
        <f t="shared" si="7"/>
        <v>-1.7192443131701974E-2</v>
      </c>
    </row>
    <row r="485" spans="2:5">
      <c r="B485" s="398">
        <f>'Historical Prices (PG, SP500)'!B485</f>
        <v>42299</v>
      </c>
      <c r="C485" s="396">
        <f>LN('Historical Prices (PG, SP500)'!F485/'Historical Prices (PG, SP500)'!F484)</f>
        <v>1.6976991562235245E-2</v>
      </c>
      <c r="D485" s="396">
        <f>LN('Historical Prices (PG, SP500)'!O485/'Historical Prices (PG, SP500)'!O484)</f>
        <v>1.6490847328002923E-2</v>
      </c>
      <c r="E485" s="396">
        <f t="shared" si="7"/>
        <v>3.3467838890238168E-2</v>
      </c>
    </row>
    <row r="486" spans="2:5">
      <c r="B486" s="398">
        <f>'Historical Prices (PG, SP500)'!B486</f>
        <v>42300</v>
      </c>
      <c r="C486" s="396">
        <f>LN('Historical Prices (PG, SP500)'!F486/'Historical Prices (PG, SP500)'!F485)</f>
        <v>2.8708859237389299E-2</v>
      </c>
      <c r="D486" s="396">
        <f>LN('Historical Prices (PG, SP500)'!O486/'Historical Prices (PG, SP500)'!O485)</f>
        <v>1.0969953689202727E-2</v>
      </c>
      <c r="E486" s="396">
        <f t="shared" si="7"/>
        <v>3.9678812926592026E-2</v>
      </c>
    </row>
    <row r="487" spans="2:5">
      <c r="B487" s="398">
        <f>'Historical Prices (PG, SP500)'!B487</f>
        <v>42303</v>
      </c>
      <c r="C487" s="396">
        <f>LN('Historical Prices (PG, SP500)'!F487/'Historical Prices (PG, SP500)'!F486)</f>
        <v>5.9539265831572664E-3</v>
      </c>
      <c r="D487" s="396">
        <f>LN('Historical Prices (PG, SP500)'!O487/'Historical Prices (PG, SP500)'!O486)</f>
        <v>-1.9149326619372631E-3</v>
      </c>
      <c r="E487" s="396">
        <f t="shared" si="7"/>
        <v>4.0389939212200033E-3</v>
      </c>
    </row>
    <row r="488" spans="2:5">
      <c r="B488" s="398">
        <f>'Historical Prices (PG, SP500)'!B488</f>
        <v>42304</v>
      </c>
      <c r="C488" s="396">
        <f>LN('Historical Prices (PG, SP500)'!F488/'Historical Prices (PG, SP500)'!F487)</f>
        <v>-2.5842759090126434E-3</v>
      </c>
      <c r="D488" s="396">
        <f>LN('Historical Prices (PG, SP500)'!O488/'Historical Prices (PG, SP500)'!O487)</f>
        <v>-2.5573858343901608E-3</v>
      </c>
      <c r="E488" s="396">
        <f t="shared" si="7"/>
        <v>-5.1416617434028042E-3</v>
      </c>
    </row>
    <row r="489" spans="2:5">
      <c r="B489" s="398">
        <f>'Historical Prices (PG, SP500)'!B489</f>
        <v>42305</v>
      </c>
      <c r="C489" s="396">
        <f>LN('Historical Prices (PG, SP500)'!F489/'Historical Prices (PG, SP500)'!F488)</f>
        <v>-1.0143116672930023E-2</v>
      </c>
      <c r="D489" s="396">
        <f>LN('Historical Prices (PG, SP500)'!O489/'Historical Prices (PG, SP500)'!O488)</f>
        <v>1.1770488448379798E-2</v>
      </c>
      <c r="E489" s="396">
        <f t="shared" si="7"/>
        <v>1.6273717754497746E-3</v>
      </c>
    </row>
    <row r="490" spans="2:5">
      <c r="B490" s="398">
        <f>'Historical Prices (PG, SP500)'!B490</f>
        <v>42306</v>
      </c>
      <c r="C490" s="396">
        <f>LN('Historical Prices (PG, SP500)'!F490/'Historical Prices (PG, SP500)'!F489)</f>
        <v>6.6436120517063893E-3</v>
      </c>
      <c r="D490" s="396">
        <f>LN('Historical Prices (PG, SP500)'!O490/'Historical Prices (PG, SP500)'!O489)</f>
        <v>-4.4987559745411469E-4</v>
      </c>
      <c r="E490" s="396">
        <f t="shared" si="7"/>
        <v>6.1937364542522747E-3</v>
      </c>
    </row>
    <row r="491" spans="2:5">
      <c r="B491" s="398">
        <f>'Historical Prices (PG, SP500)'!B491</f>
        <v>42307</v>
      </c>
      <c r="C491" s="396">
        <f>LN('Historical Prices (PG, SP500)'!F491/'Historical Prices (PG, SP500)'!F490)</f>
        <v>-8.3442469157685648E-3</v>
      </c>
      <c r="D491" s="396">
        <f>LN('Historical Prices (PG, SP500)'!O491/'Historical Prices (PG, SP500)'!O490)</f>
        <v>-4.8214818389651134E-3</v>
      </c>
      <c r="E491" s="396">
        <f t="shared" si="7"/>
        <v>-1.3165728754733678E-2</v>
      </c>
    </row>
    <row r="492" spans="2:5">
      <c r="B492" s="398">
        <f>'Historical Prices (PG, SP500)'!B492</f>
        <v>42310</v>
      </c>
      <c r="C492" s="396">
        <f>LN('Historical Prices (PG, SP500)'!F492/'Historical Prices (PG, SP500)'!F491)</f>
        <v>2.8762081168129763E-3</v>
      </c>
      <c r="D492" s="396">
        <f>LN('Historical Prices (PG, SP500)'!O492/'Historical Prices (PG, SP500)'!O491)</f>
        <v>1.1803876623389281E-2</v>
      </c>
      <c r="E492" s="396">
        <f t="shared" si="7"/>
        <v>1.4680084740202257E-2</v>
      </c>
    </row>
    <row r="493" spans="2:5">
      <c r="B493" s="398">
        <f>'Historical Prices (PG, SP500)'!B493</f>
        <v>42311</v>
      </c>
      <c r="C493" s="396">
        <f>LN('Historical Prices (PG, SP500)'!F493/'Historical Prices (PG, SP500)'!F492)</f>
        <v>5.8575500649953108E-3</v>
      </c>
      <c r="D493" s="396">
        <f>LN('Historical Prices (PG, SP500)'!O493/'Historical Prices (PG, SP500)'!O492)</f>
        <v>2.7243528137560241E-3</v>
      </c>
      <c r="E493" s="396">
        <f t="shared" si="7"/>
        <v>8.5819028787513345E-3</v>
      </c>
    </row>
    <row r="494" spans="2:5">
      <c r="B494" s="398">
        <f>'Historical Prices (PG, SP500)'!B494</f>
        <v>42312</v>
      </c>
      <c r="C494" s="396">
        <f>LN('Historical Prices (PG, SP500)'!F494/'Historical Prices (PG, SP500)'!F493)</f>
        <v>1.2971254232876952E-4</v>
      </c>
      <c r="D494" s="396">
        <f>LN('Historical Prices (PG, SP500)'!O494/'Historical Prices (PG, SP500)'!O493)</f>
        <v>-3.5516667167835828E-3</v>
      </c>
      <c r="E494" s="396">
        <f t="shared" si="7"/>
        <v>-3.4219541744548131E-3</v>
      </c>
    </row>
    <row r="495" spans="2:5">
      <c r="B495" s="398">
        <f>'Historical Prices (PG, SP500)'!B495</f>
        <v>42313</v>
      </c>
      <c r="C495" s="396">
        <f>LN('Historical Prices (PG, SP500)'!F495/'Historical Prices (PG, SP500)'!F494)</f>
        <v>-8.7325287816592875E-3</v>
      </c>
      <c r="D495" s="396">
        <f>LN('Historical Prices (PG, SP500)'!O495/'Historical Prices (PG, SP500)'!O494)</f>
        <v>-1.1327897786013324E-3</v>
      </c>
      <c r="E495" s="396">
        <f t="shared" si="7"/>
        <v>-9.8653185602606205E-3</v>
      </c>
    </row>
    <row r="496" spans="2:5">
      <c r="B496" s="398">
        <f>'Historical Prices (PG, SP500)'!B496</f>
        <v>42314</v>
      </c>
      <c r="C496" s="396">
        <f>LN('Historical Prices (PG, SP500)'!F496/'Historical Prices (PG, SP500)'!F495)</f>
        <v>-1.0792405429921218E-2</v>
      </c>
      <c r="D496" s="396">
        <f>LN('Historical Prices (PG, SP500)'!O496/'Historical Prices (PG, SP500)'!O495)</f>
        <v>-3.4768203303673869E-4</v>
      </c>
      <c r="E496" s="396">
        <f t="shared" si="7"/>
        <v>-1.1140087462957957E-2</v>
      </c>
    </row>
    <row r="497" spans="2:5">
      <c r="B497" s="398">
        <f>'Historical Prices (PG, SP500)'!B497</f>
        <v>42317</v>
      </c>
      <c r="C497" s="396">
        <f>LN('Historical Prices (PG, SP500)'!F497/'Historical Prices (PG, SP500)'!F496)</f>
        <v>-2.2520774935194223E-3</v>
      </c>
      <c r="D497" s="396">
        <f>LN('Historical Prices (PG, SP500)'!O497/'Historical Prices (PG, SP500)'!O496)</f>
        <v>-9.871290634763304E-3</v>
      </c>
      <c r="E497" s="396">
        <f t="shared" si="7"/>
        <v>-1.2123368128282727E-2</v>
      </c>
    </row>
    <row r="498" spans="2:5">
      <c r="B498" s="398">
        <f>'Historical Prices (PG, SP500)'!B498</f>
        <v>42318</v>
      </c>
      <c r="C498" s="396">
        <f>LN('Historical Prices (PG, SP500)'!F498/'Historical Prices (PG, SP500)'!F497)</f>
        <v>4.8950948106656501E-3</v>
      </c>
      <c r="D498" s="396">
        <f>LN('Historical Prices (PG, SP500)'!O498/'Historical Prices (PG, SP500)'!O497)</f>
        <v>1.5094553561973928E-3</v>
      </c>
      <c r="E498" s="396">
        <f t="shared" si="7"/>
        <v>6.4045501668630427E-3</v>
      </c>
    </row>
    <row r="499" spans="2:5">
      <c r="B499" s="398">
        <f>'Historical Prices (PG, SP500)'!B499</f>
        <v>42319</v>
      </c>
      <c r="C499" s="396">
        <f>LN('Historical Prices (PG, SP500)'!F499/'Historical Prices (PG, SP500)'!F498)</f>
        <v>2.5044764294868275E-3</v>
      </c>
      <c r="D499" s="396">
        <f>LN('Historical Prices (PG, SP500)'!O499/'Historical Prices (PG, SP500)'!O498)</f>
        <v>-3.2333074641793741E-3</v>
      </c>
      <c r="E499" s="396">
        <f t="shared" si="7"/>
        <v>-7.2883103469254668E-4</v>
      </c>
    </row>
    <row r="500" spans="2:5">
      <c r="B500" s="398">
        <f>'Historical Prices (PG, SP500)'!B500</f>
        <v>42320</v>
      </c>
      <c r="C500" s="396">
        <f>LN('Historical Prices (PG, SP500)'!F500/'Historical Prices (PG, SP500)'!F499)</f>
        <v>-1.7262345716612899E-2</v>
      </c>
      <c r="D500" s="396">
        <f>LN('Historical Prices (PG, SP500)'!O500/'Historical Prices (PG, SP500)'!O499)</f>
        <v>-1.4089163191530417E-2</v>
      </c>
      <c r="E500" s="396">
        <f t="shared" si="7"/>
        <v>-3.1351508908143318E-2</v>
      </c>
    </row>
    <row r="501" spans="2:5">
      <c r="B501" s="398">
        <f>'Historical Prices (PG, SP500)'!B501</f>
        <v>42321</v>
      </c>
      <c r="C501" s="396">
        <f>LN('Historical Prices (PG, SP500)'!F501/'Historical Prices (PG, SP500)'!F500)</f>
        <v>-9.4201340645465818E-3</v>
      </c>
      <c r="D501" s="396">
        <f>LN('Historical Prices (PG, SP500)'!O501/'Historical Prices (PG, SP500)'!O500)</f>
        <v>-1.1270640608151911E-2</v>
      </c>
      <c r="E501" s="396">
        <f t="shared" si="7"/>
        <v>-2.0690774672698493E-2</v>
      </c>
    </row>
    <row r="502" spans="2:5">
      <c r="B502" s="398">
        <f>'Historical Prices (PG, SP500)'!B502</f>
        <v>42324</v>
      </c>
      <c r="C502" s="396">
        <f>LN('Historical Prices (PG, SP500)'!F502/'Historical Prices (PG, SP500)'!F501)</f>
        <v>1.7955781648382636E-2</v>
      </c>
      <c r="D502" s="396">
        <f>LN('Historical Prices (PG, SP500)'!O502/'Historical Prices (PG, SP500)'!O501)</f>
        <v>1.4793302627265626E-2</v>
      </c>
      <c r="E502" s="396">
        <f t="shared" si="7"/>
        <v>3.2749084275648266E-2</v>
      </c>
    </row>
    <row r="503" spans="2:5">
      <c r="B503" s="398">
        <f>'Historical Prices (PG, SP500)'!B503</f>
        <v>42325</v>
      </c>
      <c r="C503" s="396">
        <f>LN('Historical Prices (PG, SP500)'!F503/'Historical Prices (PG, SP500)'!F502)</f>
        <v>-3.0591630615737398E-3</v>
      </c>
      <c r="D503" s="396">
        <f>LN('Historical Prices (PG, SP500)'!O503/'Historical Prices (PG, SP500)'!O502)</f>
        <v>-1.3402770185119402E-3</v>
      </c>
      <c r="E503" s="396">
        <f t="shared" si="7"/>
        <v>-4.3994400800856804E-3</v>
      </c>
    </row>
    <row r="504" spans="2:5">
      <c r="B504" s="398">
        <f>'Historical Prices (PG, SP500)'!B504</f>
        <v>42326</v>
      </c>
      <c r="C504" s="396">
        <f>LN('Historical Prices (PG, SP500)'!F504/'Historical Prices (PG, SP500)'!F503)</f>
        <v>1.0995699167134188E-2</v>
      </c>
      <c r="D504" s="396">
        <f>LN('Historical Prices (PG, SP500)'!O504/'Historical Prices (PG, SP500)'!O503)</f>
        <v>1.6033230015307577E-2</v>
      </c>
      <c r="E504" s="396">
        <f t="shared" si="7"/>
        <v>2.7028929182441763E-2</v>
      </c>
    </row>
    <row r="505" spans="2:5">
      <c r="B505" s="398">
        <f>'Historical Prices (PG, SP500)'!B505</f>
        <v>42327</v>
      </c>
      <c r="C505" s="396">
        <f>LN('Historical Prices (PG, SP500)'!F505/'Historical Prices (PG, SP500)'!F504)</f>
        <v>4.2071978135850858E-3</v>
      </c>
      <c r="D505" s="396">
        <f>LN('Historical Prices (PG, SP500)'!O505/'Historical Prices (PG, SP500)'!O504)</f>
        <v>-1.1237403815994775E-3</v>
      </c>
      <c r="E505" s="396">
        <f t="shared" si="7"/>
        <v>3.0834574319856083E-3</v>
      </c>
    </row>
    <row r="506" spans="2:5">
      <c r="B506" s="398">
        <f>'Historical Prices (PG, SP500)'!B506</f>
        <v>42328</v>
      </c>
      <c r="C506" s="396">
        <f>LN('Historical Prices (PG, SP500)'!F506/'Historical Prices (PG, SP500)'!F505)</f>
        <v>-5.2617984774413398E-3</v>
      </c>
      <c r="D506" s="396">
        <f>LN('Historical Prices (PG, SP500)'!O506/'Historical Prices (PG, SP500)'!O505)</f>
        <v>3.8029554525950086E-3</v>
      </c>
      <c r="E506" s="396">
        <f t="shared" si="7"/>
        <v>-1.4588430248463312E-3</v>
      </c>
    </row>
    <row r="507" spans="2:5">
      <c r="B507" s="398">
        <f>'Historical Prices (PG, SP500)'!B507</f>
        <v>42331</v>
      </c>
      <c r="C507" s="396">
        <f>LN('Historical Prices (PG, SP500)'!F507/'Historical Prices (PG, SP500)'!F506)</f>
        <v>1.9764285900321019E-3</v>
      </c>
      <c r="D507" s="396">
        <f>LN('Historical Prices (PG, SP500)'!O507/'Historical Prices (PG, SP500)'!O506)</f>
        <v>-1.2356238490984315E-3</v>
      </c>
      <c r="E507" s="396">
        <f t="shared" si="7"/>
        <v>7.4080474093367039E-4</v>
      </c>
    </row>
    <row r="508" spans="2:5">
      <c r="B508" s="398">
        <f>'Historical Prices (PG, SP500)'!B508</f>
        <v>42332</v>
      </c>
      <c r="C508" s="396">
        <f>LN('Historical Prices (PG, SP500)'!F508/'Historical Prices (PG, SP500)'!F507)</f>
        <v>6.2983544555156009E-3</v>
      </c>
      <c r="D508" s="396">
        <f>LN('Historical Prices (PG, SP500)'!O508/'Historical Prices (PG, SP500)'!O507)</f>
        <v>1.2212500944798874E-3</v>
      </c>
      <c r="E508" s="396">
        <f t="shared" si="7"/>
        <v>7.5196045499954884E-3</v>
      </c>
    </row>
    <row r="509" spans="2:5">
      <c r="B509" s="398">
        <f>'Historical Prices (PG, SP500)'!B509</f>
        <v>42333</v>
      </c>
      <c r="C509" s="396">
        <f>LN('Historical Prices (PG, SP500)'!F509/'Historical Prices (PG, SP500)'!F508)</f>
        <v>-7.2201823816912727E-3</v>
      </c>
      <c r="D509" s="396">
        <f>LN('Historical Prices (PG, SP500)'!O509/'Historical Prices (PG, SP500)'!O508)</f>
        <v>-1.2914090666574113E-4</v>
      </c>
      <c r="E509" s="396">
        <f t="shared" si="7"/>
        <v>-7.3493232883570141E-3</v>
      </c>
    </row>
    <row r="510" spans="2:5">
      <c r="B510" s="398">
        <f>'Historical Prices (PG, SP500)'!B510</f>
        <v>42335</v>
      </c>
      <c r="C510" s="396">
        <f>LN('Historical Prices (PG, SP500)'!F510/'Historical Prices (PG, SP500)'!F509)</f>
        <v>-2.6385899387616242E-3</v>
      </c>
      <c r="D510" s="396">
        <f>LN('Historical Prices (PG, SP500)'!O510/'Historical Prices (PG, SP500)'!O509)</f>
        <v>5.934414473988609E-4</v>
      </c>
      <c r="E510" s="396">
        <f t="shared" si="7"/>
        <v>-2.0451484913627631E-3</v>
      </c>
    </row>
    <row r="511" spans="2:5">
      <c r="B511" s="398">
        <f>'Historical Prices (PG, SP500)'!B511</f>
        <v>42338</v>
      </c>
      <c r="C511" s="396">
        <f>LN('Historical Prices (PG, SP500)'!F511/'Historical Prices (PG, SP500)'!F510)</f>
        <v>-1.1425672854750246E-2</v>
      </c>
      <c r="D511" s="396">
        <f>LN('Historical Prices (PG, SP500)'!O511/'Historical Prices (PG, SP500)'!O510)</f>
        <v>-4.6517999903487525E-3</v>
      </c>
      <c r="E511" s="396">
        <f t="shared" si="7"/>
        <v>-1.6077472845099E-2</v>
      </c>
    </row>
    <row r="512" spans="2:5">
      <c r="B512" s="398">
        <f>'Historical Prices (PG, SP500)'!B512</f>
        <v>42339</v>
      </c>
      <c r="C512" s="396">
        <f>LN('Historical Prices (PG, SP500)'!F512/'Historical Prices (PG, SP500)'!F511)</f>
        <v>1.4591133181704531E-2</v>
      </c>
      <c r="D512" s="396">
        <f>LN('Historical Prices (PG, SP500)'!O512/'Historical Prices (PG, SP500)'!O511)</f>
        <v>1.0623939088487118E-2</v>
      </c>
      <c r="E512" s="396">
        <f t="shared" si="7"/>
        <v>2.5215072270191648E-2</v>
      </c>
    </row>
    <row r="513" spans="2:5">
      <c r="B513" s="398">
        <f>'Historical Prices (PG, SP500)'!B513</f>
        <v>42340</v>
      </c>
      <c r="C513" s="396">
        <f>LN('Historical Prices (PG, SP500)'!F513/'Historical Prices (PG, SP500)'!F512)</f>
        <v>-1.9772101219469925E-3</v>
      </c>
      <c r="D513" s="396">
        <f>LN('Historical Prices (PG, SP500)'!O513/'Historical Prices (PG, SP500)'!O512)</f>
        <v>-1.1056592615916112E-2</v>
      </c>
      <c r="E513" s="396">
        <f t="shared" si="7"/>
        <v>-1.3033802737863105E-2</v>
      </c>
    </row>
    <row r="514" spans="2:5">
      <c r="B514" s="398">
        <f>'Historical Prices (PG, SP500)'!B514</f>
        <v>42341</v>
      </c>
      <c r="C514" s="396">
        <f>LN('Historical Prices (PG, SP500)'!F514/'Historical Prices (PG, SP500)'!F513)</f>
        <v>-6.5997495076835187E-4</v>
      </c>
      <c r="D514" s="396">
        <f>LN('Historical Prices (PG, SP500)'!O514/'Historical Prices (PG, SP500)'!O513)</f>
        <v>-1.4477826648337327E-2</v>
      </c>
      <c r="E514" s="396">
        <f t="shared" si="7"/>
        <v>-1.5137801599105679E-2</v>
      </c>
    </row>
    <row r="515" spans="2:5">
      <c r="B515" s="398">
        <f>'Historical Prices (PG, SP500)'!B515</f>
        <v>42342</v>
      </c>
      <c r="C515" s="396">
        <f>LN('Historical Prices (PG, SP500)'!F515/'Historical Prices (PG, SP500)'!F514)</f>
        <v>2.7220590600806172E-2</v>
      </c>
      <c r="D515" s="396">
        <f>LN('Historical Prices (PG, SP500)'!O515/'Historical Prices (PG, SP500)'!O514)</f>
        <v>2.0317856261110587E-2</v>
      </c>
      <c r="E515" s="396">
        <f t="shared" si="7"/>
        <v>4.7538446861916758E-2</v>
      </c>
    </row>
    <row r="516" spans="2:5">
      <c r="B516" s="398">
        <f>'Historical Prices (PG, SP500)'!B516</f>
        <v>42345</v>
      </c>
      <c r="C516" s="396">
        <f>LN('Historical Prices (PG, SP500)'!F516/'Historical Prices (PG, SP500)'!F515)</f>
        <v>6.914252676398106E-3</v>
      </c>
      <c r="D516" s="396">
        <f>LN('Historical Prices (PG, SP500)'!O516/'Historical Prices (PG, SP500)'!O515)</f>
        <v>-7.0140439391970736E-3</v>
      </c>
      <c r="E516" s="396">
        <f t="shared" si="7"/>
        <v>-9.9791262798967599E-5</v>
      </c>
    </row>
    <row r="517" spans="2:5">
      <c r="B517" s="398">
        <f>'Historical Prices (PG, SP500)'!B517</f>
        <v>42346</v>
      </c>
      <c r="C517" s="396">
        <f>LN('Historical Prices (PG, SP500)'!F517/'Historical Prices (PG, SP500)'!F516)</f>
        <v>-7.9426882853830278E-3</v>
      </c>
      <c r="D517" s="396">
        <f>LN('Historical Prices (PG, SP500)'!O517/'Historical Prices (PG, SP500)'!O516)</f>
        <v>-6.5110523995720879E-3</v>
      </c>
      <c r="E517" s="396">
        <f t="shared" ref="E517:E580" si="8">D517+C517</f>
        <v>-1.4453740684955117E-2</v>
      </c>
    </row>
    <row r="518" spans="2:5">
      <c r="B518" s="398">
        <f>'Historical Prices (PG, SP500)'!B518</f>
        <v>42347</v>
      </c>
      <c r="C518" s="396">
        <f>LN('Historical Prices (PG, SP500)'!F518/'Historical Prices (PG, SP500)'!F517)</f>
        <v>-6.4333229578119884E-4</v>
      </c>
      <c r="D518" s="396">
        <f>LN('Historical Prices (PG, SP500)'!O518/'Historical Prices (PG, SP500)'!O517)</f>
        <v>-7.769086475925991E-3</v>
      </c>
      <c r="E518" s="396">
        <f t="shared" si="8"/>
        <v>-8.4124187717071891E-3</v>
      </c>
    </row>
    <row r="519" spans="2:5">
      <c r="B519" s="398">
        <f>'Historical Prices (PG, SP500)'!B519</f>
        <v>42348</v>
      </c>
      <c r="C519" s="396">
        <f>LN('Historical Prices (PG, SP500)'!F519/'Historical Prices (PG, SP500)'!F518)</f>
        <v>1.157682310243046E-3</v>
      </c>
      <c r="D519" s="396">
        <f>LN('Historical Prices (PG, SP500)'!O519/'Historical Prices (PG, SP500)'!O518)</f>
        <v>2.2488564074157492E-3</v>
      </c>
      <c r="E519" s="396">
        <f t="shared" si="8"/>
        <v>3.406538717658795E-3</v>
      </c>
    </row>
    <row r="520" spans="2:5">
      <c r="B520" s="398">
        <f>'Historical Prices (PG, SP500)'!B520</f>
        <v>42349</v>
      </c>
      <c r="C520" s="396">
        <f>LN('Historical Prices (PG, SP500)'!F520/'Historical Prices (PG, SP500)'!F519)</f>
        <v>-1.2858520297977951E-4</v>
      </c>
      <c r="D520" s="396">
        <f>LN('Historical Prices (PG, SP500)'!O520/'Historical Prices (PG, SP500)'!O519)</f>
        <v>-1.961386758563884E-2</v>
      </c>
      <c r="E520" s="396">
        <f t="shared" si="8"/>
        <v>-1.9742452788618619E-2</v>
      </c>
    </row>
    <row r="521" spans="2:5">
      <c r="B521" s="398">
        <f>'Historical Prices (PG, SP500)'!B521</f>
        <v>42352</v>
      </c>
      <c r="C521" s="396">
        <f>LN('Historical Prices (PG, SP500)'!F521/'Historical Prices (PG, SP500)'!F520)</f>
        <v>6.5355778220205409E-3</v>
      </c>
      <c r="D521" s="396">
        <f>LN('Historical Prices (PG, SP500)'!O521/'Historical Prices (PG, SP500)'!O520)</f>
        <v>4.7442879213808178E-3</v>
      </c>
      <c r="E521" s="396">
        <f t="shared" si="8"/>
        <v>1.1279865743401358E-2</v>
      </c>
    </row>
    <row r="522" spans="2:5">
      <c r="B522" s="398">
        <f>'Historical Prices (PG, SP500)'!B522</f>
        <v>42353</v>
      </c>
      <c r="C522" s="396">
        <f>LN('Historical Prices (PG, SP500)'!F522/'Historical Prices (PG, SP500)'!F521)</f>
        <v>1.7598719583496614E-2</v>
      </c>
      <c r="D522" s="396">
        <f>LN('Historical Prices (PG, SP500)'!O522/'Historical Prices (PG, SP500)'!O521)</f>
        <v>1.0562580218900188E-2</v>
      </c>
      <c r="E522" s="396">
        <f t="shared" si="8"/>
        <v>2.8161299802396803E-2</v>
      </c>
    </row>
    <row r="523" spans="2:5">
      <c r="B523" s="398">
        <f>'Historical Prices (PG, SP500)'!B523</f>
        <v>42354</v>
      </c>
      <c r="C523" s="396">
        <f>LN('Historical Prices (PG, SP500)'!F523/'Historical Prices (PG, SP500)'!F522)</f>
        <v>1.6307052290148696E-2</v>
      </c>
      <c r="D523" s="396">
        <f>LN('Historical Prices (PG, SP500)'!O523/'Historical Prices (PG, SP500)'!O522)</f>
        <v>1.4410635565352437E-2</v>
      </c>
      <c r="E523" s="396">
        <f t="shared" si="8"/>
        <v>3.0717687855501132E-2</v>
      </c>
    </row>
    <row r="524" spans="2:5">
      <c r="B524" s="398">
        <f>'Historical Prices (PG, SP500)'!B524</f>
        <v>42355</v>
      </c>
      <c r="C524" s="396">
        <f>LN('Historical Prices (PG, SP500)'!F524/'Historical Prices (PG, SP500)'!F523)</f>
        <v>-8.6805729150477764E-3</v>
      </c>
      <c r="D524" s="396">
        <f>LN('Historical Prices (PG, SP500)'!O524/'Historical Prices (PG, SP500)'!O523)</f>
        <v>-1.5154776290347281E-2</v>
      </c>
      <c r="E524" s="396">
        <f t="shared" si="8"/>
        <v>-2.3835349205395057E-2</v>
      </c>
    </row>
    <row r="525" spans="2:5">
      <c r="B525" s="398">
        <f>'Historical Prices (PG, SP500)'!B525</f>
        <v>42356</v>
      </c>
      <c r="C525" s="396">
        <f>LN('Historical Prices (PG, SP500)'!F525/'Historical Prices (PG, SP500)'!F524)</f>
        <v>-2.7271025040334015E-2</v>
      </c>
      <c r="D525" s="396">
        <f>LN('Historical Prices (PG, SP500)'!O525/'Historical Prices (PG, SP500)'!O524)</f>
        <v>-1.7957495093582236E-2</v>
      </c>
      <c r="E525" s="396">
        <f t="shared" si="8"/>
        <v>-4.5228520133916247E-2</v>
      </c>
    </row>
    <row r="526" spans="2:5">
      <c r="B526" s="398">
        <f>'Historical Prices (PG, SP500)'!B526</f>
        <v>42359</v>
      </c>
      <c r="C526" s="396">
        <f>LN('Historical Prices (PG, SP500)'!F526/'Historical Prices (PG, SP500)'!F525)</f>
        <v>1.0440635091807206E-2</v>
      </c>
      <c r="D526" s="396">
        <f>LN('Historical Prices (PG, SP500)'!O526/'Historical Prices (PG, SP500)'!O525)</f>
        <v>7.7483064365918945E-3</v>
      </c>
      <c r="E526" s="396">
        <f t="shared" si="8"/>
        <v>1.8188941528399102E-2</v>
      </c>
    </row>
    <row r="527" spans="2:5">
      <c r="B527" s="398">
        <f>'Historical Prices (PG, SP500)'!B527</f>
        <v>42360</v>
      </c>
      <c r="C527" s="396">
        <f>LN('Historical Prices (PG, SP500)'!F527/'Historical Prices (PG, SP500)'!F526)</f>
        <v>8.1993650217918983E-3</v>
      </c>
      <c r="D527" s="396">
        <f>LN('Historical Prices (PG, SP500)'!O527/'Historical Prices (PG, SP500)'!O526)</f>
        <v>8.7780959420341153E-3</v>
      </c>
      <c r="E527" s="396">
        <f t="shared" si="8"/>
        <v>1.6977460963826012E-2</v>
      </c>
    </row>
    <row r="528" spans="2:5">
      <c r="B528" s="398">
        <f>'Historical Prices (PG, SP500)'!B528</f>
        <v>42361</v>
      </c>
      <c r="C528" s="396">
        <f>LN('Historical Prices (PG, SP500)'!F528/'Historical Prices (PG, SP500)'!F527)</f>
        <v>4.0120415905640656E-3</v>
      </c>
      <c r="D528" s="396">
        <f>LN('Historical Prices (PG, SP500)'!O528/'Historical Prices (PG, SP500)'!O527)</f>
        <v>1.2341596351676601E-2</v>
      </c>
      <c r="E528" s="396">
        <f t="shared" si="8"/>
        <v>1.6353637942240665E-2</v>
      </c>
    </row>
    <row r="529" spans="2:5">
      <c r="B529" s="398">
        <f>'Historical Prices (PG, SP500)'!B529</f>
        <v>42362</v>
      </c>
      <c r="C529" s="396">
        <f>LN('Historical Prices (PG, SP500)'!F529/'Historical Prices (PG, SP500)'!F528)</f>
        <v>-1.6279134621843799E-3</v>
      </c>
      <c r="D529" s="396">
        <f>LN('Historical Prices (PG, SP500)'!O529/'Historical Prices (PG, SP500)'!O528)</f>
        <v>-1.5999154873061849E-3</v>
      </c>
      <c r="E529" s="396">
        <f t="shared" si="8"/>
        <v>-3.2278289494905646E-3</v>
      </c>
    </row>
    <row r="530" spans="2:5">
      <c r="B530" s="398">
        <f>'Historical Prices (PG, SP500)'!B530</f>
        <v>42366</v>
      </c>
      <c r="C530" s="396">
        <f>LN('Historical Prices (PG, SP500)'!F530/'Historical Prices (PG, SP500)'!F529)</f>
        <v>1.6279134621845059E-3</v>
      </c>
      <c r="D530" s="396">
        <f>LN('Historical Prices (PG, SP500)'!O530/'Historical Prices (PG, SP500)'!O529)</f>
        <v>-2.1809363425864849E-3</v>
      </c>
      <c r="E530" s="396">
        <f t="shared" si="8"/>
        <v>-5.5302288040197899E-4</v>
      </c>
    </row>
    <row r="531" spans="2:5">
      <c r="B531" s="398">
        <f>'Historical Prices (PG, SP500)'!B531</f>
        <v>42367</v>
      </c>
      <c r="C531" s="396">
        <f>LN('Historical Prices (PG, SP500)'!F531/'Historical Prices (PG, SP500)'!F530)</f>
        <v>5.4904430754627448E-3</v>
      </c>
      <c r="D531" s="396">
        <f>LN('Historical Prices (PG, SP500)'!O531/'Historical Prices (PG, SP500)'!O530)</f>
        <v>1.0573663970038498E-2</v>
      </c>
      <c r="E531" s="396">
        <f t="shared" si="8"/>
        <v>1.6064107045501243E-2</v>
      </c>
    </row>
    <row r="532" spans="2:5">
      <c r="B532" s="398">
        <f>'Historical Prices (PG, SP500)'!B532</f>
        <v>42368</v>
      </c>
      <c r="C532" s="396">
        <f>LN('Historical Prices (PG, SP500)'!F532/'Historical Prices (PG, SP500)'!F531)</f>
        <v>-3.615300306193212E-3</v>
      </c>
      <c r="D532" s="396">
        <f>LN('Historical Prices (PG, SP500)'!O532/'Historical Prices (PG, SP500)'!O531)</f>
        <v>-7.2433987852541376E-3</v>
      </c>
      <c r="E532" s="396">
        <f t="shared" si="8"/>
        <v>-1.0858699091447349E-2</v>
      </c>
    </row>
    <row r="533" spans="2:5">
      <c r="B533" s="398">
        <f>'Historical Prices (PG, SP500)'!B533</f>
        <v>42369</v>
      </c>
      <c r="C533" s="396">
        <f>LN('Historical Prices (PG, SP500)'!F533/'Historical Prices (PG, SP500)'!F532)</f>
        <v>-8.2768968059343511E-3</v>
      </c>
      <c r="D533" s="396">
        <f>LN('Historical Prices (PG, SP500)'!O533/'Historical Prices (PG, SP500)'!O532)</f>
        <v>-9.4564850357659186E-3</v>
      </c>
      <c r="E533" s="396">
        <f t="shared" si="8"/>
        <v>-1.7733381841700271E-2</v>
      </c>
    </row>
    <row r="534" spans="2:5">
      <c r="B534" s="398">
        <f>'Historical Prices (PG, SP500)'!B534</f>
        <v>42373</v>
      </c>
      <c r="C534" s="396">
        <f>LN('Historical Prices (PG, SP500)'!F534/'Historical Prices (PG, SP500)'!F533)</f>
        <v>-1.3183115933881549E-2</v>
      </c>
      <c r="D534" s="396">
        <f>LN('Historical Prices (PG, SP500)'!O534/'Historical Prices (PG, SP500)'!O533)</f>
        <v>-1.5422041688326272E-2</v>
      </c>
      <c r="E534" s="396">
        <f t="shared" si="8"/>
        <v>-2.8605157622207819E-2</v>
      </c>
    </row>
    <row r="535" spans="2:5">
      <c r="B535" s="398">
        <f>'Historical Prices (PG, SP500)'!B535</f>
        <v>42374</v>
      </c>
      <c r="C535" s="396">
        <f>LN('Historical Prices (PG, SP500)'!F535/'Historical Prices (PG, SP500)'!F534)</f>
        <v>3.1849188072165264E-3</v>
      </c>
      <c r="D535" s="396">
        <f>LN('Historical Prices (PG, SP500)'!O535/'Historical Prices (PG, SP500)'!O534)</f>
        <v>2.0102042596295308E-3</v>
      </c>
      <c r="E535" s="396">
        <f t="shared" si="8"/>
        <v>5.1951230668460576E-3</v>
      </c>
    </row>
    <row r="536" spans="2:5">
      <c r="B536" s="398">
        <f>'Historical Prices (PG, SP500)'!B536</f>
        <v>42375</v>
      </c>
      <c r="C536" s="396">
        <f>LN('Historical Prices (PG, SP500)'!F536/'Historical Prices (PG, SP500)'!F535)</f>
        <v>-9.7138031260680033E-3</v>
      </c>
      <c r="D536" s="396">
        <f>LN('Historical Prices (PG, SP500)'!O536/'Historical Prices (PG, SP500)'!O535)</f>
        <v>-1.3202162915856163E-2</v>
      </c>
      <c r="E536" s="396">
        <f t="shared" si="8"/>
        <v>-2.2915966041924168E-2</v>
      </c>
    </row>
    <row r="537" spans="2:5">
      <c r="B537" s="398">
        <f>'Historical Prices (PG, SP500)'!B537</f>
        <v>42376</v>
      </c>
      <c r="C537" s="396">
        <f>LN('Historical Prices (PG, SP500)'!F537/'Historical Prices (PG, SP500)'!F536)</f>
        <v>-8.7719989164021118E-3</v>
      </c>
      <c r="D537" s="396">
        <f>LN('Historical Prices (PG, SP500)'!O537/'Historical Prices (PG, SP500)'!O536)</f>
        <v>-2.3985816544630535E-2</v>
      </c>
      <c r="E537" s="396">
        <f t="shared" si="8"/>
        <v>-3.2757815461032645E-2</v>
      </c>
    </row>
    <row r="538" spans="2:5">
      <c r="B538" s="398">
        <f>'Historical Prices (PG, SP500)'!B538</f>
        <v>42377</v>
      </c>
      <c r="C538" s="396">
        <f>LN('Historical Prices (PG, SP500)'!F538/'Historical Prices (PG, SP500)'!F537)</f>
        <v>-1.5801817431251943E-2</v>
      </c>
      <c r="D538" s="396">
        <f>LN('Historical Prices (PG, SP500)'!O538/'Historical Prices (PG, SP500)'!O537)</f>
        <v>-1.0897537692782108E-2</v>
      </c>
      <c r="E538" s="396">
        <f t="shared" si="8"/>
        <v>-2.6699355124034051E-2</v>
      </c>
    </row>
    <row r="539" spans="2:5">
      <c r="B539" s="398">
        <f>'Historical Prices (PG, SP500)'!B539</f>
        <v>42380</v>
      </c>
      <c r="C539" s="396">
        <f>LN('Historical Prices (PG, SP500)'!F539/'Historical Prices (PG, SP500)'!F538)</f>
        <v>9.1719328067596129E-3</v>
      </c>
      <c r="D539" s="396">
        <f>LN('Historical Prices (PG, SP500)'!O539/'Historical Prices (PG, SP500)'!O538)</f>
        <v>8.529084787104222E-4</v>
      </c>
      <c r="E539" s="396">
        <f t="shared" si="8"/>
        <v>1.0024841285470034E-2</v>
      </c>
    </row>
    <row r="540" spans="2:5">
      <c r="B540" s="398">
        <f>'Historical Prices (PG, SP500)'!B540</f>
        <v>42381</v>
      </c>
      <c r="C540" s="396">
        <f>LN('Historical Prices (PG, SP500)'!F540/'Historical Prices (PG, SP500)'!F539)</f>
        <v>-2.0889941008465241E-3</v>
      </c>
      <c r="D540" s="396">
        <f>LN('Historical Prices (PG, SP500)'!O540/'Historical Prices (PG, SP500)'!O539)</f>
        <v>7.7725142384488712E-3</v>
      </c>
      <c r="E540" s="396">
        <f t="shared" si="8"/>
        <v>5.6835201376023471E-3</v>
      </c>
    </row>
    <row r="541" spans="2:5">
      <c r="B541" s="398">
        <f>'Historical Prices (PG, SP500)'!B541</f>
        <v>42382</v>
      </c>
      <c r="C541" s="396">
        <f>LN('Historical Prices (PG, SP500)'!F541/'Historical Prices (PG, SP500)'!F540)</f>
        <v>-8.6637979574243611E-3</v>
      </c>
      <c r="D541" s="396">
        <f>LN('Historical Prices (PG, SP500)'!O541/'Historical Prices (PG, SP500)'!O540)</f>
        <v>-2.5282375384065234E-2</v>
      </c>
      <c r="E541" s="396">
        <f t="shared" si="8"/>
        <v>-3.3946173341489597E-2</v>
      </c>
    </row>
    <row r="542" spans="2:5">
      <c r="B542" s="398">
        <f>'Historical Prices (PG, SP500)'!B542</f>
        <v>42383</v>
      </c>
      <c r="C542" s="396">
        <f>LN('Historical Prices (PG, SP500)'!F542/'Historical Prices (PG, SP500)'!F541)</f>
        <v>3.9474261784135716E-3</v>
      </c>
      <c r="D542" s="396">
        <f>LN('Historical Prices (PG, SP500)'!O542/'Historical Prices (PG, SP500)'!O541)</f>
        <v>1.6558061184935031E-2</v>
      </c>
      <c r="E542" s="396">
        <f t="shared" si="8"/>
        <v>2.0505487363348604E-2</v>
      </c>
    </row>
    <row r="543" spans="2:5">
      <c r="B543" s="398">
        <f>'Historical Prices (PG, SP500)'!B543</f>
        <v>42384</v>
      </c>
      <c r="C543" s="396">
        <f>LN('Historical Prices (PG, SP500)'!F543/'Historical Prices (PG, SP500)'!F542)</f>
        <v>-1.5483654286688618E-2</v>
      </c>
      <c r="D543" s="396">
        <f>LN('Historical Prices (PG, SP500)'!O543/'Historical Prices (PG, SP500)'!O542)</f>
        <v>-2.183577282074398E-2</v>
      </c>
      <c r="E543" s="396">
        <f t="shared" si="8"/>
        <v>-3.73194271074326E-2</v>
      </c>
    </row>
    <row r="544" spans="2:5">
      <c r="B544" s="398">
        <f>'Historical Prices (PG, SP500)'!B544</f>
        <v>42388</v>
      </c>
      <c r="C544" s="396">
        <f>LN('Historical Prices (PG, SP500)'!F544/'Historical Prices (PG, SP500)'!F543)</f>
        <v>2.3071353969274653E-2</v>
      </c>
      <c r="D544" s="396">
        <f>LN('Historical Prices (PG, SP500)'!O544/'Historical Prices (PG, SP500)'!O543)</f>
        <v>5.316801874443635E-4</v>
      </c>
      <c r="E544" s="396">
        <f t="shared" si="8"/>
        <v>2.3603034156719015E-2</v>
      </c>
    </row>
    <row r="545" spans="2:5">
      <c r="B545" s="398">
        <f>'Historical Prices (PG, SP500)'!B545</f>
        <v>42389</v>
      </c>
      <c r="C545" s="396">
        <f>LN('Historical Prices (PG, SP500)'!F545/'Historical Prices (PG, SP500)'!F544)</f>
        <v>-1.1798786200079908E-2</v>
      </c>
      <c r="D545" s="396">
        <f>LN('Historical Prices (PG, SP500)'!O545/'Historical Prices (PG, SP500)'!O544)</f>
        <v>-1.1762766026242346E-2</v>
      </c>
      <c r="E545" s="396">
        <f t="shared" si="8"/>
        <v>-2.3561552226322252E-2</v>
      </c>
    </row>
    <row r="546" spans="2:5">
      <c r="B546" s="398">
        <f>'Historical Prices (PG, SP500)'!B546</f>
        <v>42390</v>
      </c>
      <c r="C546" s="396">
        <f>LN('Historical Prices (PG, SP500)'!F546/'Historical Prices (PG, SP500)'!F545)</f>
        <v>1.1668424521964165E-2</v>
      </c>
      <c r="D546" s="396">
        <f>LN('Historical Prices (PG, SP500)'!O546/'Historical Prices (PG, SP500)'!O545)</f>
        <v>5.1819885399586188E-3</v>
      </c>
      <c r="E546" s="396">
        <f t="shared" si="8"/>
        <v>1.6850413061922784E-2</v>
      </c>
    </row>
    <row r="547" spans="2:5">
      <c r="B547" s="398">
        <f>'Historical Prices (PG, SP500)'!B547</f>
        <v>42391</v>
      </c>
      <c r="C547" s="396">
        <f>LN('Historical Prices (PG, SP500)'!F547/'Historical Prices (PG, SP500)'!F546)</f>
        <v>8.3074204620224024E-3</v>
      </c>
      <c r="D547" s="396">
        <f>LN('Historical Prices (PG, SP500)'!O547/'Historical Prices (PG, SP500)'!O546)</f>
        <v>2.0080726790476438E-2</v>
      </c>
      <c r="E547" s="396">
        <f t="shared" si="8"/>
        <v>2.838814725249884E-2</v>
      </c>
    </row>
    <row r="548" spans="2:5">
      <c r="B548" s="398">
        <f>'Historical Prices (PG, SP500)'!B548</f>
        <v>42394</v>
      </c>
      <c r="C548" s="396">
        <f>LN('Historical Prices (PG, SP500)'!F548/'Historical Prices (PG, SP500)'!F547)</f>
        <v>-6.6144201117347735E-3</v>
      </c>
      <c r="D548" s="396">
        <f>LN('Historical Prices (PG, SP500)'!O548/'Historical Prices (PG, SP500)'!O547)</f>
        <v>-1.5761544984816713E-2</v>
      </c>
      <c r="E548" s="396">
        <f t="shared" si="8"/>
        <v>-2.2375965096551487E-2</v>
      </c>
    </row>
    <row r="549" spans="2:5">
      <c r="B549" s="398">
        <f>'Historical Prices (PG, SP500)'!B549</f>
        <v>42395</v>
      </c>
      <c r="C549" s="396">
        <f>LN('Historical Prices (PG, SP500)'!F549/'Historical Prices (PG, SP500)'!F548)</f>
        <v>2.5184423028186506E-2</v>
      </c>
      <c r="D549" s="396">
        <f>LN('Historical Prices (PG, SP500)'!O549/'Historical Prices (PG, SP500)'!O548)</f>
        <v>1.4045237921062189E-2</v>
      </c>
      <c r="E549" s="396">
        <f t="shared" si="8"/>
        <v>3.9229660949248693E-2</v>
      </c>
    </row>
    <row r="550" spans="2:5">
      <c r="B550" s="398">
        <f>'Historical Prices (PG, SP500)'!B550</f>
        <v>42396</v>
      </c>
      <c r="C550" s="396">
        <f>LN('Historical Prices (PG, SP500)'!F550/'Historical Prices (PG, SP500)'!F549)</f>
        <v>-1.2683205316886653E-4</v>
      </c>
      <c r="D550" s="396">
        <f>LN('Historical Prices (PG, SP500)'!O550/'Historical Prices (PG, SP500)'!O549)</f>
        <v>-1.0922922453367977E-2</v>
      </c>
      <c r="E550" s="396">
        <f t="shared" si="8"/>
        <v>-1.1049754506536844E-2</v>
      </c>
    </row>
    <row r="551" spans="2:5">
      <c r="B551" s="398">
        <f>'Historical Prices (PG, SP500)'!B551</f>
        <v>42397</v>
      </c>
      <c r="C551" s="396">
        <f>LN('Historical Prices (PG, SP500)'!F551/'Historical Prices (PG, SP500)'!F550)</f>
        <v>1.2861064685688995E-2</v>
      </c>
      <c r="D551" s="396">
        <f>LN('Historical Prices (PG, SP500)'!O551/'Historical Prices (PG, SP500)'!O550)</f>
        <v>5.5133506231893649E-3</v>
      </c>
      <c r="E551" s="396">
        <f t="shared" si="8"/>
        <v>1.8374415308878358E-2</v>
      </c>
    </row>
    <row r="552" spans="2:5">
      <c r="B552" s="398">
        <f>'Historical Prices (PG, SP500)'!B552</f>
        <v>42398</v>
      </c>
      <c r="C552" s="396">
        <f>LN('Historical Prices (PG, SP500)'!F552/'Historical Prices (PG, SP500)'!F551)</f>
        <v>2.3157520215990688E-2</v>
      </c>
      <c r="D552" s="396">
        <f>LN('Historical Prices (PG, SP500)'!O552/'Historical Prices (PG, SP500)'!O551)</f>
        <v>2.4458651059441346E-2</v>
      </c>
      <c r="E552" s="396">
        <f t="shared" si="8"/>
        <v>4.7616171275432037E-2</v>
      </c>
    </row>
    <row r="553" spans="2:5">
      <c r="B553" s="398">
        <f>'Historical Prices (PG, SP500)'!B553</f>
        <v>42401</v>
      </c>
      <c r="C553" s="396">
        <f>LN('Historical Prices (PG, SP500)'!F553/'Historical Prices (PG, SP500)'!F552)</f>
        <v>-7.0020430114576867E-3</v>
      </c>
      <c r="D553" s="396">
        <f>LN('Historical Prices (PG, SP500)'!O553/'Historical Prices (PG, SP500)'!O552)</f>
        <v>-4.433346643196018E-4</v>
      </c>
      <c r="E553" s="396">
        <f t="shared" si="8"/>
        <v>-7.4453776757772887E-3</v>
      </c>
    </row>
    <row r="554" spans="2:5">
      <c r="B554" s="398">
        <f>'Historical Prices (PG, SP500)'!B554</f>
        <v>42402</v>
      </c>
      <c r="C554" s="396">
        <f>LN('Historical Prices (PG, SP500)'!F554/'Historical Prices (PG, SP500)'!F553)</f>
        <v>-1.1156704017494842E-2</v>
      </c>
      <c r="D554" s="396">
        <f>LN('Historical Prices (PG, SP500)'!O554/'Historical Prices (PG, SP500)'!O553)</f>
        <v>-1.8920968934657827E-2</v>
      </c>
      <c r="E554" s="396">
        <f t="shared" si="8"/>
        <v>-3.0077672952152669E-2</v>
      </c>
    </row>
    <row r="555" spans="2:5">
      <c r="B555" s="398">
        <f>'Historical Prices (PG, SP500)'!B555</f>
        <v>42403</v>
      </c>
      <c r="C555" s="396">
        <f>LN('Historical Prices (PG, SP500)'!F555/'Historical Prices (PG, SP500)'!F554)</f>
        <v>1.0910063652828433E-2</v>
      </c>
      <c r="D555" s="396">
        <f>LN('Historical Prices (PG, SP500)'!O555/'Historical Prices (PG, SP500)'!O554)</f>
        <v>4.9796200223488655E-3</v>
      </c>
      <c r="E555" s="396">
        <f t="shared" si="8"/>
        <v>1.5889683675177298E-2</v>
      </c>
    </row>
    <row r="556" spans="2:5">
      <c r="B556" s="398">
        <f>'Historical Prices (PG, SP500)'!B556</f>
        <v>42404</v>
      </c>
      <c r="C556" s="396">
        <f>LN('Historical Prices (PG, SP500)'!F556/'Historical Prices (PG, SP500)'!F555)</f>
        <v>-4.9443983592732405E-3</v>
      </c>
      <c r="D556" s="396">
        <f>LN('Historical Prices (PG, SP500)'!O556/'Historical Prices (PG, SP500)'!O555)</f>
        <v>1.5255683580189725E-3</v>
      </c>
      <c r="E556" s="396">
        <f t="shared" si="8"/>
        <v>-3.4188300012542678E-3</v>
      </c>
    </row>
    <row r="557" spans="2:5">
      <c r="B557" s="398">
        <f>'Historical Prices (PG, SP500)'!B557</f>
        <v>42405</v>
      </c>
      <c r="C557" s="396">
        <f>LN('Historical Prices (PG, SP500)'!F557/'Historical Prices (PG, SP500)'!F556)</f>
        <v>6.1766721206375158E-3</v>
      </c>
      <c r="D557" s="396">
        <f>LN('Historical Prices (PG, SP500)'!O557/'Historical Prices (PG, SP500)'!O556)</f>
        <v>-1.8654158095200504E-2</v>
      </c>
      <c r="E557" s="396">
        <f t="shared" si="8"/>
        <v>-1.2477485974562989E-2</v>
      </c>
    </row>
    <row r="558" spans="2:5">
      <c r="B558" s="398">
        <f>'Historical Prices (PG, SP500)'!B558</f>
        <v>42408</v>
      </c>
      <c r="C558" s="396">
        <f>LN('Historical Prices (PG, SP500)'!F558/'Historical Prices (PG, SP500)'!F557)</f>
        <v>1.733660805761978E-2</v>
      </c>
      <c r="D558" s="396">
        <f>LN('Historical Prices (PG, SP500)'!O558/'Historical Prices (PG, SP500)'!O557)</f>
        <v>-1.4255058233664721E-2</v>
      </c>
      <c r="E558" s="396">
        <f t="shared" si="8"/>
        <v>3.0815498239550598E-3</v>
      </c>
    </row>
    <row r="559" spans="2:5">
      <c r="B559" s="398">
        <f>'Historical Prices (PG, SP500)'!B559</f>
        <v>42409</v>
      </c>
      <c r="C559" s="396">
        <f>LN('Historical Prices (PG, SP500)'!F559/'Historical Prices (PG, SP500)'!F558)</f>
        <v>2.4199443126705962E-4</v>
      </c>
      <c r="D559" s="396">
        <f>LN('Historical Prices (PG, SP500)'!O559/'Historical Prices (PG, SP500)'!O558)</f>
        <v>-6.638403938297871E-4</v>
      </c>
      <c r="E559" s="396">
        <f t="shared" si="8"/>
        <v>-4.2184596256272745E-4</v>
      </c>
    </row>
    <row r="560" spans="2:5">
      <c r="B560" s="398">
        <f>'Historical Prices (PG, SP500)'!B560</f>
        <v>42410</v>
      </c>
      <c r="C560" s="396">
        <f>LN('Historical Prices (PG, SP500)'!F560/'Historical Prices (PG, SP500)'!F559)</f>
        <v>-1.2419445977349388E-2</v>
      </c>
      <c r="D560" s="396">
        <f>LN('Historical Prices (PG, SP500)'!O560/'Historical Prices (PG, SP500)'!O559)</f>
        <v>-1.8896835434723531E-4</v>
      </c>
      <c r="E560" s="396">
        <f t="shared" si="8"/>
        <v>-1.2608414331696623E-2</v>
      </c>
    </row>
    <row r="561" spans="2:5">
      <c r="B561" s="398">
        <f>'Historical Prices (PG, SP500)'!B561</f>
        <v>42411</v>
      </c>
      <c r="C561" s="396">
        <f>LN('Historical Prices (PG, SP500)'!F561/'Historical Prices (PG, SP500)'!F560)</f>
        <v>-2.129848892983828E-2</v>
      </c>
      <c r="D561" s="396">
        <f>LN('Historical Prices (PG, SP500)'!O561/'Historical Prices (PG, SP500)'!O560)</f>
        <v>-1.2377447169312198E-2</v>
      </c>
      <c r="E561" s="396">
        <f t="shared" si="8"/>
        <v>-3.3675936099150476E-2</v>
      </c>
    </row>
    <row r="562" spans="2:5">
      <c r="B562" s="398">
        <f>'Historical Prices (PG, SP500)'!B562</f>
        <v>42412</v>
      </c>
      <c r="C562" s="396">
        <f>LN('Historical Prices (PG, SP500)'!F562/'Historical Prices (PG, SP500)'!F561)</f>
        <v>1.35497877629736E-2</v>
      </c>
      <c r="D562" s="396">
        <f>LN('Historical Prices (PG, SP500)'!O562/'Historical Prices (PG, SP500)'!O561)</f>
        <v>1.933001507774379E-2</v>
      </c>
      <c r="E562" s="396">
        <f t="shared" si="8"/>
        <v>3.2879802840717391E-2</v>
      </c>
    </row>
    <row r="563" spans="2:5">
      <c r="B563" s="398">
        <f>'Historical Prices (PG, SP500)'!B563</f>
        <v>42416</v>
      </c>
      <c r="C563" s="396">
        <f>LN('Historical Prices (PG, SP500)'!F563/'Historical Prices (PG, SP500)'!F562)</f>
        <v>5.9092010305157126E-3</v>
      </c>
      <c r="D563" s="396">
        <f>LN('Historical Prices (PG, SP500)'!O563/'Historical Prices (PG, SP500)'!O562)</f>
        <v>1.638173787203618E-2</v>
      </c>
      <c r="E563" s="396">
        <f t="shared" si="8"/>
        <v>2.2290938902551891E-2</v>
      </c>
    </row>
    <row r="564" spans="2:5">
      <c r="B564" s="398">
        <f>'Historical Prices (PG, SP500)'!B564</f>
        <v>42417</v>
      </c>
      <c r="C564" s="396">
        <f>LN('Historical Prices (PG, SP500)'!F564/'Historical Prices (PG, SP500)'!F563)</f>
        <v>1.1957146022911865E-2</v>
      </c>
      <c r="D564" s="396">
        <f>LN('Historical Prices (PG, SP500)'!O564/'Historical Prices (PG, SP500)'!O563)</f>
        <v>1.6346110504470802E-2</v>
      </c>
      <c r="E564" s="396">
        <f t="shared" si="8"/>
        <v>2.8303256527382668E-2</v>
      </c>
    </row>
    <row r="565" spans="2:5">
      <c r="B565" s="398">
        <f>'Historical Prices (PG, SP500)'!B565</f>
        <v>42418</v>
      </c>
      <c r="C565" s="396">
        <f>LN('Historical Prices (PG, SP500)'!F565/'Historical Prices (PG, SP500)'!F564)</f>
        <v>-5.7166609494367785E-3</v>
      </c>
      <c r="D565" s="396">
        <f>LN('Historical Prices (PG, SP500)'!O565/'Historical Prices (PG, SP500)'!O564)</f>
        <v>-4.6766320024294265E-3</v>
      </c>
      <c r="E565" s="396">
        <f t="shared" si="8"/>
        <v>-1.0393292951866206E-2</v>
      </c>
    </row>
    <row r="566" spans="2:5">
      <c r="B566" s="398">
        <f>'Historical Prices (PG, SP500)'!B566</f>
        <v>42419</v>
      </c>
      <c r="C566" s="396">
        <f>LN('Historical Prices (PG, SP500)'!F566/'Historical Prices (PG, SP500)'!F565)</f>
        <v>-2.3203526971658566E-3</v>
      </c>
      <c r="D566" s="396">
        <f>LN('Historical Prices (PG, SP500)'!O566/'Historical Prices (PG, SP500)'!O565)</f>
        <v>-2.6033408087892532E-5</v>
      </c>
      <c r="E566" s="396">
        <f t="shared" si="8"/>
        <v>-2.3463861052537491E-3</v>
      </c>
    </row>
    <row r="567" spans="2:5">
      <c r="B567" s="398">
        <f>'Historical Prices (PG, SP500)'!B567</f>
        <v>42422</v>
      </c>
      <c r="C567" s="396">
        <f>LN('Historical Prices (PG, SP500)'!F567/'Historical Prices (PG, SP500)'!F566)</f>
        <v>4.1483222513275658E-3</v>
      </c>
      <c r="D567" s="396">
        <f>LN('Historical Prices (PG, SP500)'!O567/'Historical Prices (PG, SP500)'!O566)</f>
        <v>1.43507312538776E-2</v>
      </c>
      <c r="E567" s="396">
        <f t="shared" si="8"/>
        <v>1.8499053505205164E-2</v>
      </c>
    </row>
    <row r="568" spans="2:5">
      <c r="B568" s="398">
        <f>'Historical Prices (PG, SP500)'!B568</f>
        <v>42423</v>
      </c>
      <c r="C568" s="396">
        <f>LN('Historical Prices (PG, SP500)'!F568/'Historical Prices (PG, SP500)'!F567)</f>
        <v>-3.9038601459265095E-3</v>
      </c>
      <c r="D568" s="396">
        <f>LN('Historical Prices (PG, SP500)'!O568/'Historical Prices (PG, SP500)'!O567)</f>
        <v>-1.2532577326809282E-2</v>
      </c>
      <c r="E568" s="396">
        <f t="shared" si="8"/>
        <v>-1.6436437472735793E-2</v>
      </c>
    </row>
    <row r="569" spans="2:5">
      <c r="B569" s="398">
        <f>'Historical Prices (PG, SP500)'!B569</f>
        <v>42424</v>
      </c>
      <c r="C569" s="396">
        <f>LN('Historical Prices (PG, SP500)'!F569/'Historical Prices (PG, SP500)'!F568)</f>
        <v>-3.0605398942877122E-3</v>
      </c>
      <c r="D569" s="396">
        <f>LN('Historical Prices (PG, SP500)'!O569/'Historical Prices (PG, SP500)'!O568)</f>
        <v>4.4299598797164323E-3</v>
      </c>
      <c r="E569" s="396">
        <f t="shared" si="8"/>
        <v>1.3694199854287202E-3</v>
      </c>
    </row>
    <row r="570" spans="2:5">
      <c r="B570" s="398">
        <f>'Historical Prices (PG, SP500)'!B570</f>
        <v>42425</v>
      </c>
      <c r="C570" s="396">
        <f>LN('Historical Prices (PG, SP500)'!F570/'Historical Prices (PG, SP500)'!F569)</f>
        <v>9.5180465782654204E-3</v>
      </c>
      <c r="D570" s="396">
        <f>LN('Historical Prices (PG, SP500)'!O570/'Historical Prices (PG, SP500)'!O569)</f>
        <v>1.1284366553322904E-2</v>
      </c>
      <c r="E570" s="396">
        <f t="shared" si="8"/>
        <v>2.0802413131588322E-2</v>
      </c>
    </row>
    <row r="571" spans="2:5">
      <c r="B571" s="398">
        <f>'Historical Prices (PG, SP500)'!B571</f>
        <v>42426</v>
      </c>
      <c r="C571" s="396">
        <f>LN('Historical Prices (PG, SP500)'!F571/'Historical Prices (PG, SP500)'!F570)</f>
        <v>-1.5174031302240557E-2</v>
      </c>
      <c r="D571" s="396">
        <f>LN('Historical Prices (PG, SP500)'!O571/'Historical Prices (PG, SP500)'!O570)</f>
        <v>-1.8718651532711654E-3</v>
      </c>
      <c r="E571" s="396">
        <f t="shared" si="8"/>
        <v>-1.7045896455511723E-2</v>
      </c>
    </row>
    <row r="572" spans="2:5">
      <c r="B572" s="398">
        <f>'Historical Prices (PG, SP500)'!B572</f>
        <v>42429</v>
      </c>
      <c r="C572" s="396">
        <f>LN('Historical Prices (PG, SP500)'!F572/'Historical Prices (PG, SP500)'!F571)</f>
        <v>-1.00378438090107E-2</v>
      </c>
      <c r="D572" s="396">
        <f>LN('Historical Prices (PG, SP500)'!O572/'Historical Prices (PG, SP500)'!O571)</f>
        <v>-8.1541314223962831E-3</v>
      </c>
      <c r="E572" s="396">
        <f t="shared" si="8"/>
        <v>-1.8191975231406983E-2</v>
      </c>
    </row>
    <row r="573" spans="2:5">
      <c r="B573" s="398">
        <f>'Historical Prices (PG, SP500)'!B573</f>
        <v>42430</v>
      </c>
      <c r="C573" s="396">
        <f>LN('Historical Prices (PG, SP500)'!F573/'Historical Prices (PG, SP500)'!F572)</f>
        <v>1.163958134358588E-2</v>
      </c>
      <c r="D573" s="396">
        <f>LN('Historical Prices (PG, SP500)'!O573/'Historical Prices (PG, SP500)'!O572)</f>
        <v>2.3588385853510946E-2</v>
      </c>
      <c r="E573" s="396">
        <f t="shared" si="8"/>
        <v>3.5227967197096824E-2</v>
      </c>
    </row>
    <row r="574" spans="2:5">
      <c r="B574" s="398">
        <f>'Historical Prices (PG, SP500)'!B574</f>
        <v>42431</v>
      </c>
      <c r="C574" s="396">
        <f>LN('Historical Prices (PG, SP500)'!F574/'Historical Prices (PG, SP500)'!F573)</f>
        <v>1.6119532712717859E-2</v>
      </c>
      <c r="D574" s="396">
        <f>LN('Historical Prices (PG, SP500)'!O574/'Historical Prices (PG, SP500)'!O573)</f>
        <v>4.0859495652811485E-3</v>
      </c>
      <c r="E574" s="396">
        <f t="shared" si="8"/>
        <v>2.020548227799901E-2</v>
      </c>
    </row>
    <row r="575" spans="2:5">
      <c r="B575" s="398">
        <f>'Historical Prices (PG, SP500)'!B575</f>
        <v>42432</v>
      </c>
      <c r="C575" s="396">
        <f>LN('Historical Prices (PG, SP500)'!F575/'Historical Prices (PG, SP500)'!F574)</f>
        <v>3.5067815337825304E-3</v>
      </c>
      <c r="D575" s="396">
        <f>LN('Historical Prices (PG, SP500)'!O575/'Historical Prices (PG, SP500)'!O574)</f>
        <v>3.4926341991238E-3</v>
      </c>
      <c r="E575" s="396">
        <f t="shared" si="8"/>
        <v>6.9994157329063304E-3</v>
      </c>
    </row>
    <row r="576" spans="2:5">
      <c r="B576" s="398">
        <f>'Historical Prices (PG, SP500)'!B576</f>
        <v>42433</v>
      </c>
      <c r="C576" s="396">
        <f>LN('Historical Prices (PG, SP500)'!F576/'Historical Prices (PG, SP500)'!F575)</f>
        <v>7.8158520094141429E-3</v>
      </c>
      <c r="D576" s="396">
        <f>LN('Historical Prices (PG, SP500)'!O576/'Historical Prices (PG, SP500)'!O575)</f>
        <v>3.300439956470432E-3</v>
      </c>
      <c r="E576" s="396">
        <f t="shared" si="8"/>
        <v>1.1116291965884574E-2</v>
      </c>
    </row>
    <row r="577" spans="2:5">
      <c r="B577" s="398">
        <f>'Historical Prices (PG, SP500)'!B577</f>
        <v>42436</v>
      </c>
      <c r="C577" s="396">
        <f>LN('Historical Prices (PG, SP500)'!F577/'Historical Prices (PG, SP500)'!F576)</f>
        <v>-4.682162456930589E-3</v>
      </c>
      <c r="D577" s="396">
        <f>LN('Historical Prices (PG, SP500)'!O577/'Historical Prices (PG, SP500)'!O576)</f>
        <v>8.8462303513638313E-4</v>
      </c>
      <c r="E577" s="396">
        <f t="shared" si="8"/>
        <v>-3.7975394217942058E-3</v>
      </c>
    </row>
    <row r="578" spans="2:5">
      <c r="B578" s="398">
        <f>'Historical Prices (PG, SP500)'!B578</f>
        <v>42437</v>
      </c>
      <c r="C578" s="396">
        <f>LN('Historical Prices (PG, SP500)'!F578/'Historical Prices (PG, SP500)'!F577)</f>
        <v>-4.8146367038542009E-4</v>
      </c>
      <c r="D578" s="396">
        <f>LN('Historical Prices (PG, SP500)'!O578/'Historical Prices (PG, SP500)'!O577)</f>
        <v>-1.1303756054675167E-2</v>
      </c>
      <c r="E578" s="396">
        <f t="shared" si="8"/>
        <v>-1.1785219725060588E-2</v>
      </c>
    </row>
    <row r="579" spans="2:5">
      <c r="B579" s="398">
        <f>'Historical Prices (PG, SP500)'!B579</f>
        <v>42438</v>
      </c>
      <c r="C579" s="396">
        <f>LN('Historical Prices (PG, SP500)'!F579/'Historical Prices (PG, SP500)'!F578)</f>
        <v>-1.2046622563582361E-3</v>
      </c>
      <c r="D579" s="396">
        <f>LN('Historical Prices (PG, SP500)'!O579/'Historical Prices (PG, SP500)'!O578)</f>
        <v>5.0396727822188481E-3</v>
      </c>
      <c r="E579" s="396">
        <f t="shared" si="8"/>
        <v>3.8350105258606118E-3</v>
      </c>
    </row>
    <row r="580" spans="2:5">
      <c r="B580" s="398">
        <f>'Historical Prices (PG, SP500)'!B580</f>
        <v>42439</v>
      </c>
      <c r="C580" s="396">
        <f>LN('Historical Prices (PG, SP500)'!F580/'Historical Prices (PG, SP500)'!F579)</f>
        <v>-8.230499236135223E-3</v>
      </c>
      <c r="D580" s="396">
        <f>LN('Historical Prices (PG, SP500)'!O580/'Historical Prices (PG, SP500)'!O579)</f>
        <v>1.557925340134523E-4</v>
      </c>
      <c r="E580" s="396">
        <f t="shared" si="8"/>
        <v>-8.0747067021217714E-3</v>
      </c>
    </row>
    <row r="581" spans="2:5">
      <c r="B581" s="398">
        <f>'Historical Prices (PG, SP500)'!B581</f>
        <v>42440</v>
      </c>
      <c r="C581" s="396">
        <f>LN('Historical Prices (PG, SP500)'!F581/'Historical Prices (PG, SP500)'!F580)</f>
        <v>-6.462242853771831E-3</v>
      </c>
      <c r="D581" s="396">
        <f>LN('Historical Prices (PG, SP500)'!O581/'Historical Prices (PG, SP500)'!O580)</f>
        <v>1.6262545533244185E-2</v>
      </c>
      <c r="E581" s="396">
        <f t="shared" ref="E581:E644" si="9">D581+C581</f>
        <v>9.8003026794723537E-3</v>
      </c>
    </row>
    <row r="582" spans="2:5">
      <c r="B582" s="398">
        <f>'Historical Prices (PG, SP500)'!B582</f>
        <v>42443</v>
      </c>
      <c r="C582" s="396">
        <f>LN('Historical Prices (PG, SP500)'!F582/'Historical Prices (PG, SP500)'!F581)</f>
        <v>-7.1201136439238335E-3</v>
      </c>
      <c r="D582" s="396">
        <f>LN('Historical Prices (PG, SP500)'!O582/'Historical Prices (PG, SP500)'!O581)</f>
        <v>-1.261768241643932E-3</v>
      </c>
      <c r="E582" s="396">
        <f t="shared" si="9"/>
        <v>-8.3818818855677657E-3</v>
      </c>
    </row>
    <row r="583" spans="2:5">
      <c r="B583" s="398">
        <f>'Historical Prices (PG, SP500)'!B583</f>
        <v>42444</v>
      </c>
      <c r="C583" s="396">
        <f>LN('Historical Prices (PG, SP500)'!F583/'Historical Prices (PG, SP500)'!F582)</f>
        <v>1.7232894890864552E-3</v>
      </c>
      <c r="D583" s="396">
        <f>LN('Historical Prices (PG, SP500)'!O583/'Historical Prices (PG, SP500)'!O582)</f>
        <v>-1.8386309650007115E-3</v>
      </c>
      <c r="E583" s="396">
        <f t="shared" si="9"/>
        <v>-1.1534147591425628E-4</v>
      </c>
    </row>
    <row r="584" spans="2:5">
      <c r="B584" s="398">
        <f>'Historical Prices (PG, SP500)'!B584</f>
        <v>42445</v>
      </c>
      <c r="C584" s="396">
        <f>LN('Historical Prices (PG, SP500)'!F584/'Historical Prices (PG, SP500)'!F583)</f>
        <v>3.6886568025502279E-4</v>
      </c>
      <c r="D584" s="396">
        <f>LN('Historical Prices (PG, SP500)'!O584/'Historical Prices (PG, SP500)'!O583)</f>
        <v>5.584727884835018E-3</v>
      </c>
      <c r="E584" s="396">
        <f t="shared" si="9"/>
        <v>5.9535935650900408E-3</v>
      </c>
    </row>
    <row r="585" spans="2:5">
      <c r="B585" s="398">
        <f>'Historical Prices (PG, SP500)'!B585</f>
        <v>42446</v>
      </c>
      <c r="C585" s="396">
        <f>LN('Historical Prices (PG, SP500)'!F585/'Historical Prices (PG, SP500)'!F584)</f>
        <v>1.7186162954391963E-2</v>
      </c>
      <c r="D585" s="396">
        <f>LN('Historical Prices (PG, SP500)'!O585/'Historical Prices (PG, SP500)'!O584)</f>
        <v>6.5735830102084192E-3</v>
      </c>
      <c r="E585" s="396">
        <f t="shared" si="9"/>
        <v>2.3759745964600381E-2</v>
      </c>
    </row>
    <row r="586" spans="2:5">
      <c r="B586" s="398">
        <f>'Historical Prices (PG, SP500)'!B586</f>
        <v>42447</v>
      </c>
      <c r="C586" s="396">
        <f>LN('Historical Prices (PG, SP500)'!F586/'Historical Prices (PG, SP500)'!F585)</f>
        <v>4.8222154346804951E-3</v>
      </c>
      <c r="D586" s="396">
        <f>LN('Historical Prices (PG, SP500)'!O586/'Historical Prices (PG, SP500)'!O585)</f>
        <v>4.3959671019814534E-3</v>
      </c>
      <c r="E586" s="396">
        <f t="shared" si="9"/>
        <v>9.2181825366619494E-3</v>
      </c>
    </row>
    <row r="587" spans="2:5">
      <c r="B587" s="398">
        <f>'Historical Prices (PG, SP500)'!B587</f>
        <v>42450</v>
      </c>
      <c r="C587" s="396">
        <f>LN('Historical Prices (PG, SP500)'!F587/'Historical Prices (PG, SP500)'!F586)</f>
        <v>2.0423867009182525E-3</v>
      </c>
      <c r="D587" s="396">
        <f>LN('Historical Prices (PG, SP500)'!O587/'Historical Prices (PG, SP500)'!O586)</f>
        <v>9.8509213283250836E-4</v>
      </c>
      <c r="E587" s="396">
        <f t="shared" si="9"/>
        <v>3.0274788337507608E-3</v>
      </c>
    </row>
    <row r="588" spans="2:5">
      <c r="B588" s="398">
        <f>'Historical Prices (PG, SP500)'!B588</f>
        <v>42451</v>
      </c>
      <c r="C588" s="396">
        <f>LN('Historical Prices (PG, SP500)'!F588/'Historical Prices (PG, SP500)'!F587)</f>
        <v>-6.9854795316114564E-3</v>
      </c>
      <c r="D588" s="396">
        <f>LN('Historical Prices (PG, SP500)'!O588/'Historical Prices (PG, SP500)'!O587)</f>
        <v>-8.7777298047479432E-4</v>
      </c>
      <c r="E588" s="396">
        <f t="shared" si="9"/>
        <v>-7.8632525120862513E-3</v>
      </c>
    </row>
    <row r="589" spans="2:5">
      <c r="B589" s="398">
        <f>'Historical Prices (PG, SP500)'!B589</f>
        <v>42452</v>
      </c>
      <c r="C589" s="396">
        <f>LN('Historical Prices (PG, SP500)'!F589/'Historical Prices (PG, SP500)'!F588)</f>
        <v>9.664412562612446E-4</v>
      </c>
      <c r="D589" s="396">
        <f>LN('Historical Prices (PG, SP500)'!O589/'Historical Prices (PG, SP500)'!O588)</f>
        <v>-6.4065095838299205E-3</v>
      </c>
      <c r="E589" s="396">
        <f t="shared" si="9"/>
        <v>-5.4400683275686763E-3</v>
      </c>
    </row>
    <row r="590" spans="2:5">
      <c r="B590" s="398">
        <f>'Historical Prices (PG, SP500)'!B590</f>
        <v>42453</v>
      </c>
      <c r="C590" s="396">
        <f>LN('Historical Prices (PG, SP500)'!F590/'Historical Prices (PG, SP500)'!F589)</f>
        <v>8.4483742183237369E-4</v>
      </c>
      <c r="D590" s="396">
        <f>LN('Historical Prices (PG, SP500)'!O590/'Historical Prices (PG, SP500)'!O589)</f>
        <v>-3.7814200960276936E-4</v>
      </c>
      <c r="E590" s="396">
        <f t="shared" si="9"/>
        <v>4.6669541222960434E-4</v>
      </c>
    </row>
    <row r="591" spans="2:5">
      <c r="B591" s="398">
        <f>'Historical Prices (PG, SP500)'!B591</f>
        <v>42457</v>
      </c>
      <c r="C591" s="396">
        <f>LN('Historical Prices (PG, SP500)'!F591/'Historical Prices (PG, SP500)'!F590)</f>
        <v>-3.2625972598149828E-3</v>
      </c>
      <c r="D591" s="396">
        <f>LN('Historical Prices (PG, SP500)'!O591/'Historical Prices (PG, SP500)'!O590)</f>
        <v>5.4510717198609884E-4</v>
      </c>
      <c r="E591" s="396">
        <f t="shared" si="9"/>
        <v>-2.7174900878288838E-3</v>
      </c>
    </row>
    <row r="592" spans="2:5">
      <c r="B592" s="398">
        <f>'Historical Prices (PG, SP500)'!B592</f>
        <v>42458</v>
      </c>
      <c r="C592" s="396">
        <f>LN('Historical Prices (PG, SP500)'!F592/'Historical Prices (PG, SP500)'!F591)</f>
        <v>2.1762793436591473E-3</v>
      </c>
      <c r="D592" s="396">
        <f>LN('Historical Prices (PG, SP500)'!O592/'Historical Prices (PG, SP500)'!O591)</f>
        <v>8.7780120839133745E-3</v>
      </c>
      <c r="E592" s="396">
        <f t="shared" si="9"/>
        <v>1.0954291427572522E-2</v>
      </c>
    </row>
    <row r="593" spans="2:5">
      <c r="B593" s="398">
        <f>'Historical Prices (PG, SP500)'!B593</f>
        <v>42459</v>
      </c>
      <c r="C593" s="396">
        <f>LN('Historical Prices (PG, SP500)'!F593/'Historical Prices (PG, SP500)'!F592)</f>
        <v>-1.450362809529876E-3</v>
      </c>
      <c r="D593" s="396">
        <f>LN('Historical Prices (PG, SP500)'!O593/'Historical Prices (PG, SP500)'!O592)</f>
        <v>4.3408797962407337E-3</v>
      </c>
      <c r="E593" s="396">
        <f t="shared" si="9"/>
        <v>2.8905169867108576E-3</v>
      </c>
    </row>
    <row r="594" spans="2:5">
      <c r="B594" s="398">
        <f>'Historical Prices (PG, SP500)'!B594</f>
        <v>42460</v>
      </c>
      <c r="C594" s="396">
        <f>LN('Historical Prices (PG, SP500)'!F594/'Historical Prices (PG, SP500)'!F593)</f>
        <v>-4.4851521273995745E-3</v>
      </c>
      <c r="D594" s="396">
        <f>LN('Historical Prices (PG, SP500)'!O594/'Historical Prices (PG, SP500)'!O593)</f>
        <v>-2.0418423901345938E-3</v>
      </c>
      <c r="E594" s="396">
        <f t="shared" si="9"/>
        <v>-6.5269945175341678E-3</v>
      </c>
    </row>
    <row r="595" spans="2:5">
      <c r="B595" s="398">
        <f>'Historical Prices (PG, SP500)'!B595</f>
        <v>42461</v>
      </c>
      <c r="C595" s="396">
        <f>LN('Historical Prices (PG, SP500)'!F595/'Historical Prices (PG, SP500)'!F594)</f>
        <v>1.4713254109900212E-2</v>
      </c>
      <c r="D595" s="396">
        <f>LN('Historical Prices (PG, SP500)'!O595/'Historical Prices (PG, SP500)'!O594)</f>
        <v>6.310959037162926E-3</v>
      </c>
      <c r="E595" s="396">
        <f t="shared" si="9"/>
        <v>2.1024213147063139E-2</v>
      </c>
    </row>
    <row r="596" spans="2:5">
      <c r="B596" s="398">
        <f>'Historical Prices (PG, SP500)'!B596</f>
        <v>42464</v>
      </c>
      <c r="C596" s="396">
        <f>LN('Historical Prices (PG, SP500)'!F596/'Historical Prices (PG, SP500)'!F595)</f>
        <v>-3.8383159015161717E-3</v>
      </c>
      <c r="D596" s="396">
        <f>LN('Historical Prices (PG, SP500)'!O596/'Historical Prices (PG, SP500)'!O595)</f>
        <v>-3.2134798118797336E-3</v>
      </c>
      <c r="E596" s="396">
        <f t="shared" si="9"/>
        <v>-7.0517957133959053E-3</v>
      </c>
    </row>
    <row r="597" spans="2:5">
      <c r="B597" s="398">
        <f>'Historical Prices (PG, SP500)'!B597</f>
        <v>42465</v>
      </c>
      <c r="C597" s="396">
        <f>LN('Historical Prices (PG, SP500)'!F597/'Historical Prices (PG, SP500)'!F596)</f>
        <v>-6.0100980469294065E-4</v>
      </c>
      <c r="D597" s="396">
        <f>LN('Historical Prices (PG, SP500)'!O597/'Historical Prices (PG, SP500)'!O596)</f>
        <v>-1.019629847580408E-2</v>
      </c>
      <c r="E597" s="396">
        <f t="shared" si="9"/>
        <v>-1.079730828049702E-2</v>
      </c>
    </row>
    <row r="598" spans="2:5">
      <c r="B598" s="398">
        <f>'Historical Prices (PG, SP500)'!B598</f>
        <v>42466</v>
      </c>
      <c r="C598" s="396">
        <f>LN('Historical Prices (PG, SP500)'!F598/'Historical Prices (PG, SP500)'!F597)</f>
        <v>7.7857971574546271E-3</v>
      </c>
      <c r="D598" s="396">
        <f>LN('Historical Prices (PG, SP500)'!O598/'Historical Prices (PG, SP500)'!O597)</f>
        <v>1.0452797852349736E-2</v>
      </c>
      <c r="E598" s="396">
        <f t="shared" si="9"/>
        <v>1.8238595009804362E-2</v>
      </c>
    </row>
    <row r="599" spans="2:5">
      <c r="B599" s="398">
        <f>'Historical Prices (PG, SP500)'!B599</f>
        <v>42467</v>
      </c>
      <c r="C599" s="396">
        <f>LN('Historical Prices (PG, SP500)'!F599/'Historical Prices (PG, SP500)'!F598)</f>
        <v>-6.8243307487904368E-3</v>
      </c>
      <c r="D599" s="396">
        <f>LN('Historical Prices (PG, SP500)'!O599/'Historical Prices (PG, SP500)'!O598)</f>
        <v>-1.2048074005081098E-2</v>
      </c>
      <c r="E599" s="396">
        <f t="shared" si="9"/>
        <v>-1.8872404753871534E-2</v>
      </c>
    </row>
    <row r="600" spans="2:5">
      <c r="B600" s="398">
        <f>'Historical Prices (PG, SP500)'!B600</f>
        <v>42468</v>
      </c>
      <c r="C600" s="396">
        <f>LN('Historical Prices (PG, SP500)'!F600/'Historical Prices (PG, SP500)'!F599)</f>
        <v>-4.8066572905333644E-4</v>
      </c>
      <c r="D600" s="396">
        <f>LN('Historical Prices (PG, SP500)'!O600/'Historical Prices (PG, SP500)'!O599)</f>
        <v>2.7827028948345474E-3</v>
      </c>
      <c r="E600" s="396">
        <f t="shared" si="9"/>
        <v>2.3020371657812111E-3</v>
      </c>
    </row>
    <row r="601" spans="2:5">
      <c r="B601" s="398">
        <f>'Historical Prices (PG, SP500)'!B601</f>
        <v>42471</v>
      </c>
      <c r="C601" s="396">
        <f>LN('Historical Prices (PG, SP500)'!F601/'Historical Prices (PG, SP500)'!F600)</f>
        <v>-5.6649823048383367E-3</v>
      </c>
      <c r="D601" s="396">
        <f>LN('Historical Prices (PG, SP500)'!O601/'Historical Prices (PG, SP500)'!O600)</f>
        <v>-2.7435462066001262E-3</v>
      </c>
      <c r="E601" s="396">
        <f t="shared" si="9"/>
        <v>-8.4085285114384629E-3</v>
      </c>
    </row>
    <row r="602" spans="2:5">
      <c r="B602" s="398">
        <f>'Historical Prices (PG, SP500)'!B602</f>
        <v>42472</v>
      </c>
      <c r="C602" s="396">
        <f>LN('Historical Prices (PG, SP500)'!F602/'Historical Prices (PG, SP500)'!F601)</f>
        <v>1.2080092913815742E-3</v>
      </c>
      <c r="D602" s="396">
        <f>LN('Historical Prices (PG, SP500)'!O602/'Historical Prices (PG, SP500)'!O601)</f>
        <v>9.6157541401615809E-3</v>
      </c>
      <c r="E602" s="396">
        <f t="shared" si="9"/>
        <v>1.0823763431543156E-2</v>
      </c>
    </row>
    <row r="603" spans="2:5">
      <c r="B603" s="398">
        <f>'Historical Prices (PG, SP500)'!B603</f>
        <v>42473</v>
      </c>
      <c r="C603" s="396">
        <f>LN('Historical Prices (PG, SP500)'!F603/'Historical Prices (PG, SP500)'!F602)</f>
        <v>-4.4770236043513165E-3</v>
      </c>
      <c r="D603" s="396">
        <f>LN('Historical Prices (PG, SP500)'!O603/'Historical Prices (PG, SP500)'!O602)</f>
        <v>9.9900696845903383E-3</v>
      </c>
      <c r="E603" s="396">
        <f t="shared" si="9"/>
        <v>5.5130460802390218E-3</v>
      </c>
    </row>
    <row r="604" spans="2:5">
      <c r="B604" s="398">
        <f>'Historical Prices (PG, SP500)'!B604</f>
        <v>42474</v>
      </c>
      <c r="C604" s="396">
        <f>LN('Historical Prices (PG, SP500)'!F604/'Historical Prices (PG, SP500)'!F603)</f>
        <v>-5.472099716072475E-3</v>
      </c>
      <c r="D604" s="396">
        <f>LN('Historical Prices (PG, SP500)'!O604/'Historical Prices (PG, SP500)'!O603)</f>
        <v>1.7291222756818405E-4</v>
      </c>
      <c r="E604" s="396">
        <f t="shared" si="9"/>
        <v>-5.2991874885042912E-3</v>
      </c>
    </row>
    <row r="605" spans="2:5">
      <c r="B605" s="398">
        <f>'Historical Prices (PG, SP500)'!B605</f>
        <v>42475</v>
      </c>
      <c r="C605" s="396">
        <f>LN('Historical Prices (PG, SP500)'!F605/'Historical Prices (PG, SP500)'!F604)</f>
        <v>3.5299286994389381E-3</v>
      </c>
      <c r="D605" s="396">
        <f>LN('Historical Prices (PG, SP500)'!O605/'Historical Prices (PG, SP500)'!O604)</f>
        <v>-9.8476965888961271E-4</v>
      </c>
      <c r="E605" s="396">
        <f t="shared" si="9"/>
        <v>2.5451590405493251E-3</v>
      </c>
    </row>
    <row r="606" spans="2:5">
      <c r="B606" s="398">
        <f>'Historical Prices (PG, SP500)'!B606</f>
        <v>42478</v>
      </c>
      <c r="C606" s="396">
        <f>LN('Historical Prices (PG, SP500)'!F606/'Historical Prices (PG, SP500)'!F605)</f>
        <v>6.4191946209848725E-3</v>
      </c>
      <c r="D606" s="396">
        <f>LN('Historical Prices (PG, SP500)'!O606/'Historical Prices (PG, SP500)'!O605)</f>
        <v>6.5197258913036061E-3</v>
      </c>
      <c r="E606" s="396">
        <f t="shared" si="9"/>
        <v>1.2938920512288479E-2</v>
      </c>
    </row>
    <row r="607" spans="2:5">
      <c r="B607" s="398">
        <f>'Historical Prices (PG, SP500)'!B607</f>
        <v>42479</v>
      </c>
      <c r="C607" s="396">
        <f>LN('Historical Prices (PG, SP500)'!F607/'Historical Prices (PG, SP500)'!F606)</f>
        <v>5.4180735430152454E-3</v>
      </c>
      <c r="D607" s="396">
        <f>LN('Historical Prices (PG, SP500)'!O607/'Historical Prices (PG, SP500)'!O606)</f>
        <v>3.0797379324564098E-3</v>
      </c>
      <c r="E607" s="396">
        <f t="shared" si="9"/>
        <v>8.4978114754716561E-3</v>
      </c>
    </row>
    <row r="608" spans="2:5">
      <c r="B608" s="398">
        <f>'Historical Prices (PG, SP500)'!B608</f>
        <v>42480</v>
      </c>
      <c r="C608" s="396">
        <f>LN('Historical Prices (PG, SP500)'!F608/'Historical Prices (PG, SP500)'!F607)</f>
        <v>-2.0992046444759192E-2</v>
      </c>
      <c r="D608" s="396">
        <f>LN('Historical Prices (PG, SP500)'!O608/'Historical Prices (PG, SP500)'!O607)</f>
        <v>7.6125480391681512E-4</v>
      </c>
      <c r="E608" s="396">
        <f t="shared" si="9"/>
        <v>-2.0230791640842377E-2</v>
      </c>
    </row>
    <row r="609" spans="2:5">
      <c r="B609" s="398">
        <f>'Historical Prices (PG, SP500)'!B609</f>
        <v>42481</v>
      </c>
      <c r="C609" s="396">
        <f>LN('Historical Prices (PG, SP500)'!F609/'Historical Prices (PG, SP500)'!F608)</f>
        <v>-9.2393631985074609E-3</v>
      </c>
      <c r="D609" s="396">
        <f>LN('Historical Prices (PG, SP500)'!O609/'Historical Prices (PG, SP500)'!O608)</f>
        <v>-5.2075629179119901E-3</v>
      </c>
      <c r="E609" s="396">
        <f t="shared" si="9"/>
        <v>-1.4446926116419451E-2</v>
      </c>
    </row>
    <row r="610" spans="2:5">
      <c r="B610" s="398">
        <f>'Historical Prices (PG, SP500)'!B610</f>
        <v>42482</v>
      </c>
      <c r="C610" s="396">
        <f>LN('Historical Prices (PG, SP500)'!F610/'Historical Prices (PG, SP500)'!F609)</f>
        <v>1.8546404079679665E-3</v>
      </c>
      <c r="D610" s="396">
        <f>LN('Historical Prices (PG, SP500)'!O610/'Historical Prices (PG, SP500)'!O609)</f>
        <v>4.7858743900950742E-5</v>
      </c>
      <c r="E610" s="396">
        <f t="shared" si="9"/>
        <v>1.9024991518689174E-3</v>
      </c>
    </row>
    <row r="611" spans="2:5">
      <c r="B611" s="398">
        <f>'Historical Prices (PG, SP500)'!B611</f>
        <v>42485</v>
      </c>
      <c r="C611" s="396">
        <f>LN('Historical Prices (PG, SP500)'!F611/'Historical Prices (PG, SP500)'!F610)</f>
        <v>5.666521656168321E-3</v>
      </c>
      <c r="D611" s="396">
        <f>LN('Historical Prices (PG, SP500)'!O611/'Historical Prices (PG, SP500)'!O610)</f>
        <v>-1.8136895909355406E-3</v>
      </c>
      <c r="E611" s="396">
        <f t="shared" si="9"/>
        <v>3.8528320652327806E-3</v>
      </c>
    </row>
    <row r="612" spans="2:5">
      <c r="B612" s="398">
        <f>'Historical Prices (PG, SP500)'!B612</f>
        <v>42486</v>
      </c>
      <c r="C612" s="396">
        <f>LN('Historical Prices (PG, SP500)'!F612/'Historical Prices (PG, SP500)'!F611)</f>
        <v>-2.311237222397226E-2</v>
      </c>
      <c r="D612" s="396">
        <f>LN('Historical Prices (PG, SP500)'!O612/'Historical Prices (PG, SP500)'!O611)</f>
        <v>1.8710001220028356E-3</v>
      </c>
      <c r="E612" s="396">
        <f t="shared" si="9"/>
        <v>-2.1241372101969424E-2</v>
      </c>
    </row>
    <row r="613" spans="2:5">
      <c r="B613" s="398">
        <f>'Historical Prices (PG, SP500)'!B613</f>
        <v>42487</v>
      </c>
      <c r="C613" s="396">
        <f>LN('Historical Prices (PG, SP500)'!F613/'Historical Prices (PG, SP500)'!F612)</f>
        <v>4.2648834808133602E-3</v>
      </c>
      <c r="D613" s="396">
        <f>LN('Historical Prices (PG, SP500)'!O613/'Historical Prices (PG, SP500)'!O612)</f>
        <v>1.64799402984732E-3</v>
      </c>
      <c r="E613" s="396">
        <f t="shared" si="9"/>
        <v>5.91287751066068E-3</v>
      </c>
    </row>
    <row r="614" spans="2:5">
      <c r="B614" s="398">
        <f>'Historical Prices (PG, SP500)'!B614</f>
        <v>42488</v>
      </c>
      <c r="C614" s="396">
        <f>LN('Historical Prices (PG, SP500)'!F614/'Historical Prices (PG, SP500)'!F613)</f>
        <v>-1.6285252479310462E-3</v>
      </c>
      <c r="D614" s="396">
        <f>LN('Historical Prices (PG, SP500)'!O614/'Historical Prices (PG, SP500)'!O613)</f>
        <v>-9.2736357017856857E-3</v>
      </c>
      <c r="E614" s="396">
        <f t="shared" si="9"/>
        <v>-1.0902160949716732E-2</v>
      </c>
    </row>
    <row r="615" spans="2:5">
      <c r="B615" s="398">
        <f>'Historical Prices (PG, SP500)'!B615</f>
        <v>42489</v>
      </c>
      <c r="C615" s="396">
        <f>LN('Historical Prices (PG, SP500)'!F615/'Historical Prices (PG, SP500)'!F614)</f>
        <v>4.5033975126428033E-3</v>
      </c>
      <c r="D615" s="396">
        <f>LN('Historical Prices (PG, SP500)'!O615/'Historical Prices (PG, SP500)'!O614)</f>
        <v>-5.0759493430435152E-3</v>
      </c>
      <c r="E615" s="396">
        <f t="shared" si="9"/>
        <v>-5.7255183040071187E-4</v>
      </c>
    </row>
    <row r="616" spans="2:5">
      <c r="B616" s="398">
        <f>'Historical Prices (PG, SP500)'!B616</f>
        <v>42492</v>
      </c>
      <c r="C616" s="396">
        <f>LN('Historical Prices (PG, SP500)'!F616/'Historical Prices (PG, SP500)'!F615)</f>
        <v>1.0553179806824967E-2</v>
      </c>
      <c r="D616" s="396">
        <f>LN('Historical Prices (PG, SP500)'!O616/'Historical Prices (PG, SP500)'!O615)</f>
        <v>7.7796067866815026E-3</v>
      </c>
      <c r="E616" s="396">
        <f t="shared" si="9"/>
        <v>1.833278659350647E-2</v>
      </c>
    </row>
    <row r="617" spans="2:5">
      <c r="B617" s="398">
        <f>'Historical Prices (PG, SP500)'!B617</f>
        <v>42493</v>
      </c>
      <c r="C617" s="396">
        <f>LN('Historical Prices (PG, SP500)'!F617/'Historical Prices (PG, SP500)'!F616)</f>
        <v>1.6042084121783615E-3</v>
      </c>
      <c r="D617" s="396">
        <f>LN('Historical Prices (PG, SP500)'!O617/'Historical Prices (PG, SP500)'!O616)</f>
        <v>-8.7144996519244577E-3</v>
      </c>
      <c r="E617" s="396">
        <f t="shared" si="9"/>
        <v>-7.1102912397460957E-3</v>
      </c>
    </row>
    <row r="618" spans="2:5">
      <c r="B618" s="398">
        <f>'Historical Prices (PG, SP500)'!B618</f>
        <v>42494</v>
      </c>
      <c r="C618" s="396">
        <f>LN('Historical Prices (PG, SP500)'!F618/'Historical Prices (PG, SP500)'!F617)</f>
        <v>6.1463009998025441E-3</v>
      </c>
      <c r="D618" s="396">
        <f>LN('Historical Prices (PG, SP500)'!O618/'Historical Prices (PG, SP500)'!O617)</f>
        <v>-5.9545827060152288E-3</v>
      </c>
      <c r="E618" s="396">
        <f t="shared" si="9"/>
        <v>1.9171829378731523E-4</v>
      </c>
    </row>
    <row r="619" spans="2:5">
      <c r="B619" s="398">
        <f>'Historical Prices (PG, SP500)'!B619</f>
        <v>42495</v>
      </c>
      <c r="C619" s="396">
        <f>LN('Historical Prices (PG, SP500)'!F619/'Historical Prices (PG, SP500)'!F618)</f>
        <v>-3.6831840061238227E-3</v>
      </c>
      <c r="D619" s="396">
        <f>LN('Historical Prices (PG, SP500)'!O619/'Historical Prices (PG, SP500)'!O618)</f>
        <v>-2.3903650994534542E-4</v>
      </c>
      <c r="E619" s="396">
        <f t="shared" si="9"/>
        <v>-3.922220516069168E-3</v>
      </c>
    </row>
    <row r="620" spans="2:5">
      <c r="B620" s="398">
        <f>'Historical Prices (PG, SP500)'!B620</f>
        <v>42496</v>
      </c>
      <c r="C620" s="396">
        <f>LN('Historical Prices (PG, SP500)'!F620/'Historical Prices (PG, SP500)'!F619)</f>
        <v>1.015726777051059E-2</v>
      </c>
      <c r="D620" s="396">
        <f>LN('Historical Prices (PG, SP500)'!O620/'Historical Prices (PG, SP500)'!O619)</f>
        <v>3.1696106671955265E-3</v>
      </c>
      <c r="E620" s="396">
        <f t="shared" si="9"/>
        <v>1.3326878437706116E-2</v>
      </c>
    </row>
    <row r="621" spans="2:5">
      <c r="B621" s="398">
        <f>'Historical Prices (PG, SP500)'!B621</f>
        <v>42499</v>
      </c>
      <c r="C621" s="396">
        <f>LN('Historical Prices (PG, SP500)'!F621/'Historical Prices (PG, SP500)'!F620)</f>
        <v>-1.2169254200715137E-4</v>
      </c>
      <c r="D621" s="396">
        <f>LN('Historical Prices (PG, SP500)'!O621/'Historical Prices (PG, SP500)'!O620)</f>
        <v>7.532129051973039E-4</v>
      </c>
      <c r="E621" s="396">
        <f t="shared" si="9"/>
        <v>6.3152036319015254E-4</v>
      </c>
    </row>
    <row r="622" spans="2:5">
      <c r="B622" s="398">
        <f>'Historical Prices (PG, SP500)'!B622</f>
        <v>42500</v>
      </c>
      <c r="C622" s="396">
        <f>LN('Historical Prices (PG, SP500)'!F622/'Historical Prices (PG, SP500)'!F621)</f>
        <v>4.3742473985211262E-3</v>
      </c>
      <c r="D622" s="396">
        <f>LN('Historical Prices (PG, SP500)'!O622/'Historical Prices (PG, SP500)'!O621)</f>
        <v>1.2406365635768817E-2</v>
      </c>
      <c r="E622" s="396">
        <f t="shared" si="9"/>
        <v>1.6780613034289942E-2</v>
      </c>
    </row>
    <row r="623" spans="2:5">
      <c r="B623" s="398">
        <f>'Historical Prices (PG, SP500)'!B623</f>
        <v>42501</v>
      </c>
      <c r="C623" s="396">
        <f>LN('Historical Prices (PG, SP500)'!F623/'Historical Prices (PG, SP500)'!F622)</f>
        <v>-4.0090072521718669E-3</v>
      </c>
      <c r="D623" s="396">
        <f>LN('Historical Prices (PG, SP500)'!O623/'Historical Prices (PG, SP500)'!O622)</f>
        <v>-9.6075230499917813E-3</v>
      </c>
      <c r="E623" s="396">
        <f t="shared" si="9"/>
        <v>-1.3616530302163648E-2</v>
      </c>
    </row>
    <row r="624" spans="2:5">
      <c r="B624" s="398">
        <f>'Historical Prices (PG, SP500)'!B624</f>
        <v>42502</v>
      </c>
      <c r="C624" s="396">
        <f>LN('Historical Prices (PG, SP500)'!F624/'Historical Prices (PG, SP500)'!F623)</f>
        <v>3.1599684841040667E-3</v>
      </c>
      <c r="D624" s="396">
        <f>LN('Historical Prices (PG, SP500)'!O624/'Historical Prices (PG, SP500)'!O623)</f>
        <v>-1.6947950262444553E-4</v>
      </c>
      <c r="E624" s="396">
        <f t="shared" si="9"/>
        <v>2.990488981479621E-3</v>
      </c>
    </row>
    <row r="625" spans="2:5">
      <c r="B625" s="398">
        <f>'Historical Prices (PG, SP500)'!B625</f>
        <v>42503</v>
      </c>
      <c r="C625" s="396">
        <f>LN('Historical Prices (PG, SP500)'!F625/'Historical Prices (PG, SP500)'!F624)</f>
        <v>-1.4422163318060193E-2</v>
      </c>
      <c r="D625" s="396">
        <f>LN('Historical Prices (PG, SP500)'!O625/'Historical Prices (PG, SP500)'!O624)</f>
        <v>-8.514434129144554E-3</v>
      </c>
      <c r="E625" s="396">
        <f t="shared" si="9"/>
        <v>-2.2936597447204748E-2</v>
      </c>
    </row>
    <row r="626" spans="2:5">
      <c r="B626" s="398">
        <f>'Historical Prices (PG, SP500)'!B626</f>
        <v>42506</v>
      </c>
      <c r="C626" s="396">
        <f>LN('Historical Prices (PG, SP500)'!F626/'Historical Prices (PG, SP500)'!F625)</f>
        <v>4.9121307170398587E-3</v>
      </c>
      <c r="D626" s="396">
        <f>LN('Historical Prices (PG, SP500)'!O626/'Historical Prices (PG, SP500)'!O625)</f>
        <v>9.7489765084672747E-3</v>
      </c>
      <c r="E626" s="396">
        <f t="shared" si="9"/>
        <v>1.4661107225507133E-2</v>
      </c>
    </row>
    <row r="627" spans="2:5">
      <c r="B627" s="398">
        <f>'Historical Prices (PG, SP500)'!B627</f>
        <v>42507</v>
      </c>
      <c r="C627" s="396">
        <f>LN('Historical Prices (PG, SP500)'!F627/'Historical Prices (PG, SP500)'!F626)</f>
        <v>-1.2450009811440562E-2</v>
      </c>
      <c r="D627" s="396">
        <f>LN('Historical Prices (PG, SP500)'!O627/'Historical Prices (PG, SP500)'!O626)</f>
        <v>-9.4558634687098679E-3</v>
      </c>
      <c r="E627" s="396">
        <f t="shared" si="9"/>
        <v>-2.190587328015043E-2</v>
      </c>
    </row>
    <row r="628" spans="2:5">
      <c r="B628" s="398">
        <f>'Historical Prices (PG, SP500)'!B628</f>
        <v>42508</v>
      </c>
      <c r="C628" s="396">
        <f>LN('Historical Prices (PG, SP500)'!F628/'Historical Prices (PG, SP500)'!F627)</f>
        <v>-9.5969452865710091E-3</v>
      </c>
      <c r="D628" s="396">
        <f>LN('Historical Prices (PG, SP500)'!O628/'Historical Prices (PG, SP500)'!O627)</f>
        <v>2.0515771310288176E-4</v>
      </c>
      <c r="E628" s="396">
        <f t="shared" si="9"/>
        <v>-9.3917875734681276E-3</v>
      </c>
    </row>
    <row r="629" spans="2:5">
      <c r="B629" s="398">
        <f>'Historical Prices (PG, SP500)'!B629</f>
        <v>42509</v>
      </c>
      <c r="C629" s="396">
        <f>LN('Historical Prices (PG, SP500)'!F629/'Historical Prices (PG, SP500)'!F628)</f>
        <v>4.2489941456447652E-3</v>
      </c>
      <c r="D629" s="396">
        <f>LN('Historical Prices (PG, SP500)'!O629/'Historical Prices (PG, SP500)'!O628)</f>
        <v>-3.7135946105880755E-3</v>
      </c>
      <c r="E629" s="396">
        <f t="shared" si="9"/>
        <v>5.353995350566897E-4</v>
      </c>
    </row>
    <row r="630" spans="2:5">
      <c r="B630" s="398">
        <f>'Historical Prices (PG, SP500)'!B630</f>
        <v>42510</v>
      </c>
      <c r="C630" s="396">
        <f>LN('Historical Prices (PG, SP500)'!F630/'Historical Prices (PG, SP500)'!F629)</f>
        <v>-2.1222778212417769E-3</v>
      </c>
      <c r="D630" s="396">
        <f>LN('Historical Prices (PG, SP500)'!O630/'Historical Prices (PG, SP500)'!O629)</f>
        <v>6.0014590783345695E-3</v>
      </c>
      <c r="E630" s="396">
        <f t="shared" si="9"/>
        <v>3.8791812570927926E-3</v>
      </c>
    </row>
    <row r="631" spans="2:5">
      <c r="B631" s="398">
        <f>'Historical Prices (PG, SP500)'!B631</f>
        <v>42513</v>
      </c>
      <c r="C631" s="396">
        <f>LN('Historical Prices (PG, SP500)'!F631/'Historical Prices (PG, SP500)'!F630)</f>
        <v>2.246911527523412E-3</v>
      </c>
      <c r="D631" s="396">
        <f>LN('Historical Prices (PG, SP500)'!O631/'Historical Prices (PG, SP500)'!O630)</f>
        <v>-2.0876364235120157E-3</v>
      </c>
      <c r="E631" s="396">
        <f t="shared" si="9"/>
        <v>1.5927510401139624E-4</v>
      </c>
    </row>
    <row r="632" spans="2:5">
      <c r="B632" s="398">
        <f>'Historical Prices (PG, SP500)'!B632</f>
        <v>42514</v>
      </c>
      <c r="C632" s="396">
        <f>LN('Historical Prices (PG, SP500)'!F632/'Historical Prices (PG, SP500)'!F631)</f>
        <v>9.5552505822917855E-3</v>
      </c>
      <c r="D632" s="396">
        <f>LN('Historical Prices (PG, SP500)'!O632/'Historical Prices (PG, SP500)'!O631)</f>
        <v>1.3588637760190403E-2</v>
      </c>
      <c r="E632" s="396">
        <f t="shared" si="9"/>
        <v>2.314388834248219E-2</v>
      </c>
    </row>
    <row r="633" spans="2:5">
      <c r="B633" s="398">
        <f>'Historical Prices (PG, SP500)'!B633</f>
        <v>42515</v>
      </c>
      <c r="C633" s="396">
        <f>LN('Historical Prices (PG, SP500)'!F633/'Historical Prices (PG, SP500)'!F632)</f>
        <v>6.2789001291796397E-3</v>
      </c>
      <c r="D633" s="396">
        <f>LN('Historical Prices (PG, SP500)'!O633/'Historical Prices (PG, SP500)'!O632)</f>
        <v>6.9505294260036226E-3</v>
      </c>
      <c r="E633" s="396">
        <f t="shared" si="9"/>
        <v>1.3229429555183261E-2</v>
      </c>
    </row>
    <row r="634" spans="2:5">
      <c r="B634" s="398">
        <f>'Historical Prices (PG, SP500)'!B634</f>
        <v>42516</v>
      </c>
      <c r="C634" s="396">
        <f>LN('Historical Prices (PG, SP500)'!F634/'Historical Prices (PG, SP500)'!F633)</f>
        <v>-3.1960936070656015E-3</v>
      </c>
      <c r="D634" s="396">
        <f>LN('Historical Prices (PG, SP500)'!O634/'Historical Prices (PG, SP500)'!O633)</f>
        <v>-2.1046585556623991E-4</v>
      </c>
      <c r="E634" s="396">
        <f t="shared" si="9"/>
        <v>-3.4065594626318412E-3</v>
      </c>
    </row>
    <row r="635" spans="2:5">
      <c r="B635" s="398">
        <f>'Historical Prices (PG, SP500)'!B635</f>
        <v>42517</v>
      </c>
      <c r="C635" s="396">
        <f>LN('Historical Prices (PG, SP500)'!F635/'Historical Prices (PG, SP500)'!F634)</f>
        <v>2.5822209086499661E-3</v>
      </c>
      <c r="D635" s="396">
        <f>LN('Historical Prices (PG, SP500)'!O635/'Historical Prices (PG, SP500)'!O634)</f>
        <v>4.2776949685127815E-3</v>
      </c>
      <c r="E635" s="396">
        <f t="shared" si="9"/>
        <v>6.8599158771627481E-3</v>
      </c>
    </row>
    <row r="636" spans="2:5">
      <c r="B636" s="398">
        <f>'Historical Prices (PG, SP500)'!B636</f>
        <v>42521</v>
      </c>
      <c r="C636" s="396">
        <f>LN('Historical Prices (PG, SP500)'!F636/'Historical Prices (PG, SP500)'!F635)</f>
        <v>-4.8008831990267332E-3</v>
      </c>
      <c r="D636" s="396">
        <f>LN('Historical Prices (PG, SP500)'!O636/'Historical Prices (PG, SP500)'!O635)</f>
        <v>-1.0057688960932291E-3</v>
      </c>
      <c r="E636" s="396">
        <f t="shared" si="9"/>
        <v>-5.8066520951199621E-3</v>
      </c>
    </row>
    <row r="637" spans="2:5">
      <c r="B637" s="398">
        <f>'Historical Prices (PG, SP500)'!B637</f>
        <v>42522</v>
      </c>
      <c r="C637" s="396">
        <f>LN('Historical Prices (PG, SP500)'!F637/'Historical Prices (PG, SP500)'!F636)</f>
        <v>9.2121266933030115E-3</v>
      </c>
      <c r="D637" s="396">
        <f>LN('Historical Prices (PG, SP500)'!O637/'Historical Prices (PG, SP500)'!O636)</f>
        <v>1.1343986763476727E-3</v>
      </c>
      <c r="E637" s="396">
        <f t="shared" si="9"/>
        <v>1.0346525369650684E-2</v>
      </c>
    </row>
    <row r="638" spans="2:5">
      <c r="B638" s="398">
        <f>'Historical Prices (PG, SP500)'!B638</f>
        <v>42523</v>
      </c>
      <c r="C638" s="396">
        <f>LN('Historical Prices (PG, SP500)'!F638/'Historical Prices (PG, SP500)'!F637)</f>
        <v>1.9542696088340954E-3</v>
      </c>
      <c r="D638" s="396">
        <f>LN('Historical Prices (PG, SP500)'!O638/'Historical Prices (PG, SP500)'!O637)</f>
        <v>2.820696337857359E-3</v>
      </c>
      <c r="E638" s="396">
        <f t="shared" si="9"/>
        <v>4.7749659466914543E-3</v>
      </c>
    </row>
    <row r="639" spans="2:5">
      <c r="B639" s="398">
        <f>'Historical Prices (PG, SP500)'!B639</f>
        <v>42524</v>
      </c>
      <c r="C639" s="396">
        <f>LN('Historical Prices (PG, SP500)'!F639/'Historical Prices (PG, SP500)'!F638)</f>
        <v>6.3253343887350096E-3</v>
      </c>
      <c r="D639" s="396">
        <f>LN('Historical Prices (PG, SP500)'!O639/'Historical Prices (PG, SP500)'!O638)</f>
        <v>-2.9160622587003754E-3</v>
      </c>
      <c r="E639" s="396">
        <f t="shared" si="9"/>
        <v>3.4092721300346342E-3</v>
      </c>
    </row>
    <row r="640" spans="2:5">
      <c r="B640" s="398">
        <f>'Historical Prices (PG, SP500)'!B640</f>
        <v>42527</v>
      </c>
      <c r="C640" s="396">
        <f>LN('Historical Prices (PG, SP500)'!F640/'Historical Prices (PG, SP500)'!F639)</f>
        <v>3.6310376814020886E-3</v>
      </c>
      <c r="D640" s="396">
        <f>LN('Historical Prices (PG, SP500)'!O640/'Historical Prices (PG, SP500)'!O639)</f>
        <v>4.8853283781898054E-3</v>
      </c>
      <c r="E640" s="396">
        <f t="shared" si="9"/>
        <v>8.5163660595918948E-3</v>
      </c>
    </row>
    <row r="641" spans="2:5">
      <c r="B641" s="398">
        <f>'Historical Prices (PG, SP500)'!B641</f>
        <v>42528</v>
      </c>
      <c r="C641" s="396">
        <f>LN('Historical Prices (PG, SP500)'!F641/'Historical Prices (PG, SP500)'!F640)</f>
        <v>-5.4515491264933444E-3</v>
      </c>
      <c r="D641" s="396">
        <f>LN('Historical Prices (PG, SP500)'!O641/'Historical Prices (PG, SP500)'!O640)</f>
        <v>1.2886157698214313E-3</v>
      </c>
      <c r="E641" s="396">
        <f t="shared" si="9"/>
        <v>-4.1629333566719131E-3</v>
      </c>
    </row>
    <row r="642" spans="2:5">
      <c r="B642" s="398">
        <f>'Historical Prices (PG, SP500)'!B642</f>
        <v>42529</v>
      </c>
      <c r="C642" s="396">
        <f>LN('Historical Prices (PG, SP500)'!F642/'Historical Prices (PG, SP500)'!F641)</f>
        <v>4.0007569396658367E-3</v>
      </c>
      <c r="D642" s="396">
        <f>LN('Historical Prices (PG, SP500)'!O642/'Historical Prices (PG, SP500)'!O641)</f>
        <v>3.3041017947016116E-3</v>
      </c>
      <c r="E642" s="396">
        <f t="shared" si="9"/>
        <v>7.3048587343674479E-3</v>
      </c>
    </row>
    <row r="643" spans="2:5">
      <c r="B643" s="398">
        <f>'Historical Prices (PG, SP500)'!B643</f>
        <v>42530</v>
      </c>
      <c r="C643" s="396">
        <f>LN('Historical Prices (PG, SP500)'!F643/'Historical Prices (PG, SP500)'!F642)</f>
        <v>6.2718333680034594E-3</v>
      </c>
      <c r="D643" s="396">
        <f>LN('Historical Prices (PG, SP500)'!O643/'Historical Prices (PG, SP500)'!O642)</f>
        <v>-1.7192357309944891E-3</v>
      </c>
      <c r="E643" s="396">
        <f t="shared" si="9"/>
        <v>4.5525976370089701E-3</v>
      </c>
    </row>
    <row r="644" spans="2:5">
      <c r="B644" s="398">
        <f>'Historical Prices (PG, SP500)'!B644</f>
        <v>42531</v>
      </c>
      <c r="C644" s="396">
        <f>LN('Historical Prices (PG, SP500)'!F644/'Historical Prices (PG, SP500)'!F643)</f>
        <v>3.6062993600630096E-4</v>
      </c>
      <c r="D644" s="396">
        <f>LN('Historical Prices (PG, SP500)'!O644/'Historical Prices (PG, SP500)'!O643)</f>
        <v>-9.2175323600370163E-3</v>
      </c>
      <c r="E644" s="396">
        <f t="shared" si="9"/>
        <v>-8.8569024240307149E-3</v>
      </c>
    </row>
    <row r="645" spans="2:5">
      <c r="B645" s="398">
        <f>'Historical Prices (PG, SP500)'!B645</f>
        <v>42534</v>
      </c>
      <c r="C645" s="396">
        <f>LN('Historical Prices (PG, SP500)'!F645/'Historical Prices (PG, SP500)'!F644)</f>
        <v>-7.6008933401328352E-3</v>
      </c>
      <c r="D645" s="396">
        <f>LN('Historical Prices (PG, SP500)'!O645/'Historical Prices (PG, SP500)'!O644)</f>
        <v>-8.1482984228569144E-3</v>
      </c>
      <c r="E645" s="396">
        <f t="shared" ref="E645:E708" si="10">D645+C645</f>
        <v>-1.574919176298975E-2</v>
      </c>
    </row>
    <row r="646" spans="2:5">
      <c r="B646" s="398">
        <f>'Historical Prices (PG, SP500)'!B646</f>
        <v>42535</v>
      </c>
      <c r="C646" s="396">
        <f>LN('Historical Prices (PG, SP500)'!F646/'Historical Prices (PG, SP500)'!F645)</f>
        <v>9.4021667722647469E-3</v>
      </c>
      <c r="D646" s="396">
        <f>LN('Historical Prices (PG, SP500)'!O646/'Historical Prices (PG, SP500)'!O645)</f>
        <v>-1.8005054405386205E-3</v>
      </c>
      <c r="E646" s="396">
        <f t="shared" si="10"/>
        <v>7.6016613317261266E-3</v>
      </c>
    </row>
    <row r="647" spans="2:5">
      <c r="B647" s="398">
        <f>'Historical Prices (PG, SP500)'!B647</f>
        <v>42536</v>
      </c>
      <c r="C647" s="396">
        <f>LN('Historical Prices (PG, SP500)'!F647/'Historical Prices (PG, SP500)'!F646)</f>
        <v>-4.8106047315142194E-3</v>
      </c>
      <c r="D647" s="396">
        <f>LN('Historical Prices (PG, SP500)'!O647/'Historical Prices (PG, SP500)'!O646)</f>
        <v>-1.8424088906440429E-3</v>
      </c>
      <c r="E647" s="396">
        <f t="shared" si="10"/>
        <v>-6.6530136221582626E-3</v>
      </c>
    </row>
    <row r="648" spans="2:5">
      <c r="B648" s="398">
        <f>'Historical Prices (PG, SP500)'!B648</f>
        <v>42537</v>
      </c>
      <c r="C648" s="396">
        <f>LN('Historical Prices (PG, SP500)'!F648/'Historical Prices (PG, SP500)'!F647)</f>
        <v>5.5302737393124789E-3</v>
      </c>
      <c r="D648" s="396">
        <f>LN('Historical Prices (PG, SP500)'!O648/'Historical Prices (PG, SP500)'!O647)</f>
        <v>3.1280929982563338E-3</v>
      </c>
      <c r="E648" s="396">
        <f t="shared" si="10"/>
        <v>8.6583667375688123E-3</v>
      </c>
    </row>
    <row r="649" spans="2:5">
      <c r="B649" s="398">
        <f>'Historical Prices (PG, SP500)'!B649</f>
        <v>42538</v>
      </c>
      <c r="C649" s="396">
        <f>LN('Historical Prices (PG, SP500)'!F649/'Historical Prices (PG, SP500)'!F648)</f>
        <v>-3.3626427544585845E-3</v>
      </c>
      <c r="D649" s="396">
        <f>LN('Historical Prices (PG, SP500)'!O649/'Historical Prices (PG, SP500)'!O648)</f>
        <v>-3.2632838884862482E-3</v>
      </c>
      <c r="E649" s="396">
        <f t="shared" si="10"/>
        <v>-6.6259266429448327E-3</v>
      </c>
    </row>
    <row r="650" spans="2:5">
      <c r="B650" s="398">
        <f>'Historical Prices (PG, SP500)'!B650</f>
        <v>42541</v>
      </c>
      <c r="C650" s="396">
        <f>LN('Historical Prices (PG, SP500)'!F650/'Historical Prices (PG, SP500)'!F649)</f>
        <v>-1.0831799949735294E-3</v>
      </c>
      <c r="D650" s="396">
        <f>LN('Historical Prices (PG, SP500)'!O650/'Historical Prices (PG, SP500)'!O649)</f>
        <v>5.7913826350895967E-3</v>
      </c>
      <c r="E650" s="396">
        <f t="shared" si="10"/>
        <v>4.7082026401160677E-3</v>
      </c>
    </row>
    <row r="651" spans="2:5">
      <c r="B651" s="398">
        <f>'Historical Prices (PG, SP500)'!B651</f>
        <v>42542</v>
      </c>
      <c r="C651" s="396">
        <f>LN('Historical Prices (PG, SP500)'!F651/'Historical Prices (PG, SP500)'!F650)</f>
        <v>4.4458227494321894E-3</v>
      </c>
      <c r="D651" s="396">
        <f>LN('Historical Prices (PG, SP500)'!O651/'Historical Prices (PG, SP500)'!O650)</f>
        <v>2.7083904396495474E-3</v>
      </c>
      <c r="E651" s="396">
        <f t="shared" si="10"/>
        <v>7.1542131890817368E-3</v>
      </c>
    </row>
    <row r="652" spans="2:5">
      <c r="B652" s="398">
        <f>'Historical Prices (PG, SP500)'!B652</f>
        <v>42543</v>
      </c>
      <c r="C652" s="396">
        <f>LN('Historical Prices (PG, SP500)'!F652/'Historical Prices (PG, SP500)'!F651)</f>
        <v>1.9163498039447939E-3</v>
      </c>
      <c r="D652" s="396">
        <f>LN('Historical Prices (PG, SP500)'!O652/'Historical Prices (PG, SP500)'!O651)</f>
        <v>-1.6529289144317837E-3</v>
      </c>
      <c r="E652" s="396">
        <f t="shared" si="10"/>
        <v>2.6342088951301023E-4</v>
      </c>
    </row>
    <row r="653" spans="2:5">
      <c r="B653" s="398">
        <f>'Historical Prices (PG, SP500)'!B653</f>
        <v>42544</v>
      </c>
      <c r="C653" s="396">
        <f>LN('Historical Prices (PG, SP500)'!F653/'Historical Prices (PG, SP500)'!F652)</f>
        <v>7.6290631534818168E-3</v>
      </c>
      <c r="D653" s="396">
        <f>LN('Historical Prices (PG, SP500)'!O653/'Historical Prices (PG, SP500)'!O652)</f>
        <v>1.3275566984318879E-2</v>
      </c>
      <c r="E653" s="396">
        <f t="shared" si="10"/>
        <v>2.0904630137800695E-2</v>
      </c>
    </row>
    <row r="654" spans="2:5">
      <c r="B654" s="398">
        <f>'Historical Prices (PG, SP500)'!B654</f>
        <v>42545</v>
      </c>
      <c r="C654" s="396">
        <f>LN('Historical Prices (PG, SP500)'!F654/'Historical Prices (PG, SP500)'!F653)</f>
        <v>-2.3428680051395322E-2</v>
      </c>
      <c r="D654" s="396">
        <f>LN('Historical Prices (PG, SP500)'!O654/'Historical Prices (PG, SP500)'!O653)</f>
        <v>-3.6580792723724311E-2</v>
      </c>
      <c r="E654" s="396">
        <f t="shared" si="10"/>
        <v>-6.0009472775119629E-2</v>
      </c>
    </row>
    <row r="655" spans="2:5">
      <c r="B655" s="398">
        <f>'Historical Prices (PG, SP500)'!B655</f>
        <v>42548</v>
      </c>
      <c r="C655" s="396">
        <f>LN('Historical Prices (PG, SP500)'!F655/'Historical Prices (PG, SP500)'!F654)</f>
        <v>-1.2600313120401451E-2</v>
      </c>
      <c r="D655" s="396">
        <f>LN('Historical Prices (PG, SP500)'!O655/'Historical Prices (PG, SP500)'!O654)</f>
        <v>-1.8262246454750181E-2</v>
      </c>
      <c r="E655" s="396">
        <f t="shared" si="10"/>
        <v>-3.0862559575151632E-2</v>
      </c>
    </row>
    <row r="656" spans="2:5">
      <c r="B656" s="398">
        <f>'Historical Prices (PG, SP500)'!B656</f>
        <v>42549</v>
      </c>
      <c r="C656" s="396">
        <f>LN('Historical Prices (PG, SP500)'!F656/'Historical Prices (PG, SP500)'!F655)</f>
        <v>1.5028641156632204E-2</v>
      </c>
      <c r="D656" s="396">
        <f>LN('Historical Prices (PG, SP500)'!O656/'Historical Prices (PG, SP500)'!O655)</f>
        <v>1.7614121723580567E-2</v>
      </c>
      <c r="E656" s="396">
        <f t="shared" si="10"/>
        <v>3.264276288021277E-2</v>
      </c>
    </row>
    <row r="657" spans="2:5">
      <c r="B657" s="398">
        <f>'Historical Prices (PG, SP500)'!B657</f>
        <v>42550</v>
      </c>
      <c r="C657" s="396">
        <f>LN('Historical Prices (PG, SP500)'!F657/'Historical Prices (PG, SP500)'!F656)</f>
        <v>1.7431528400437837E-2</v>
      </c>
      <c r="D657" s="396">
        <f>LN('Historical Prices (PG, SP500)'!O657/'Historical Prices (PG, SP500)'!O656)</f>
        <v>1.6889243109367773E-2</v>
      </c>
      <c r="E657" s="396">
        <f t="shared" si="10"/>
        <v>3.4320771509805614E-2</v>
      </c>
    </row>
    <row r="658" spans="2:5">
      <c r="B658" s="398">
        <f>'Historical Prices (PG, SP500)'!B658</f>
        <v>42551</v>
      </c>
      <c r="C658" s="396">
        <f>LN('Historical Prices (PG, SP500)'!F658/'Historical Prices (PG, SP500)'!F657)</f>
        <v>9.0164804809687391E-3</v>
      </c>
      <c r="D658" s="396">
        <f>LN('Historical Prices (PG, SP500)'!O658/'Historical Prices (PG, SP500)'!O657)</f>
        <v>1.3473862722098988E-2</v>
      </c>
      <c r="E658" s="396">
        <f t="shared" si="10"/>
        <v>2.2490343203067725E-2</v>
      </c>
    </row>
    <row r="659" spans="2:5">
      <c r="B659" s="398">
        <f>'Historical Prices (PG, SP500)'!B659</f>
        <v>42552</v>
      </c>
      <c r="C659" s="396">
        <f>LN('Historical Prices (PG, SP500)'!F659/'Historical Prices (PG, SP500)'!F658)</f>
        <v>1.2983300961878544E-3</v>
      </c>
      <c r="D659" s="396">
        <f>LN('Historical Prices (PG, SP500)'!O659/'Historical Prices (PG, SP500)'!O658)</f>
        <v>1.9467064123035718E-3</v>
      </c>
      <c r="E659" s="396">
        <f t="shared" si="10"/>
        <v>3.2450365084914262E-3</v>
      </c>
    </row>
    <row r="660" spans="2:5">
      <c r="B660" s="398">
        <f>'Historical Prices (PG, SP500)'!B660</f>
        <v>42556</v>
      </c>
      <c r="C660" s="396">
        <f>LN('Historical Prices (PG, SP500)'!F660/'Historical Prices (PG, SP500)'!F659)</f>
        <v>7.7547444908679106E-3</v>
      </c>
      <c r="D660" s="396">
        <f>LN('Historical Prices (PG, SP500)'!O660/'Historical Prices (PG, SP500)'!O659)</f>
        <v>-6.8710288215743185E-3</v>
      </c>
      <c r="E660" s="396">
        <f t="shared" si="10"/>
        <v>8.837156692935921E-4</v>
      </c>
    </row>
    <row r="661" spans="2:5">
      <c r="B661" s="398">
        <f>'Historical Prices (PG, SP500)'!B661</f>
        <v>42557</v>
      </c>
      <c r="C661" s="396">
        <f>LN('Historical Prices (PG, SP500)'!F661/'Historical Prices (PG, SP500)'!F660)</f>
        <v>-4.8102749829782342E-3</v>
      </c>
      <c r="D661" s="396">
        <f>LN('Historical Prices (PG, SP500)'!O661/'Historical Prices (PG, SP500)'!O660)</f>
        <v>5.3386867527391987E-3</v>
      </c>
      <c r="E661" s="396">
        <f t="shared" si="10"/>
        <v>5.284117697609645E-4</v>
      </c>
    </row>
    <row r="662" spans="2:5">
      <c r="B662" s="398">
        <f>'Historical Prices (PG, SP500)'!B662</f>
        <v>42558</v>
      </c>
      <c r="C662" s="396">
        <f>LN('Historical Prices (PG, SP500)'!F662/'Historical Prices (PG, SP500)'!F661)</f>
        <v>-2.3548462409381018E-3</v>
      </c>
      <c r="D662" s="396">
        <f>LN('Historical Prices (PG, SP500)'!O662/'Historical Prices (PG, SP500)'!O661)</f>
        <v>-8.7195782734437023E-4</v>
      </c>
      <c r="E662" s="396">
        <f t="shared" si="10"/>
        <v>-3.2268040682824719E-3</v>
      </c>
    </row>
    <row r="663" spans="2:5">
      <c r="B663" s="398">
        <f>'Historical Prices (PG, SP500)'!B663</f>
        <v>42559</v>
      </c>
      <c r="C663" s="396">
        <f>LN('Historical Prices (PG, SP500)'!F663/'Historical Prices (PG, SP500)'!F662)</f>
        <v>1.1019982628856827E-2</v>
      </c>
      <c r="D663" s="396">
        <f>LN('Historical Prices (PG, SP500)'!O663/'Historical Prices (PG, SP500)'!O662)</f>
        <v>1.5138186568454184E-2</v>
      </c>
      <c r="E663" s="396">
        <f t="shared" si="10"/>
        <v>2.615816919731101E-2</v>
      </c>
    </row>
    <row r="664" spans="2:5">
      <c r="B664" s="398">
        <f>'Historical Prices (PG, SP500)'!B664</f>
        <v>42562</v>
      </c>
      <c r="C664" s="396">
        <f>LN('Historical Prices (PG, SP500)'!F664/'Historical Prices (PG, SP500)'!F663)</f>
        <v>-2.3317397901553052E-4</v>
      </c>
      <c r="D664" s="396">
        <f>LN('Historical Prices (PG, SP500)'!O664/'Historical Prices (PG, SP500)'!O663)</f>
        <v>3.4028194222132059E-3</v>
      </c>
      <c r="E664" s="396">
        <f t="shared" si="10"/>
        <v>3.1696454431976752E-3</v>
      </c>
    </row>
    <row r="665" spans="2:5">
      <c r="B665" s="398">
        <f>'Historical Prices (PG, SP500)'!B665</f>
        <v>42563</v>
      </c>
      <c r="C665" s="396">
        <f>LN('Historical Prices (PG, SP500)'!F665/'Historical Prices (PG, SP500)'!F664)</f>
        <v>0</v>
      </c>
      <c r="D665" s="396">
        <f>LN('Historical Prices (PG, SP500)'!O665/'Historical Prices (PG, SP500)'!O664)</f>
        <v>6.9848425545492024E-3</v>
      </c>
      <c r="E665" s="396">
        <f t="shared" si="10"/>
        <v>6.9848425545492024E-3</v>
      </c>
    </row>
    <row r="666" spans="2:5">
      <c r="B666" s="398">
        <f>'Historical Prices (PG, SP500)'!B666</f>
        <v>42564</v>
      </c>
      <c r="C666" s="396">
        <f>LN('Historical Prices (PG, SP500)'!F666/'Historical Prices (PG, SP500)'!F665)</f>
        <v>1.631310089285161E-3</v>
      </c>
      <c r="D666" s="396">
        <f>LN('Historical Prices (PG, SP500)'!O666/'Historical Prices (PG, SP500)'!O665)</f>
        <v>1.3475864591820549E-4</v>
      </c>
      <c r="E666" s="396">
        <f t="shared" si="10"/>
        <v>1.7660687352033665E-3</v>
      </c>
    </row>
    <row r="667" spans="2:5">
      <c r="B667" s="398">
        <f>'Historical Prices (PG, SP500)'!B667</f>
        <v>42565</v>
      </c>
      <c r="C667" s="396">
        <f>LN('Historical Prices (PG, SP500)'!F667/'Historical Prices (PG, SP500)'!F666)</f>
        <v>-2.328365144097384E-4</v>
      </c>
      <c r="D667" s="396">
        <f>LN('Historical Prices (PG, SP500)'!O667/'Historical Prices (PG, SP500)'!O666)</f>
        <v>5.2454226347346793E-3</v>
      </c>
      <c r="E667" s="396">
        <f t="shared" si="10"/>
        <v>5.0125861203249413E-3</v>
      </c>
    </row>
    <row r="668" spans="2:5">
      <c r="B668" s="398">
        <f>'Historical Prices (PG, SP500)'!B668</f>
        <v>42566</v>
      </c>
      <c r="C668" s="396">
        <f>LN('Historical Prices (PG, SP500)'!F668/'Historical Prices (PG, SP500)'!F667)</f>
        <v>1.6290321955732502E-3</v>
      </c>
      <c r="D668" s="396">
        <f>LN('Historical Prices (PG, SP500)'!O668/'Historical Prices (PG, SP500)'!O667)</f>
        <v>-9.2937916829076938E-4</v>
      </c>
      <c r="E668" s="396">
        <f t="shared" si="10"/>
        <v>6.996530272824808E-4</v>
      </c>
    </row>
    <row r="669" spans="2:5">
      <c r="B669" s="398">
        <f>'Historical Prices (PG, SP500)'!B669</f>
        <v>42569</v>
      </c>
      <c r="C669" s="396">
        <f>LN('Historical Prices (PG, SP500)'!F669/'Historical Prices (PG, SP500)'!F668)</f>
        <v>-9.3058049136627739E-4</v>
      </c>
      <c r="D669" s="396">
        <f>LN('Historical Prices (PG, SP500)'!O669/'Historical Prices (PG, SP500)'!O668)</f>
        <v>2.3794621249798175E-3</v>
      </c>
      <c r="E669" s="396">
        <f t="shared" si="10"/>
        <v>1.4488816336135401E-3</v>
      </c>
    </row>
    <row r="670" spans="2:5">
      <c r="B670" s="398">
        <f>'Historical Prices (PG, SP500)'!B670</f>
        <v>42570</v>
      </c>
      <c r="C670" s="396">
        <f>LN('Historical Prices (PG, SP500)'!F670/'Historical Prices (PG, SP500)'!F669)</f>
        <v>2.7890547166097446E-3</v>
      </c>
      <c r="D670" s="396">
        <f>LN('Historical Prices (PG, SP500)'!O670/'Historical Prices (PG, SP500)'!O669)</f>
        <v>-1.4362048323089381E-3</v>
      </c>
      <c r="E670" s="396">
        <f t="shared" si="10"/>
        <v>1.3528498843008066E-3</v>
      </c>
    </row>
    <row r="671" spans="2:5">
      <c r="B671" s="398">
        <f>'Historical Prices (PG, SP500)'!B671</f>
        <v>42571</v>
      </c>
      <c r="C671" s="396">
        <f>LN('Historical Prices (PG, SP500)'!F671/'Historical Prices (PG, SP500)'!F670)</f>
        <v>-9.9131724385916713E-3</v>
      </c>
      <c r="D671" s="396">
        <f>LN('Historical Prices (PG, SP500)'!O671/'Historical Prices (PG, SP500)'!O670)</f>
        <v>4.2612086686796488E-3</v>
      </c>
      <c r="E671" s="396">
        <f t="shared" si="10"/>
        <v>-5.6519637699120225E-3</v>
      </c>
    </row>
    <row r="672" spans="2:5">
      <c r="B672" s="398">
        <f>'Historical Prices (PG, SP500)'!B672</f>
        <v>42572</v>
      </c>
      <c r="C672" s="396">
        <f>LN('Historical Prices (PG, SP500)'!F672/'Historical Prices (PG, SP500)'!F671)</f>
        <v>-7.0345880842681986E-4</v>
      </c>
      <c r="D672" s="396">
        <f>LN('Historical Prices (PG, SP500)'!O672/'Historical Prices (PG, SP500)'!O671)</f>
        <v>-3.6190700145063283E-3</v>
      </c>
      <c r="E672" s="396">
        <f t="shared" si="10"/>
        <v>-4.3225288229331478E-3</v>
      </c>
    </row>
    <row r="673" spans="2:5">
      <c r="B673" s="398">
        <f>'Historical Prices (PG, SP500)'!B673</f>
        <v>42573</v>
      </c>
      <c r="C673" s="396">
        <f>LN('Historical Prices (PG, SP500)'!F673/'Historical Prices (PG, SP500)'!F672)</f>
        <v>5.3807474765421885E-3</v>
      </c>
      <c r="D673" s="396">
        <f>LN('Historical Prices (PG, SP500)'!O673/'Historical Prices (PG, SP500)'!O672)</f>
        <v>4.543626595285696E-3</v>
      </c>
      <c r="E673" s="396">
        <f t="shared" si="10"/>
        <v>9.9243740718278836E-3</v>
      </c>
    </row>
    <row r="674" spans="2:5">
      <c r="B674" s="398">
        <f>'Historical Prices (PG, SP500)'!B674</f>
        <v>42576</v>
      </c>
      <c r="C674" s="396">
        <f>LN('Historical Prices (PG, SP500)'!F674/'Historical Prices (PG, SP500)'!F673)</f>
        <v>9.3285918768596645E-4</v>
      </c>
      <c r="D674" s="396">
        <f>LN('Historical Prices (PG, SP500)'!O674/'Historical Prices (PG, SP500)'!O673)</f>
        <v>-3.0160188196025378E-3</v>
      </c>
      <c r="E674" s="396">
        <f t="shared" si="10"/>
        <v>-2.0831596319165714E-3</v>
      </c>
    </row>
    <row r="675" spans="2:5">
      <c r="B675" s="398">
        <f>'Historical Prices (PG, SP500)'!B675</f>
        <v>42577</v>
      </c>
      <c r="C675" s="396">
        <f>LN('Historical Prices (PG, SP500)'!F675/'Historical Prices (PG, SP500)'!F674)</f>
        <v>-6.1963838873552194E-3</v>
      </c>
      <c r="D675" s="396">
        <f>LN('Historical Prices (PG, SP500)'!O675/'Historical Prices (PG, SP500)'!O674)</f>
        <v>3.2273254255773474E-4</v>
      </c>
      <c r="E675" s="396">
        <f t="shared" si="10"/>
        <v>-5.8736513447974845E-3</v>
      </c>
    </row>
    <row r="676" spans="2:5">
      <c r="B676" s="398">
        <f>'Historical Prices (PG, SP500)'!B676</f>
        <v>42578</v>
      </c>
      <c r="C676" s="396">
        <f>LN('Historical Prices (PG, SP500)'!F676/'Historical Prices (PG, SP500)'!F675)</f>
        <v>-9.5446199057226105E-3</v>
      </c>
      <c r="D676" s="396">
        <f>LN('Historical Prices (PG, SP500)'!O676/'Historical Prices (PG, SP500)'!O675)</f>
        <v>-1.1992611701764468E-3</v>
      </c>
      <c r="E676" s="396">
        <f t="shared" si="10"/>
        <v>-1.0743881075899058E-2</v>
      </c>
    </row>
    <row r="677" spans="2:5">
      <c r="B677" s="398">
        <f>'Historical Prices (PG, SP500)'!B677</f>
        <v>42579</v>
      </c>
      <c r="C677" s="396">
        <f>LN('Historical Prices (PG, SP500)'!F677/'Historical Prices (PG, SP500)'!F676)</f>
        <v>4.135399125610408E-3</v>
      </c>
      <c r="D677" s="396">
        <f>LN('Historical Prices (PG, SP500)'!O677/'Historical Prices (PG, SP500)'!O676)</f>
        <v>1.6049206929937636E-3</v>
      </c>
      <c r="E677" s="396">
        <f t="shared" si="10"/>
        <v>5.7403198186041712E-3</v>
      </c>
    </row>
    <row r="678" spans="2:5">
      <c r="B678" s="398">
        <f>'Historical Prices (PG, SP500)'!B678</f>
        <v>42580</v>
      </c>
      <c r="C678" s="396">
        <f>LN('Historical Prices (PG, SP500)'!F678/'Historical Prices (PG, SP500)'!F677)</f>
        <v>9.1549703676020652E-3</v>
      </c>
      <c r="D678" s="396">
        <f>LN('Historical Prices (PG, SP500)'!O678/'Historical Prices (PG, SP500)'!O677)</f>
        <v>1.6299800885987742E-3</v>
      </c>
      <c r="E678" s="396">
        <f t="shared" si="10"/>
        <v>1.0784950456200839E-2</v>
      </c>
    </row>
    <row r="679" spans="2:5">
      <c r="B679" s="398">
        <f>'Historical Prices (PG, SP500)'!B679</f>
        <v>42583</v>
      </c>
      <c r="C679" s="396">
        <f>LN('Historical Prices (PG, SP500)'!F679/'Historical Prices (PG, SP500)'!F678)</f>
        <v>9.5350489851597463E-3</v>
      </c>
      <c r="D679" s="396">
        <f>LN('Historical Prices (PG, SP500)'!O679/'Historical Prices (PG, SP500)'!O678)</f>
        <v>-1.2705942552551364E-3</v>
      </c>
      <c r="E679" s="396">
        <f t="shared" si="10"/>
        <v>8.2644547299046099E-3</v>
      </c>
    </row>
    <row r="680" spans="2:5">
      <c r="B680" s="398">
        <f>'Historical Prices (PG, SP500)'!B680</f>
        <v>42584</v>
      </c>
      <c r="C680" s="396">
        <f>LN('Historical Prices (PG, SP500)'!F680/'Historical Prices (PG, SP500)'!F679)</f>
        <v>4.0422528665256304E-3</v>
      </c>
      <c r="D680" s="396">
        <f>LN('Historical Prices (PG, SP500)'!O680/'Historical Prices (PG, SP500)'!O679)</f>
        <v>-6.3819410006827546E-3</v>
      </c>
      <c r="E680" s="396">
        <f t="shared" si="10"/>
        <v>-2.3396881341571241E-3</v>
      </c>
    </row>
    <row r="681" spans="2:5">
      <c r="B681" s="398">
        <f>'Historical Prices (PG, SP500)'!B681</f>
        <v>42585</v>
      </c>
      <c r="C681" s="396">
        <f>LN('Historical Prices (PG, SP500)'!F681/'Historical Prices (PG, SP500)'!F680)</f>
        <v>-9.1472991924538907E-3</v>
      </c>
      <c r="D681" s="396">
        <f>LN('Historical Prices (PG, SP500)'!O681/'Historical Prices (PG, SP500)'!O680)</f>
        <v>3.1290428248181399E-3</v>
      </c>
      <c r="E681" s="396">
        <f t="shared" si="10"/>
        <v>-6.0182563676357513E-3</v>
      </c>
    </row>
    <row r="682" spans="2:5">
      <c r="B682" s="398">
        <f>'Historical Prices (PG, SP500)'!B682</f>
        <v>42586</v>
      </c>
      <c r="C682" s="396">
        <f>LN('Historical Prices (PG, SP500)'!F682/'Historical Prices (PG, SP500)'!F681)</f>
        <v>9.3014770268203288E-4</v>
      </c>
      <c r="D682" s="396">
        <f>LN('Historical Prices (PG, SP500)'!O682/'Historical Prices (PG, SP500)'!O681)</f>
        <v>2.1254932837361468E-4</v>
      </c>
      <c r="E682" s="396">
        <f t="shared" si="10"/>
        <v>1.1426970310556474E-3</v>
      </c>
    </row>
    <row r="683" spans="2:5">
      <c r="B683" s="398">
        <f>'Historical Prices (PG, SP500)'!B683</f>
        <v>42587</v>
      </c>
      <c r="C683" s="396">
        <f>LN('Historical Prices (PG, SP500)'!F683/'Historical Prices (PG, SP500)'!F682)</f>
        <v>-3.142690089994073E-3</v>
      </c>
      <c r="D683" s="396">
        <f>LN('Historical Prices (PG, SP500)'!O683/'Historical Prices (PG, SP500)'!O682)</f>
        <v>8.566697203483924E-3</v>
      </c>
      <c r="E683" s="396">
        <f t="shared" si="10"/>
        <v>5.424007113489851E-3</v>
      </c>
    </row>
    <row r="684" spans="2:5">
      <c r="B684" s="398">
        <f>'Historical Prices (PG, SP500)'!B684</f>
        <v>42590</v>
      </c>
      <c r="C684" s="396">
        <f>LN('Historical Prices (PG, SP500)'!F684/'Historical Prices (PG, SP500)'!F683)</f>
        <v>-2.3314678761821944E-4</v>
      </c>
      <c r="D684" s="396">
        <f>LN('Historical Prices (PG, SP500)'!O684/'Historical Prices (PG, SP500)'!O683)</f>
        <v>-9.0757701220377175E-4</v>
      </c>
      <c r="E684" s="396">
        <f t="shared" si="10"/>
        <v>-1.1407237998219911E-3</v>
      </c>
    </row>
    <row r="685" spans="2:5">
      <c r="B685" s="398">
        <f>'Historical Prices (PG, SP500)'!B685</f>
        <v>42591</v>
      </c>
      <c r="C685" s="396">
        <f>LN('Historical Prices (PG, SP500)'!F685/'Historical Prices (PG, SP500)'!F684)</f>
        <v>2.6782665208992936E-3</v>
      </c>
      <c r="D685" s="396">
        <f>LN('Historical Prices (PG, SP500)'!O685/'Historical Prices (PG, SP500)'!O684)</f>
        <v>3.8971768568868799E-4</v>
      </c>
      <c r="E685" s="396">
        <f t="shared" si="10"/>
        <v>3.0679842065879817E-3</v>
      </c>
    </row>
    <row r="686" spans="2:5">
      <c r="B686" s="398">
        <f>'Historical Prices (PG, SP500)'!B686</f>
        <v>42592</v>
      </c>
      <c r="C686" s="396">
        <f>LN('Historical Prices (PG, SP500)'!F686/'Historical Prices (PG, SP500)'!F685)</f>
        <v>3.7144558949933851E-3</v>
      </c>
      <c r="D686" s="396">
        <f>LN('Historical Prices (PG, SP500)'!O686/'Historical Prices (PG, SP500)'!O685)</f>
        <v>-2.8687970637969228E-3</v>
      </c>
      <c r="E686" s="396">
        <f t="shared" si="10"/>
        <v>8.4565883119646235E-4</v>
      </c>
    </row>
    <row r="687" spans="2:5">
      <c r="B687" s="398">
        <f>'Historical Prices (PG, SP500)'!B687</f>
        <v>42593</v>
      </c>
      <c r="C687" s="396">
        <f>LN('Historical Prices (PG, SP500)'!F687/'Historical Prices (PG, SP500)'!F686)</f>
        <v>4.8544362271909546E-3</v>
      </c>
      <c r="D687" s="396">
        <f>LN('Historical Prices (PG, SP500)'!O687/'Historical Prices (PG, SP500)'!O686)</f>
        <v>4.7234151815842293E-3</v>
      </c>
      <c r="E687" s="396">
        <f t="shared" si="10"/>
        <v>9.5778514087751839E-3</v>
      </c>
    </row>
    <row r="688" spans="2:5">
      <c r="B688" s="398">
        <f>'Historical Prices (PG, SP500)'!B688</f>
        <v>42594</v>
      </c>
      <c r="C688" s="396">
        <f>LN('Historical Prices (PG, SP500)'!F688/'Historical Prices (PG, SP500)'!F687)</f>
        <v>3.5679153101321769E-3</v>
      </c>
      <c r="D688" s="396">
        <f>LN('Historical Prices (PG, SP500)'!O688/'Historical Prices (PG, SP500)'!O687)</f>
        <v>-7.9636327962473777E-4</v>
      </c>
      <c r="E688" s="396">
        <f t="shared" si="10"/>
        <v>2.7715520305074391E-3</v>
      </c>
    </row>
    <row r="689" spans="2:5">
      <c r="B689" s="398">
        <f>'Historical Prices (PG, SP500)'!B689</f>
        <v>42597</v>
      </c>
      <c r="C689" s="396">
        <f>LN('Historical Prices (PG, SP500)'!F689/'Historical Prices (PG, SP500)'!F688)</f>
        <v>-2.2985177890293064E-4</v>
      </c>
      <c r="D689" s="396">
        <f>LN('Historical Prices (PG, SP500)'!O689/'Historical Prices (PG, SP500)'!O688)</f>
        <v>2.7890160588736079E-3</v>
      </c>
      <c r="E689" s="396">
        <f t="shared" si="10"/>
        <v>2.5591642799706773E-3</v>
      </c>
    </row>
    <row r="690" spans="2:5">
      <c r="B690" s="398">
        <f>'Historical Prices (PG, SP500)'!B690</f>
        <v>42598</v>
      </c>
      <c r="C690" s="396">
        <f>LN('Historical Prices (PG, SP500)'!F690/'Historical Prices (PG, SP500)'!F689)</f>
        <v>-5.0690777038428746E-3</v>
      </c>
      <c r="D690" s="396">
        <f>LN('Historical Prices (PG, SP500)'!O690/'Historical Prices (PG, SP500)'!O689)</f>
        <v>-5.4941422173428317E-3</v>
      </c>
      <c r="E690" s="396">
        <f t="shared" si="10"/>
        <v>-1.0563219921185706E-2</v>
      </c>
    </row>
    <row r="691" spans="2:5">
      <c r="B691" s="398">
        <f>'Historical Prices (PG, SP500)'!B691</f>
        <v>42599</v>
      </c>
      <c r="C691" s="396">
        <f>LN('Historical Prices (PG, SP500)'!F691/'Historical Prices (PG, SP500)'!F690)</f>
        <v>4.3793661995566472E-3</v>
      </c>
      <c r="D691" s="396">
        <f>LN('Historical Prices (PG, SP500)'!O691/'Historical Prices (PG, SP500)'!O690)</f>
        <v>1.8668463000156262E-3</v>
      </c>
      <c r="E691" s="396">
        <f t="shared" si="10"/>
        <v>6.2462124995722734E-3</v>
      </c>
    </row>
    <row r="692" spans="2:5">
      <c r="B692" s="398">
        <f>'Historical Prices (PG, SP500)'!B692</f>
        <v>42600</v>
      </c>
      <c r="C692" s="396">
        <f>LN('Historical Prices (PG, SP500)'!F692/'Historical Prices (PG, SP500)'!F691)</f>
        <v>5.5046354276961397E-3</v>
      </c>
      <c r="D692" s="396">
        <f>LN('Historical Prices (PG, SP500)'!O692/'Historical Prices (PG, SP500)'!O691)</f>
        <v>2.1972017746725615E-3</v>
      </c>
      <c r="E692" s="396">
        <f t="shared" si="10"/>
        <v>7.7018372023687012E-3</v>
      </c>
    </row>
    <row r="693" spans="2:5">
      <c r="B693" s="398">
        <f>'Historical Prices (PG, SP500)'!B693</f>
        <v>42601</v>
      </c>
      <c r="C693" s="396">
        <f>LN('Historical Prices (PG, SP500)'!F693/'Historical Prices (PG, SP500)'!F692)</f>
        <v>-1.4878858252775564E-3</v>
      </c>
      <c r="D693" s="396">
        <f>LN('Historical Prices (PG, SP500)'!O693/'Historical Prices (PG, SP500)'!O692)</f>
        <v>-1.4413098689576487E-3</v>
      </c>
      <c r="E693" s="396">
        <f t="shared" si="10"/>
        <v>-2.9291956942352048E-3</v>
      </c>
    </row>
    <row r="694" spans="2:5">
      <c r="B694" s="398">
        <f>'Historical Prices (PG, SP500)'!B694</f>
        <v>42604</v>
      </c>
      <c r="C694" s="396">
        <f>LN('Historical Prices (PG, SP500)'!F694/'Historical Prices (PG, SP500)'!F693)</f>
        <v>-5.2825112569283555E-3</v>
      </c>
      <c r="D694" s="396">
        <f>LN('Historical Prices (PG, SP500)'!O694/'Historical Prices (PG, SP500)'!O693)</f>
        <v>-5.6348160417969207E-4</v>
      </c>
      <c r="E694" s="396">
        <f t="shared" si="10"/>
        <v>-5.8459928611080472E-3</v>
      </c>
    </row>
    <row r="695" spans="2:5">
      <c r="B695" s="398">
        <f>'Historical Prices (PG, SP500)'!B695</f>
        <v>42605</v>
      </c>
      <c r="C695" s="396">
        <f>LN('Historical Prices (PG, SP500)'!F695/'Historical Prices (PG, SP500)'!F694)</f>
        <v>6.3128358858806598E-3</v>
      </c>
      <c r="D695" s="396">
        <f>LN('Historical Prices (PG, SP500)'!O695/'Historical Prices (PG, SP500)'!O694)</f>
        <v>1.9498668278891155E-3</v>
      </c>
      <c r="E695" s="396">
        <f t="shared" si="10"/>
        <v>8.2627027137697762E-3</v>
      </c>
    </row>
    <row r="696" spans="2:5">
      <c r="B696" s="398">
        <f>'Historical Prices (PG, SP500)'!B696</f>
        <v>42606</v>
      </c>
      <c r="C696" s="396">
        <f>LN('Historical Prices (PG, SP500)'!F696/'Historical Prices (PG, SP500)'!F695)</f>
        <v>-1.0303246289523128E-3</v>
      </c>
      <c r="D696" s="396">
        <f>LN('Historical Prices (PG, SP500)'!O696/'Historical Prices (PG, SP500)'!O695)</f>
        <v>-5.2540552892296902E-3</v>
      </c>
      <c r="E696" s="396">
        <f t="shared" si="10"/>
        <v>-6.2843799181820032E-3</v>
      </c>
    </row>
    <row r="697" spans="2:5">
      <c r="B697" s="398">
        <f>'Historical Prices (PG, SP500)'!B697</f>
        <v>42607</v>
      </c>
      <c r="C697" s="396">
        <f>LN('Historical Prices (PG, SP500)'!F697/'Historical Prices (PG, SP500)'!F696)</f>
        <v>6.7348465284272213E-3</v>
      </c>
      <c r="D697" s="396">
        <f>LN('Historical Prices (PG, SP500)'!O697/'Historical Prices (PG, SP500)'!O696)</f>
        <v>-1.3661600732483932E-3</v>
      </c>
      <c r="E697" s="396">
        <f t="shared" si="10"/>
        <v>5.3686864551788279E-3</v>
      </c>
    </row>
    <row r="698" spans="2:5">
      <c r="B698" s="398">
        <f>'Historical Prices (PG, SP500)'!B698</f>
        <v>42608</v>
      </c>
      <c r="C698" s="396">
        <f>LN('Historical Prices (PG, SP500)'!F698/'Historical Prices (PG, SP500)'!F697)</f>
        <v>-3.6471432347436605E-3</v>
      </c>
      <c r="D698" s="396">
        <f>LN('Historical Prices (PG, SP500)'!O698/'Historical Prices (PG, SP500)'!O697)</f>
        <v>-1.5800644041810373E-3</v>
      </c>
      <c r="E698" s="396">
        <f t="shared" si="10"/>
        <v>-5.2272076389246981E-3</v>
      </c>
    </row>
    <row r="699" spans="2:5">
      <c r="B699" s="398">
        <f>'Historical Prices (PG, SP500)'!B699</f>
        <v>42611</v>
      </c>
      <c r="C699" s="396">
        <f>LN('Historical Prices (PG, SP500)'!F699/'Historical Prices (PG, SP500)'!F698)</f>
        <v>8.1874573754826818E-3</v>
      </c>
      <c r="D699" s="396">
        <f>LN('Historical Prices (PG, SP500)'!O699/'Historical Prices (PG, SP500)'!O698)</f>
        <v>5.2144285434831354E-3</v>
      </c>
      <c r="E699" s="396">
        <f t="shared" si="10"/>
        <v>1.3401885918965817E-2</v>
      </c>
    </row>
    <row r="700" spans="2:5">
      <c r="B700" s="398">
        <f>'Historical Prices (PG, SP500)'!B700</f>
        <v>42612</v>
      </c>
      <c r="C700" s="396">
        <f>LN('Historical Prices (PG, SP500)'!F700/'Historical Prices (PG, SP500)'!F699)</f>
        <v>-8.6442983989001836E-3</v>
      </c>
      <c r="D700" s="396">
        <f>LN('Historical Prices (PG, SP500)'!O700/'Historical Prices (PG, SP500)'!O699)</f>
        <v>-1.9555915792795644E-3</v>
      </c>
      <c r="E700" s="396">
        <f t="shared" si="10"/>
        <v>-1.0599889978179748E-2</v>
      </c>
    </row>
    <row r="701" spans="2:5">
      <c r="B701" s="398">
        <f>'Historical Prices (PG, SP500)'!B701</f>
        <v>42613</v>
      </c>
      <c r="C701" s="396">
        <f>LN('Historical Prices (PG, SP500)'!F701/'Historical Prices (PG, SP500)'!F700)</f>
        <v>-2.6308622702662034E-3</v>
      </c>
      <c r="D701" s="396">
        <f>LN('Historical Prices (PG, SP500)'!O701/'Historical Prices (PG, SP500)'!O700)</f>
        <v>-2.3786910985704626E-3</v>
      </c>
      <c r="E701" s="396">
        <f t="shared" si="10"/>
        <v>-5.009553368836666E-3</v>
      </c>
    </row>
    <row r="702" spans="2:5">
      <c r="B702" s="398">
        <f>'Historical Prices (PG, SP500)'!B702</f>
        <v>42614</v>
      </c>
      <c r="C702" s="396">
        <f>LN('Historical Prices (PG, SP500)'!F702/'Historical Prices (PG, SP500)'!F701)</f>
        <v>1.1388347917386235E-2</v>
      </c>
      <c r="D702" s="396">
        <f>LN('Historical Prices (PG, SP500)'!O702/'Historical Prices (PG, SP500)'!O701)</f>
        <v>-4.1385504576534266E-5</v>
      </c>
      <c r="E702" s="396">
        <f t="shared" si="10"/>
        <v>1.13469624128097E-2</v>
      </c>
    </row>
    <row r="703" spans="2:5">
      <c r="B703" s="398">
        <f>'Historical Prices (PG, SP500)'!B703</f>
        <v>42615</v>
      </c>
      <c r="C703" s="396">
        <f>LN('Historical Prices (PG, SP500)'!F703/'Historical Prices (PG, SP500)'!F702)</f>
        <v>-1.2463998340792133E-3</v>
      </c>
      <c r="D703" s="396">
        <f>LN('Historical Prices (PG, SP500)'!O703/'Historical Prices (PG, SP500)'!O702)</f>
        <v>4.1922415783452651E-3</v>
      </c>
      <c r="E703" s="396">
        <f t="shared" si="10"/>
        <v>2.9458417442660518E-3</v>
      </c>
    </row>
    <row r="704" spans="2:5">
      <c r="B704" s="398">
        <f>'Historical Prices (PG, SP500)'!B704</f>
        <v>42619</v>
      </c>
      <c r="C704" s="396">
        <f>LN('Historical Prices (PG, SP500)'!F704/'Historical Prices (PG, SP500)'!F703)</f>
        <v>4.9762827182455553E-3</v>
      </c>
      <c r="D704" s="396">
        <f>LN('Historical Prices (PG, SP500)'!O704/'Historical Prices (PG, SP500)'!O703)</f>
        <v>2.9772423706444862E-3</v>
      </c>
      <c r="E704" s="396">
        <f t="shared" si="10"/>
        <v>7.9535250888900406E-3</v>
      </c>
    </row>
    <row r="705" spans="2:5">
      <c r="B705" s="398">
        <f>'Historical Prices (PG, SP500)'!B705</f>
        <v>42620</v>
      </c>
      <c r="C705" s="396">
        <f>LN('Historical Prices (PG, SP500)'!F705/'Historical Prices (PG, SP500)'!F704)</f>
        <v>-7.8147746441085478E-3</v>
      </c>
      <c r="D705" s="396">
        <f>LN('Historical Prices (PG, SP500)'!O705/'Historical Prices (PG, SP500)'!O704)</f>
        <v>-1.4639577393839857E-4</v>
      </c>
      <c r="E705" s="396">
        <f t="shared" si="10"/>
        <v>-7.9611704180469461E-3</v>
      </c>
    </row>
    <row r="706" spans="2:5">
      <c r="B706" s="398">
        <f>'Historical Prices (PG, SP500)'!B706</f>
        <v>42621</v>
      </c>
      <c r="C706" s="396">
        <f>LN('Historical Prices (PG, SP500)'!F706/'Historical Prices (PG, SP500)'!F705)</f>
        <v>-1.9347642053053607E-3</v>
      </c>
      <c r="D706" s="396">
        <f>LN('Historical Prices (PG, SP500)'!O706/'Historical Prices (PG, SP500)'!O705)</f>
        <v>-2.2254880636449503E-3</v>
      </c>
      <c r="E706" s="396">
        <f t="shared" si="10"/>
        <v>-4.1602522689503114E-3</v>
      </c>
    </row>
    <row r="707" spans="2:5">
      <c r="B707" s="398">
        <f>'Historical Prices (PG, SP500)'!B707</f>
        <v>42622</v>
      </c>
      <c r="C707" s="396">
        <f>LN('Historical Prices (PG, SP500)'!F707/'Historical Prices (PG, SP500)'!F706)</f>
        <v>-1.7699588898379148E-2</v>
      </c>
      <c r="D707" s="396">
        <f>LN('Historical Prices (PG, SP500)'!O707/'Historical Prices (PG, SP500)'!O706)</f>
        <v>-2.482774229870716E-2</v>
      </c>
      <c r="E707" s="396">
        <f t="shared" si="10"/>
        <v>-4.2527331197086307E-2</v>
      </c>
    </row>
    <row r="708" spans="2:5">
      <c r="B708" s="398">
        <f>'Historical Prices (PG, SP500)'!B708</f>
        <v>42625</v>
      </c>
      <c r="C708" s="396">
        <f>LN('Historical Prices (PG, SP500)'!F708/'Historical Prices (PG, SP500)'!F707)</f>
        <v>2.303961184381393E-2</v>
      </c>
      <c r="D708" s="396">
        <f>LN('Historical Prices (PG, SP500)'!O708/'Historical Prices (PG, SP500)'!O707)</f>
        <v>1.4570387013562412E-2</v>
      </c>
      <c r="E708" s="396">
        <f t="shared" si="10"/>
        <v>3.7609998857376342E-2</v>
      </c>
    </row>
    <row r="709" spans="2:5">
      <c r="B709" s="398">
        <f>'Historical Prices (PG, SP500)'!B709</f>
        <v>42626</v>
      </c>
      <c r="C709" s="396">
        <f>LN('Historical Prices (PG, SP500)'!F709/'Historical Prices (PG, SP500)'!F708)</f>
        <v>-1.369099513625636E-2</v>
      </c>
      <c r="D709" s="396">
        <f>LN('Historical Prices (PG, SP500)'!O709/'Historical Prices (PG, SP500)'!O708)</f>
        <v>-1.4941748028884077E-2</v>
      </c>
      <c r="E709" s="396">
        <f t="shared" ref="E709:E772" si="11">D709+C709</f>
        <v>-2.8632743165140438E-2</v>
      </c>
    </row>
    <row r="710" spans="2:5">
      <c r="B710" s="398">
        <f>'Historical Prices (PG, SP500)'!B710</f>
        <v>42627</v>
      </c>
      <c r="C710" s="396">
        <f>LN('Historical Prices (PG, SP500)'!F710/'Historical Prices (PG, SP500)'!F709)</f>
        <v>-4.5962311335332937E-4</v>
      </c>
      <c r="D710" s="396">
        <f>LN('Historical Prices (PG, SP500)'!O710/'Historical Prices (PG, SP500)'!O709)</f>
        <v>-5.8784939968330771E-4</v>
      </c>
      <c r="E710" s="396">
        <f t="shared" si="11"/>
        <v>-1.0474725130366371E-3</v>
      </c>
    </row>
    <row r="711" spans="2:5">
      <c r="B711" s="398">
        <f>'Historical Prices (PG, SP500)'!B711</f>
        <v>42628</v>
      </c>
      <c r="C711" s="396">
        <f>LN('Historical Prices (PG, SP500)'!F711/'Historical Prices (PG, SP500)'!F710)</f>
        <v>1.1995300052023575E-2</v>
      </c>
      <c r="D711" s="396">
        <f>LN('Historical Prices (PG, SP500)'!O711/'Historical Prices (PG, SP500)'!O710)</f>
        <v>1.0058516338082277E-2</v>
      </c>
      <c r="E711" s="396">
        <f t="shared" si="11"/>
        <v>2.2053816390105854E-2</v>
      </c>
    </row>
    <row r="712" spans="2:5">
      <c r="B712" s="398">
        <f>'Historical Prices (PG, SP500)'!B712</f>
        <v>42629</v>
      </c>
      <c r="C712" s="396">
        <f>LN('Historical Prices (PG, SP500)'!F712/'Historical Prices (PG, SP500)'!F711)</f>
        <v>-1.1350860205519752E-4</v>
      </c>
      <c r="D712" s="396">
        <f>LN('Historical Prices (PG, SP500)'!O712/'Historical Prices (PG, SP500)'!O711)</f>
        <v>-3.7794279558526649E-3</v>
      </c>
      <c r="E712" s="396">
        <f t="shared" si="11"/>
        <v>-3.8929365579078623E-3</v>
      </c>
    </row>
    <row r="713" spans="2:5">
      <c r="B713" s="398">
        <f>'Historical Prices (PG, SP500)'!B713</f>
        <v>42632</v>
      </c>
      <c r="C713" s="396">
        <f>LN('Historical Prices (PG, SP500)'!F713/'Historical Prices (PG, SP500)'!F712)</f>
        <v>3.627710464320066E-3</v>
      </c>
      <c r="D713" s="396">
        <f>LN('Historical Prices (PG, SP500)'!O713/'Historical Prices (PG, SP500)'!O712)</f>
        <v>-1.8603270347706181E-5</v>
      </c>
      <c r="E713" s="396">
        <f t="shared" si="11"/>
        <v>3.6091071939723597E-3</v>
      </c>
    </row>
    <row r="714" spans="2:5">
      <c r="B714" s="398">
        <f>'Historical Prices (PG, SP500)'!B714</f>
        <v>42633</v>
      </c>
      <c r="C714" s="396">
        <f>LN('Historical Prices (PG, SP500)'!F714/'Historical Prices (PG, SP500)'!F713)</f>
        <v>2.3735415954269424E-3</v>
      </c>
      <c r="D714" s="396">
        <f>LN('Historical Prices (PG, SP500)'!O714/'Historical Prices (PG, SP500)'!O713)</f>
        <v>2.9909368142030094E-4</v>
      </c>
      <c r="E714" s="396">
        <f t="shared" si="11"/>
        <v>2.6726352768472435E-3</v>
      </c>
    </row>
    <row r="715" spans="2:5">
      <c r="B715" s="398">
        <f>'Historical Prices (PG, SP500)'!B715</f>
        <v>42634</v>
      </c>
      <c r="C715" s="396">
        <f>LN('Historical Prices (PG, SP500)'!F715/'Historical Prices (PG, SP500)'!F714)</f>
        <v>-8.8445862638765905E-3</v>
      </c>
      <c r="D715" s="396">
        <f>LN('Historical Prices (PG, SP500)'!O715/'Historical Prices (PG, SP500)'!O714)</f>
        <v>1.0858000137422273E-2</v>
      </c>
      <c r="E715" s="396">
        <f t="shared" si="11"/>
        <v>2.0134138735456823E-3</v>
      </c>
    </row>
    <row r="716" spans="2:5">
      <c r="B716" s="398">
        <f>'Historical Prices (PG, SP500)'!B716</f>
        <v>42635</v>
      </c>
      <c r="C716" s="396">
        <f>LN('Historical Prices (PG, SP500)'!F716/'Historical Prices (PG, SP500)'!F715)</f>
        <v>1.3462446584699913E-2</v>
      </c>
      <c r="D716" s="396">
        <f>LN('Historical Prices (PG, SP500)'!O716/'Historical Prices (PG, SP500)'!O715)</f>
        <v>6.478752169386928E-3</v>
      </c>
      <c r="E716" s="396">
        <f t="shared" si="11"/>
        <v>1.9941198754086842E-2</v>
      </c>
    </row>
    <row r="717" spans="2:5">
      <c r="B717" s="398">
        <f>'Historical Prices (PG, SP500)'!B717</f>
        <v>42636</v>
      </c>
      <c r="C717" s="396">
        <f>LN('Historical Prices (PG, SP500)'!F717/'Historical Prices (PG, SP500)'!F716)</f>
        <v>-1.3918142637935008E-2</v>
      </c>
      <c r="D717" s="396">
        <f>LN('Historical Prices (PG, SP500)'!O717/'Historical Prices (PG, SP500)'!O716)</f>
        <v>-5.7532933124543554E-3</v>
      </c>
      <c r="E717" s="396">
        <f t="shared" si="11"/>
        <v>-1.9671435950389365E-2</v>
      </c>
    </row>
    <row r="718" spans="2:5">
      <c r="B718" s="398">
        <f>'Historical Prices (PG, SP500)'!B718</f>
        <v>42639</v>
      </c>
      <c r="C718" s="396">
        <f>LN('Historical Prices (PG, SP500)'!F718/'Historical Prices (PG, SP500)'!F717)</f>
        <v>1.0249531106271772E-3</v>
      </c>
      <c r="D718" s="396">
        <f>LN('Historical Prices (PG, SP500)'!O718/'Historical Prices (PG, SP500)'!O717)</f>
        <v>-8.6248497700706916E-3</v>
      </c>
      <c r="E718" s="396">
        <f t="shared" si="11"/>
        <v>-7.5998966594435146E-3</v>
      </c>
    </row>
    <row r="719" spans="2:5">
      <c r="B719" s="398">
        <f>'Historical Prices (PG, SP500)'!B719</f>
        <v>42640</v>
      </c>
      <c r="C719" s="396">
        <f>LN('Historical Prices (PG, SP500)'!F719/'Historical Prices (PG, SP500)'!F718)</f>
        <v>5.7885980022270812E-3</v>
      </c>
      <c r="D719" s="396">
        <f>LN('Historical Prices (PG, SP500)'!O719/'Historical Prices (PG, SP500)'!O718)</f>
        <v>6.4234951715066626E-3</v>
      </c>
      <c r="E719" s="396">
        <f t="shared" si="11"/>
        <v>1.2212093173733743E-2</v>
      </c>
    </row>
    <row r="720" spans="2:5">
      <c r="B720" s="398">
        <f>'Historical Prices (PG, SP500)'!B720</f>
        <v>42641</v>
      </c>
      <c r="C720" s="396">
        <f>LN('Historical Prices (PG, SP500)'!F720/'Historical Prices (PG, SP500)'!F719)</f>
        <v>1.2372196957267274E-2</v>
      </c>
      <c r="D720" s="396">
        <f>LN('Historical Prices (PG, SP500)'!O720/'Historical Prices (PG, SP500)'!O719)</f>
        <v>5.2825763509087575E-3</v>
      </c>
      <c r="E720" s="396">
        <f t="shared" si="11"/>
        <v>1.7654773308176032E-2</v>
      </c>
    </row>
    <row r="721" spans="2:5">
      <c r="B721" s="398">
        <f>'Historical Prices (PG, SP500)'!B721</f>
        <v>42642</v>
      </c>
      <c r="C721" s="396">
        <f>LN('Historical Prices (PG, SP500)'!F721/'Historical Prices (PG, SP500)'!F720)</f>
        <v>-1.3844511590468947E-2</v>
      </c>
      <c r="D721" s="396">
        <f>LN('Historical Prices (PG, SP500)'!O721/'Historical Prices (PG, SP500)'!O720)</f>
        <v>-9.3651275565667449E-3</v>
      </c>
      <c r="E721" s="396">
        <f t="shared" si="11"/>
        <v>-2.3209639147035693E-2</v>
      </c>
    </row>
    <row r="722" spans="2:5">
      <c r="B722" s="398">
        <f>'Historical Prices (PG, SP500)'!B722</f>
        <v>42643</v>
      </c>
      <c r="C722" s="396">
        <f>LN('Historical Prices (PG, SP500)'!F722/'Historical Prices (PG, SP500)'!F721)</f>
        <v>1.708095213233541E-2</v>
      </c>
      <c r="D722" s="396">
        <f>LN('Historical Prices (PG, SP500)'!O722/'Historical Prices (PG, SP500)'!O721)</f>
        <v>7.9363927170502876E-3</v>
      </c>
      <c r="E722" s="396">
        <f t="shared" si="11"/>
        <v>2.5017344849385698E-2</v>
      </c>
    </row>
    <row r="723" spans="2:5">
      <c r="B723" s="398">
        <f>'Historical Prices (PG, SP500)'!B723</f>
        <v>42646</v>
      </c>
      <c r="C723" s="396">
        <f>LN('Historical Prices (PG, SP500)'!F723/'Historical Prices (PG, SP500)'!F722)</f>
        <v>-1.22191529353077E-2</v>
      </c>
      <c r="D723" s="396">
        <f>LN('Historical Prices (PG, SP500)'!O723/'Historical Prices (PG, SP500)'!O722)</f>
        <v>-3.2660234772408018E-3</v>
      </c>
      <c r="E723" s="396">
        <f t="shared" si="11"/>
        <v>-1.5485176412548502E-2</v>
      </c>
    </row>
    <row r="724" spans="2:5">
      <c r="B724" s="398">
        <f>'Historical Prices (PG, SP500)'!B724</f>
        <v>42647</v>
      </c>
      <c r="C724" s="396">
        <f>LN('Historical Prices (PG, SP500)'!F724/'Historical Prices (PG, SP500)'!F723)</f>
        <v>-3.5026983046137117E-3</v>
      </c>
      <c r="D724" s="396">
        <f>LN('Historical Prices (PG, SP500)'!O724/'Historical Prices (PG, SP500)'!O723)</f>
        <v>-4.9678818158212078E-3</v>
      </c>
      <c r="E724" s="396">
        <f t="shared" si="11"/>
        <v>-8.4705801204349191E-3</v>
      </c>
    </row>
    <row r="725" spans="2:5">
      <c r="B725" s="398">
        <f>'Historical Prices (PG, SP500)'!B725</f>
        <v>42648</v>
      </c>
      <c r="C725" s="396">
        <f>LN('Historical Prices (PG, SP500)'!F725/'Historical Prices (PG, SP500)'!F724)</f>
        <v>5.6433559623451264E-3</v>
      </c>
      <c r="D725" s="396">
        <f>LN('Historical Prices (PG, SP500)'!O725/'Historical Prices (PG, SP500)'!O724)</f>
        <v>4.2874861231427417E-3</v>
      </c>
      <c r="E725" s="396">
        <f t="shared" si="11"/>
        <v>9.930842085487869E-3</v>
      </c>
    </row>
    <row r="726" spans="2:5">
      <c r="B726" s="398">
        <f>'Historical Prices (PG, SP500)'!B726</f>
        <v>42649</v>
      </c>
      <c r="C726" s="396">
        <f>LN('Historical Prices (PG, SP500)'!F726/'Historical Prices (PG, SP500)'!F725)</f>
        <v>4.155708817555814E-3</v>
      </c>
      <c r="D726" s="396">
        <f>LN('Historical Prices (PG, SP500)'!O726/'Historical Prices (PG, SP500)'!O725)</f>
        <v>4.8144428658220277E-4</v>
      </c>
      <c r="E726" s="396">
        <f t="shared" si="11"/>
        <v>4.6371531041380165E-3</v>
      </c>
    </row>
    <row r="727" spans="2:5">
      <c r="B727" s="398">
        <f>'Historical Prices (PG, SP500)'!B727</f>
        <v>42650</v>
      </c>
      <c r="C727" s="396">
        <f>LN('Historical Prices (PG, SP500)'!F727/'Historical Prices (PG, SP500)'!F726)</f>
        <v>8.7044294218972459E-3</v>
      </c>
      <c r="D727" s="396">
        <f>LN('Historical Prices (PG, SP500)'!O727/'Historical Prices (PG, SP500)'!O726)</f>
        <v>-3.2587877673729898E-3</v>
      </c>
      <c r="E727" s="396">
        <f t="shared" si="11"/>
        <v>5.4456416545242562E-3</v>
      </c>
    </row>
    <row r="728" spans="2:5">
      <c r="B728" s="398">
        <f>'Historical Prices (PG, SP500)'!B728</f>
        <v>42653</v>
      </c>
      <c r="C728" s="396">
        <f>LN('Historical Prices (PG, SP500)'!F728/'Historical Prices (PG, SP500)'!F727)</f>
        <v>-1.0499392893479814E-2</v>
      </c>
      <c r="D728" s="396">
        <f>LN('Historical Prices (PG, SP500)'!O728/'Historical Prices (PG, SP500)'!O727)</f>
        <v>4.5953303755956135E-3</v>
      </c>
      <c r="E728" s="396">
        <f t="shared" si="11"/>
        <v>-5.9040625178842007E-3</v>
      </c>
    </row>
    <row r="729" spans="2:5">
      <c r="B729" s="398">
        <f>'Historical Prices (PG, SP500)'!B729</f>
        <v>42654</v>
      </c>
      <c r="C729" s="396">
        <f>LN('Historical Prices (PG, SP500)'!F729/'Historical Prices (PG, SP500)'!F728)</f>
        <v>-5.8558388384600682E-3</v>
      </c>
      <c r="D729" s="396">
        <f>LN('Historical Prices (PG, SP500)'!O729/'Historical Prices (PG, SP500)'!O728)</f>
        <v>-1.2524577866582336E-2</v>
      </c>
      <c r="E729" s="396">
        <f t="shared" si="11"/>
        <v>-1.8380416705042403E-2</v>
      </c>
    </row>
    <row r="730" spans="2:5">
      <c r="B730" s="398">
        <f>'Historical Prices (PG, SP500)'!B730</f>
        <v>42655</v>
      </c>
      <c r="C730" s="396">
        <f>LN('Historical Prices (PG, SP500)'!F730/'Historical Prices (PG, SP500)'!F729)</f>
        <v>3.3876122316642786E-4</v>
      </c>
      <c r="D730" s="396">
        <f>LN('Historical Prices (PG, SP500)'!O730/'Historical Prices (PG, SP500)'!O729)</f>
        <v>1.1459325937728834E-3</v>
      </c>
      <c r="E730" s="396">
        <f t="shared" si="11"/>
        <v>1.4846938169393114E-3</v>
      </c>
    </row>
    <row r="731" spans="2:5">
      <c r="B731" s="398">
        <f>'Historical Prices (PG, SP500)'!B731</f>
        <v>42656</v>
      </c>
      <c r="C731" s="396">
        <f>LN('Historical Prices (PG, SP500)'!F731/'Historical Prices (PG, SP500)'!F730)</f>
        <v>-3.7328475417026303E-3</v>
      </c>
      <c r="D731" s="396">
        <f>LN('Historical Prices (PG, SP500)'!O731/'Historical Prices (PG, SP500)'!O730)</f>
        <v>-3.104076499634731E-3</v>
      </c>
      <c r="E731" s="396">
        <f t="shared" si="11"/>
        <v>-6.8369240413373618E-3</v>
      </c>
    </row>
    <row r="732" spans="2:5">
      <c r="B732" s="398">
        <f>'Historical Prices (PG, SP500)'!B732</f>
        <v>42657</v>
      </c>
      <c r="C732" s="396">
        <f>LN('Historical Prices (PG, SP500)'!F732/'Historical Prices (PG, SP500)'!F731)</f>
        <v>2.1509263078549079E-3</v>
      </c>
      <c r="D732" s="396">
        <f>LN('Historical Prices (PG, SP500)'!O732/'Historical Prices (PG, SP500)'!O731)</f>
        <v>2.0158385876223729E-4</v>
      </c>
      <c r="E732" s="396">
        <f t="shared" si="11"/>
        <v>2.3525101666171449E-3</v>
      </c>
    </row>
    <row r="733" spans="2:5">
      <c r="B733" s="398">
        <f>'Historical Prices (PG, SP500)'!B733</f>
        <v>42660</v>
      </c>
      <c r="C733" s="396">
        <f>LN('Historical Prices (PG, SP500)'!F733/'Historical Prices (PG, SP500)'!F732)</f>
        <v>-6.8081278873554189E-3</v>
      </c>
      <c r="D733" s="396">
        <f>LN('Historical Prices (PG, SP500)'!O733/'Historical Prices (PG, SP500)'!O732)</f>
        <v>-3.0426178920773266E-3</v>
      </c>
      <c r="E733" s="396">
        <f t="shared" si="11"/>
        <v>-9.8507457794327451E-3</v>
      </c>
    </row>
    <row r="734" spans="2:5">
      <c r="B734" s="398">
        <f>'Historical Prices (PG, SP500)'!B734</f>
        <v>42661</v>
      </c>
      <c r="C734" s="396">
        <f>LN('Historical Prices (PG, SP500)'!F734/'Historical Prices (PG, SP500)'!F733)</f>
        <v>-4.3359835409951903E-3</v>
      </c>
      <c r="D734" s="396">
        <f>LN('Historical Prices (PG, SP500)'!O734/'Historical Prices (PG, SP500)'!O733)</f>
        <v>6.1415057663595871E-3</v>
      </c>
      <c r="E734" s="396">
        <f t="shared" si="11"/>
        <v>1.8055222253643968E-3</v>
      </c>
    </row>
    <row r="735" spans="2:5">
      <c r="B735" s="398">
        <f>'Historical Prices (PG, SP500)'!B735</f>
        <v>42662</v>
      </c>
      <c r="C735" s="396">
        <f>LN('Historical Prices (PG, SP500)'!F735/'Historical Prices (PG, SP500)'!F734)</f>
        <v>-2.208305267009331E-2</v>
      </c>
      <c r="D735" s="396">
        <f>LN('Historical Prices (PG, SP500)'!O735/'Historical Prices (PG, SP500)'!O734)</f>
        <v>2.1895719655424944E-3</v>
      </c>
      <c r="E735" s="396">
        <f t="shared" si="11"/>
        <v>-1.9893480704550815E-2</v>
      </c>
    </row>
    <row r="736" spans="2:5">
      <c r="B736" s="398">
        <f>'Historical Prices (PG, SP500)'!B736</f>
        <v>42663</v>
      </c>
      <c r="C736" s="396">
        <f>LN('Historical Prices (PG, SP500)'!F736/'Historical Prices (PG, SP500)'!F735)</f>
        <v>-7.1567266972817553E-3</v>
      </c>
      <c r="D736" s="396">
        <f>LN('Historical Prices (PG, SP500)'!O736/'Historical Prices (PG, SP500)'!O735)</f>
        <v>-1.3766710511558952E-3</v>
      </c>
      <c r="E736" s="396">
        <f t="shared" si="11"/>
        <v>-8.5333977484376503E-3</v>
      </c>
    </row>
    <row r="737" spans="2:5">
      <c r="B737" s="398">
        <f>'Historical Prices (PG, SP500)'!B737</f>
        <v>42664</v>
      </c>
      <c r="C737" s="396">
        <f>LN('Historical Prices (PG, SP500)'!F737/'Historical Prices (PG, SP500)'!F736)</f>
        <v>-7.0896904890157776E-3</v>
      </c>
      <c r="D737" s="396">
        <f>LN('Historical Prices (PG, SP500)'!O737/'Historical Prices (PG, SP500)'!O736)</f>
        <v>-8.4145242314662383E-5</v>
      </c>
      <c r="E737" s="396">
        <f t="shared" si="11"/>
        <v>-7.1738357313304397E-3</v>
      </c>
    </row>
    <row r="738" spans="2:5">
      <c r="B738" s="398">
        <f>'Historical Prices (PG, SP500)'!B738</f>
        <v>42667</v>
      </c>
      <c r="C738" s="396">
        <f>LN('Historical Prices (PG, SP500)'!F738/'Historical Prices (PG, SP500)'!F737)</f>
        <v>-2.7311541052130735E-3</v>
      </c>
      <c r="D738" s="396">
        <f>LN('Historical Prices (PG, SP500)'!O738/'Historical Prices (PG, SP500)'!O737)</f>
        <v>4.7385946404059154E-3</v>
      </c>
      <c r="E738" s="396">
        <f t="shared" si="11"/>
        <v>2.007440535192842E-3</v>
      </c>
    </row>
    <row r="739" spans="2:5">
      <c r="B739" s="398">
        <f>'Historical Prices (PG, SP500)'!B739</f>
        <v>42668</v>
      </c>
      <c r="C739" s="396">
        <f>LN('Historical Prices (PG, SP500)'!F739/'Historical Prices (PG, SP500)'!F738)</f>
        <v>3.3556699902202336E-2</v>
      </c>
      <c r="D739" s="396">
        <f>LN('Historical Prices (PG, SP500)'!O739/'Historical Prices (PG, SP500)'!O738)</f>
        <v>-3.8049574576371451E-3</v>
      </c>
      <c r="E739" s="396">
        <f t="shared" si="11"/>
        <v>2.9751742444565191E-2</v>
      </c>
    </row>
    <row r="740" spans="2:5">
      <c r="B740" s="398">
        <f>'Historical Prices (PG, SP500)'!B740</f>
        <v>42669</v>
      </c>
      <c r="C740" s="396">
        <f>LN('Historical Prices (PG, SP500)'!F740/'Historical Prices (PG, SP500)'!F739)</f>
        <v>4.9320624448933176E-3</v>
      </c>
      <c r="D740" s="396">
        <f>LN('Historical Prices (PG, SP500)'!O740/'Historical Prices (PG, SP500)'!O739)</f>
        <v>-1.741927702175836E-3</v>
      </c>
      <c r="E740" s="396">
        <f t="shared" si="11"/>
        <v>3.1901347427174816E-3</v>
      </c>
    </row>
    <row r="741" spans="2:5">
      <c r="B741" s="398">
        <f>'Historical Prices (PG, SP500)'!B741</f>
        <v>42670</v>
      </c>
      <c r="C741" s="396">
        <f>LN('Historical Prices (PG, SP500)'!F741/'Historical Prices (PG, SP500)'!F740)</f>
        <v>-9.4264404309275067E-3</v>
      </c>
      <c r="D741" s="396">
        <f>LN('Historical Prices (PG, SP500)'!O741/'Historical Prices (PG, SP500)'!O740)</f>
        <v>-2.991196103286747E-3</v>
      </c>
      <c r="E741" s="396">
        <f t="shared" si="11"/>
        <v>-1.2417636534214254E-2</v>
      </c>
    </row>
    <row r="742" spans="2:5">
      <c r="B742" s="398">
        <f>'Historical Prices (PG, SP500)'!B742</f>
        <v>42671</v>
      </c>
      <c r="C742" s="396">
        <f>LN('Historical Prices (PG, SP500)'!F742/'Historical Prices (PG, SP500)'!F741)</f>
        <v>2.998433834510083E-3</v>
      </c>
      <c r="D742" s="396">
        <f>LN('Historical Prices (PG, SP500)'!O742/'Historical Prices (PG, SP500)'!O741)</f>
        <v>-3.1131401617605554E-3</v>
      </c>
      <c r="E742" s="396">
        <f t="shared" si="11"/>
        <v>-1.1470632725047239E-4</v>
      </c>
    </row>
    <row r="743" spans="2:5">
      <c r="B743" s="398">
        <f>'Historical Prices (PG, SP500)'!B743</f>
        <v>42674</v>
      </c>
      <c r="C743" s="396">
        <f>LN('Historical Prices (PG, SP500)'!F743/'Historical Prices (PG, SP500)'!F742)</f>
        <v>-4.6064271985135098E-4</v>
      </c>
      <c r="D743" s="396">
        <f>LN('Historical Prices (PG, SP500)'!O743/'Historical Prices (PG, SP500)'!O742)</f>
        <v>-1.2228399443930542E-4</v>
      </c>
      <c r="E743" s="396">
        <f t="shared" si="11"/>
        <v>-5.8292671429065646E-4</v>
      </c>
    </row>
    <row r="744" spans="2:5">
      <c r="B744" s="398">
        <f>'Historical Prices (PG, SP500)'!B744</f>
        <v>42675</v>
      </c>
      <c r="C744" s="396">
        <f>LN('Historical Prices (PG, SP500)'!F744/'Historical Prices (PG, SP500)'!F743)</f>
        <v>5.758134303880891E-4</v>
      </c>
      <c r="D744" s="396">
        <f>LN('Historical Prices (PG, SP500)'!O744/'Historical Prices (PG, SP500)'!O743)</f>
        <v>-6.810018806473475E-3</v>
      </c>
      <c r="E744" s="396">
        <f t="shared" si="11"/>
        <v>-6.2342053760853855E-3</v>
      </c>
    </row>
    <row r="745" spans="2:5">
      <c r="B745" s="398">
        <f>'Historical Prices (PG, SP500)'!B745</f>
        <v>42676</v>
      </c>
      <c r="C745" s="396">
        <f>LN('Historical Prices (PG, SP500)'!F745/'Historical Prices (PG, SP500)'!F744)</f>
        <v>-1.2673543090971464E-3</v>
      </c>
      <c r="D745" s="396">
        <f>LN('Historical Prices (PG, SP500)'!O745/'Historical Prices (PG, SP500)'!O744)</f>
        <v>-6.5468847876808331E-3</v>
      </c>
      <c r="E745" s="396">
        <f t="shared" si="11"/>
        <v>-7.8142390967779786E-3</v>
      </c>
    </row>
    <row r="746" spans="2:5">
      <c r="B746" s="398">
        <f>'Historical Prices (PG, SP500)'!B746</f>
        <v>42677</v>
      </c>
      <c r="C746" s="396">
        <f>LN('Historical Prices (PG, SP500)'!F746/'Historical Prices (PG, SP500)'!F745)</f>
        <v>-1.6153228761059358E-3</v>
      </c>
      <c r="D746" s="396">
        <f>LN('Historical Prices (PG, SP500)'!O746/'Historical Prices (PG, SP500)'!O745)</f>
        <v>-4.4332128813332093E-3</v>
      </c>
      <c r="E746" s="396">
        <f t="shared" si="11"/>
        <v>-6.0485357574391451E-3</v>
      </c>
    </row>
    <row r="747" spans="2:5">
      <c r="B747" s="398">
        <f>'Historical Prices (PG, SP500)'!B747</f>
        <v>42678</v>
      </c>
      <c r="C747" s="396">
        <f>LN('Historical Prices (PG, SP500)'!F747/'Historical Prices (PG, SP500)'!F746)</f>
        <v>-1.7707778634377683E-2</v>
      </c>
      <c r="D747" s="396">
        <f>LN('Historical Prices (PG, SP500)'!O747/'Historical Prices (PG, SP500)'!O746)</f>
        <v>-1.667520046979567E-3</v>
      </c>
      <c r="E747" s="396">
        <f t="shared" si="11"/>
        <v>-1.9375298681357251E-2</v>
      </c>
    </row>
    <row r="748" spans="2:5">
      <c r="B748" s="398">
        <f>'Historical Prices (PG, SP500)'!B748</f>
        <v>42681</v>
      </c>
      <c r="C748" s="396">
        <f>LN('Historical Prices (PG, SP500)'!F748/'Historical Prices (PG, SP500)'!F747)</f>
        <v>1.7245778153487323E-2</v>
      </c>
      <c r="D748" s="396">
        <f>LN('Historical Prices (PG, SP500)'!O748/'Historical Prices (PG, SP500)'!O747)</f>
        <v>2.198019977703114E-2</v>
      </c>
      <c r="E748" s="396">
        <f t="shared" si="11"/>
        <v>3.9225977930518463E-2</v>
      </c>
    </row>
    <row r="749" spans="2:5">
      <c r="B749" s="398">
        <f>'Historical Prices (PG, SP500)'!B749</f>
        <v>42682</v>
      </c>
      <c r="C749" s="396">
        <f>LN('Historical Prices (PG, SP500)'!F749/'Historical Prices (PG, SP500)'!F748)</f>
        <v>1.0343742558165558E-2</v>
      </c>
      <c r="D749" s="396">
        <f>LN('Historical Prices (PG, SP500)'!O749/'Historical Prices (PG, SP500)'!O748)</f>
        <v>3.7648783671193967E-3</v>
      </c>
      <c r="E749" s="396">
        <f t="shared" si="11"/>
        <v>1.4108620925284955E-2</v>
      </c>
    </row>
    <row r="750" spans="2:5">
      <c r="B750" s="398">
        <f>'Historical Prices (PG, SP500)'!B750</f>
        <v>42683</v>
      </c>
      <c r="C750" s="396">
        <f>LN('Historical Prices (PG, SP500)'!F750/'Historical Prices (PG, SP500)'!F749)</f>
        <v>-1.7648523225844349E-2</v>
      </c>
      <c r="D750" s="396">
        <f>LN('Historical Prices (PG, SP500)'!O750/'Historical Prices (PG, SP500)'!O749)</f>
        <v>1.1016119798123997E-2</v>
      </c>
      <c r="E750" s="396">
        <f t="shared" si="11"/>
        <v>-6.6324034277203524E-3</v>
      </c>
    </row>
    <row r="751" spans="2:5">
      <c r="B751" s="398">
        <f>'Historical Prices (PG, SP500)'!B751</f>
        <v>42684</v>
      </c>
      <c r="C751" s="396">
        <f>LN('Historical Prices (PG, SP500)'!F751/'Historical Prices (PG, SP500)'!F750)</f>
        <v>-3.5174459457861879E-2</v>
      </c>
      <c r="D751" s="396">
        <f>LN('Historical Prices (PG, SP500)'!O751/'Historical Prices (PG, SP500)'!O750)</f>
        <v>1.948845391487013E-3</v>
      </c>
      <c r="E751" s="396">
        <f t="shared" si="11"/>
        <v>-3.3225614066374864E-2</v>
      </c>
    </row>
    <row r="752" spans="2:5">
      <c r="B752" s="398">
        <f>'Historical Prices (PG, SP500)'!B752</f>
        <v>42685</v>
      </c>
      <c r="C752" s="396">
        <f>LN('Historical Prices (PG, SP500)'!F752/'Historical Prices (PG, SP500)'!F751)</f>
        <v>7.4457290816688773E-3</v>
      </c>
      <c r="D752" s="396">
        <f>LN('Historical Prices (PG, SP500)'!O752/'Historical Prices (PG, SP500)'!O751)</f>
        <v>-1.3989282109407189E-3</v>
      </c>
      <c r="E752" s="396">
        <f t="shared" si="11"/>
        <v>6.0468008707281586E-3</v>
      </c>
    </row>
    <row r="753" spans="2:5">
      <c r="B753" s="398">
        <f>'Historical Prices (PG, SP500)'!B753</f>
        <v>42688</v>
      </c>
      <c r="C753" s="396">
        <f>LN('Historical Prices (PG, SP500)'!F753/'Historical Prices (PG, SP500)'!F752)</f>
        <v>-6.9636731523407061E-3</v>
      </c>
      <c r="D753" s="396">
        <f>LN('Historical Prices (PG, SP500)'!O753/'Historical Prices (PG, SP500)'!O752)</f>
        <v>-1.1550945719234191E-4</v>
      </c>
      <c r="E753" s="396">
        <f t="shared" si="11"/>
        <v>-7.079182609533048E-3</v>
      </c>
    </row>
    <row r="754" spans="2:5">
      <c r="B754" s="398">
        <f>'Historical Prices (PG, SP500)'!B754</f>
        <v>42689</v>
      </c>
      <c r="C754" s="396">
        <f>LN('Historical Prices (PG, SP500)'!F754/'Historical Prices (PG, SP500)'!F753)</f>
        <v>7.4421540084048735E-3</v>
      </c>
      <c r="D754" s="396">
        <f>LN('Historical Prices (PG, SP500)'!O754/'Historical Prices (PG, SP500)'!O753)</f>
        <v>7.4529552949928806E-3</v>
      </c>
      <c r="E754" s="396">
        <f t="shared" si="11"/>
        <v>1.4895109303397755E-2</v>
      </c>
    </row>
    <row r="755" spans="2:5">
      <c r="B755" s="398">
        <f>'Historical Prices (PG, SP500)'!B755</f>
        <v>42690</v>
      </c>
      <c r="C755" s="396">
        <f>LN('Historical Prices (PG, SP500)'!F755/'Historical Prices (PG, SP500)'!F754)</f>
        <v>-5.1555894678555576E-3</v>
      </c>
      <c r="D755" s="396">
        <f>LN('Historical Prices (PG, SP500)'!O755/'Historical Prices (PG, SP500)'!O754)</f>
        <v>-1.5835169024771387E-3</v>
      </c>
      <c r="E755" s="396">
        <f t="shared" si="11"/>
        <v>-6.7391063703326967E-3</v>
      </c>
    </row>
    <row r="756" spans="2:5">
      <c r="B756" s="398">
        <f>'Historical Prices (PG, SP500)'!B756</f>
        <v>42691</v>
      </c>
      <c r="C756" s="396">
        <f>LN('Historical Prices (PG, SP500)'!F756/'Historical Prices (PG, SP500)'!F755)</f>
        <v>-1.4435464861671616E-3</v>
      </c>
      <c r="D756" s="396">
        <f>LN('Historical Prices (PG, SP500)'!O756/'Historical Prices (PG, SP500)'!O755)</f>
        <v>4.6654694620837109E-3</v>
      </c>
      <c r="E756" s="396">
        <f t="shared" si="11"/>
        <v>3.2219229759165493E-3</v>
      </c>
    </row>
    <row r="757" spans="2:5">
      <c r="B757" s="398">
        <f>'Historical Prices (PG, SP500)'!B757</f>
        <v>42692</v>
      </c>
      <c r="C757" s="396">
        <f>LN('Historical Prices (PG, SP500)'!F757/'Historical Prices (PG, SP500)'!F756)</f>
        <v>-1.2964378586726945E-2</v>
      </c>
      <c r="D757" s="396">
        <f>LN('Historical Prices (PG, SP500)'!O757/'Historical Prices (PG, SP500)'!O756)</f>
        <v>-2.3896514373653198E-3</v>
      </c>
      <c r="E757" s="396">
        <f t="shared" si="11"/>
        <v>-1.5354030024092264E-2</v>
      </c>
    </row>
    <row r="758" spans="2:5">
      <c r="B758" s="398">
        <f>'Historical Prices (PG, SP500)'!B758</f>
        <v>42695</v>
      </c>
      <c r="C758" s="396">
        <f>LN('Historical Prices (PG, SP500)'!F758/'Historical Prices (PG, SP500)'!F757)</f>
        <v>7.7745654464522179E-3</v>
      </c>
      <c r="D758" s="396">
        <f>LN('Historical Prices (PG, SP500)'!O758/'Historical Prices (PG, SP500)'!O757)</f>
        <v>7.4337023919075753E-3</v>
      </c>
      <c r="E758" s="396">
        <f t="shared" si="11"/>
        <v>1.5208267838359792E-2</v>
      </c>
    </row>
    <row r="759" spans="2:5">
      <c r="B759" s="398">
        <f>'Historical Prices (PG, SP500)'!B759</f>
        <v>42696</v>
      </c>
      <c r="C759" s="396">
        <f>LN('Historical Prices (PG, SP500)'!F759/'Historical Prices (PG, SP500)'!F758)</f>
        <v>1.451064332900398E-3</v>
      </c>
      <c r="D759" s="396">
        <f>LN('Historical Prices (PG, SP500)'!O759/'Historical Prices (PG, SP500)'!O758)</f>
        <v>2.1630907556930735E-3</v>
      </c>
      <c r="E759" s="396">
        <f t="shared" si="11"/>
        <v>3.6141550885934715E-3</v>
      </c>
    </row>
    <row r="760" spans="2:5">
      <c r="B760" s="398">
        <f>'Historical Prices (PG, SP500)'!B760</f>
        <v>42697</v>
      </c>
      <c r="C760" s="396">
        <f>LN('Historical Prices (PG, SP500)'!F760/'Historical Prices (PG, SP500)'!F759)</f>
        <v>-9.6714223003834475E-4</v>
      </c>
      <c r="D760" s="396">
        <f>LN('Historical Prices (PG, SP500)'!O760/'Historical Prices (PG, SP500)'!O759)</f>
        <v>8.0769847597577586E-4</v>
      </c>
      <c r="E760" s="396">
        <f t="shared" si="11"/>
        <v>-1.5944375406256889E-4</v>
      </c>
    </row>
    <row r="761" spans="2:5">
      <c r="B761" s="398">
        <f>'Historical Prices (PG, SP500)'!B761</f>
        <v>42699</v>
      </c>
      <c r="C761" s="396">
        <f>LN('Historical Prices (PG, SP500)'!F761/'Historical Prices (PG, SP500)'!F760)</f>
        <v>9.3897283680512127E-3</v>
      </c>
      <c r="D761" s="396">
        <f>LN('Historical Prices (PG, SP500)'!O761/'Historical Prices (PG, SP500)'!O760)</f>
        <v>3.9067456340769443E-3</v>
      </c>
      <c r="E761" s="396">
        <f t="shared" si="11"/>
        <v>1.3296474002128158E-2</v>
      </c>
    </row>
    <row r="762" spans="2:5">
      <c r="B762" s="398">
        <f>'Historical Prices (PG, SP500)'!B762</f>
        <v>42702</v>
      </c>
      <c r="C762" s="396">
        <f>LN('Historical Prices (PG, SP500)'!F762/'Historical Prices (PG, SP500)'!F761)</f>
        <v>-4.6838373306387088E-3</v>
      </c>
      <c r="D762" s="396">
        <f>LN('Historical Prices (PG, SP500)'!O762/'Historical Prices (PG, SP500)'!O761)</f>
        <v>-5.2683892752049318E-3</v>
      </c>
      <c r="E762" s="396">
        <f t="shared" si="11"/>
        <v>-9.9522266058436407E-3</v>
      </c>
    </row>
    <row r="763" spans="2:5">
      <c r="B763" s="398">
        <f>'Historical Prices (PG, SP500)'!B763</f>
        <v>42703</v>
      </c>
      <c r="C763" s="396">
        <f>LN('Historical Prices (PG, SP500)'!F763/'Historical Prices (PG, SP500)'!F762)</f>
        <v>-2.1692103117267577E-3</v>
      </c>
      <c r="D763" s="396">
        <f>LN('Historical Prices (PG, SP500)'!O763/'Historical Prices (PG, SP500)'!O762)</f>
        <v>1.3344021688134898E-3</v>
      </c>
      <c r="E763" s="396">
        <f t="shared" si="11"/>
        <v>-8.3480814291326784E-4</v>
      </c>
    </row>
    <row r="764" spans="2:5">
      <c r="B764" s="398">
        <f>'Historical Prices (PG, SP500)'!B764</f>
        <v>42704</v>
      </c>
      <c r="C764" s="396">
        <f>LN('Historical Prices (PG, SP500)'!F764/'Historical Prices (PG, SP500)'!F763)</f>
        <v>-5.2011003875914617E-3</v>
      </c>
      <c r="D764" s="396">
        <f>LN('Historical Prices (PG, SP500)'!O764/'Historical Prices (PG, SP500)'!O763)</f>
        <v>-2.6569303207866061E-3</v>
      </c>
      <c r="E764" s="396">
        <f t="shared" si="11"/>
        <v>-7.8580307083780682E-3</v>
      </c>
    </row>
    <row r="765" spans="2:5">
      <c r="B765" s="398">
        <f>'Historical Prices (PG, SP500)'!B765</f>
        <v>42705</v>
      </c>
      <c r="C765" s="396">
        <f>LN('Historical Prices (PG, SP500)'!F765/'Historical Prices (PG, SP500)'!F764)</f>
        <v>-7.3028318714265759E-3</v>
      </c>
      <c r="D765" s="396">
        <f>LN('Historical Prices (PG, SP500)'!O765/'Historical Prices (PG, SP500)'!O764)</f>
        <v>-3.5217232085723734E-3</v>
      </c>
      <c r="E765" s="396">
        <f t="shared" si="11"/>
        <v>-1.082455507999895E-2</v>
      </c>
    </row>
    <row r="766" spans="2:5">
      <c r="B766" s="398">
        <f>'Historical Prices (PG, SP500)'!B766</f>
        <v>42706</v>
      </c>
      <c r="C766" s="396">
        <f>LN('Historical Prices (PG, SP500)'!F766/'Historical Prices (PG, SP500)'!F765)</f>
        <v>6.5749779070350539E-3</v>
      </c>
      <c r="D766" s="396">
        <f>LN('Historical Prices (PG, SP500)'!O766/'Historical Prices (PG, SP500)'!O765)</f>
        <v>3.9692769872242176E-4</v>
      </c>
      <c r="E766" s="396">
        <f t="shared" si="11"/>
        <v>6.9719056057574759E-3</v>
      </c>
    </row>
    <row r="767" spans="2:5">
      <c r="B767" s="398">
        <f>'Historical Prices (PG, SP500)'!B767</f>
        <v>42709</v>
      </c>
      <c r="C767" s="396">
        <f>LN('Historical Prices (PG, SP500)'!F767/'Historical Prices (PG, SP500)'!F766)</f>
        <v>7.1346333237968977E-3</v>
      </c>
      <c r="D767" s="396">
        <f>LN('Historical Prices (PG, SP500)'!O767/'Historical Prices (PG, SP500)'!O766)</f>
        <v>5.8044270335040676E-3</v>
      </c>
      <c r="E767" s="396">
        <f t="shared" si="11"/>
        <v>1.2939060357300965E-2</v>
      </c>
    </row>
    <row r="768" spans="2:5">
      <c r="B768" s="398">
        <f>'Historical Prices (PG, SP500)'!B768</f>
        <v>42710</v>
      </c>
      <c r="C768" s="396">
        <f>LN('Historical Prices (PG, SP500)'!F768/'Historical Prices (PG, SP500)'!F767)</f>
        <v>-9.6436413785602466E-4</v>
      </c>
      <c r="D768" s="396">
        <f>LN('Historical Prices (PG, SP500)'!O768/'Historical Prices (PG, SP500)'!O767)</f>
        <v>3.4050842286357528E-3</v>
      </c>
      <c r="E768" s="396">
        <f t="shared" si="11"/>
        <v>2.4407200907797279E-3</v>
      </c>
    </row>
    <row r="769" spans="2:5">
      <c r="B769" s="398">
        <f>'Historical Prices (PG, SP500)'!B769</f>
        <v>42711</v>
      </c>
      <c r="C769" s="396">
        <f>LN('Historical Prices (PG, SP500)'!F769/'Historical Prices (PG, SP500)'!F768)</f>
        <v>1.5201632969213374E-2</v>
      </c>
      <c r="D769" s="396">
        <f>LN('Historical Prices (PG, SP500)'!O769/'Historical Prices (PG, SP500)'!O768)</f>
        <v>1.3077359109980912E-2</v>
      </c>
      <c r="E769" s="396">
        <f t="shared" si="11"/>
        <v>2.8278992079194286E-2</v>
      </c>
    </row>
    <row r="770" spans="2:5">
      <c r="B770" s="398">
        <f>'Historical Prices (PG, SP500)'!B770</f>
        <v>42712</v>
      </c>
      <c r="C770" s="396">
        <f>LN('Historical Prices (PG, SP500)'!F770/'Historical Prices (PG, SP500)'!F769)</f>
        <v>-8.1107314856148569E-3</v>
      </c>
      <c r="D770" s="396">
        <f>LN('Historical Prices (PG, SP500)'!O770/'Historical Prices (PG, SP500)'!O769)</f>
        <v>2.1570146826418611E-3</v>
      </c>
      <c r="E770" s="396">
        <f t="shared" si="11"/>
        <v>-5.9537168029729958E-3</v>
      </c>
    </row>
    <row r="771" spans="2:5">
      <c r="B771" s="398">
        <f>'Historical Prices (PG, SP500)'!B771</f>
        <v>42713</v>
      </c>
      <c r="C771" s="396">
        <f>LN('Historical Prices (PG, SP500)'!F771/'Historical Prices (PG, SP500)'!F770)</f>
        <v>1.0365291878387676E-2</v>
      </c>
      <c r="D771" s="396">
        <f>LN('Historical Prices (PG, SP500)'!O771/'Historical Prices (PG, SP500)'!O770)</f>
        <v>5.9214185824436353E-3</v>
      </c>
      <c r="E771" s="396">
        <f t="shared" si="11"/>
        <v>1.628671046083131E-2</v>
      </c>
    </row>
    <row r="772" spans="2:5">
      <c r="B772" s="398">
        <f>'Historical Prices (PG, SP500)'!B772</f>
        <v>42716</v>
      </c>
      <c r="C772" s="396">
        <f>LN('Historical Prices (PG, SP500)'!F772/'Historical Prices (PG, SP500)'!F771)</f>
        <v>8.9675409205469177E-3</v>
      </c>
      <c r="D772" s="396">
        <f>LN('Historical Prices (PG, SP500)'!O772/'Historical Prices (PG, SP500)'!O771)</f>
        <v>-1.1380821315193454E-3</v>
      </c>
      <c r="E772" s="396">
        <f t="shared" si="11"/>
        <v>7.8294587890275717E-3</v>
      </c>
    </row>
    <row r="773" spans="2:5">
      <c r="B773" s="398">
        <f>'Historical Prices (PG, SP500)'!B773</f>
        <v>42717</v>
      </c>
      <c r="C773" s="396">
        <f>LN('Historical Prices (PG, SP500)'!F773/'Historical Prices (PG, SP500)'!F772)</f>
        <v>5.871998393231991E-4</v>
      </c>
      <c r="D773" s="396">
        <f>LN('Historical Prices (PG, SP500)'!O773/'Historical Prices (PG, SP500)'!O772)</f>
        <v>6.5184833042276425E-3</v>
      </c>
      <c r="E773" s="396">
        <f t="shared" ref="E773:E836" si="12">D773+C773</f>
        <v>7.1056831435508411E-3</v>
      </c>
    </row>
    <row r="774" spans="2:5">
      <c r="B774" s="398">
        <f>'Historical Prices (PG, SP500)'!B774</f>
        <v>42718</v>
      </c>
      <c r="C774" s="396">
        <f>LN('Historical Prices (PG, SP500)'!F774/'Historical Prices (PG, SP500)'!F773)</f>
        <v>-9.5547407598701537E-3</v>
      </c>
      <c r="D774" s="396">
        <f>LN('Historical Prices (PG, SP500)'!O774/'Historical Prices (PG, SP500)'!O773)</f>
        <v>-8.1502957242938472E-3</v>
      </c>
      <c r="E774" s="396">
        <f t="shared" si="12"/>
        <v>-1.7705036484164001E-2</v>
      </c>
    </row>
    <row r="775" spans="2:5">
      <c r="B775" s="398">
        <f>'Historical Prices (PG, SP500)'!B775</f>
        <v>42719</v>
      </c>
      <c r="C775" s="396">
        <f>LN('Historical Prices (PG, SP500)'!F775/'Historical Prices (PG, SP500)'!F774)</f>
        <v>3.6675225314671761E-3</v>
      </c>
      <c r="D775" s="396">
        <f>LN('Historical Prices (PG, SP500)'!O775/'Historical Prices (PG, SP500)'!O774)</f>
        <v>3.8757076880631845E-3</v>
      </c>
      <c r="E775" s="396">
        <f t="shared" si="12"/>
        <v>7.5432302195303606E-3</v>
      </c>
    </row>
    <row r="776" spans="2:5">
      <c r="B776" s="398">
        <f>'Historical Prices (PG, SP500)'!B776</f>
        <v>42720</v>
      </c>
      <c r="C776" s="396">
        <f>LN('Historical Prices (PG, SP500)'!F776/'Historical Prices (PG, SP500)'!F775)</f>
        <v>0</v>
      </c>
      <c r="D776" s="396">
        <f>LN('Historical Prices (PG, SP500)'!O776/'Historical Prices (PG, SP500)'!O775)</f>
        <v>-1.7521567788889247E-3</v>
      </c>
      <c r="E776" s="396">
        <f t="shared" si="12"/>
        <v>-1.7521567788889247E-3</v>
      </c>
    </row>
    <row r="777" spans="2:5">
      <c r="B777" s="398">
        <f>'Historical Prices (PG, SP500)'!B777</f>
        <v>42723</v>
      </c>
      <c r="C777" s="396">
        <f>LN('Historical Prices (PG, SP500)'!F777/'Historical Prices (PG, SP500)'!F776)</f>
        <v>3.5420037181332345E-4</v>
      </c>
      <c r="D777" s="396">
        <f>LN('Historical Prices (PG, SP500)'!O777/'Historical Prices (PG, SP500)'!O776)</f>
        <v>1.9731727431487977E-3</v>
      </c>
      <c r="E777" s="396">
        <f t="shared" si="12"/>
        <v>2.3273731149621212E-3</v>
      </c>
    </row>
    <row r="778" spans="2:5">
      <c r="B778" s="398">
        <f>'Historical Prices (PG, SP500)'!B778</f>
        <v>42724</v>
      </c>
      <c r="C778" s="396">
        <f>LN('Historical Prices (PG, SP500)'!F778/'Historical Prices (PG, SP500)'!F777)</f>
        <v>-1.6540528443469889E-3</v>
      </c>
      <c r="D778" s="396">
        <f>LN('Historical Prices (PG, SP500)'!O778/'Historical Prices (PG, SP500)'!O777)</f>
        <v>3.6309126355809252E-3</v>
      </c>
      <c r="E778" s="396">
        <f t="shared" si="12"/>
        <v>1.9768597912339361E-3</v>
      </c>
    </row>
    <row r="779" spans="2:5">
      <c r="B779" s="398">
        <f>'Historical Prices (PG, SP500)'!B779</f>
        <v>42725</v>
      </c>
      <c r="C779" s="396">
        <f>LN('Historical Prices (PG, SP500)'!F779/'Historical Prices (PG, SP500)'!F778)</f>
        <v>-3.4350167233537514E-3</v>
      </c>
      <c r="D779" s="396">
        <f>LN('Historical Prices (PG, SP500)'!O779/'Historical Prices (PG, SP500)'!O778)</f>
        <v>-2.4603856692401176E-3</v>
      </c>
      <c r="E779" s="396">
        <f t="shared" si="12"/>
        <v>-5.895402392593869E-3</v>
      </c>
    </row>
    <row r="780" spans="2:5">
      <c r="B780" s="398">
        <f>'Historical Prices (PG, SP500)'!B780</f>
        <v>42726</v>
      </c>
      <c r="C780" s="396">
        <f>LN('Historical Prices (PG, SP500)'!F780/'Historical Prices (PG, SP500)'!F779)</f>
        <v>2.2518765071507549E-3</v>
      </c>
      <c r="D780" s="396">
        <f>LN('Historical Prices (PG, SP500)'!O780/'Historical Prices (PG, SP500)'!O779)</f>
        <v>-1.8647113534051916E-3</v>
      </c>
      <c r="E780" s="396">
        <f t="shared" si="12"/>
        <v>3.8716515374556323E-4</v>
      </c>
    </row>
    <row r="781" spans="2:5">
      <c r="B781" s="398">
        <f>'Historical Prices (PG, SP500)'!B781</f>
        <v>42727</v>
      </c>
      <c r="C781" s="396">
        <f>LN('Historical Prices (PG, SP500)'!F781/'Historical Prices (PG, SP500)'!F780)</f>
        <v>5.7840921454559895E-3</v>
      </c>
      <c r="D781" s="396">
        <f>LN('Historical Prices (PG, SP500)'!O781/'Historical Prices (PG, SP500)'!O780)</f>
        <v>1.2509324798275364E-3</v>
      </c>
      <c r="E781" s="396">
        <f t="shared" si="12"/>
        <v>7.0350246252835254E-3</v>
      </c>
    </row>
    <row r="782" spans="2:5">
      <c r="B782" s="398">
        <f>'Historical Prices (PG, SP500)'!B782</f>
        <v>42731</v>
      </c>
      <c r="C782" s="396">
        <f>LN('Historical Prices (PG, SP500)'!F782/'Historical Prices (PG, SP500)'!F781)</f>
        <v>-4.246302751868429E-3</v>
      </c>
      <c r="D782" s="396">
        <f>LN('Historical Prices (PG, SP500)'!O782/'Historical Prices (PG, SP500)'!O781)</f>
        <v>2.2458490147972553E-3</v>
      </c>
      <c r="E782" s="396">
        <f t="shared" si="12"/>
        <v>-2.0004537370711738E-3</v>
      </c>
    </row>
    <row r="783" spans="2:5">
      <c r="B783" s="398">
        <f>'Historical Prices (PG, SP500)'!B783</f>
        <v>42732</v>
      </c>
      <c r="C783" s="396">
        <f>LN('Historical Prices (PG, SP500)'!F783/'Historical Prices (PG, SP500)'!F782)</f>
        <v>-6.2844578243099834E-3</v>
      </c>
      <c r="D783" s="396">
        <f>LN('Historical Prices (PG, SP500)'!O783/'Historical Prices (PG, SP500)'!O782)</f>
        <v>-8.3916407368539048E-3</v>
      </c>
      <c r="E783" s="396">
        <f t="shared" si="12"/>
        <v>-1.4676098561163888E-2</v>
      </c>
    </row>
    <row r="784" spans="2:5">
      <c r="B784" s="398">
        <f>'Historical Prices (PG, SP500)'!B784</f>
        <v>42733</v>
      </c>
      <c r="C784" s="396">
        <f>LN('Historical Prices (PG, SP500)'!F784/'Historical Prices (PG, SP500)'!F783)</f>
        <v>3.3250001340424909E-3</v>
      </c>
      <c r="D784" s="396">
        <f>LN('Historical Prices (PG, SP500)'!O784/'Historical Prices (PG, SP500)'!O783)</f>
        <v>-2.9334768322500485E-4</v>
      </c>
      <c r="E784" s="396">
        <f t="shared" si="12"/>
        <v>3.0316524508174859E-3</v>
      </c>
    </row>
    <row r="785" spans="2:5">
      <c r="B785" s="398">
        <f>'Historical Prices (PG, SP500)'!B785</f>
        <v>42734</v>
      </c>
      <c r="C785" s="396">
        <f>LN('Historical Prices (PG, SP500)'!F785/'Historical Prices (PG, SP500)'!F784)</f>
        <v>-3.2060349256828997E-3</v>
      </c>
      <c r="D785" s="396">
        <f>LN('Historical Prices (PG, SP500)'!O785/'Historical Prices (PG, SP500)'!O784)</f>
        <v>-4.6478348568878983E-3</v>
      </c>
      <c r="E785" s="396">
        <f t="shared" si="12"/>
        <v>-7.8538697825707975E-3</v>
      </c>
    </row>
    <row r="786" spans="2:5">
      <c r="B786" s="398">
        <f>'Historical Prices (PG, SP500)'!B786</f>
        <v>42738</v>
      </c>
      <c r="C786" s="396">
        <f>LN('Historical Prices (PG, SP500)'!F786/'Historical Prices (PG, SP500)'!F785)</f>
        <v>1.4261352632616471E-3</v>
      </c>
      <c r="D786" s="396">
        <f>LN('Historical Prices (PG, SP500)'!O786/'Historical Prices (PG, SP500)'!O785)</f>
        <v>8.4507667536269683E-3</v>
      </c>
      <c r="E786" s="396">
        <f t="shared" si="12"/>
        <v>9.8769020168886154E-3</v>
      </c>
    </row>
    <row r="787" spans="2:5">
      <c r="B787" s="398">
        <f>'Historical Prices (PG, SP500)'!B787</f>
        <v>42739</v>
      </c>
      <c r="C787" s="396">
        <f>LN('Historical Prices (PG, SP500)'!F787/'Historical Prices (PG, SP500)'!F786)</f>
        <v>3.5566487443015353E-3</v>
      </c>
      <c r="D787" s="396">
        <f>LN('Historical Prices (PG, SP500)'!O787/'Historical Prices (PG, SP500)'!O786)</f>
        <v>5.70596382591232E-3</v>
      </c>
      <c r="E787" s="396">
        <f t="shared" si="12"/>
        <v>9.2626125702138552E-3</v>
      </c>
    </row>
    <row r="788" spans="2:5">
      <c r="B788" s="398">
        <f>'Historical Prices (PG, SP500)'!B788</f>
        <v>42740</v>
      </c>
      <c r="C788" s="396">
        <f>LN('Historical Prices (PG, SP500)'!F788/'Historical Prices (PG, SP500)'!F787)</f>
        <v>6.6053319495445652E-3</v>
      </c>
      <c r="D788" s="396">
        <f>LN('Historical Prices (PG, SP500)'!O788/'Historical Prices (PG, SP500)'!O787)</f>
        <v>-7.7096760248118474E-4</v>
      </c>
      <c r="E788" s="396">
        <f t="shared" si="12"/>
        <v>5.8343643470633805E-3</v>
      </c>
    </row>
    <row r="789" spans="2:5">
      <c r="B789" s="398">
        <f>'Historical Prices (PG, SP500)'!B789</f>
        <v>42741</v>
      </c>
      <c r="C789" s="396">
        <f>LN('Historical Prices (PG, SP500)'!F789/'Historical Prices (PG, SP500)'!F788)</f>
        <v>-3.5274267552656775E-4</v>
      </c>
      <c r="D789" s="396">
        <f>LN('Historical Prices (PG, SP500)'!O789/'Historical Prices (PG, SP500)'!O788)</f>
        <v>3.5107889747143313E-3</v>
      </c>
      <c r="E789" s="396">
        <f t="shared" si="12"/>
        <v>3.1580462991877634E-3</v>
      </c>
    </row>
    <row r="790" spans="2:5">
      <c r="B790" s="398">
        <f>'Historical Prices (PG, SP500)'!B790</f>
        <v>42744</v>
      </c>
      <c r="C790" s="396">
        <f>LN('Historical Prices (PG, SP500)'!F790/'Historical Prices (PG, SP500)'!F789)</f>
        <v>-7.4366983385523409E-3</v>
      </c>
      <c r="D790" s="396">
        <f>LN('Historical Prices (PG, SP500)'!O790/'Historical Prices (PG, SP500)'!O789)</f>
        <v>-3.5549054171999466E-3</v>
      </c>
      <c r="E790" s="396">
        <f t="shared" si="12"/>
        <v>-1.0991603755752288E-2</v>
      </c>
    </row>
    <row r="791" spans="2:5">
      <c r="B791" s="398">
        <f>'Historical Prices (PG, SP500)'!B791</f>
        <v>42745</v>
      </c>
      <c r="C791" s="396">
        <f>LN('Historical Prices (PG, SP500)'!F791/'Historical Prices (PG, SP500)'!F790)</f>
        <v>-1.0840585047649433E-2</v>
      </c>
      <c r="D791" s="396">
        <f>LN('Historical Prices (PG, SP500)'!O791/'Historical Prices (PG, SP500)'!O790)</f>
        <v>0</v>
      </c>
      <c r="E791" s="396">
        <f t="shared" si="12"/>
        <v>-1.0840585047649433E-2</v>
      </c>
    </row>
    <row r="792" spans="2:5">
      <c r="B792" s="398">
        <f>'Historical Prices (PG, SP500)'!B792</f>
        <v>42746</v>
      </c>
      <c r="C792" s="396">
        <f>LN('Historical Prices (PG, SP500)'!F792/'Historical Prices (PG, SP500)'!F791)</f>
        <v>3.1093304542316766E-3</v>
      </c>
      <c r="D792" s="396">
        <f>LN('Historical Prices (PG, SP500)'!O792/'Historical Prices (PG, SP500)'!O791)</f>
        <v>2.825642382662228E-3</v>
      </c>
      <c r="E792" s="396">
        <f t="shared" si="12"/>
        <v>5.934972836893905E-3</v>
      </c>
    </row>
    <row r="793" spans="2:5">
      <c r="B793" s="398">
        <f>'Historical Prices (PG, SP500)'!B793</f>
        <v>42747</v>
      </c>
      <c r="C793" s="396">
        <f>LN('Historical Prices (PG, SP500)'!F793/'Historical Prices (PG, SP500)'!F792)</f>
        <v>1.0740021576313053E-3</v>
      </c>
      <c r="D793" s="396">
        <f>LN('Historical Prices (PG, SP500)'!O793/'Historical Prices (PG, SP500)'!O792)</f>
        <v>-2.1471124147148762E-3</v>
      </c>
      <c r="E793" s="396">
        <f t="shared" si="12"/>
        <v>-1.073110257083571E-3</v>
      </c>
    </row>
    <row r="794" spans="2:5">
      <c r="B794" s="398">
        <f>'Historical Prices (PG, SP500)'!B794</f>
        <v>42748</v>
      </c>
      <c r="C794" s="396">
        <f>LN('Historical Prices (PG, SP500)'!F794/'Historical Prices (PG, SP500)'!F793)</f>
        <v>2.0256903206378953E-3</v>
      </c>
      <c r="D794" s="396">
        <f>LN('Historical Prices (PG, SP500)'!O794/'Historical Prices (PG, SP500)'!O793)</f>
        <v>1.8481317595456588E-3</v>
      </c>
      <c r="E794" s="396">
        <f t="shared" si="12"/>
        <v>3.8738220801835541E-3</v>
      </c>
    </row>
    <row r="795" spans="2:5">
      <c r="B795" s="398">
        <f>'Historical Prices (PG, SP500)'!B795</f>
        <v>42752</v>
      </c>
      <c r="C795" s="396">
        <f>LN('Historical Prices (PG, SP500)'!F795/'Historical Prices (PG, SP500)'!F794)</f>
        <v>1.4182922920707537E-2</v>
      </c>
      <c r="D795" s="396">
        <f>LN('Historical Prices (PG, SP500)'!O795/'Historical Prices (PG, SP500)'!O794)</f>
        <v>-2.9719144556663584E-3</v>
      </c>
      <c r="E795" s="396">
        <f t="shared" si="12"/>
        <v>1.1211008465041179E-2</v>
      </c>
    </row>
    <row r="796" spans="2:5">
      <c r="B796" s="398">
        <f>'Historical Prices (PG, SP500)'!B796</f>
        <v>42753</v>
      </c>
      <c r="C796" s="396">
        <f>LN('Historical Prices (PG, SP500)'!F796/'Historical Prices (PG, SP500)'!F795)</f>
        <v>-3.2913983122347013E-3</v>
      </c>
      <c r="D796" s="396">
        <f>LN('Historical Prices (PG, SP500)'!O796/'Historical Prices (PG, SP500)'!O795)</f>
        <v>1.7622004694819377E-3</v>
      </c>
      <c r="E796" s="396">
        <f t="shared" si="12"/>
        <v>-1.5291978427527636E-3</v>
      </c>
    </row>
    <row r="797" spans="2:5">
      <c r="B797" s="398">
        <f>'Historical Prices (PG, SP500)'!B797</f>
        <v>42754</v>
      </c>
      <c r="C797" s="396">
        <f>LN('Historical Prices (PG, SP500)'!F797/'Historical Prices (PG, SP500)'!F796)</f>
        <v>-2.7118215530362822E-3</v>
      </c>
      <c r="D797" s="396">
        <f>LN('Historical Prices (PG, SP500)'!O797/'Historical Prices (PG, SP500)'!O796)</f>
        <v>-3.6158379894762971E-3</v>
      </c>
      <c r="E797" s="396">
        <f t="shared" si="12"/>
        <v>-6.3276595425125794E-3</v>
      </c>
    </row>
    <row r="798" spans="2:5">
      <c r="B798" s="398">
        <f>'Historical Prices (PG, SP500)'!B798</f>
        <v>42755</v>
      </c>
      <c r="C798" s="396">
        <f>LN('Historical Prices (PG, SP500)'!F798/'Historical Prices (PG, SP500)'!F797)</f>
        <v>3.1951600920411473E-2</v>
      </c>
      <c r="D798" s="396">
        <f>LN('Historical Prices (PG, SP500)'!O798/'Historical Prices (PG, SP500)'!O797)</f>
        <v>3.360584419625029E-3</v>
      </c>
      <c r="E798" s="396">
        <f t="shared" si="12"/>
        <v>3.5312185340036502E-2</v>
      </c>
    </row>
    <row r="799" spans="2:5">
      <c r="B799" s="398">
        <f>'Historical Prices (PG, SP500)'!B799</f>
        <v>42758</v>
      </c>
      <c r="C799" s="396">
        <f>LN('Historical Prices (PG, SP500)'!F799/'Historical Prices (PG, SP500)'!F798)</f>
        <v>-5.6189358458792584E-3</v>
      </c>
      <c r="D799" s="396">
        <f>LN('Historical Prices (PG, SP500)'!O799/'Historical Prices (PG, SP500)'!O798)</f>
        <v>-2.6937499008075371E-3</v>
      </c>
      <c r="E799" s="396">
        <f t="shared" si="12"/>
        <v>-8.3126857466867959E-3</v>
      </c>
    </row>
    <row r="800" spans="2:5">
      <c r="B800" s="398">
        <f>'Historical Prices (PG, SP500)'!B800</f>
        <v>42759</v>
      </c>
      <c r="C800" s="396">
        <f>LN('Historical Prices (PG, SP500)'!F800/'Historical Prices (PG, SP500)'!F799)</f>
        <v>1.0296418615963188E-2</v>
      </c>
      <c r="D800" s="396">
        <f>LN('Historical Prices (PG, SP500)'!O800/'Historical Prices (PG, SP500)'!O799)</f>
        <v>6.5431404472227183E-3</v>
      </c>
      <c r="E800" s="396">
        <f t="shared" si="12"/>
        <v>1.6839559063185905E-2</v>
      </c>
    </row>
    <row r="801" spans="2:5">
      <c r="B801" s="398">
        <f>'Historical Prices (PG, SP500)'!B801</f>
        <v>42760</v>
      </c>
      <c r="C801" s="396">
        <f>LN('Historical Prices (PG, SP500)'!F801/'Historical Prices (PG, SP500)'!F800)</f>
        <v>-7.9990939603476995E-3</v>
      </c>
      <c r="D801" s="396">
        <f>LN('Historical Prices (PG, SP500)'!O801/'Historical Prices (PG, SP500)'!O800)</f>
        <v>7.9940528720048743E-3</v>
      </c>
      <c r="E801" s="396">
        <f t="shared" si="12"/>
        <v>-5.0410883428251424E-6</v>
      </c>
    </row>
    <row r="802" spans="2:5">
      <c r="B802" s="398">
        <f>'Historical Prices (PG, SP500)'!B802</f>
        <v>42761</v>
      </c>
      <c r="C802" s="396">
        <f>LN('Historical Prices (PG, SP500)'!F802/'Historical Prices (PG, SP500)'!F801)</f>
        <v>-6.445763495328446E-3</v>
      </c>
      <c r="D802" s="396">
        <f>LN('Historical Prices (PG, SP500)'!O802/'Historical Prices (PG, SP500)'!O801)</f>
        <v>-7.3565469720765909E-4</v>
      </c>
      <c r="E802" s="396">
        <f t="shared" si="12"/>
        <v>-7.1814181925361053E-3</v>
      </c>
    </row>
    <row r="803" spans="2:5">
      <c r="B803" s="398">
        <f>'Historical Prices (PG, SP500)'!B803</f>
        <v>42762</v>
      </c>
      <c r="C803" s="396">
        <f>LN('Historical Prices (PG, SP500)'!F803/'Historical Prices (PG, SP500)'!F802)</f>
        <v>1.3847567490003997E-3</v>
      </c>
      <c r="D803" s="396">
        <f>LN('Historical Prices (PG, SP500)'!O803/'Historical Prices (PG, SP500)'!O802)</f>
        <v>-8.668398232565737E-4</v>
      </c>
      <c r="E803" s="396">
        <f t="shared" si="12"/>
        <v>5.1791692574382599E-4</v>
      </c>
    </row>
    <row r="804" spans="2:5">
      <c r="B804" s="398">
        <f>'Historical Prices (PG, SP500)'!B804</f>
        <v>42765</v>
      </c>
      <c r="C804" s="396">
        <f>LN('Historical Prices (PG, SP500)'!F804/'Historical Prices (PG, SP500)'!F803)</f>
        <v>3.4586960426731875E-4</v>
      </c>
      <c r="D804" s="396">
        <f>LN('Historical Prices (PG, SP500)'!O804/'Historical Prices (PG, SP500)'!O803)</f>
        <v>-6.0276734697655744E-3</v>
      </c>
      <c r="E804" s="396">
        <f t="shared" si="12"/>
        <v>-5.6818038654982556E-3</v>
      </c>
    </row>
    <row r="805" spans="2:5">
      <c r="B805" s="398">
        <f>'Historical Prices (PG, SP500)'!B805</f>
        <v>42766</v>
      </c>
      <c r="C805" s="396">
        <f>LN('Historical Prices (PG, SP500)'!F805/'Historical Prices (PG, SP500)'!F804)</f>
        <v>9.7505562843266912E-3</v>
      </c>
      <c r="D805" s="396">
        <f>LN('Historical Prices (PG, SP500)'!O805/'Historical Prices (PG, SP500)'!O804)</f>
        <v>-8.9030153960211638E-4</v>
      </c>
      <c r="E805" s="396">
        <f t="shared" si="12"/>
        <v>8.8602547447245751E-3</v>
      </c>
    </row>
    <row r="806" spans="2:5">
      <c r="B806" s="398">
        <f>'Historical Prices (PG, SP500)'!B806</f>
        <v>42767</v>
      </c>
      <c r="C806" s="396">
        <f>LN('Historical Prices (PG, SP500)'!F806/'Historical Prices (PG, SP500)'!F805)</f>
        <v>-3.0869057840166134E-3</v>
      </c>
      <c r="D806" s="396">
        <f>LN('Historical Prices (PG, SP500)'!O806/'Historical Prices (PG, SP500)'!O805)</f>
        <v>2.9831914579263465E-4</v>
      </c>
      <c r="E806" s="396">
        <f t="shared" si="12"/>
        <v>-2.7885866382239789E-3</v>
      </c>
    </row>
    <row r="807" spans="2:5">
      <c r="B807" s="398">
        <f>'Historical Prices (PG, SP500)'!B807</f>
        <v>42768</v>
      </c>
      <c r="C807" s="396">
        <f>LN('Historical Prices (PG, SP500)'!F807/'Historical Prices (PG, SP500)'!F806)</f>
        <v>4.9117694291215732E-3</v>
      </c>
      <c r="D807" s="396">
        <f>LN('Historical Prices (PG, SP500)'!O807/'Historical Prices (PG, SP500)'!O806)</f>
        <v>5.7014691400356185E-4</v>
      </c>
      <c r="E807" s="396">
        <f t="shared" si="12"/>
        <v>5.4819163431251349E-3</v>
      </c>
    </row>
    <row r="808" spans="2:5">
      <c r="B808" s="398">
        <f>'Historical Prices (PG, SP500)'!B808</f>
        <v>42769</v>
      </c>
      <c r="C808" s="396">
        <f>LN('Historical Prices (PG, SP500)'!F808/'Historical Prices (PG, SP500)'!F807)</f>
        <v>-3.9961004026502047E-3</v>
      </c>
      <c r="D808" s="396">
        <f>LN('Historical Prices (PG, SP500)'!O808/'Historical Prices (PG, SP500)'!O807)</f>
        <v>7.23849675825126E-3</v>
      </c>
      <c r="E808" s="396">
        <f t="shared" si="12"/>
        <v>3.2423963556010554E-3</v>
      </c>
    </row>
    <row r="809" spans="2:5">
      <c r="B809" s="398">
        <f>'Historical Prices (PG, SP500)'!B809</f>
        <v>42772</v>
      </c>
      <c r="C809" s="396">
        <f>LN('Historical Prices (PG, SP500)'!F809/'Historical Prices (PG, SP500)'!F808)</f>
        <v>-1.1443280896529702E-4</v>
      </c>
      <c r="D809" s="396">
        <f>LN('Historical Prices (PG, SP500)'!O809/'Historical Prices (PG, SP500)'!O808)</f>
        <v>-2.1175973909143666E-3</v>
      </c>
      <c r="E809" s="396">
        <f t="shared" si="12"/>
        <v>-2.2320301998796635E-3</v>
      </c>
    </row>
    <row r="810" spans="2:5">
      <c r="B810" s="398">
        <f>'Historical Prices (PG, SP500)'!B810</f>
        <v>42773</v>
      </c>
      <c r="C810" s="396">
        <f>LN('Historical Prices (PG, SP500)'!F810/'Historical Prices (PG, SP500)'!F809)</f>
        <v>6.9551615656258461E-3</v>
      </c>
      <c r="D810" s="396">
        <f>LN('Historical Prices (PG, SP500)'!O810/'Historical Prices (PG, SP500)'!O809)</f>
        <v>2.2680323213039314E-4</v>
      </c>
      <c r="E810" s="396">
        <f t="shared" si="12"/>
        <v>7.1819647977562394E-3</v>
      </c>
    </row>
    <row r="811" spans="2:5">
      <c r="B811" s="398">
        <f>'Historical Prices (PG, SP500)'!B811</f>
        <v>42774</v>
      </c>
      <c r="C811" s="396">
        <f>LN('Historical Prices (PG, SP500)'!F811/'Historical Prices (PG, SP500)'!F810)</f>
        <v>3.6293562889940004E-3</v>
      </c>
      <c r="D811" s="396">
        <f>LN('Historical Prices (PG, SP500)'!O811/'Historical Prices (PG, SP500)'!O810)</f>
        <v>6.9308225759549607E-4</v>
      </c>
      <c r="E811" s="396">
        <f t="shared" si="12"/>
        <v>4.3224385465894964E-3</v>
      </c>
    </row>
    <row r="812" spans="2:5">
      <c r="B812" s="398">
        <f>'Historical Prices (PG, SP500)'!B812</f>
        <v>42775</v>
      </c>
      <c r="C812" s="396">
        <f>LN('Historical Prices (PG, SP500)'!F812/'Historical Prices (PG, SP500)'!F811)</f>
        <v>3.8417674369680284E-3</v>
      </c>
      <c r="D812" s="396">
        <f>LN('Historical Prices (PG, SP500)'!O812/'Historical Prices (PG, SP500)'!O811)</f>
        <v>5.7360636002423832E-3</v>
      </c>
      <c r="E812" s="396">
        <f t="shared" si="12"/>
        <v>9.577831037210412E-3</v>
      </c>
    </row>
    <row r="813" spans="2:5">
      <c r="B813" s="398">
        <f>'Historical Prices (PG, SP500)'!B813</f>
        <v>42776</v>
      </c>
      <c r="C813" s="396">
        <f>LN('Historical Prices (PG, SP500)'!F813/'Historical Prices (PG, SP500)'!F812)</f>
        <v>-7.9257322042776794E-3</v>
      </c>
      <c r="D813" s="396">
        <f>LN('Historical Prices (PG, SP500)'!O813/'Historical Prices (PG, SP500)'!O812)</f>
        <v>3.5597070516704093E-3</v>
      </c>
      <c r="E813" s="396">
        <f t="shared" si="12"/>
        <v>-4.3660251526072696E-3</v>
      </c>
    </row>
    <row r="814" spans="2:5">
      <c r="B814" s="398">
        <f>'Historical Prices (PG, SP500)'!B814</f>
        <v>42779</v>
      </c>
      <c r="C814" s="396">
        <f>LN('Historical Prices (PG, SP500)'!F814/'Historical Prices (PG, SP500)'!F813)</f>
        <v>3.8574702011241082E-3</v>
      </c>
      <c r="D814" s="396">
        <f>LN('Historical Prices (PG, SP500)'!O814/'Historical Prices (PG, SP500)'!O813)</f>
        <v>5.2321334355937893E-3</v>
      </c>
      <c r="E814" s="396">
        <f t="shared" si="12"/>
        <v>9.0896036367178971E-3</v>
      </c>
    </row>
    <row r="815" spans="2:5">
      <c r="B815" s="398">
        <f>'Historical Prices (PG, SP500)'!B815</f>
        <v>42780</v>
      </c>
      <c r="C815" s="396">
        <f>LN('Historical Prices (PG, SP500)'!F815/'Historical Prices (PG, SP500)'!F814)</f>
        <v>-5.1086789038415877E-3</v>
      </c>
      <c r="D815" s="396">
        <f>LN('Historical Prices (PG, SP500)'!O815/'Historical Prices (PG, SP500)'!O814)</f>
        <v>3.9993271421984809E-3</v>
      </c>
      <c r="E815" s="396">
        <f t="shared" si="12"/>
        <v>-1.1093517616431068E-3</v>
      </c>
    </row>
    <row r="816" spans="2:5">
      <c r="B816" s="398">
        <f>'Historical Prices (PG, SP500)'!B816</f>
        <v>42781</v>
      </c>
      <c r="C816" s="396">
        <f>LN('Historical Prices (PG, SP500)'!F816/'Historical Prices (PG, SP500)'!F815)</f>
        <v>3.643270213316626E-2</v>
      </c>
      <c r="D816" s="396">
        <f>LN('Historical Prices (PG, SP500)'!O816/'Historical Prices (PG, SP500)'!O815)</f>
        <v>4.9798887192087238E-3</v>
      </c>
      <c r="E816" s="396">
        <f t="shared" si="12"/>
        <v>4.1412590852374982E-2</v>
      </c>
    </row>
    <row r="817" spans="2:5">
      <c r="B817" s="398">
        <f>'Historical Prices (PG, SP500)'!B817</f>
        <v>42782</v>
      </c>
      <c r="C817" s="396">
        <f>LN('Historical Prices (PG, SP500)'!F817/'Historical Prices (PG, SP500)'!F816)</f>
        <v>-3.6281936644486749E-3</v>
      </c>
      <c r="D817" s="396">
        <f>LN('Historical Prices (PG, SP500)'!O817/'Historical Prices (PG, SP500)'!O816)</f>
        <v>-8.6449147507085061E-4</v>
      </c>
      <c r="E817" s="396">
        <f t="shared" si="12"/>
        <v>-4.4926851395195259E-3</v>
      </c>
    </row>
    <row r="818" spans="2:5">
      <c r="B818" s="398">
        <f>'Historical Prices (PG, SP500)'!B818</f>
        <v>42783</v>
      </c>
      <c r="C818" s="396">
        <f>LN('Historical Prices (PG, SP500)'!F818/'Historical Prices (PG, SP500)'!F817)</f>
        <v>3.2988264460089489E-3</v>
      </c>
      <c r="D818" s="396">
        <f>LN('Historical Prices (PG, SP500)'!O818/'Historical Prices (PG, SP500)'!O817)</f>
        <v>1.6771491542383855E-3</v>
      </c>
      <c r="E818" s="396">
        <f t="shared" si="12"/>
        <v>4.9759756002473341E-3</v>
      </c>
    </row>
    <row r="819" spans="2:5">
      <c r="B819" s="398">
        <f>'Historical Prices (PG, SP500)'!B819</f>
        <v>42787</v>
      </c>
      <c r="C819" s="396">
        <f>LN('Historical Prices (PG, SP500)'!F819/'Historical Prices (PG, SP500)'!F818)</f>
        <v>6.3471653121920267E-3</v>
      </c>
      <c r="D819" s="396">
        <f>LN('Historical Prices (PG, SP500)'!O819/'Historical Prices (PG, SP500)'!O818)</f>
        <v>6.0298501458571517E-3</v>
      </c>
      <c r="E819" s="396">
        <f t="shared" si="12"/>
        <v>1.2377015458049178E-2</v>
      </c>
    </row>
    <row r="820" spans="2:5">
      <c r="B820" s="398">
        <f>'Historical Prices (PG, SP500)'!B820</f>
        <v>42788</v>
      </c>
      <c r="C820" s="396">
        <f>LN('Historical Prices (PG, SP500)'!F820/'Historical Prices (PG, SP500)'!F819)</f>
        <v>-2.5121087974745507E-3</v>
      </c>
      <c r="D820" s="396">
        <f>LN('Historical Prices (PG, SP500)'!O820/'Historical Prices (PG, SP500)'!O819)</f>
        <v>-1.0827863781683815E-3</v>
      </c>
      <c r="E820" s="396">
        <f t="shared" si="12"/>
        <v>-3.5948951756429324E-3</v>
      </c>
    </row>
    <row r="821" spans="2:5">
      <c r="B821" s="398">
        <f>'Historical Prices (PG, SP500)'!B821</f>
        <v>42789</v>
      </c>
      <c r="C821" s="396">
        <f>LN('Historical Prices (PG, SP500)'!F821/'Historical Prices (PG, SP500)'!F820)</f>
        <v>-3.3960157707905061E-3</v>
      </c>
      <c r="D821" s="396">
        <f>LN('Historical Prices (PG, SP500)'!O821/'Historical Prices (PG, SP500)'!O820)</f>
        <v>4.188992952173622E-4</v>
      </c>
      <c r="E821" s="396">
        <f t="shared" si="12"/>
        <v>-2.9771164755731439E-3</v>
      </c>
    </row>
    <row r="822" spans="2:5">
      <c r="B822" s="398">
        <f>'Historical Prices (PG, SP500)'!B822</f>
        <v>42790</v>
      </c>
      <c r="C822" s="396">
        <f>LN('Historical Prices (PG, SP500)'!F822/'Historical Prices (PG, SP500)'!F821)</f>
        <v>-8.781864654849829E-4</v>
      </c>
      <c r="D822" s="396">
        <f>LN('Historical Prices (PG, SP500)'!O822/'Historical Prices (PG, SP500)'!O821)</f>
        <v>1.4922501063708675E-3</v>
      </c>
      <c r="E822" s="396">
        <f t="shared" si="12"/>
        <v>6.140636408858846E-4</v>
      </c>
    </row>
    <row r="823" spans="2:5">
      <c r="B823" s="398">
        <f>'Historical Prices (PG, SP500)'!B823</f>
        <v>42793</v>
      </c>
      <c r="C823" s="396">
        <f>LN('Historical Prices (PG, SP500)'!F823/'Historical Prices (PG, SP500)'!F822)</f>
        <v>-1.7588659941770736E-3</v>
      </c>
      <c r="D823" s="396">
        <f>LN('Historical Prices (PG, SP500)'!O823/'Historical Prices (PG, SP500)'!O822)</f>
        <v>1.0174652215321359E-3</v>
      </c>
      <c r="E823" s="396">
        <f t="shared" si="12"/>
        <v>-7.4140077264493775E-4</v>
      </c>
    </row>
    <row r="824" spans="2:5">
      <c r="B824" s="398">
        <f>'Historical Prices (PG, SP500)'!B824</f>
        <v>42794</v>
      </c>
      <c r="C824" s="396">
        <f>LN('Historical Prices (PG, SP500)'!F824/'Historical Prices (PG, SP500)'!F823)</f>
        <v>1.978468451358711E-3</v>
      </c>
      <c r="D824" s="396">
        <f>LN('Historical Prices (PG, SP500)'!O824/'Historical Prices (PG, SP500)'!O823)</f>
        <v>-2.581705936709556E-3</v>
      </c>
      <c r="E824" s="396">
        <f t="shared" si="12"/>
        <v>-6.0323748535084497E-4</v>
      </c>
    </row>
    <row r="825" spans="2:5">
      <c r="B825" s="398">
        <f>'Historical Prices (PG, SP500)'!B825</f>
        <v>42795</v>
      </c>
      <c r="C825" s="396">
        <f>LN('Historical Prices (PG, SP500)'!F825/'Historical Prices (PG, SP500)'!F824)</f>
        <v>6.4576811407874102E-3</v>
      </c>
      <c r="D825" s="396">
        <f>LN('Historical Prices (PG, SP500)'!O825/'Historical Prices (PG, SP500)'!O824)</f>
        <v>1.3581210931325458E-2</v>
      </c>
      <c r="E825" s="396">
        <f t="shared" si="12"/>
        <v>2.0038892072112867E-2</v>
      </c>
    </row>
    <row r="826" spans="2:5">
      <c r="B826" s="398">
        <f>'Historical Prices (PG, SP500)'!B826</f>
        <v>42796</v>
      </c>
      <c r="C826" s="396">
        <f>LN('Historical Prices (PG, SP500)'!F826/'Historical Prices (PG, SP500)'!F825)</f>
        <v>-8.2160725871885561E-3</v>
      </c>
      <c r="D826" s="396">
        <f>LN('Historical Prices (PG, SP500)'!O826/'Historical Prices (PG, SP500)'!O825)</f>
        <v>-5.8771169457121526E-3</v>
      </c>
      <c r="E826" s="396">
        <f t="shared" si="12"/>
        <v>-1.4093189532900709E-2</v>
      </c>
    </row>
    <row r="827" spans="2:5">
      <c r="B827" s="398">
        <f>'Historical Prices (PG, SP500)'!B827</f>
        <v>42797</v>
      </c>
      <c r="C827" s="396">
        <f>LN('Historical Prices (PG, SP500)'!F827/'Historical Prices (PG, SP500)'!F826)</f>
        <v>-4.5201994274454912E-3</v>
      </c>
      <c r="D827" s="396">
        <f>LN('Historical Prices (PG, SP500)'!O827/'Historical Prices (PG, SP500)'!O826)</f>
        <v>5.0375023737784424E-4</v>
      </c>
      <c r="E827" s="396">
        <f t="shared" si="12"/>
        <v>-4.0164491900676474E-3</v>
      </c>
    </row>
    <row r="828" spans="2:5">
      <c r="B828" s="398">
        <f>'Historical Prices (PG, SP500)'!B828</f>
        <v>42800</v>
      </c>
      <c r="C828" s="396">
        <f>LN('Historical Prices (PG, SP500)'!F828/'Historical Prices (PG, SP500)'!F827)</f>
        <v>-1.4374635951591866E-3</v>
      </c>
      <c r="D828" s="396">
        <f>LN('Historical Prices (PG, SP500)'!O828/'Historical Prices (PG, SP500)'!O827)</f>
        <v>-3.2826225138571038E-3</v>
      </c>
      <c r="E828" s="396">
        <f t="shared" si="12"/>
        <v>-4.7200861090162909E-3</v>
      </c>
    </row>
    <row r="829" spans="2:5">
      <c r="B829" s="398">
        <f>'Historical Prices (PG, SP500)'!B829</f>
        <v>42801</v>
      </c>
      <c r="C829" s="396">
        <f>LN('Historical Prices (PG, SP500)'!F829/'Historical Prices (PG, SP500)'!F828)</f>
        <v>-8.8566371590982748E-4</v>
      </c>
      <c r="D829" s="396">
        <f>LN('Historical Prices (PG, SP500)'!O829/'Historical Prices (PG, SP500)'!O828)</f>
        <v>-2.9176258949927506E-3</v>
      </c>
      <c r="E829" s="396">
        <f t="shared" si="12"/>
        <v>-3.8032896109025782E-3</v>
      </c>
    </row>
    <row r="830" spans="2:5">
      <c r="B830" s="398">
        <f>'Historical Prices (PG, SP500)'!B830</f>
        <v>42802</v>
      </c>
      <c r="C830" s="396">
        <f>LN('Historical Prices (PG, SP500)'!F830/'Historical Prices (PG, SP500)'!F829)</f>
        <v>-1.6627172261631914E-3</v>
      </c>
      <c r="D830" s="396">
        <f>LN('Historical Prices (PG, SP500)'!O830/'Historical Prices (PG, SP500)'!O829)</f>
        <v>-2.2868283405635356E-3</v>
      </c>
      <c r="E830" s="396">
        <f t="shared" si="12"/>
        <v>-3.9495455667267268E-3</v>
      </c>
    </row>
    <row r="831" spans="2:5">
      <c r="B831" s="398">
        <f>'Historical Prices (PG, SP500)'!B831</f>
        <v>42803</v>
      </c>
      <c r="C831" s="396">
        <f>LN('Historical Prices (PG, SP500)'!F831/'Historical Prices (PG, SP500)'!F830)</f>
        <v>2.2162797806338321E-3</v>
      </c>
      <c r="D831" s="396">
        <f>LN('Historical Prices (PG, SP500)'!O831/'Historical Prices (PG, SP500)'!O830)</f>
        <v>7.9957573185312732E-4</v>
      </c>
      <c r="E831" s="396">
        <f t="shared" si="12"/>
        <v>3.0158555124869596E-3</v>
      </c>
    </row>
    <row r="832" spans="2:5">
      <c r="B832" s="398">
        <f>'Historical Prices (PG, SP500)'!B832</f>
        <v>42804</v>
      </c>
      <c r="C832" s="396">
        <f>LN('Historical Prices (PG, SP500)'!F832/'Historical Prices (PG, SP500)'!F831)</f>
        <v>8.0481556304450343E-3</v>
      </c>
      <c r="D832" s="396">
        <f>LN('Historical Prices (PG, SP500)'!O832/'Historical Prices (PG, SP500)'!O831)</f>
        <v>3.2633399300272393E-3</v>
      </c>
      <c r="E832" s="396">
        <f t="shared" si="12"/>
        <v>1.1311495560472274E-2</v>
      </c>
    </row>
    <row r="833" spans="2:5">
      <c r="B833" s="398">
        <f>'Historical Prices (PG, SP500)'!B833</f>
        <v>42807</v>
      </c>
      <c r="C833" s="396">
        <f>LN('Historical Prices (PG, SP500)'!F833/'Historical Prices (PG, SP500)'!F832)</f>
        <v>2.631847145115245E-3</v>
      </c>
      <c r="D833" s="396">
        <f>LN('Historical Prices (PG, SP500)'!O833/'Historical Prices (PG, SP500)'!O832)</f>
        <v>3.6656559936696162E-4</v>
      </c>
      <c r="E833" s="396">
        <f t="shared" si="12"/>
        <v>2.9984127444822066E-3</v>
      </c>
    </row>
    <row r="834" spans="2:5">
      <c r="B834" s="398">
        <f>'Historical Prices (PG, SP500)'!B834</f>
        <v>42808</v>
      </c>
      <c r="C834" s="396">
        <f>LN('Historical Prices (PG, SP500)'!F834/'Historical Prices (PG, SP500)'!F833)</f>
        <v>-3.4007822079923809E-3</v>
      </c>
      <c r="D834" s="396">
        <f>LN('Historical Prices (PG, SP500)'!O834/'Historical Prices (PG, SP500)'!O833)</f>
        <v>-3.3847491786320912E-3</v>
      </c>
      <c r="E834" s="396">
        <f t="shared" si="12"/>
        <v>-6.785531386624472E-3</v>
      </c>
    </row>
    <row r="835" spans="2:5">
      <c r="B835" s="398">
        <f>'Historical Prices (PG, SP500)'!B835</f>
        <v>42809</v>
      </c>
      <c r="C835" s="396">
        <f>LN('Historical Prices (PG, SP500)'!F835/'Historical Prices (PG, SP500)'!F834)</f>
        <v>4.3859938250921937E-3</v>
      </c>
      <c r="D835" s="396">
        <f>LN('Historical Prices (PG, SP500)'!O835/'Historical Prices (PG, SP500)'!O834)</f>
        <v>8.3398792956066378E-3</v>
      </c>
      <c r="E835" s="396">
        <f t="shared" si="12"/>
        <v>1.2725873120698832E-2</v>
      </c>
    </row>
    <row r="836" spans="2:5">
      <c r="B836" s="398">
        <f>'Historical Prices (PG, SP500)'!B836</f>
        <v>42810</v>
      </c>
      <c r="C836" s="396">
        <f>LN('Historical Prices (PG, SP500)'!F836/'Historical Prices (PG, SP500)'!F835)</f>
        <v>4.3754101687877865E-4</v>
      </c>
      <c r="D836" s="396">
        <f>LN('Historical Prices (PG, SP500)'!O836/'Historical Prices (PG, SP500)'!O835)</f>
        <v>-1.6280348187074486E-3</v>
      </c>
      <c r="E836" s="396">
        <f t="shared" si="12"/>
        <v>-1.19049380182867E-3</v>
      </c>
    </row>
    <row r="837" spans="2:5">
      <c r="B837" s="398">
        <f>'Historical Prices (PG, SP500)'!B837</f>
        <v>42811</v>
      </c>
      <c r="C837" s="396">
        <f>LN('Historical Prices (PG, SP500)'!F837/'Historical Prices (PG, SP500)'!F836)</f>
        <v>-4.8235348419709626E-3</v>
      </c>
      <c r="D837" s="396">
        <f>LN('Historical Prices (PG, SP500)'!O837/'Historical Prices (PG, SP500)'!O836)</f>
        <v>-1.3151793429673527E-3</v>
      </c>
      <c r="E837" s="396">
        <f t="shared" ref="E837:E900" si="13">D837+C837</f>
        <v>-6.1387141849383155E-3</v>
      </c>
    </row>
    <row r="838" spans="2:5">
      <c r="B838" s="398">
        <f>'Historical Prices (PG, SP500)'!B838</f>
        <v>42814</v>
      </c>
      <c r="C838" s="396">
        <f>LN('Historical Prices (PG, SP500)'!F838/'Historical Prices (PG, SP500)'!F837)</f>
        <v>2.4146757292123986E-3</v>
      </c>
      <c r="D838" s="396">
        <f>LN('Historical Prices (PG, SP500)'!O838/'Historical Prices (PG, SP500)'!O837)</f>
        <v>-2.0119159552997494E-3</v>
      </c>
      <c r="E838" s="396">
        <f t="shared" si="13"/>
        <v>4.0275977391264917E-4</v>
      </c>
    </row>
    <row r="839" spans="2:5">
      <c r="B839" s="398">
        <f>'Historical Prices (PG, SP500)'!B839</f>
        <v>42815</v>
      </c>
      <c r="C839" s="396">
        <f>LN('Historical Prices (PG, SP500)'!F839/'Historical Prices (PG, SP500)'!F838)</f>
        <v>-3.2891836825908532E-4</v>
      </c>
      <c r="D839" s="396">
        <f>LN('Historical Prices (PG, SP500)'!O839/'Historical Prices (PG, SP500)'!O838)</f>
        <v>-1.2485594515205749E-2</v>
      </c>
      <c r="E839" s="396">
        <f t="shared" si="13"/>
        <v>-1.2814512883464834E-2</v>
      </c>
    </row>
    <row r="840" spans="2:5">
      <c r="B840" s="398">
        <f>'Historical Prices (PG, SP500)'!B840</f>
        <v>42816</v>
      </c>
      <c r="C840" s="396">
        <f>LN('Historical Prices (PG, SP500)'!F840/'Historical Prices (PG, SP500)'!F839)</f>
        <v>-2.1956754896416577E-3</v>
      </c>
      <c r="D840" s="396">
        <f>LN('Historical Prices (PG, SP500)'!O840/'Historical Prices (PG, SP500)'!O839)</f>
        <v>1.8881025742991701E-3</v>
      </c>
      <c r="E840" s="396">
        <f t="shared" si="13"/>
        <v>-3.0757291534248767E-4</v>
      </c>
    </row>
    <row r="841" spans="2:5">
      <c r="B841" s="398">
        <f>'Historical Prices (PG, SP500)'!B841</f>
        <v>42817</v>
      </c>
      <c r="C841" s="396">
        <f>LN('Historical Prices (PG, SP500)'!F841/'Historical Prices (PG, SP500)'!F840)</f>
        <v>-2.4207869001937748E-3</v>
      </c>
      <c r="D841" s="396">
        <f>LN('Historical Prices (PG, SP500)'!O841/'Historical Prices (PG, SP500)'!O840)</f>
        <v>-1.0608320450020078E-3</v>
      </c>
      <c r="E841" s="396">
        <f t="shared" si="13"/>
        <v>-3.4816189451957824E-3</v>
      </c>
    </row>
    <row r="842" spans="2:5">
      <c r="B842" s="398">
        <f>'Historical Prices (PG, SP500)'!B842</f>
        <v>42818</v>
      </c>
      <c r="C842" s="396">
        <f>LN('Historical Prices (PG, SP500)'!F842/'Historical Prices (PG, SP500)'!F841)</f>
        <v>-2.2057691011109419E-3</v>
      </c>
      <c r="D842" s="396">
        <f>LN('Historical Prices (PG, SP500)'!O842/'Historical Prices (PG, SP500)'!O841)</f>
        <v>-8.4435244056040287E-4</v>
      </c>
      <c r="E842" s="396">
        <f t="shared" si="13"/>
        <v>-3.0501215416713448E-3</v>
      </c>
    </row>
    <row r="843" spans="2:5">
      <c r="B843" s="398">
        <f>'Historical Prices (PG, SP500)'!B843</f>
        <v>42821</v>
      </c>
      <c r="C843" s="396">
        <f>LN('Historical Prices (PG, SP500)'!F843/'Historical Prices (PG, SP500)'!F842)</f>
        <v>-8.8370712570513702E-4</v>
      </c>
      <c r="D843" s="396">
        <f>LN('Historical Prices (PG, SP500)'!O843/'Historical Prices (PG, SP500)'!O842)</f>
        <v>-1.0201073391556828E-3</v>
      </c>
      <c r="E843" s="396">
        <f t="shared" si="13"/>
        <v>-1.9038144648608197E-3</v>
      </c>
    </row>
    <row r="844" spans="2:5">
      <c r="B844" s="398">
        <f>'Historical Prices (PG, SP500)'!B844</f>
        <v>42822</v>
      </c>
      <c r="C844" s="396">
        <f>LN('Historical Prices (PG, SP500)'!F844/'Historical Prices (PG, SP500)'!F843)</f>
        <v>2.9793566866281383E-3</v>
      </c>
      <c r="D844" s="396">
        <f>LN('Historical Prices (PG, SP500)'!O844/'Historical Prices (PG, SP500)'!O843)</f>
        <v>7.2253086305444176E-3</v>
      </c>
      <c r="E844" s="396">
        <f t="shared" si="13"/>
        <v>1.0204665317172555E-2</v>
      </c>
    </row>
    <row r="845" spans="2:5">
      <c r="B845" s="398">
        <f>'Historical Prices (PG, SP500)'!B845</f>
        <v>42823</v>
      </c>
      <c r="C845" s="396">
        <f>LN('Historical Prices (PG, SP500)'!F845/'Historical Prices (PG, SP500)'!F844)</f>
        <v>-1.7644909739017486E-3</v>
      </c>
      <c r="D845" s="396">
        <f>LN('Historical Prices (PG, SP500)'!O845/'Historical Prices (PG, SP500)'!O844)</f>
        <v>1.0847364356112272E-3</v>
      </c>
      <c r="E845" s="396">
        <f t="shared" si="13"/>
        <v>-6.7975453829052139E-4</v>
      </c>
    </row>
    <row r="846" spans="2:5">
      <c r="B846" s="398">
        <f>'Historical Prices (PG, SP500)'!B846</f>
        <v>42824</v>
      </c>
      <c r="C846" s="396">
        <f>LN('Historical Prices (PG, SP500)'!F846/'Historical Prices (PG, SP500)'!F845)</f>
        <v>-4.4247971647243542E-3</v>
      </c>
      <c r="D846" s="396">
        <f>LN('Historical Prices (PG, SP500)'!O846/'Historical Prices (PG, SP500)'!O845)</f>
        <v>2.9308110038477526E-3</v>
      </c>
      <c r="E846" s="396">
        <f t="shared" si="13"/>
        <v>-1.4939861608766016E-3</v>
      </c>
    </row>
    <row r="847" spans="2:5">
      <c r="B847" s="398">
        <f>'Historical Prices (PG, SP500)'!B847</f>
        <v>42825</v>
      </c>
      <c r="C847" s="396">
        <f>LN('Historical Prices (PG, SP500)'!F847/'Historical Prices (PG, SP500)'!F846)</f>
        <v>-3.8878028389071574E-3</v>
      </c>
      <c r="D847" s="396">
        <f>LN('Historical Prices (PG, SP500)'!O847/'Historical Prices (PG, SP500)'!O846)</f>
        <v>-2.2575939841710303E-3</v>
      </c>
      <c r="E847" s="396">
        <f t="shared" si="13"/>
        <v>-6.1453968230781881E-3</v>
      </c>
    </row>
    <row r="848" spans="2:5">
      <c r="B848" s="398">
        <f>'Historical Prices (PG, SP500)'!B848</f>
        <v>42828</v>
      </c>
      <c r="C848" s="396">
        <f>LN('Historical Prices (PG, SP500)'!F848/'Historical Prices (PG, SP500)'!F847)</f>
        <v>-1.8938122063421039E-3</v>
      </c>
      <c r="D848" s="396">
        <f>LN('Historical Prices (PG, SP500)'!O848/'Historical Prices (PG, SP500)'!O847)</f>
        <v>-1.6434753872949851E-3</v>
      </c>
      <c r="E848" s="396">
        <f t="shared" si="13"/>
        <v>-3.5372875936370892E-3</v>
      </c>
    </row>
    <row r="849" spans="2:5">
      <c r="B849" s="398">
        <f>'Historical Prices (PG, SP500)'!B849</f>
        <v>42829</v>
      </c>
      <c r="C849" s="396">
        <f>LN('Historical Prices (PG, SP500)'!F849/'Historical Prices (PG, SP500)'!F848)</f>
        <v>2.5614357217093368E-3</v>
      </c>
      <c r="D849" s="396">
        <f>LN('Historical Prices (PG, SP500)'!O849/'Historical Prices (PG, SP500)'!O848)</f>
        <v>5.5936598195100253E-4</v>
      </c>
      <c r="E849" s="396">
        <f t="shared" si="13"/>
        <v>3.1208017036603395E-3</v>
      </c>
    </row>
    <row r="850" spans="2:5">
      <c r="B850" s="398">
        <f>'Historical Prices (PG, SP500)'!B850</f>
        <v>42830</v>
      </c>
      <c r="C850" s="396">
        <f>LN('Historical Prices (PG, SP500)'!F850/'Historical Prices (PG, SP500)'!F849)</f>
        <v>6.6707805822933345E-4</v>
      </c>
      <c r="D850" s="396">
        <f>LN('Historical Prices (PG, SP500)'!O850/'Historical Prices (PG, SP500)'!O849)</f>
        <v>-3.0595368382266273E-3</v>
      </c>
      <c r="E850" s="396">
        <f t="shared" si="13"/>
        <v>-2.3924587799972938E-3</v>
      </c>
    </row>
    <row r="851" spans="2:5">
      <c r="B851" s="398">
        <f>'Historical Prices (PG, SP500)'!B851</f>
        <v>42831</v>
      </c>
      <c r="C851" s="396">
        <f>LN('Historical Prices (PG, SP500)'!F851/'Historical Prices (PG, SP500)'!F850)</f>
        <v>-6.3555879930104831E-3</v>
      </c>
      <c r="D851" s="396">
        <f>LN('Historical Prices (PG, SP500)'!O851/'Historical Prices (PG, SP500)'!O850)</f>
        <v>1.9276502673643437E-3</v>
      </c>
      <c r="E851" s="396">
        <f t="shared" si="13"/>
        <v>-4.4279377256461394E-3</v>
      </c>
    </row>
    <row r="852" spans="2:5">
      <c r="B852" s="398">
        <f>'Historical Prices (PG, SP500)'!B852</f>
        <v>42832</v>
      </c>
      <c r="C852" s="396">
        <f>LN('Historical Prices (PG, SP500)'!F852/'Historical Prices (PG, SP500)'!F851)</f>
        <v>-1.9033650177938729E-3</v>
      </c>
      <c r="D852" s="396">
        <f>LN('Historical Prices (PG, SP500)'!O852/'Historical Prices (PG, SP500)'!O851)</f>
        <v>-8.2747239006095098E-4</v>
      </c>
      <c r="E852" s="396">
        <f t="shared" si="13"/>
        <v>-2.730837407854824E-3</v>
      </c>
    </row>
    <row r="853" spans="2:5">
      <c r="B853" s="398">
        <f>'Historical Prices (PG, SP500)'!B853</f>
        <v>42835</v>
      </c>
      <c r="C853" s="396">
        <f>LN('Historical Prices (PG, SP500)'!F853/'Historical Prices (PG, SP500)'!F852)</f>
        <v>2.909525312861835E-3</v>
      </c>
      <c r="D853" s="396">
        <f>LN('Historical Prices (PG, SP500)'!O853/'Historical Prices (PG, SP500)'!O852)</f>
        <v>6.8745011591528707E-4</v>
      </c>
      <c r="E853" s="396">
        <f t="shared" si="13"/>
        <v>3.596975428777122E-3</v>
      </c>
    </row>
    <row r="854" spans="2:5">
      <c r="B854" s="398">
        <f>'Historical Prices (PG, SP500)'!B854</f>
        <v>42836</v>
      </c>
      <c r="C854" s="396">
        <f>LN('Historical Prices (PG, SP500)'!F854/'Historical Prices (PG, SP500)'!F853)</f>
        <v>3.4581438698250743E-3</v>
      </c>
      <c r="D854" s="396">
        <f>LN('Historical Prices (PG, SP500)'!O854/'Historical Prices (PG, SP500)'!O853)</f>
        <v>-1.4349083716841415E-3</v>
      </c>
      <c r="E854" s="396">
        <f t="shared" si="13"/>
        <v>2.023235498140933E-3</v>
      </c>
    </row>
    <row r="855" spans="2:5">
      <c r="B855" s="398">
        <f>'Historical Prices (PG, SP500)'!B855</f>
        <v>42837</v>
      </c>
      <c r="C855" s="396">
        <f>LN('Historical Prices (PG, SP500)'!F855/'Historical Prices (PG, SP500)'!F854)</f>
        <v>5.6631654010396238E-3</v>
      </c>
      <c r="D855" s="396">
        <f>LN('Historical Prices (PG, SP500)'!O855/'Historical Prices (PG, SP500)'!O854)</f>
        <v>-3.7670371396038606E-3</v>
      </c>
      <c r="E855" s="396">
        <f t="shared" si="13"/>
        <v>1.8961282614357632E-3</v>
      </c>
    </row>
    <row r="856" spans="2:5">
      <c r="B856" s="398">
        <f>'Historical Prices (PG, SP500)'!B856</f>
        <v>42838</v>
      </c>
      <c r="C856" s="396">
        <f>LN('Historical Prices (PG, SP500)'!F856/'Historical Prices (PG, SP500)'!F855)</f>
        <v>-3.1052371037885952E-3</v>
      </c>
      <c r="D856" s="396">
        <f>LN('Historical Prices (PG, SP500)'!O856/'Historical Prices (PG, SP500)'!O855)</f>
        <v>-6.8380205168596985E-3</v>
      </c>
      <c r="E856" s="396">
        <f t="shared" si="13"/>
        <v>-9.9432576206482937E-3</v>
      </c>
    </row>
    <row r="857" spans="2:5">
      <c r="B857" s="398">
        <f>'Historical Prices (PG, SP500)'!B857</f>
        <v>42842</v>
      </c>
      <c r="C857" s="396">
        <f>LN('Historical Prices (PG, SP500)'!F857/'Historical Prices (PG, SP500)'!F856)</f>
        <v>3.9906937341719932E-3</v>
      </c>
      <c r="D857" s="396">
        <f>LN('Historical Prices (PG, SP500)'!O857/'Historical Prices (PG, SP500)'!O856)</f>
        <v>8.5764658646826294E-3</v>
      </c>
      <c r="E857" s="396">
        <f t="shared" si="13"/>
        <v>1.2567159598854623E-2</v>
      </c>
    </row>
    <row r="858" spans="2:5">
      <c r="B858" s="398">
        <f>'Historical Prices (PG, SP500)'!B858</f>
        <v>42843</v>
      </c>
      <c r="C858" s="396">
        <f>LN('Historical Prices (PG, SP500)'!F858/'Historical Prices (PG, SP500)'!F857)</f>
        <v>4.5256878997458711E-3</v>
      </c>
      <c r="D858" s="396">
        <f>LN('Historical Prices (PG, SP500)'!O858/'Historical Prices (PG, SP500)'!O857)</f>
        <v>-2.907603119058052E-3</v>
      </c>
      <c r="E858" s="396">
        <f t="shared" si="13"/>
        <v>1.6180847806878192E-3</v>
      </c>
    </row>
    <row r="859" spans="2:5">
      <c r="B859" s="398">
        <f>'Historical Prices (PG, SP500)'!B859</f>
        <v>42844</v>
      </c>
      <c r="C859" s="396">
        <f>LN('Historical Prices (PG, SP500)'!F859/'Historical Prices (PG, SP500)'!F858)</f>
        <v>-1.3304020987438703E-2</v>
      </c>
      <c r="D859" s="396">
        <f>LN('Historical Prices (PG, SP500)'!O859/'Historical Prices (PG, SP500)'!O858)</f>
        <v>-1.7178251699592046E-3</v>
      </c>
      <c r="E859" s="396">
        <f t="shared" si="13"/>
        <v>-1.5021846157397907E-2</v>
      </c>
    </row>
    <row r="860" spans="2:5">
      <c r="B860" s="398">
        <f>'Historical Prices (PG, SP500)'!B860</f>
        <v>42845</v>
      </c>
      <c r="C860" s="396">
        <f>LN('Historical Prices (PG, SP500)'!F860/'Historical Prices (PG, SP500)'!F859)</f>
        <v>-3.0178975568134212E-3</v>
      </c>
      <c r="D860" s="396">
        <f>LN('Historical Prices (PG, SP500)'!O860/'Historical Prices (PG, SP500)'!O859)</f>
        <v>7.5288503559402323E-3</v>
      </c>
      <c r="E860" s="396">
        <f t="shared" si="13"/>
        <v>4.5109527991268111E-3</v>
      </c>
    </row>
    <row r="861" spans="2:5">
      <c r="B861" s="398">
        <f>'Historical Prices (PG, SP500)'!B861</f>
        <v>42846</v>
      </c>
      <c r="C861" s="396">
        <f>LN('Historical Prices (PG, SP500)'!F861/'Historical Prices (PG, SP500)'!F860)</f>
        <v>-7.9798004788961523E-3</v>
      </c>
      <c r="D861" s="396">
        <f>LN('Historical Prices (PG, SP500)'!O861/'Historical Prices (PG, SP500)'!O860)</f>
        <v>-3.039688326511295E-3</v>
      </c>
      <c r="E861" s="396">
        <f t="shared" si="13"/>
        <v>-1.1019488805407446E-2</v>
      </c>
    </row>
    <row r="862" spans="2:5">
      <c r="B862" s="398">
        <f>'Historical Prices (PG, SP500)'!B862</f>
        <v>42849</v>
      </c>
      <c r="C862" s="396">
        <f>LN('Historical Prices (PG, SP500)'!F862/'Historical Prices (PG, SP500)'!F861)</f>
        <v>1.043956238381152E-2</v>
      </c>
      <c r="D862" s="396">
        <f>LN('Historical Prices (PG, SP500)'!O862/'Historical Prices (PG, SP500)'!O861)</f>
        <v>1.0781736616292011E-2</v>
      </c>
      <c r="E862" s="396">
        <f t="shared" si="13"/>
        <v>2.1221299000103531E-2</v>
      </c>
    </row>
    <row r="863" spans="2:5">
      <c r="B863" s="398">
        <f>'Historical Prices (PG, SP500)'!B863</f>
        <v>42850</v>
      </c>
      <c r="C863" s="396">
        <f>LN('Historical Prices (PG, SP500)'!F863/'Historical Prices (PG, SP500)'!F862)</f>
        <v>5.0125083227072131E-3</v>
      </c>
      <c r="D863" s="396">
        <f>LN('Historical Prices (PG, SP500)'!O863/'Historical Prices (PG, SP500)'!O862)</f>
        <v>6.0722141799202222E-3</v>
      </c>
      <c r="E863" s="396">
        <f t="shared" si="13"/>
        <v>1.1084722502627434E-2</v>
      </c>
    </row>
    <row r="864" spans="2:5">
      <c r="B864" s="398">
        <f>'Historical Prices (PG, SP500)'!B864</f>
        <v>42851</v>
      </c>
      <c r="C864" s="396">
        <f>LN('Historical Prices (PG, SP500)'!F864/'Historical Prices (PG, SP500)'!F863)</f>
        <v>-2.5431797386817914E-2</v>
      </c>
      <c r="D864" s="396">
        <f>LN('Historical Prices (PG, SP500)'!O864/'Historical Prices (PG, SP500)'!O863)</f>
        <v>-4.8582137105885161E-4</v>
      </c>
      <c r="E864" s="396">
        <f t="shared" si="13"/>
        <v>-2.5917618757876765E-2</v>
      </c>
    </row>
    <row r="865" spans="2:5">
      <c r="B865" s="398">
        <f>'Historical Prices (PG, SP500)'!B865</f>
        <v>42852</v>
      </c>
      <c r="C865" s="396">
        <f>LN('Historical Prices (PG, SP500)'!F865/'Historical Prices (PG, SP500)'!F864)</f>
        <v>-5.6998234456531608E-4</v>
      </c>
      <c r="D865" s="396">
        <f>LN('Historical Prices (PG, SP500)'!O865/'Historical Prices (PG, SP500)'!O864)</f>
        <v>5.5276726852089401E-4</v>
      </c>
      <c r="E865" s="396">
        <f t="shared" si="13"/>
        <v>-1.7215076044422065E-5</v>
      </c>
    </row>
    <row r="866" spans="2:5">
      <c r="B866" s="398">
        <f>'Historical Prices (PG, SP500)'!B866</f>
        <v>42853</v>
      </c>
      <c r="C866" s="396">
        <f>LN('Historical Prices (PG, SP500)'!F866/'Historical Prices (PG, SP500)'!F865)</f>
        <v>-4.1138212716031958E-3</v>
      </c>
      <c r="D866" s="396">
        <f>LN('Historical Prices (PG, SP500)'!O866/'Historical Prices (PG, SP500)'!O865)</f>
        <v>-1.9149797398098202E-3</v>
      </c>
      <c r="E866" s="396">
        <f t="shared" si="13"/>
        <v>-6.0288010114130158E-3</v>
      </c>
    </row>
    <row r="867" spans="2:5">
      <c r="B867" s="398">
        <f>'Historical Prices (PG, SP500)'!B867</f>
        <v>42856</v>
      </c>
      <c r="C867" s="396">
        <f>LN('Historical Prices (PG, SP500)'!F867/'Historical Prices (PG, SP500)'!F866)</f>
        <v>-2.7520485521297816E-3</v>
      </c>
      <c r="D867" s="396">
        <f>LN('Historical Prices (PG, SP500)'!O867/'Historical Prices (PG, SP500)'!O866)</f>
        <v>1.7307918466451173E-3</v>
      </c>
      <c r="E867" s="396">
        <f t="shared" si="13"/>
        <v>-1.0212567054846643E-3</v>
      </c>
    </row>
    <row r="868" spans="2:5">
      <c r="B868" s="398">
        <f>'Historical Prices (PG, SP500)'!B868</f>
        <v>42857</v>
      </c>
      <c r="C868" s="396">
        <f>LN('Historical Prices (PG, SP500)'!F868/'Historical Prices (PG, SP500)'!F867)</f>
        <v>-1.0039839857923444E-2</v>
      </c>
      <c r="D868" s="396">
        <f>LN('Historical Prices (PG, SP500)'!O868/'Historical Prices (PG, SP500)'!O867)</f>
        <v>1.1883436904249129E-3</v>
      </c>
      <c r="E868" s="396">
        <f t="shared" si="13"/>
        <v>-8.851496167498531E-3</v>
      </c>
    </row>
    <row r="869" spans="2:5">
      <c r="B869" s="398">
        <f>'Historical Prices (PG, SP500)'!B869</f>
        <v>42858</v>
      </c>
      <c r="C869" s="396">
        <f>LN('Historical Prices (PG, SP500)'!F869/'Historical Prices (PG, SP500)'!F868)</f>
        <v>2.4326568473213234E-3</v>
      </c>
      <c r="D869" s="396">
        <f>LN('Historical Prices (PG, SP500)'!O869/'Historical Prices (PG, SP500)'!O868)</f>
        <v>-1.2721693695897679E-3</v>
      </c>
      <c r="E869" s="396">
        <f t="shared" si="13"/>
        <v>1.1604874777315555E-3</v>
      </c>
    </row>
    <row r="870" spans="2:5">
      <c r="B870" s="398">
        <f>'Historical Prices (PG, SP500)'!B870</f>
        <v>42859</v>
      </c>
      <c r="C870" s="396">
        <f>LN('Historical Prices (PG, SP500)'!F870/'Historical Prices (PG, SP500)'!F869)</f>
        <v>2.3133966261191393E-4</v>
      </c>
      <c r="D870" s="396">
        <f>LN('Historical Prices (PG, SP500)'!O870/'Historical Prices (PG, SP500)'!O869)</f>
        <v>5.8193340552533356E-4</v>
      </c>
      <c r="E870" s="396">
        <f t="shared" si="13"/>
        <v>8.1327306813724746E-4</v>
      </c>
    </row>
    <row r="871" spans="2:5">
      <c r="B871" s="398">
        <f>'Historical Prices (PG, SP500)'!B871</f>
        <v>42860</v>
      </c>
      <c r="C871" s="396">
        <f>LN('Historical Prices (PG, SP500)'!F871/'Historical Prices (PG, SP500)'!F870)</f>
        <v>5.7823651067467885E-4</v>
      </c>
      <c r="D871" s="396">
        <f>LN('Historical Prices (PG, SP500)'!O871/'Historical Prices (PG, SP500)'!O870)</f>
        <v>4.0803591852600924E-3</v>
      </c>
      <c r="E871" s="396">
        <f t="shared" si="13"/>
        <v>4.6585956959347714E-3</v>
      </c>
    </row>
    <row r="872" spans="2:5">
      <c r="B872" s="398">
        <f>'Historical Prices (PG, SP500)'!B872</f>
        <v>42863</v>
      </c>
      <c r="C872" s="396">
        <f>LN('Historical Prices (PG, SP500)'!F872/'Historical Prices (PG, SP500)'!F871)</f>
        <v>5.7790234642916935E-4</v>
      </c>
      <c r="D872" s="396">
        <f>LN('Historical Prices (PG, SP500)'!O872/'Historical Prices (PG, SP500)'!O871)</f>
        <v>3.744537610262704E-5</v>
      </c>
      <c r="E872" s="396">
        <f t="shared" si="13"/>
        <v>6.1534772253179636E-4</v>
      </c>
    </row>
    <row r="873" spans="2:5">
      <c r="B873" s="398">
        <f>'Historical Prices (PG, SP500)'!B873</f>
        <v>42864</v>
      </c>
      <c r="C873" s="396">
        <f>LN('Historical Prices (PG, SP500)'!F873/'Historical Prices (PG, SP500)'!F872)</f>
        <v>-1.7346173261049323E-3</v>
      </c>
      <c r="D873" s="396">
        <f>LN('Historical Prices (PG, SP500)'!O873/'Historical Prices (PG, SP500)'!O872)</f>
        <v>-1.0257745827880963E-3</v>
      </c>
      <c r="E873" s="396">
        <f t="shared" si="13"/>
        <v>-2.7603919088930286E-3</v>
      </c>
    </row>
    <row r="874" spans="2:5">
      <c r="B874" s="398">
        <f>'Historical Prices (PG, SP500)'!B874</f>
        <v>42865</v>
      </c>
      <c r="C874" s="396">
        <f>LN('Historical Prices (PG, SP500)'!F874/'Historical Prices (PG, SP500)'!F873)</f>
        <v>1.0410782362019241E-3</v>
      </c>
      <c r="D874" s="396">
        <f>LN('Historical Prices (PG, SP500)'!O874/'Historical Prices (PG, SP500)'!O873)</f>
        <v>1.1299627434363934E-3</v>
      </c>
      <c r="E874" s="396">
        <f t="shared" si="13"/>
        <v>2.1710409796383175E-3</v>
      </c>
    </row>
    <row r="875" spans="2:5">
      <c r="B875" s="398">
        <f>'Historical Prices (PG, SP500)'!B875</f>
        <v>42866</v>
      </c>
      <c r="C875" s="396">
        <f>LN('Historical Prices (PG, SP500)'!F875/'Historical Prices (PG, SP500)'!F874)</f>
        <v>-3.7067111526182923E-3</v>
      </c>
      <c r="D875" s="396">
        <f>LN('Historical Prices (PG, SP500)'!O875/'Historical Prices (PG, SP500)'!O874)</f>
        <v>-2.1651516219075512E-3</v>
      </c>
      <c r="E875" s="396">
        <f t="shared" si="13"/>
        <v>-5.871862774525843E-3</v>
      </c>
    </row>
    <row r="876" spans="2:5">
      <c r="B876" s="398">
        <f>'Historical Prices (PG, SP500)'!B876</f>
        <v>42867</v>
      </c>
      <c r="C876" s="396">
        <f>LN('Historical Prices (PG, SP500)'!F876/'Historical Prices (PG, SP500)'!F875)</f>
        <v>2.3211882211431276E-4</v>
      </c>
      <c r="D876" s="396">
        <f>LN('Historical Prices (PG, SP500)'!O876/'Historical Prices (PG, SP500)'!O875)</f>
        <v>-1.4795353149046619E-3</v>
      </c>
      <c r="E876" s="396">
        <f t="shared" si="13"/>
        <v>-1.2474164927903492E-3</v>
      </c>
    </row>
    <row r="877" spans="2:5">
      <c r="B877" s="398">
        <f>'Historical Prices (PG, SP500)'!B877</f>
        <v>42870</v>
      </c>
      <c r="C877" s="396">
        <f>LN('Historical Prices (PG, SP500)'!F877/'Historical Prices (PG, SP500)'!F876)</f>
        <v>1.623000550492856E-3</v>
      </c>
      <c r="D877" s="396">
        <f>LN('Historical Prices (PG, SP500)'!O877/'Historical Prices (PG, SP500)'!O876)</f>
        <v>4.7651422971946031E-3</v>
      </c>
      <c r="E877" s="396">
        <f t="shared" si="13"/>
        <v>6.3881428476874596E-3</v>
      </c>
    </row>
    <row r="878" spans="2:5">
      <c r="B878" s="398">
        <f>'Historical Prices (PG, SP500)'!B878</f>
        <v>42871</v>
      </c>
      <c r="C878" s="396">
        <f>LN('Historical Prices (PG, SP500)'!F878/'Historical Prices (PG, SP500)'!F877)</f>
        <v>-1.0431014447565042E-3</v>
      </c>
      <c r="D878" s="396">
        <f>LN('Historical Prices (PG, SP500)'!O878/'Historical Prices (PG, SP500)'!O877)</f>
        <v>-6.871328353222825E-4</v>
      </c>
      <c r="E878" s="396">
        <f t="shared" si="13"/>
        <v>-1.7302342800787868E-3</v>
      </c>
    </row>
    <row r="879" spans="2:5">
      <c r="B879" s="398">
        <f>'Historical Prices (PG, SP500)'!B879</f>
        <v>42872</v>
      </c>
      <c r="C879" s="396">
        <f>LN('Historical Prices (PG, SP500)'!F879/'Historical Prices (PG, SP500)'!F878)</f>
        <v>2.3193043582226848E-4</v>
      </c>
      <c r="D879" s="396">
        <f>LN('Historical Prices (PG, SP500)'!O879/'Historical Prices (PG, SP500)'!O878)</f>
        <v>-1.8345468349136904E-2</v>
      </c>
      <c r="E879" s="396">
        <f t="shared" si="13"/>
        <v>-1.8113537913314635E-2</v>
      </c>
    </row>
    <row r="880" spans="2:5">
      <c r="B880" s="398">
        <f>'Historical Prices (PG, SP500)'!B880</f>
        <v>42873</v>
      </c>
      <c r="C880" s="396">
        <f>LN('Historical Prices (PG, SP500)'!F880/'Historical Prices (PG, SP500)'!F879)</f>
        <v>-4.5314547844897057E-3</v>
      </c>
      <c r="D880" s="396">
        <f>LN('Historical Prices (PG, SP500)'!O880/'Historical Prices (PG, SP500)'!O879)</f>
        <v>3.6800388786592721E-3</v>
      </c>
      <c r="E880" s="396">
        <f t="shared" si="13"/>
        <v>-8.5141590583043356E-4</v>
      </c>
    </row>
    <row r="881" spans="2:5">
      <c r="B881" s="398">
        <f>'Historical Prices (PG, SP500)'!B881</f>
        <v>42874</v>
      </c>
      <c r="C881" s="396">
        <f>LN('Historical Prices (PG, SP500)'!F881/'Historical Prices (PG, SP500)'!F880)</f>
        <v>4.2995243486674654E-3</v>
      </c>
      <c r="D881" s="396">
        <f>LN('Historical Prices (PG, SP500)'!O881/'Historical Prices (PG, SP500)'!O880)</f>
        <v>6.744702885899654E-3</v>
      </c>
      <c r="E881" s="396">
        <f t="shared" si="13"/>
        <v>1.1044227234567119E-2</v>
      </c>
    </row>
    <row r="882" spans="2:5">
      <c r="B882" s="398">
        <f>'Historical Prices (PG, SP500)'!B882</f>
        <v>42877</v>
      </c>
      <c r="C882" s="396">
        <f>LN('Historical Prices (PG, SP500)'!F882/'Historical Prices (PG, SP500)'!F881)</f>
        <v>-3.4791534734103632E-4</v>
      </c>
      <c r="D882" s="396">
        <f>LN('Historical Prices (PG, SP500)'!O882/'Historical Prices (PG, SP500)'!O881)</f>
        <v>5.1468636886192742E-3</v>
      </c>
      <c r="E882" s="396">
        <f t="shared" si="13"/>
        <v>4.7989483412782382E-3</v>
      </c>
    </row>
    <row r="883" spans="2:5">
      <c r="B883" s="398">
        <f>'Historical Prices (PG, SP500)'!B883</f>
        <v>42878</v>
      </c>
      <c r="C883" s="396">
        <f>LN('Historical Prices (PG, SP500)'!F883/'Historical Prices (PG, SP500)'!F882)</f>
        <v>-1.5090489745764085E-3</v>
      </c>
      <c r="D883" s="396">
        <f>LN('Historical Prices (PG, SP500)'!O883/'Historical Prices (PG, SP500)'!O882)</f>
        <v>1.8361850286978481E-3</v>
      </c>
      <c r="E883" s="396">
        <f t="shared" si="13"/>
        <v>3.2713605412143954E-4</v>
      </c>
    </row>
    <row r="884" spans="2:5">
      <c r="B884" s="398">
        <f>'Historical Prices (PG, SP500)'!B884</f>
        <v>42879</v>
      </c>
      <c r="C884" s="396">
        <f>LN('Historical Prices (PG, SP500)'!F884/'Historical Prices (PG, SP500)'!F883)</f>
        <v>4.8672942901588538E-3</v>
      </c>
      <c r="D884" s="396">
        <f>LN('Historical Prices (PG, SP500)'!O884/'Historical Prices (PG, SP500)'!O883)</f>
        <v>2.4860339279190358E-3</v>
      </c>
      <c r="E884" s="396">
        <f t="shared" si="13"/>
        <v>7.3533282180778901E-3</v>
      </c>
    </row>
    <row r="885" spans="2:5">
      <c r="B885" s="398">
        <f>'Historical Prices (PG, SP500)'!B885</f>
        <v>42880</v>
      </c>
      <c r="C885" s="396">
        <f>LN('Historical Prices (PG, SP500)'!F885/'Historical Prices (PG, SP500)'!F884)</f>
        <v>4.1532246816212781E-3</v>
      </c>
      <c r="D885" s="396">
        <f>LN('Historical Prices (PG, SP500)'!O885/'Historical Prices (PG, SP500)'!O884)</f>
        <v>4.4321117177126383E-3</v>
      </c>
      <c r="E885" s="396">
        <f t="shared" si="13"/>
        <v>8.5853363993339156E-3</v>
      </c>
    </row>
    <row r="886" spans="2:5">
      <c r="B886" s="398">
        <f>'Historical Prices (PG, SP500)'!B886</f>
        <v>42881</v>
      </c>
      <c r="C886" s="396">
        <f>LN('Historical Prices (PG, SP500)'!F886/'Historical Prices (PG, SP500)'!F885)</f>
        <v>4.479922463081638E-3</v>
      </c>
      <c r="D886" s="396">
        <f>LN('Historical Prices (PG, SP500)'!O886/'Historical Prices (PG, SP500)'!O885)</f>
        <v>3.105017853485944E-4</v>
      </c>
      <c r="E886" s="396">
        <f t="shared" si="13"/>
        <v>4.7904242484302327E-3</v>
      </c>
    </row>
    <row r="887" spans="2:5">
      <c r="B887" s="398">
        <f>'Historical Prices (PG, SP500)'!B887</f>
        <v>42885</v>
      </c>
      <c r="C887" s="396">
        <f>LN('Historical Prices (PG, SP500)'!F887/'Historical Prices (PG, SP500)'!F886)</f>
        <v>1.7177444622481139E-3</v>
      </c>
      <c r="D887" s="396">
        <f>LN('Historical Prices (PG, SP500)'!O887/'Historical Prices (PG, SP500)'!O886)</f>
        <v>-1.2053506261038615E-3</v>
      </c>
      <c r="E887" s="396">
        <f t="shared" si="13"/>
        <v>5.1239383614425245E-4</v>
      </c>
    </row>
    <row r="888" spans="2:5">
      <c r="B888" s="398">
        <f>'Historical Prices (PG, SP500)'!B888</f>
        <v>42886</v>
      </c>
      <c r="C888" s="396">
        <f>LN('Historical Prices (PG, SP500)'!F888/'Historical Prices (PG, SP500)'!F887)</f>
        <v>7.8636681688132523E-3</v>
      </c>
      <c r="D888" s="396">
        <f>LN('Historical Prices (PG, SP500)'!O888/'Historical Prices (PG, SP500)'!O887)</f>
        <v>-4.6007450335814259E-4</v>
      </c>
      <c r="E888" s="396">
        <f t="shared" si="13"/>
        <v>7.4035936654551094E-3</v>
      </c>
    </row>
    <row r="889" spans="2:5">
      <c r="B889" s="398">
        <f>'Historical Prices (PG, SP500)'!B889</f>
        <v>42887</v>
      </c>
      <c r="C889" s="396">
        <f>LN('Historical Prices (PG, SP500)'!F889/'Historical Prices (PG, SP500)'!F888)</f>
        <v>4.5398935734875092E-4</v>
      </c>
      <c r="D889" s="396">
        <f>LN('Historical Prices (PG, SP500)'!O889/'Historical Prices (PG, SP500)'!O888)</f>
        <v>7.5425956807599771E-3</v>
      </c>
      <c r="E889" s="396">
        <f t="shared" si="13"/>
        <v>7.9965850381087285E-3</v>
      </c>
    </row>
    <row r="890" spans="2:5">
      <c r="B890" s="398">
        <f>'Historical Prices (PG, SP500)'!B890</f>
        <v>42888</v>
      </c>
      <c r="C890" s="396">
        <f>LN('Historical Prices (PG, SP500)'!F890/'Historical Prices (PG, SP500)'!F889)</f>
        <v>5.2059762011701172E-3</v>
      </c>
      <c r="D890" s="396">
        <f>LN('Historical Prices (PG, SP500)'!O890/'Historical Prices (PG, SP500)'!O889)</f>
        <v>3.7008743035282436E-3</v>
      </c>
      <c r="E890" s="396">
        <f t="shared" si="13"/>
        <v>8.9068505046983604E-3</v>
      </c>
    </row>
    <row r="891" spans="2:5">
      <c r="B891" s="398">
        <f>'Historical Prices (PG, SP500)'!B891</f>
        <v>42891</v>
      </c>
      <c r="C891" s="396">
        <f>LN('Historical Prices (PG, SP500)'!F891/'Historical Prices (PG, SP500)'!F890)</f>
        <v>1.6917841408955177E-3</v>
      </c>
      <c r="D891" s="396">
        <f>LN('Historical Prices (PG, SP500)'!O891/'Historical Prices (PG, SP500)'!O890)</f>
        <v>-1.2184068519809704E-3</v>
      </c>
      <c r="E891" s="396">
        <f t="shared" si="13"/>
        <v>4.7337728891454732E-4</v>
      </c>
    </row>
    <row r="892" spans="2:5">
      <c r="B892" s="398">
        <f>'Historical Prices (PG, SP500)'!B892</f>
        <v>42892</v>
      </c>
      <c r="C892" s="396">
        <f>LN('Historical Prices (PG, SP500)'!F892/'Historical Prices (PG, SP500)'!F891)</f>
        <v>6.7596036889516666E-4</v>
      </c>
      <c r="D892" s="396">
        <f>LN('Historical Prices (PG, SP500)'!O892/'Historical Prices (PG, SP500)'!O891)</f>
        <v>-2.7829088587652804E-3</v>
      </c>
      <c r="E892" s="396">
        <f t="shared" si="13"/>
        <v>-2.1069484898701136E-3</v>
      </c>
    </row>
    <row r="893" spans="2:5">
      <c r="B893" s="398">
        <f>'Historical Prices (PG, SP500)'!B893</f>
        <v>42893</v>
      </c>
      <c r="C893" s="396">
        <f>LN('Historical Prices (PG, SP500)'!F893/'Historical Prices (PG, SP500)'!F892)</f>
        <v>-3.3796249688129075E-4</v>
      </c>
      <c r="D893" s="396">
        <f>LN('Historical Prices (PG, SP500)'!O893/'Historical Prices (PG, SP500)'!O892)</f>
        <v>1.5670290211890142E-3</v>
      </c>
      <c r="E893" s="396">
        <f t="shared" si="13"/>
        <v>1.2290665243077236E-3</v>
      </c>
    </row>
    <row r="894" spans="2:5">
      <c r="B894" s="398">
        <f>'Historical Prices (PG, SP500)'!B894</f>
        <v>42894</v>
      </c>
      <c r="C894" s="396">
        <f>LN('Historical Prices (PG, SP500)'!F894/'Historical Prices (PG, SP500)'!F893)</f>
        <v>-1.0417929417998958E-2</v>
      </c>
      <c r="D894" s="396">
        <f>LN('Historical Prices (PG, SP500)'!O894/'Historical Prices (PG, SP500)'!O893)</f>
        <v>2.6716883659768292E-4</v>
      </c>
      <c r="E894" s="396">
        <f t="shared" si="13"/>
        <v>-1.0150760581401274E-2</v>
      </c>
    </row>
    <row r="895" spans="2:5">
      <c r="B895" s="398">
        <f>'Historical Prices (PG, SP500)'!B895</f>
        <v>42895</v>
      </c>
      <c r="C895" s="396">
        <f>LN('Historical Prices (PG, SP500)'!F895/'Historical Prices (PG, SP500)'!F894)</f>
        <v>3.5225989096267928E-3</v>
      </c>
      <c r="D895" s="396">
        <f>LN('Historical Prices (PG, SP500)'!O895/'Historical Prices (PG, SP500)'!O894)</f>
        <v>-8.3033364774634012E-4</v>
      </c>
      <c r="E895" s="396">
        <f t="shared" si="13"/>
        <v>2.6922652618804528E-3</v>
      </c>
    </row>
    <row r="896" spans="2:5">
      <c r="B896" s="398">
        <f>'Historical Prices (PG, SP500)'!B896</f>
        <v>42898</v>
      </c>
      <c r="C896" s="396">
        <f>LN('Historical Prices (PG, SP500)'!F896/'Historical Prices (PG, SP500)'!F895)</f>
        <v>9.0696150313475594E-4</v>
      </c>
      <c r="D896" s="396">
        <f>LN('Historical Prices (PG, SP500)'!O896/'Historical Prices (PG, SP500)'!O895)</f>
        <v>-9.7924249882421236E-4</v>
      </c>
      <c r="E896" s="396">
        <f t="shared" si="13"/>
        <v>-7.2280995689456428E-5</v>
      </c>
    </row>
    <row r="897" spans="2:5">
      <c r="B897" s="398">
        <f>'Historical Prices (PG, SP500)'!B897</f>
        <v>42899</v>
      </c>
      <c r="C897" s="396">
        <f>LN('Historical Prices (PG, SP500)'!F897/'Historical Prices (PG, SP500)'!F896)</f>
        <v>-2.0419746639689278E-3</v>
      </c>
      <c r="D897" s="396">
        <f>LN('Historical Prices (PG, SP500)'!O897/'Historical Prices (PG, SP500)'!O896)</f>
        <v>4.5013588104362186E-3</v>
      </c>
      <c r="E897" s="396">
        <f t="shared" si="13"/>
        <v>2.4593841464672908E-3</v>
      </c>
    </row>
    <row r="898" spans="2:5">
      <c r="B898" s="398">
        <f>'Historical Prices (PG, SP500)'!B898</f>
        <v>42900</v>
      </c>
      <c r="C898" s="396">
        <f>LN('Historical Prices (PG, SP500)'!F898/'Historical Prices (PG, SP500)'!F897)</f>
        <v>4.3060009876270209E-3</v>
      </c>
      <c r="D898" s="396">
        <f>LN('Historical Prices (PG, SP500)'!O898/'Historical Prices (PG, SP500)'!O897)</f>
        <v>-9.9632705490522574E-4</v>
      </c>
      <c r="E898" s="396">
        <f t="shared" si="13"/>
        <v>3.3096739327217952E-3</v>
      </c>
    </row>
    <row r="899" spans="2:5">
      <c r="B899" s="398">
        <f>'Historical Prices (PG, SP500)'!B899</f>
        <v>42901</v>
      </c>
      <c r="C899" s="396">
        <f>LN('Historical Prices (PG, SP500)'!F899/'Historical Prices (PG, SP500)'!F898)</f>
        <v>1.0572531337302049E-2</v>
      </c>
      <c r="D899" s="396">
        <f>LN('Historical Prices (PG, SP500)'!O899/'Historical Prices (PG, SP500)'!O898)</f>
        <v>-2.242109822419468E-3</v>
      </c>
      <c r="E899" s="396">
        <f t="shared" si="13"/>
        <v>8.3304215148825803E-3</v>
      </c>
    </row>
    <row r="900" spans="2:5">
      <c r="B900" s="398">
        <f>'Historical Prices (PG, SP500)'!B900</f>
        <v>42902</v>
      </c>
      <c r="C900" s="396">
        <f>LN('Historical Prices (PG, SP500)'!F900/'Historical Prices (PG, SP500)'!F899)</f>
        <v>3.1278733995258041E-3</v>
      </c>
      <c r="D900" s="396">
        <f>LN('Historical Prices (PG, SP500)'!O900/'Historical Prices (PG, SP500)'!O899)</f>
        <v>2.8359898308776774E-4</v>
      </c>
      <c r="E900" s="396">
        <f t="shared" si="13"/>
        <v>3.4114723826135719E-3</v>
      </c>
    </row>
    <row r="901" spans="2:5">
      <c r="B901" s="398">
        <f>'Historical Prices (PG, SP500)'!B901</f>
        <v>42905</v>
      </c>
      <c r="C901" s="396">
        <f>LN('Historical Prices (PG, SP500)'!F901/'Historical Prices (PG, SP500)'!F900)</f>
        <v>2.2281314301609212E-3</v>
      </c>
      <c r="D901" s="396">
        <f>LN('Historical Prices (PG, SP500)'!O901/'Historical Prices (PG, SP500)'!O900)</f>
        <v>8.3125833736460205E-3</v>
      </c>
      <c r="E901" s="396">
        <f t="shared" ref="E901:E964" si="14">D901+C901</f>
        <v>1.0540714803806941E-2</v>
      </c>
    </row>
    <row r="902" spans="2:5">
      <c r="B902" s="398">
        <f>'Historical Prices (PG, SP500)'!B902</f>
        <v>42906</v>
      </c>
      <c r="C902" s="396">
        <f>LN('Historical Prices (PG, SP500)'!F902/'Historical Prices (PG, SP500)'!F901)</f>
        <v>-2.5628628721020112E-3</v>
      </c>
      <c r="D902" s="396">
        <f>LN('Historical Prices (PG, SP500)'!O902/'Historical Prices (PG, SP500)'!O901)</f>
        <v>-6.7191605942243304E-3</v>
      </c>
      <c r="E902" s="396">
        <f t="shared" si="14"/>
        <v>-9.2820234663263425E-3</v>
      </c>
    </row>
    <row r="903" spans="2:5">
      <c r="B903" s="398">
        <f>'Historical Prices (PG, SP500)'!B903</f>
        <v>42907</v>
      </c>
      <c r="C903" s="396">
        <f>LN('Historical Prices (PG, SP500)'!F903/'Historical Prices (PG, SP500)'!F902)</f>
        <v>-2.5693473475008714E-3</v>
      </c>
      <c r="D903" s="396">
        <f>LN('Historical Prices (PG, SP500)'!O903/'Historical Prices (PG, SP500)'!O902)</f>
        <v>-5.8281424466445424E-4</v>
      </c>
      <c r="E903" s="396">
        <f t="shared" si="14"/>
        <v>-3.1521615921653256E-3</v>
      </c>
    </row>
    <row r="904" spans="2:5">
      <c r="B904" s="398">
        <f>'Historical Prices (PG, SP500)'!B904</f>
        <v>42908</v>
      </c>
      <c r="C904" s="396">
        <f>LN('Historical Prices (PG, SP500)'!F904/'Historical Prices (PG, SP500)'!F903)</f>
        <v>-4.1473241974220119E-3</v>
      </c>
      <c r="D904" s="396">
        <f>LN('Historical Prices (PG, SP500)'!O904/'Historical Prices (PG, SP500)'!O903)</f>
        <v>-4.5588579922685235E-4</v>
      </c>
      <c r="E904" s="396">
        <f t="shared" si="14"/>
        <v>-4.6032099966488646E-3</v>
      </c>
    </row>
    <row r="905" spans="2:5">
      <c r="B905" s="398">
        <f>'Historical Prices (PG, SP500)'!B905</f>
        <v>42909</v>
      </c>
      <c r="C905" s="396">
        <f>LN('Historical Prices (PG, SP500)'!F905/'Historical Prices (PG, SP500)'!F904)</f>
        <v>4.3709680860626451E-3</v>
      </c>
      <c r="D905" s="396">
        <f>LN('Historical Prices (PG, SP500)'!O905/'Historical Prices (PG, SP500)'!O904)</f>
        <v>1.5596986258985955E-3</v>
      </c>
      <c r="E905" s="396">
        <f t="shared" si="14"/>
        <v>5.9306667119612411E-3</v>
      </c>
    </row>
    <row r="906" spans="2:5">
      <c r="B906" s="398">
        <f>'Historical Prices (PG, SP500)'!B906</f>
        <v>42912</v>
      </c>
      <c r="C906" s="396">
        <f>LN('Historical Prices (PG, SP500)'!F906/'Historical Prices (PG, SP500)'!F905)</f>
        <v>-6.7118248783885784E-4</v>
      </c>
      <c r="D906" s="396">
        <f>LN('Historical Prices (PG, SP500)'!O906/'Historical Prices (PG, SP500)'!O905)</f>
        <v>3.1575172190189825E-4</v>
      </c>
      <c r="E906" s="396">
        <f t="shared" si="14"/>
        <v>-3.5543076593695959E-4</v>
      </c>
    </row>
    <row r="907" spans="2:5">
      <c r="B907" s="398">
        <f>'Historical Prices (PG, SP500)'!B907</f>
        <v>42913</v>
      </c>
      <c r="C907" s="396">
        <f>LN('Historical Prices (PG, SP500)'!F907/'Historical Prices (PG, SP500)'!F906)</f>
        <v>-8.4284366070156488E-3</v>
      </c>
      <c r="D907" s="396">
        <f>LN('Historical Prices (PG, SP500)'!O907/'Historical Prices (PG, SP500)'!O906)</f>
        <v>-8.1055863508326578E-3</v>
      </c>
      <c r="E907" s="396">
        <f t="shared" si="14"/>
        <v>-1.6534022957848307E-2</v>
      </c>
    </row>
    <row r="908" spans="2:5">
      <c r="B908" s="398">
        <f>'Historical Prices (PG, SP500)'!B908</f>
        <v>42914</v>
      </c>
      <c r="C908" s="396">
        <f>LN('Historical Prices (PG, SP500)'!F908/'Historical Prices (PG, SP500)'!F907)</f>
        <v>-2.7121498665339688E-3</v>
      </c>
      <c r="D908" s="396">
        <f>LN('Historical Prices (PG, SP500)'!O908/'Historical Prices (PG, SP500)'!O907)</f>
        <v>8.7695014026030957E-3</v>
      </c>
      <c r="E908" s="396">
        <f t="shared" si="14"/>
        <v>6.0573515360691273E-3</v>
      </c>
    </row>
    <row r="909" spans="2:5">
      <c r="B909" s="398">
        <f>'Historical Prices (PG, SP500)'!B909</f>
        <v>42915</v>
      </c>
      <c r="C909" s="396">
        <f>LN('Historical Prices (PG, SP500)'!F909/'Historical Prices (PG, SP500)'!F908)</f>
        <v>-1.57394329497842E-2</v>
      </c>
      <c r="D909" s="396">
        <f>LN('Historical Prices (PG, SP500)'!O909/'Historical Prices (PG, SP500)'!O908)</f>
        <v>-8.6372167487240945E-3</v>
      </c>
      <c r="E909" s="396">
        <f t="shared" si="14"/>
        <v>-2.4376649698508293E-2</v>
      </c>
    </row>
    <row r="910" spans="2:5">
      <c r="B910" s="398">
        <f>'Historical Prices (PG, SP500)'!B910</f>
        <v>42916</v>
      </c>
      <c r="C910" s="396">
        <f>LN('Historical Prices (PG, SP500)'!F910/'Historical Prices (PG, SP500)'!F909)</f>
        <v>1.8376483866675696E-3</v>
      </c>
      <c r="D910" s="396">
        <f>LN('Historical Prices (PG, SP500)'!O910/'Historical Prices (PG, SP500)'!O909)</f>
        <v>1.532057636772409E-3</v>
      </c>
      <c r="E910" s="396">
        <f t="shared" si="14"/>
        <v>3.3697060234399783E-3</v>
      </c>
    </row>
    <row r="911" spans="2:5">
      <c r="B911" s="398">
        <f>'Historical Prices (PG, SP500)'!B911</f>
        <v>42919</v>
      </c>
      <c r="C911" s="396">
        <f>LN('Historical Prices (PG, SP500)'!F911/'Historical Prices (PG, SP500)'!F910)</f>
        <v>6.7470780284789545E-3</v>
      </c>
      <c r="D911" s="396">
        <f>LN('Historical Prices (PG, SP500)'!O911/'Historical Prices (PG, SP500)'!O910)</f>
        <v>2.3081681207700998E-3</v>
      </c>
      <c r="E911" s="396">
        <f t="shared" si="14"/>
        <v>9.0552461492490535E-3</v>
      </c>
    </row>
    <row r="912" spans="2:5">
      <c r="B912" s="398">
        <f>'Historical Prices (PG, SP500)'!B912</f>
        <v>42921</v>
      </c>
      <c r="C912" s="396">
        <f>LN('Historical Prices (PG, SP500)'!F912/'Historical Prices (PG, SP500)'!F911)</f>
        <v>-7.9813015577398147E-4</v>
      </c>
      <c r="D912" s="396">
        <f>LN('Historical Prices (PG, SP500)'!O912/'Historical Prices (PG, SP500)'!O911)</f>
        <v>1.4522239141054789E-3</v>
      </c>
      <c r="E912" s="396">
        <f t="shared" si="14"/>
        <v>6.5409375833149744E-4</v>
      </c>
    </row>
    <row r="913" spans="2:5">
      <c r="B913" s="398">
        <f>'Historical Prices (PG, SP500)'!B913</f>
        <v>42922</v>
      </c>
      <c r="C913" s="396">
        <f>LN('Historical Prices (PG, SP500)'!F913/'Historical Prices (PG, SP500)'!F912)</f>
        <v>-3.4277341409417587E-3</v>
      </c>
      <c r="D913" s="396">
        <f>LN('Historical Prices (PG, SP500)'!O913/'Historical Prices (PG, SP500)'!O912)</f>
        <v>-9.4129872811729385E-3</v>
      </c>
      <c r="E913" s="396">
        <f t="shared" si="14"/>
        <v>-1.2840721422114697E-2</v>
      </c>
    </row>
    <row r="914" spans="2:5">
      <c r="B914" s="398">
        <f>'Historical Prices (PG, SP500)'!B914</f>
        <v>42923</v>
      </c>
      <c r="C914" s="396">
        <f>LN('Historical Prices (PG, SP500)'!F914/'Historical Prices (PG, SP500)'!F913)</f>
        <v>3.1996255385381023E-3</v>
      </c>
      <c r="D914" s="396">
        <f>LN('Historical Prices (PG, SP500)'!O914/'Historical Prices (PG, SP500)'!O913)</f>
        <v>6.3827127178005495E-3</v>
      </c>
      <c r="E914" s="396">
        <f t="shared" si="14"/>
        <v>9.582338256338651E-3</v>
      </c>
    </row>
    <row r="915" spans="2:5">
      <c r="B915" s="398">
        <f>'Historical Prices (PG, SP500)'!B915</f>
        <v>42926</v>
      </c>
      <c r="C915" s="396">
        <f>LN('Historical Prices (PG, SP500)'!F915/'Historical Prices (PG, SP500)'!F914)</f>
        <v>-6.409613410120603E-3</v>
      </c>
      <c r="D915" s="396">
        <f>LN('Historical Prices (PG, SP500)'!O915/'Historical Prices (PG, SP500)'!O914)</f>
        <v>9.2733610337524723E-4</v>
      </c>
      <c r="E915" s="396">
        <f t="shared" si="14"/>
        <v>-5.4822773067453555E-3</v>
      </c>
    </row>
    <row r="916" spans="2:5">
      <c r="B916" s="398">
        <f>'Historical Prices (PG, SP500)'!B916</f>
        <v>42927</v>
      </c>
      <c r="C916" s="396">
        <f>LN('Historical Prices (PG, SP500)'!F916/'Historical Prices (PG, SP500)'!F915)</f>
        <v>-3.6811155439127356E-3</v>
      </c>
      <c r="D916" s="396">
        <f>LN('Historical Prices (PG, SP500)'!O916/'Historical Prices (PG, SP500)'!O915)</f>
        <v>-7.8298733652557018E-4</v>
      </c>
      <c r="E916" s="396">
        <f t="shared" si="14"/>
        <v>-4.4641028804383058E-3</v>
      </c>
    </row>
    <row r="917" spans="2:5">
      <c r="B917" s="398">
        <f>'Historical Prices (PG, SP500)'!B917</f>
        <v>42928</v>
      </c>
      <c r="C917" s="396">
        <f>LN('Historical Prices (PG, SP500)'!F917/'Historical Prices (PG, SP500)'!F916)</f>
        <v>2.1873260821777432E-3</v>
      </c>
      <c r="D917" s="396">
        <f>LN('Historical Prices (PG, SP500)'!O917/'Historical Prices (PG, SP500)'!O916)</f>
        <v>7.2790510702173033E-3</v>
      </c>
      <c r="E917" s="396">
        <f t="shared" si="14"/>
        <v>9.466377152395046E-3</v>
      </c>
    </row>
    <row r="918" spans="2:5">
      <c r="B918" s="398">
        <f>'Historical Prices (PG, SP500)'!B918</f>
        <v>42929</v>
      </c>
      <c r="C918" s="396">
        <f>LN('Historical Prices (PG, SP500)'!F918/'Historical Prices (PG, SP500)'!F917)</f>
        <v>-2.9943821289944586E-3</v>
      </c>
      <c r="D918" s="396">
        <f>LN('Historical Prices (PG, SP500)'!O918/'Historical Prices (PG, SP500)'!O917)</f>
        <v>1.8728294224074943E-3</v>
      </c>
      <c r="E918" s="396">
        <f t="shared" si="14"/>
        <v>-1.1215527065869643E-3</v>
      </c>
    </row>
    <row r="919" spans="2:5">
      <c r="B919" s="398">
        <f>'Historical Prices (PG, SP500)'!B919</f>
        <v>42930</v>
      </c>
      <c r="C919" s="396">
        <f>LN('Historical Prices (PG, SP500)'!F919/'Historical Prices (PG, SP500)'!F918)</f>
        <v>4.6030117119248738E-3</v>
      </c>
      <c r="D919" s="396">
        <f>LN('Historical Prices (PG, SP500)'!O919/'Historical Prices (PG, SP500)'!O918)</f>
        <v>4.6626164116802295E-3</v>
      </c>
      <c r="E919" s="396">
        <f t="shared" si="14"/>
        <v>9.2656281236051033E-3</v>
      </c>
    </row>
    <row r="920" spans="2:5">
      <c r="B920" s="398">
        <f>'Historical Prices (PG, SP500)'!B920</f>
        <v>42933</v>
      </c>
      <c r="C920" s="396">
        <f>LN('Historical Prices (PG, SP500)'!F920/'Historical Prices (PG, SP500)'!F919)</f>
        <v>5.1532321016495887E-3</v>
      </c>
      <c r="D920" s="396">
        <f>LN('Historical Prices (PG, SP500)'!O920/'Historical Prices (PG, SP500)'!O919)</f>
        <v>-5.2914255758300215E-5</v>
      </c>
      <c r="E920" s="396">
        <f t="shared" si="14"/>
        <v>5.1003178458912885E-3</v>
      </c>
    </row>
    <row r="921" spans="2:5">
      <c r="B921" s="398">
        <f>'Historical Prices (PG, SP500)'!B921</f>
        <v>42934</v>
      </c>
      <c r="C921" s="396">
        <f>LN('Historical Prices (PG, SP500)'!F921/'Historical Prices (PG, SP500)'!F920)</f>
        <v>1.2373118719391204E-2</v>
      </c>
      <c r="D921" s="396">
        <f>LN('Historical Prices (PG, SP500)'!O921/'Historical Prices (PG, SP500)'!O920)</f>
        <v>5.9767835510570659E-4</v>
      </c>
      <c r="E921" s="396">
        <f t="shared" si="14"/>
        <v>1.297079707449691E-2</v>
      </c>
    </row>
    <row r="922" spans="2:5">
      <c r="B922" s="398">
        <f>'Historical Prices (PG, SP500)'!B922</f>
        <v>42935</v>
      </c>
      <c r="C922" s="396">
        <f>LN('Historical Prices (PG, SP500)'!F922/'Historical Prices (PG, SP500)'!F921)</f>
        <v>-3.2770355889183578E-3</v>
      </c>
      <c r="D922" s="396">
        <f>LN('Historical Prices (PG, SP500)'!O922/'Historical Prices (PG, SP500)'!O921)</f>
        <v>5.3582583369758633E-3</v>
      </c>
      <c r="E922" s="396">
        <f t="shared" si="14"/>
        <v>2.0812227480575055E-3</v>
      </c>
    </row>
    <row r="923" spans="2:5">
      <c r="B923" s="398">
        <f>'Historical Prices (PG, SP500)'!B923</f>
        <v>42936</v>
      </c>
      <c r="C923" s="396">
        <f>LN('Historical Prices (PG, SP500)'!F923/'Historical Prices (PG, SP500)'!F922)</f>
        <v>2.8256589092046812E-3</v>
      </c>
      <c r="D923" s="396">
        <f>LN('Historical Prices (PG, SP500)'!O923/'Historical Prices (PG, SP500)'!O922)</f>
        <v>-1.5367110756601694E-4</v>
      </c>
      <c r="E923" s="396">
        <f t="shared" si="14"/>
        <v>2.6719878016386641E-3</v>
      </c>
    </row>
    <row r="924" spans="2:5">
      <c r="B924" s="398">
        <f>'Historical Prices (PG, SP500)'!B924</f>
        <v>42937</v>
      </c>
      <c r="C924" s="396">
        <f>LN('Historical Prices (PG, SP500)'!F924/'Historical Prices (PG, SP500)'!F923)</f>
        <v>1.1289430694725328E-4</v>
      </c>
      <c r="D924" s="396">
        <f>LN('Historical Prices (PG, SP500)'!O924/'Historical Prices (PG, SP500)'!O923)</f>
        <v>-3.6793928499852593E-4</v>
      </c>
      <c r="E924" s="396">
        <f t="shared" si="14"/>
        <v>-2.5504497805127263E-4</v>
      </c>
    </row>
    <row r="925" spans="2:5">
      <c r="B925" s="398">
        <f>'Historical Prices (PG, SP500)'!B925</f>
        <v>42940</v>
      </c>
      <c r="C925" s="396">
        <f>LN('Historical Prices (PG, SP500)'!F925/'Historical Prices (PG, SP500)'!F924)</f>
        <v>-4.8645494148272239E-3</v>
      </c>
      <c r="D925" s="396">
        <f>LN('Historical Prices (PG, SP500)'!O925/'Historical Prices (PG, SP500)'!O924)</f>
        <v>-1.0643010144140571E-3</v>
      </c>
      <c r="E925" s="396">
        <f t="shared" si="14"/>
        <v>-5.9288504292412808E-3</v>
      </c>
    </row>
    <row r="926" spans="2:5">
      <c r="B926" s="398">
        <f>'Historical Prices (PG, SP500)'!B926</f>
        <v>42941</v>
      </c>
      <c r="C926" s="396">
        <f>LN('Historical Prices (PG, SP500)'!F926/'Historical Prices (PG, SP500)'!F925)</f>
        <v>1.0827976370309789E-2</v>
      </c>
      <c r="D926" s="396">
        <f>LN('Historical Prices (PG, SP500)'!O926/'Historical Prices (PG, SP500)'!O925)</f>
        <v>2.9189076398735176E-3</v>
      </c>
      <c r="E926" s="396">
        <f t="shared" si="14"/>
        <v>1.3746884010183306E-2</v>
      </c>
    </row>
    <row r="927" spans="2:5">
      <c r="B927" s="398">
        <f>'Historical Prices (PG, SP500)'!B927</f>
        <v>42942</v>
      </c>
      <c r="C927" s="396">
        <f>LN('Historical Prices (PG, SP500)'!F927/'Historical Prices (PG, SP500)'!F926)</f>
        <v>1.7933651769761409E-3</v>
      </c>
      <c r="D927" s="396">
        <f>LN('Historical Prices (PG, SP500)'!O927/'Historical Prices (PG, SP500)'!O926)</f>
        <v>2.8262387997962017E-4</v>
      </c>
      <c r="E927" s="396">
        <f t="shared" si="14"/>
        <v>2.0759890569557612E-3</v>
      </c>
    </row>
    <row r="928" spans="2:5">
      <c r="B928" s="398">
        <f>'Historical Prices (PG, SP500)'!B928</f>
        <v>42943</v>
      </c>
      <c r="C928" s="396">
        <f>LN('Historical Prices (PG, SP500)'!F928/'Historical Prices (PG, SP500)'!F927)</f>
        <v>1.5335304162250558E-2</v>
      </c>
      <c r="D928" s="396">
        <f>LN('Historical Prices (PG, SP500)'!O928/'Historical Prices (PG, SP500)'!O927)</f>
        <v>-9.7316153644986159E-4</v>
      </c>
      <c r="E928" s="396">
        <f t="shared" si="14"/>
        <v>1.4362142625800696E-2</v>
      </c>
    </row>
    <row r="929" spans="2:5">
      <c r="B929" s="398">
        <f>'Historical Prices (PG, SP500)'!B929</f>
        <v>42944</v>
      </c>
      <c r="C929" s="396">
        <f>LN('Historical Prices (PG, SP500)'!F929/'Historical Prices (PG, SP500)'!F928)</f>
        <v>-5.1965510560266041E-3</v>
      </c>
      <c r="D929" s="396">
        <f>LN('Historical Prices (PG, SP500)'!O929/'Historical Prices (PG, SP500)'!O928)</f>
        <v>-1.3420155895607954E-3</v>
      </c>
      <c r="E929" s="396">
        <f t="shared" si="14"/>
        <v>-6.5385666455873995E-3</v>
      </c>
    </row>
    <row r="930" spans="2:5">
      <c r="B930" s="398">
        <f>'Historical Prices (PG, SP500)'!B930</f>
        <v>42947</v>
      </c>
      <c r="C930" s="396">
        <f>LN('Historical Prices (PG, SP500)'!F930/'Historical Prices (PG, SP500)'!F929)</f>
        <v>6.7392510865032498E-3</v>
      </c>
      <c r="D930" s="396">
        <f>LN('Historical Prices (PG, SP500)'!O930/'Historical Prices (PG, SP500)'!O929)</f>
        <v>-7.2841090403496719E-4</v>
      </c>
      <c r="E930" s="396">
        <f t="shared" si="14"/>
        <v>6.0108401824682826E-3</v>
      </c>
    </row>
    <row r="931" spans="2:5">
      <c r="B931" s="398">
        <f>'Historical Prices (PG, SP500)'!B931</f>
        <v>42948</v>
      </c>
      <c r="C931" s="396">
        <f>LN('Historical Prices (PG, SP500)'!F931/'Historical Prices (PG, SP500)'!F930)</f>
        <v>3.0782566422105774E-3</v>
      </c>
      <c r="D931" s="396">
        <f>LN('Historical Prices (PG, SP500)'!O931/'Historical Prices (PG, SP500)'!O930)</f>
        <v>2.4461208441749348E-3</v>
      </c>
      <c r="E931" s="396">
        <f t="shared" si="14"/>
        <v>5.5243774863855122E-3</v>
      </c>
    </row>
    <row r="932" spans="2:5">
      <c r="B932" s="398">
        <f>'Historical Prices (PG, SP500)'!B932</f>
        <v>42949</v>
      </c>
      <c r="C932" s="396">
        <f>LN('Historical Prices (PG, SP500)'!F932/'Historical Prices (PG, SP500)'!F931)</f>
        <v>-6.5880094981206675E-4</v>
      </c>
      <c r="D932" s="396">
        <f>LN('Historical Prices (PG, SP500)'!O932/'Historical Prices (PG, SP500)'!O931)</f>
        <v>4.9252712348291973E-4</v>
      </c>
      <c r="E932" s="396">
        <f t="shared" si="14"/>
        <v>-1.6627382632914702E-4</v>
      </c>
    </row>
    <row r="933" spans="2:5">
      <c r="B933" s="398">
        <f>'Historical Prices (PG, SP500)'!B933</f>
        <v>42950</v>
      </c>
      <c r="C933" s="396">
        <f>LN('Historical Prices (PG, SP500)'!F933/'Historical Prices (PG, SP500)'!F932)</f>
        <v>-1.9791100250032309E-3</v>
      </c>
      <c r="D933" s="396">
        <f>LN('Historical Prices (PG, SP500)'!O933/'Historical Prices (PG, SP500)'!O932)</f>
        <v>-2.1860417341370017E-3</v>
      </c>
      <c r="E933" s="396">
        <f t="shared" si="14"/>
        <v>-4.1651517591402322E-3</v>
      </c>
    </row>
    <row r="934" spans="2:5">
      <c r="B934" s="398">
        <f>'Historical Prices (PG, SP500)'!B934</f>
        <v>42951</v>
      </c>
      <c r="C934" s="396">
        <f>LN('Historical Prices (PG, SP500)'!F934/'Historical Prices (PG, SP500)'!F933)</f>
        <v>-2.0933517372483733E-3</v>
      </c>
      <c r="D934" s="396">
        <f>LN('Historical Prices (PG, SP500)'!O934/'Historical Prices (PG, SP500)'!O933)</f>
        <v>1.8873214113143176E-3</v>
      </c>
      <c r="E934" s="396">
        <f t="shared" si="14"/>
        <v>-2.0603032593405563E-4</v>
      </c>
    </row>
    <row r="935" spans="2:5">
      <c r="B935" s="398">
        <f>'Historical Prices (PG, SP500)'!B935</f>
        <v>42954</v>
      </c>
      <c r="C935" s="396">
        <f>LN('Historical Prices (PG, SP500)'!F935/'Historical Prices (PG, SP500)'!F934)</f>
        <v>8.4565217588690473E-3</v>
      </c>
      <c r="D935" s="396">
        <f>LN('Historical Prices (PG, SP500)'!O935/'Historical Prices (PG, SP500)'!O934)</f>
        <v>1.6458446506615104E-3</v>
      </c>
      <c r="E935" s="396">
        <f t="shared" si="14"/>
        <v>1.0102366409530557E-2</v>
      </c>
    </row>
    <row r="936" spans="2:5">
      <c r="B936" s="398">
        <f>'Historical Prices (PG, SP500)'!B936</f>
        <v>42955</v>
      </c>
      <c r="C936" s="396">
        <f>LN('Historical Prices (PG, SP500)'!F936/'Historical Prices (PG, SP500)'!F935)</f>
        <v>1.5298877089575909E-3</v>
      </c>
      <c r="D936" s="396">
        <f>LN('Historical Prices (PG, SP500)'!O936/'Historical Prices (PG, SP500)'!O935)</f>
        <v>-2.4173521357919855E-3</v>
      </c>
      <c r="E936" s="396">
        <f t="shared" si="14"/>
        <v>-8.8746442683439457E-4</v>
      </c>
    </row>
    <row r="937" spans="2:5">
      <c r="B937" s="398">
        <f>'Historical Prices (PG, SP500)'!B937</f>
        <v>42956</v>
      </c>
      <c r="C937" s="396">
        <f>LN('Historical Prices (PG, SP500)'!F937/'Historical Prices (PG, SP500)'!F936)</f>
        <v>3.7056827146711795E-3</v>
      </c>
      <c r="D937" s="396">
        <f>LN('Historical Prices (PG, SP500)'!O937/'Historical Prices (PG, SP500)'!O936)</f>
        <v>-3.6367465375007732E-4</v>
      </c>
      <c r="E937" s="396">
        <f t="shared" si="14"/>
        <v>3.342008060921102E-3</v>
      </c>
    </row>
    <row r="938" spans="2:5">
      <c r="B938" s="398">
        <f>'Historical Prices (PG, SP500)'!B938</f>
        <v>42957</v>
      </c>
      <c r="C938" s="396">
        <f>LN('Historical Prices (PG, SP500)'!F938/'Historical Prices (PG, SP500)'!F937)</f>
        <v>-1.9601444141651389E-3</v>
      </c>
      <c r="D938" s="396">
        <f>LN('Historical Prices (PG, SP500)'!O938/'Historical Prices (PG, SP500)'!O937)</f>
        <v>-1.4580218564576908E-2</v>
      </c>
      <c r="E938" s="396">
        <f t="shared" si="14"/>
        <v>-1.6540362978742049E-2</v>
      </c>
    </row>
    <row r="939" spans="2:5">
      <c r="B939" s="398">
        <f>'Historical Prices (PG, SP500)'!B939</f>
        <v>42958</v>
      </c>
      <c r="C939" s="396">
        <f>LN('Historical Prices (PG, SP500)'!F939/'Historical Prices (PG, SP500)'!F938)</f>
        <v>-4.3697034038563867E-3</v>
      </c>
      <c r="D939" s="396">
        <f>LN('Historical Prices (PG, SP500)'!O939/'Historical Prices (PG, SP500)'!O938)</f>
        <v>1.2747569551484817E-3</v>
      </c>
      <c r="E939" s="396">
        <f t="shared" si="14"/>
        <v>-3.0949464487079049E-3</v>
      </c>
    </row>
    <row r="940" spans="2:5">
      <c r="B940" s="398">
        <f>'Historical Prices (PG, SP500)'!B940</f>
        <v>42961</v>
      </c>
      <c r="C940" s="396">
        <f>LN('Historical Prices (PG, SP500)'!F940/'Historical Prices (PG, SP500)'!F939)</f>
        <v>3.3882321434351372E-3</v>
      </c>
      <c r="D940" s="396">
        <f>LN('Historical Prices (PG, SP500)'!O940/'Historical Prices (PG, SP500)'!O939)</f>
        <v>9.9936514376108582E-3</v>
      </c>
      <c r="E940" s="396">
        <f t="shared" si="14"/>
        <v>1.3381883581045995E-2</v>
      </c>
    </row>
    <row r="941" spans="2:5">
      <c r="B941" s="398">
        <f>'Historical Prices (PG, SP500)'!B941</f>
        <v>42962</v>
      </c>
      <c r="C941" s="396">
        <f>LN('Historical Prices (PG, SP500)'!F941/'Historical Prices (PG, SP500)'!F940)</f>
        <v>5.9831019167234387E-3</v>
      </c>
      <c r="D941" s="396">
        <f>LN('Historical Prices (PG, SP500)'!O941/'Historical Prices (PG, SP500)'!O940)</f>
        <v>-4.9893254241267825E-4</v>
      </c>
      <c r="E941" s="396">
        <f t="shared" si="14"/>
        <v>5.48416937431076E-3</v>
      </c>
    </row>
    <row r="942" spans="2:5">
      <c r="B942" s="398">
        <f>'Historical Prices (PG, SP500)'!B942</f>
        <v>42963</v>
      </c>
      <c r="C942" s="396">
        <f>LN('Historical Prices (PG, SP500)'!F942/'Historical Prices (PG, SP500)'!F941)</f>
        <v>2.5997090172486951E-3</v>
      </c>
      <c r="D942" s="396">
        <f>LN('Historical Prices (PG, SP500)'!O942/'Historical Prices (PG, SP500)'!O941)</f>
        <v>1.4190955235749438E-3</v>
      </c>
      <c r="E942" s="396">
        <f t="shared" si="14"/>
        <v>4.0188045408236384E-3</v>
      </c>
    </row>
    <row r="943" spans="2:5">
      <c r="B943" s="398">
        <f>'Historical Prices (PG, SP500)'!B943</f>
        <v>42964</v>
      </c>
      <c r="C943" s="396">
        <f>LN('Historical Prices (PG, SP500)'!F943/'Historical Prices (PG, SP500)'!F942)</f>
        <v>-4.0106497420809737E-3</v>
      </c>
      <c r="D943" s="396">
        <f>LN('Historical Prices (PG, SP500)'!O943/'Historical Prices (PG, SP500)'!O942)</f>
        <v>-1.5557342219810788E-2</v>
      </c>
      <c r="E943" s="396">
        <f t="shared" si="14"/>
        <v>-1.9567991961891761E-2</v>
      </c>
    </row>
    <row r="944" spans="2:5">
      <c r="B944" s="398">
        <f>'Historical Prices (PG, SP500)'!B944</f>
        <v>42965</v>
      </c>
      <c r="C944" s="396">
        <f>LN('Historical Prices (PG, SP500)'!F944/'Historical Prices (PG, SP500)'!F943)</f>
        <v>4.3351211041109611E-3</v>
      </c>
      <c r="D944" s="396">
        <f>LN('Historical Prices (PG, SP500)'!O944/'Historical Prices (PG, SP500)'!O943)</f>
        <v>-1.8370536869419727E-3</v>
      </c>
      <c r="E944" s="396">
        <f t="shared" si="14"/>
        <v>2.4980674171689882E-3</v>
      </c>
    </row>
    <row r="945" spans="2:5">
      <c r="B945" s="398">
        <f>'Historical Prices (PG, SP500)'!B945</f>
        <v>42968</v>
      </c>
      <c r="C945" s="396">
        <f>LN('Historical Prices (PG, SP500)'!F945/'Historical Prices (PG, SP500)'!F944)</f>
        <v>4.2087149568097622E-3</v>
      </c>
      <c r="D945" s="396">
        <f>LN('Historical Prices (PG, SP500)'!O945/'Historical Prices (PG, SP500)'!O944)</f>
        <v>1.1619755664938251E-3</v>
      </c>
      <c r="E945" s="396">
        <f t="shared" si="14"/>
        <v>5.3706905233035871E-3</v>
      </c>
    </row>
    <row r="946" spans="2:5">
      <c r="B946" s="398">
        <f>'Historical Prices (PG, SP500)'!B946</f>
        <v>42969</v>
      </c>
      <c r="C946" s="396">
        <f>LN('Historical Prices (PG, SP500)'!F946/'Historical Prices (PG, SP500)'!F945)</f>
        <v>-7.5410721856367829E-4</v>
      </c>
      <c r="D946" s="396">
        <f>LN('Historical Prices (PG, SP500)'!O946/'Historical Prices (PG, SP500)'!O945)</f>
        <v>9.8916954334028386E-3</v>
      </c>
      <c r="E946" s="396">
        <f t="shared" si="14"/>
        <v>9.1375882148391607E-3</v>
      </c>
    </row>
    <row r="947" spans="2:5">
      <c r="B947" s="398">
        <f>'Historical Prices (PG, SP500)'!B947</f>
        <v>42970</v>
      </c>
      <c r="C947" s="396">
        <f>LN('Historical Prices (PG, SP500)'!F947/'Historical Prices (PG, SP500)'!F946)</f>
        <v>-3.7790791002758899E-3</v>
      </c>
      <c r="D947" s="396">
        <f>LN('Historical Prices (PG, SP500)'!O947/'Historical Prices (PG, SP500)'!O946)</f>
        <v>-3.4595702537768024E-3</v>
      </c>
      <c r="E947" s="396">
        <f t="shared" si="14"/>
        <v>-7.2386493540526923E-3</v>
      </c>
    </row>
    <row r="948" spans="2:5">
      <c r="B948" s="398">
        <f>'Historical Prices (PG, SP500)'!B948</f>
        <v>42971</v>
      </c>
      <c r="C948" s="396">
        <f>LN('Historical Prices (PG, SP500)'!F948/'Historical Prices (PG, SP500)'!F947)</f>
        <v>-1.8407779646476578E-3</v>
      </c>
      <c r="D948" s="396">
        <f>LN('Historical Prices (PG, SP500)'!O948/'Historical Prices (PG, SP500)'!O947)</f>
        <v>-2.0766165998444643E-3</v>
      </c>
      <c r="E948" s="396">
        <f t="shared" si="14"/>
        <v>-3.9173945644921226E-3</v>
      </c>
    </row>
    <row r="949" spans="2:5">
      <c r="B949" s="398">
        <f>'Historical Prices (PG, SP500)'!B949</f>
        <v>42972</v>
      </c>
      <c r="C949" s="396">
        <f>LN('Historical Prices (PG, SP500)'!F949/'Historical Prices (PG, SP500)'!F948)</f>
        <v>2.5977393253237887E-3</v>
      </c>
      <c r="D949" s="396">
        <f>LN('Historical Prices (PG, SP500)'!O949/'Historical Prices (PG, SP500)'!O948)</f>
        <v>1.6714716175687365E-3</v>
      </c>
      <c r="E949" s="396">
        <f t="shared" si="14"/>
        <v>4.2692109428925252E-3</v>
      </c>
    </row>
    <row r="950" spans="2:5">
      <c r="B950" s="398">
        <f>'Historical Prices (PG, SP500)'!B950</f>
        <v>42975</v>
      </c>
      <c r="C950" s="396">
        <f>LN('Historical Prices (PG, SP500)'!F950/'Historical Prices (PG, SP500)'!F949)</f>
        <v>-4.3248999864604361E-4</v>
      </c>
      <c r="D950" s="396">
        <f>LN('Historical Prices (PG, SP500)'!O950/'Historical Prices (PG, SP500)'!O949)</f>
        <v>4.8695330705475671E-4</v>
      </c>
      <c r="E950" s="396">
        <f t="shared" si="14"/>
        <v>5.4463308408713102E-5</v>
      </c>
    </row>
    <row r="951" spans="2:5">
      <c r="B951" s="398">
        <f>'Historical Prices (PG, SP500)'!B951</f>
        <v>42976</v>
      </c>
      <c r="C951" s="396">
        <f>LN('Historical Prices (PG, SP500)'!F951/'Historical Prices (PG, SP500)'!F950)</f>
        <v>-1.623475644075904E-3</v>
      </c>
      <c r="D951" s="396">
        <f>LN('Historical Prices (PG, SP500)'!O951/'Historical Prices (PG, SP500)'!O950)</f>
        <v>8.4246692815763099E-4</v>
      </c>
      <c r="E951" s="396">
        <f t="shared" si="14"/>
        <v>-7.8100871591827304E-4</v>
      </c>
    </row>
    <row r="952" spans="2:5">
      <c r="B952" s="398">
        <f>'Historical Prices (PG, SP500)'!B952</f>
        <v>42977</v>
      </c>
      <c r="C952" s="396">
        <f>LN('Historical Prices (PG, SP500)'!F952/'Historical Prices (PG, SP500)'!F951)</f>
        <v>-4.8862358215764319E-3</v>
      </c>
      <c r="D952" s="396">
        <f>LN('Historical Prices (PG, SP500)'!O952/'Historical Prices (PG, SP500)'!O951)</f>
        <v>4.6045317623068212E-3</v>
      </c>
      <c r="E952" s="396">
        <f t="shared" si="14"/>
        <v>-2.8170405926961073E-4</v>
      </c>
    </row>
    <row r="953" spans="2:5">
      <c r="B953" s="398">
        <f>'Historical Prices (PG, SP500)'!B953</f>
        <v>42978</v>
      </c>
      <c r="C953" s="396">
        <f>LN('Historical Prices (PG, SP500)'!F953/'Historical Prices (PG, SP500)'!F952)</f>
        <v>4.3444621389749118E-3</v>
      </c>
      <c r="D953" s="396">
        <f>LN('Historical Prices (PG, SP500)'!O953/'Historical Prices (PG, SP500)'!O952)</f>
        <v>5.7046734011315034E-3</v>
      </c>
      <c r="E953" s="396">
        <f t="shared" si="14"/>
        <v>1.0049135540106415E-2</v>
      </c>
    </row>
    <row r="954" spans="2:5">
      <c r="B954" s="398">
        <f>'Historical Prices (PG, SP500)'!B954</f>
        <v>42979</v>
      </c>
      <c r="C954" s="396">
        <f>LN('Historical Prices (PG, SP500)'!F954/'Historical Prices (PG, SP500)'!F953)</f>
        <v>2.8138763764454697E-3</v>
      </c>
      <c r="D954" s="396">
        <f>LN('Historical Prices (PG, SP500)'!O954/'Historical Prices (PG, SP500)'!O953)</f>
        <v>1.9805782508132293E-3</v>
      </c>
      <c r="E954" s="396">
        <f t="shared" si="14"/>
        <v>4.7944546272586991E-3</v>
      </c>
    </row>
    <row r="955" spans="2:5">
      <c r="B955" s="398">
        <f>'Historical Prices (PG, SP500)'!B955</f>
        <v>42983</v>
      </c>
      <c r="C955" s="396">
        <f>LN('Historical Prices (PG, SP500)'!F955/'Historical Prices (PG, SP500)'!F954)</f>
        <v>2.0513043630226544E-3</v>
      </c>
      <c r="D955" s="396">
        <f>LN('Historical Prices (PG, SP500)'!O955/'Historical Prices (PG, SP500)'!O954)</f>
        <v>-7.5794584816878553E-3</v>
      </c>
      <c r="E955" s="396">
        <f t="shared" si="14"/>
        <v>-5.5281541186652013E-3</v>
      </c>
    </row>
    <row r="956" spans="2:5">
      <c r="B956" s="398">
        <f>'Historical Prices (PG, SP500)'!B956</f>
        <v>42984</v>
      </c>
      <c r="C956" s="396">
        <f>LN('Historical Prices (PG, SP500)'!F956/'Historical Prices (PG, SP500)'!F955)</f>
        <v>0</v>
      </c>
      <c r="D956" s="396">
        <f>LN('Historical Prices (PG, SP500)'!O956/'Historical Prices (PG, SP500)'!O955)</f>
        <v>3.123842327936699E-3</v>
      </c>
      <c r="E956" s="396">
        <f t="shared" si="14"/>
        <v>3.123842327936699E-3</v>
      </c>
    </row>
    <row r="957" spans="2:5">
      <c r="B957" s="398">
        <f>'Historical Prices (PG, SP500)'!B957</f>
        <v>42985</v>
      </c>
      <c r="C957" s="396">
        <f>LN('Historical Prices (PG, SP500)'!F957/'Historical Prices (PG, SP500)'!F956)</f>
        <v>2.6926614072686761E-3</v>
      </c>
      <c r="D957" s="396">
        <f>LN('Historical Prices (PG, SP500)'!O957/'Historical Prices (PG, SP500)'!O956)</f>
        <v>-1.7845188005765874E-4</v>
      </c>
      <c r="E957" s="396">
        <f t="shared" si="14"/>
        <v>2.5142095272110174E-3</v>
      </c>
    </row>
    <row r="958" spans="2:5">
      <c r="B958" s="398">
        <f>'Historical Prices (PG, SP500)'!B958</f>
        <v>42986</v>
      </c>
      <c r="C958" s="396">
        <f>LN('Historical Prices (PG, SP500)'!F958/'Historical Prices (PG, SP500)'!F957)</f>
        <v>-1.3993329025662601E-3</v>
      </c>
      <c r="D958" s="396">
        <f>LN('Historical Prices (PG, SP500)'!O958/'Historical Prices (PG, SP500)'!O957)</f>
        <v>-1.4899601369018473E-3</v>
      </c>
      <c r="E958" s="396">
        <f t="shared" si="14"/>
        <v>-2.8892930394681074E-3</v>
      </c>
    </row>
    <row r="959" spans="2:5">
      <c r="B959" s="398">
        <f>'Historical Prices (PG, SP500)'!B959</f>
        <v>42989</v>
      </c>
      <c r="C959" s="396">
        <f>LN('Historical Prices (PG, SP500)'!F959/'Historical Prices (PG, SP500)'!F958)</f>
        <v>1.2310834031992214E-2</v>
      </c>
      <c r="D959" s="396">
        <f>LN('Historical Prices (PG, SP500)'!O959/'Historical Prices (PG, SP500)'!O958)</f>
        <v>1.0780974881588173E-2</v>
      </c>
      <c r="E959" s="396">
        <f t="shared" si="14"/>
        <v>2.3091808913580387E-2</v>
      </c>
    </row>
    <row r="960" spans="2:5">
      <c r="B960" s="398">
        <f>'Historical Prices (PG, SP500)'!B960</f>
        <v>42990</v>
      </c>
      <c r="C960" s="396">
        <f>LN('Historical Prices (PG, SP500)'!F960/'Historical Prices (PG, SP500)'!F959)</f>
        <v>-5.1199685179083108E-3</v>
      </c>
      <c r="D960" s="396">
        <f>LN('Historical Prices (PG, SP500)'!O960/'Historical Prices (PG, SP500)'!O959)</f>
        <v>3.3583025766751994E-3</v>
      </c>
      <c r="E960" s="396">
        <f t="shared" si="14"/>
        <v>-1.7616659412331113E-3</v>
      </c>
    </row>
    <row r="961" spans="2:5">
      <c r="B961" s="398">
        <f>'Historical Prices (PG, SP500)'!B961</f>
        <v>42991</v>
      </c>
      <c r="C961" s="396">
        <f>LN('Historical Prices (PG, SP500)'!F961/'Historical Prices (PG, SP500)'!F960)</f>
        <v>4.276809530687255E-4</v>
      </c>
      <c r="D961" s="396">
        <f>LN('Historical Prices (PG, SP500)'!O961/'Historical Prices (PG, SP500)'!O960)</f>
        <v>7.5683436079784804E-4</v>
      </c>
      <c r="E961" s="396">
        <f t="shared" si="14"/>
        <v>1.1845153138665735E-3</v>
      </c>
    </row>
    <row r="962" spans="2:5">
      <c r="B962" s="398">
        <f>'Historical Prices (PG, SP500)'!B962</f>
        <v>42992</v>
      </c>
      <c r="C962" s="396">
        <f>LN('Historical Prices (PG, SP500)'!F962/'Historical Prices (PG, SP500)'!F961)</f>
        <v>0</v>
      </c>
      <c r="D962" s="396">
        <f>LN('Historical Prices (PG, SP500)'!O962/'Historical Prices (PG, SP500)'!O961)</f>
        <v>-1.101323850910665E-3</v>
      </c>
      <c r="E962" s="396">
        <f t="shared" si="14"/>
        <v>-1.101323850910665E-3</v>
      </c>
    </row>
    <row r="963" spans="2:5">
      <c r="B963" s="398">
        <f>'Historical Prices (PG, SP500)'!B963</f>
        <v>42993</v>
      </c>
      <c r="C963" s="396">
        <f>LN('Historical Prices (PG, SP500)'!F963/'Historical Prices (PG, SP500)'!F962)</f>
        <v>-2.9976042144222712E-3</v>
      </c>
      <c r="D963" s="396">
        <f>LN('Historical Prices (PG, SP500)'!O963/'Historical Prices (PG, SP500)'!O962)</f>
        <v>1.8454774338082527E-3</v>
      </c>
      <c r="E963" s="396">
        <f t="shared" si="14"/>
        <v>-1.1521267806140186E-3</v>
      </c>
    </row>
    <row r="964" spans="2:5">
      <c r="B964" s="398">
        <f>'Historical Prices (PG, SP500)'!B964</f>
        <v>42996</v>
      </c>
      <c r="C964" s="396">
        <f>LN('Historical Prices (PG, SP500)'!F964/'Historical Prices (PG, SP500)'!F963)</f>
        <v>-1.2873620557451613E-3</v>
      </c>
      <c r="D964" s="396">
        <f>LN('Historical Prices (PG, SP500)'!O964/'Historical Prices (PG, SP500)'!O963)</f>
        <v>1.4548620417280834E-3</v>
      </c>
      <c r="E964" s="396">
        <f t="shared" si="14"/>
        <v>1.6749998598292203E-4</v>
      </c>
    </row>
    <row r="965" spans="2:5">
      <c r="B965" s="398">
        <f>'Historical Prices (PG, SP500)'!B965</f>
        <v>42997</v>
      </c>
      <c r="C965" s="396">
        <f>LN('Historical Prices (PG, SP500)'!F965/'Historical Prices (PG, SP500)'!F964)</f>
        <v>1.08905197654422E-2</v>
      </c>
      <c r="D965" s="396">
        <f>LN('Historical Prices (PG, SP500)'!O965/'Historical Prices (PG, SP500)'!O964)</f>
        <v>1.1095795544803473E-3</v>
      </c>
      <c r="E965" s="396">
        <f t="shared" ref="E965:E1028" si="15">D965+C965</f>
        <v>1.2000099319922547E-2</v>
      </c>
    </row>
    <row r="966" spans="2:5">
      <c r="B966" s="398">
        <f>'Historical Prices (PG, SP500)'!B966</f>
        <v>42998</v>
      </c>
      <c r="C966" s="396">
        <f>LN('Historical Prices (PG, SP500)'!F966/'Historical Prices (PG, SP500)'!F965)</f>
        <v>2.4394560541099492E-3</v>
      </c>
      <c r="D966" s="396">
        <f>LN('Historical Prices (PG, SP500)'!O966/'Historical Prices (PG, SP500)'!O965)</f>
        <v>6.3414674600274703E-4</v>
      </c>
      <c r="E966" s="396">
        <f t="shared" si="15"/>
        <v>3.0736028001126961E-3</v>
      </c>
    </row>
    <row r="967" spans="2:5">
      <c r="B967" s="398">
        <f>'Historical Prices (PG, SP500)'!B967</f>
        <v>42999</v>
      </c>
      <c r="C967" s="396">
        <f>LN('Historical Prices (PG, SP500)'!F967/'Historical Prices (PG, SP500)'!F966)</f>
        <v>-1.8820091307683629E-2</v>
      </c>
      <c r="D967" s="396">
        <f>LN('Historical Prices (PG, SP500)'!O967/'Historical Prices (PG, SP500)'!O966)</f>
        <v>-3.0505657160058717E-3</v>
      </c>
      <c r="E967" s="396">
        <f t="shared" si="15"/>
        <v>-2.18706570236895E-2</v>
      </c>
    </row>
    <row r="968" spans="2:5">
      <c r="B968" s="398">
        <f>'Historical Prices (PG, SP500)'!B968</f>
        <v>43000</v>
      </c>
      <c r="C968" s="396">
        <f>LN('Historical Prices (PG, SP500)'!F968/'Historical Prices (PG, SP500)'!F967)</f>
        <v>-4.3271487519757597E-3</v>
      </c>
      <c r="D968" s="396">
        <f>LN('Historical Prices (PG, SP500)'!O968/'Historical Prices (PG, SP500)'!O967)</f>
        <v>6.4758397634472411E-4</v>
      </c>
      <c r="E968" s="396">
        <f t="shared" si="15"/>
        <v>-3.6795647756310357E-3</v>
      </c>
    </row>
    <row r="969" spans="2:5">
      <c r="B969" s="398">
        <f>'Historical Prices (PG, SP500)'!B969</f>
        <v>43003</v>
      </c>
      <c r="C969" s="396">
        <f>LN('Historical Prices (PG, SP500)'!F969/'Historical Prices (PG, SP500)'!F968)</f>
        <v>5.1903555384196047E-3</v>
      </c>
      <c r="D969" s="396">
        <f>LN('Historical Prices (PG, SP500)'!O969/'Historical Prices (PG, SP500)'!O968)</f>
        <v>-2.2245228623069533E-3</v>
      </c>
      <c r="E969" s="396">
        <f t="shared" si="15"/>
        <v>2.9658326761126514E-3</v>
      </c>
    </row>
    <row r="970" spans="2:5">
      <c r="B970" s="398">
        <f>'Historical Prices (PG, SP500)'!B970</f>
        <v>43004</v>
      </c>
      <c r="C970" s="396">
        <f>LN('Historical Prices (PG, SP500)'!F970/'Historical Prices (PG, SP500)'!F969)</f>
        <v>-7.5523549867090225E-4</v>
      </c>
      <c r="D970" s="396">
        <f>LN('Historical Prices (PG, SP500)'!O970/'Historical Prices (PG, SP500)'!O969)</f>
        <v>7.2164213508689904E-5</v>
      </c>
      <c r="E970" s="396">
        <f t="shared" si="15"/>
        <v>-6.8307128516221236E-4</v>
      </c>
    </row>
    <row r="971" spans="2:5">
      <c r="B971" s="398">
        <f>'Historical Prices (PG, SP500)'!B971</f>
        <v>43005</v>
      </c>
      <c r="C971" s="396">
        <f>LN('Historical Prices (PG, SP500)'!F971/'Historical Prices (PG, SP500)'!F970)</f>
        <v>-1.939902759653369E-2</v>
      </c>
      <c r="D971" s="396">
        <f>LN('Historical Prices (PG, SP500)'!O971/'Historical Prices (PG, SP500)'!O970)</f>
        <v>4.0768223332528133E-3</v>
      </c>
      <c r="E971" s="396">
        <f t="shared" si="15"/>
        <v>-1.5322205263280876E-2</v>
      </c>
    </row>
    <row r="972" spans="2:5">
      <c r="B972" s="398">
        <f>'Historical Prices (PG, SP500)'!B972</f>
        <v>43006</v>
      </c>
      <c r="C972" s="396">
        <f>LN('Historical Prices (PG, SP500)'!F972/'Historical Prices (PG, SP500)'!F971)</f>
        <v>2.2002640691742419E-4</v>
      </c>
      <c r="D972" s="396">
        <f>LN('Historical Prices (PG, SP500)'!O972/'Historical Prices (PG, SP500)'!O971)</f>
        <v>1.2038908157165553E-3</v>
      </c>
      <c r="E972" s="396">
        <f t="shared" si="15"/>
        <v>1.4239172226339794E-3</v>
      </c>
    </row>
    <row r="973" spans="2:5">
      <c r="B973" s="398">
        <f>'Historical Prices (PG, SP500)'!B973</f>
        <v>43007</v>
      </c>
      <c r="C973" s="396">
        <f>LN('Historical Prices (PG, SP500)'!F973/'Historical Prices (PG, SP500)'!F972)</f>
        <v>9.8976198776909918E-4</v>
      </c>
      <c r="D973" s="396">
        <f>LN('Historical Prices (PG, SP500)'!O973/'Historical Prices (PG, SP500)'!O972)</f>
        <v>3.6982627391968716E-3</v>
      </c>
      <c r="E973" s="396">
        <f t="shared" si="15"/>
        <v>4.6880247269659708E-3</v>
      </c>
    </row>
    <row r="974" spans="2:5">
      <c r="B974" s="398">
        <f>'Historical Prices (PG, SP500)'!B974</f>
        <v>43010</v>
      </c>
      <c r="C974" s="396">
        <f>LN('Historical Prices (PG, SP500)'!F974/'Historical Prices (PG, SP500)'!F973)</f>
        <v>8.6456790243619897E-3</v>
      </c>
      <c r="D974" s="396">
        <f>LN('Historical Prices (PG, SP500)'!O974/'Historical Prices (PG, SP500)'!O973)</f>
        <v>3.8665189230292019E-3</v>
      </c>
      <c r="E974" s="396">
        <f t="shared" si="15"/>
        <v>1.2512197947391192E-2</v>
      </c>
    </row>
    <row r="975" spans="2:5">
      <c r="B975" s="398">
        <f>'Historical Prices (PG, SP500)'!B975</f>
        <v>43011</v>
      </c>
      <c r="C975" s="396">
        <f>LN('Historical Prices (PG, SP500)'!F975/'Historical Prices (PG, SP500)'!F974)</f>
        <v>3.8066933782022559E-3</v>
      </c>
      <c r="D975" s="396">
        <f>LN('Historical Prices (PG, SP500)'!O975/'Historical Prices (PG, SP500)'!O974)</f>
        <v>2.1565112094796657E-3</v>
      </c>
      <c r="E975" s="396">
        <f t="shared" si="15"/>
        <v>5.963204587681922E-3</v>
      </c>
    </row>
    <row r="976" spans="2:5">
      <c r="B976" s="398">
        <f>'Historical Prices (PG, SP500)'!B976</f>
        <v>43012</v>
      </c>
      <c r="C976" s="396">
        <f>LN('Historical Prices (PG, SP500)'!F976/'Historical Prices (PG, SP500)'!F975)</f>
        <v>3.251276283080673E-3</v>
      </c>
      <c r="D976" s="396">
        <f>LN('Historical Prices (PG, SP500)'!O976/'Historical Prices (PG, SP500)'!O975)</f>
        <v>1.2459436180757644E-3</v>
      </c>
      <c r="E976" s="396">
        <f t="shared" si="15"/>
        <v>4.4972199011564379E-3</v>
      </c>
    </row>
    <row r="977" spans="2:5">
      <c r="B977" s="398">
        <f>'Historical Prices (PG, SP500)'!B977</f>
        <v>43013</v>
      </c>
      <c r="C977" s="396">
        <f>LN('Historical Prices (PG, SP500)'!F977/'Historical Prices (PG, SP500)'!F976)</f>
        <v>-4.2287838170390179E-3</v>
      </c>
      <c r="D977" s="396">
        <f>LN('Historical Prices (PG, SP500)'!O977/'Historical Prices (PG, SP500)'!O976)</f>
        <v>5.6309039828313749E-3</v>
      </c>
      <c r="E977" s="396">
        <f t="shared" si="15"/>
        <v>1.402120165792357E-3</v>
      </c>
    </row>
    <row r="978" spans="2:5">
      <c r="B978" s="398">
        <f>'Historical Prices (PG, SP500)'!B978</f>
        <v>43014</v>
      </c>
      <c r="C978" s="396">
        <f>LN('Historical Prices (PG, SP500)'!F978/'Historical Prices (PG, SP500)'!F977)</f>
        <v>3.2545374612245122E-3</v>
      </c>
      <c r="D978" s="396">
        <f>LN('Historical Prices (PG, SP500)'!O978/'Historical Prices (PG, SP500)'!O977)</f>
        <v>-1.0742110734551899E-3</v>
      </c>
      <c r="E978" s="396">
        <f t="shared" si="15"/>
        <v>2.1803263877693225E-3</v>
      </c>
    </row>
    <row r="979" spans="2:5">
      <c r="B979" s="398">
        <f>'Historical Prices (PG, SP500)'!B979</f>
        <v>43017</v>
      </c>
      <c r="C979" s="396">
        <f>LN('Historical Prices (PG, SP500)'!F979/'Historical Prices (PG, SP500)'!F978)</f>
        <v>-2.277029927266199E-3</v>
      </c>
      <c r="D979" s="396">
        <f>LN('Historical Prices (PG, SP500)'!O979/'Historical Prices (PG, SP500)'!O978)</f>
        <v>-1.8060640031853121E-3</v>
      </c>
      <c r="E979" s="396">
        <f t="shared" si="15"/>
        <v>-4.0830939304515113E-3</v>
      </c>
    </row>
    <row r="980" spans="2:5">
      <c r="B980" s="398">
        <f>'Historical Prices (PG, SP500)'!B980</f>
        <v>43018</v>
      </c>
      <c r="C980" s="396">
        <f>LN('Historical Prices (PG, SP500)'!F980/'Historical Prices (PG, SP500)'!F979)</f>
        <v>-5.4424863161639386E-3</v>
      </c>
      <c r="D980" s="396">
        <f>LN('Historical Prices (PG, SP500)'!O980/'Historical Prices (PG, SP500)'!O979)</f>
        <v>2.3197199800818369E-3</v>
      </c>
      <c r="E980" s="396">
        <f t="shared" si="15"/>
        <v>-3.1227663360821017E-3</v>
      </c>
    </row>
    <row r="981" spans="2:5">
      <c r="B981" s="398">
        <f>'Historical Prices (PG, SP500)'!B981</f>
        <v>43019</v>
      </c>
      <c r="C981" s="396">
        <f>LN('Historical Prices (PG, SP500)'!F981/'Historical Prices (PG, SP500)'!F980)</f>
        <v>-1.7479139063703388E-3</v>
      </c>
      <c r="D981" s="396">
        <f>LN('Historical Prices (PG, SP500)'!O981/'Historical Prices (PG, SP500)'!O980)</f>
        <v>1.8018826725406682E-3</v>
      </c>
      <c r="E981" s="396">
        <f t="shared" si="15"/>
        <v>5.3968766170329379E-5</v>
      </c>
    </row>
    <row r="982" spans="2:5">
      <c r="B982" s="398">
        <f>'Historical Prices (PG, SP500)'!B982</f>
        <v>43020</v>
      </c>
      <c r="C982" s="396">
        <f>LN('Historical Prices (PG, SP500)'!F982/'Historical Prices (PG, SP500)'!F981)</f>
        <v>7.5159985234083838E-3</v>
      </c>
      <c r="D982" s="396">
        <f>LN('Historical Prices (PG, SP500)'!O982/'Historical Prices (PG, SP500)'!O981)</f>
        <v>-1.688176887748127E-3</v>
      </c>
      <c r="E982" s="396">
        <f t="shared" si="15"/>
        <v>5.8278216356602566E-3</v>
      </c>
    </row>
    <row r="983" spans="2:5">
      <c r="B983" s="398">
        <f>'Historical Prices (PG, SP500)'!B983</f>
        <v>43021</v>
      </c>
      <c r="C983" s="396">
        <f>LN('Historical Prices (PG, SP500)'!F983/'Historical Prices (PG, SP500)'!F982)</f>
        <v>9.611813138898426E-3</v>
      </c>
      <c r="D983" s="396">
        <f>LN('Historical Prices (PG, SP500)'!O983/'Historical Prices (PG, SP500)'!O982)</f>
        <v>8.7772191292505937E-4</v>
      </c>
      <c r="E983" s="396">
        <f t="shared" si="15"/>
        <v>1.0489535051823486E-2</v>
      </c>
    </row>
    <row r="984" spans="2:5">
      <c r="B984" s="398">
        <f>'Historical Prices (PG, SP500)'!B984</f>
        <v>43024</v>
      </c>
      <c r="C984" s="396">
        <f>LN('Historical Prices (PG, SP500)'!F984/'Historical Prices (PG, SP500)'!F983)</f>
        <v>1.0742078592310726E-3</v>
      </c>
      <c r="D984" s="396">
        <f>LN('Historical Prices (PG, SP500)'!O984/'Historical Prices (PG, SP500)'!O983)</f>
        <v>1.7492226482939653E-3</v>
      </c>
      <c r="E984" s="396">
        <f t="shared" si="15"/>
        <v>2.8234305075250377E-3</v>
      </c>
    </row>
    <row r="985" spans="2:5">
      <c r="B985" s="398">
        <f>'Historical Prices (PG, SP500)'!B985</f>
        <v>43025</v>
      </c>
      <c r="C985" s="396">
        <f>LN('Historical Prices (PG, SP500)'!F985/'Historical Prices (PG, SP500)'!F984)</f>
        <v>-3.6570546979648186E-3</v>
      </c>
      <c r="D985" s="396">
        <f>LN('Historical Prices (PG, SP500)'!O985/'Historical Prices (PG, SP500)'!O984)</f>
        <v>6.7235257565088588E-4</v>
      </c>
      <c r="E985" s="396">
        <f t="shared" si="15"/>
        <v>-2.984702122313933E-3</v>
      </c>
    </row>
    <row r="986" spans="2:5">
      <c r="B986" s="398">
        <f>'Historical Prices (PG, SP500)'!B986</f>
        <v>43026</v>
      </c>
      <c r="C986" s="396">
        <f>LN('Historical Prices (PG, SP500)'!F986/'Historical Prices (PG, SP500)'!F985)</f>
        <v>-3.2339279260133275E-4</v>
      </c>
      <c r="D986" s="396">
        <f>LN('Historical Prices (PG, SP500)'!O986/'Historical Prices (PG, SP500)'!O985)</f>
        <v>7.4205976767338102E-4</v>
      </c>
      <c r="E986" s="396">
        <f t="shared" si="15"/>
        <v>4.1866697507204827E-4</v>
      </c>
    </row>
    <row r="987" spans="2:5">
      <c r="B987" s="398">
        <f>'Historical Prices (PG, SP500)'!B987</f>
        <v>43027</v>
      </c>
      <c r="C987" s="396">
        <f>LN('Historical Prices (PG, SP500)'!F987/'Historical Prices (PG, SP500)'!F986)</f>
        <v>-1.2801227585134212E-2</v>
      </c>
      <c r="D987" s="396">
        <f>LN('Historical Prices (PG, SP500)'!O987/'Historical Prices (PG, SP500)'!O986)</f>
        <v>3.2794415766991368E-4</v>
      </c>
      <c r="E987" s="396">
        <f t="shared" si="15"/>
        <v>-1.2473283427464298E-2</v>
      </c>
    </row>
    <row r="988" spans="2:5">
      <c r="B988" s="398">
        <f>'Historical Prices (PG, SP500)'!B988</f>
        <v>43028</v>
      </c>
      <c r="C988" s="396">
        <f>LN('Historical Prices (PG, SP500)'!F988/'Historical Prices (PG, SP500)'!F987)</f>
        <v>-3.714835592859906E-2</v>
      </c>
      <c r="D988" s="396">
        <f>LN('Historical Prices (PG, SP500)'!O988/'Historical Prices (PG, SP500)'!O987)</f>
        <v>5.1037960751330715E-3</v>
      </c>
      <c r="E988" s="396">
        <f t="shared" si="15"/>
        <v>-3.2044559853465986E-2</v>
      </c>
    </row>
    <row r="989" spans="2:5">
      <c r="B989" s="398">
        <f>'Historical Prices (PG, SP500)'!B989</f>
        <v>43031</v>
      </c>
      <c r="C989" s="396">
        <f>LN('Historical Prices (PG, SP500)'!F989/'Historical Prices (PG, SP500)'!F988)</f>
        <v>-1.0823198603588992E-2</v>
      </c>
      <c r="D989" s="396">
        <f>LN('Historical Prices (PG, SP500)'!O989/'Historical Prices (PG, SP500)'!O988)</f>
        <v>-3.9803955200169707E-3</v>
      </c>
      <c r="E989" s="396">
        <f t="shared" si="15"/>
        <v>-1.4803594123605962E-2</v>
      </c>
    </row>
    <row r="990" spans="2:5">
      <c r="B990" s="398">
        <f>'Historical Prices (PG, SP500)'!B990</f>
        <v>43032</v>
      </c>
      <c r="C990" s="396">
        <f>LN('Historical Prices (PG, SP500)'!F990/'Historical Prices (PG, SP500)'!F989)</f>
        <v>-3.6722555496379516E-3</v>
      </c>
      <c r="D990" s="396">
        <f>LN('Historical Prices (PG, SP500)'!O990/'Historical Prices (PG, SP500)'!O989)</f>
        <v>1.6166011302900614E-3</v>
      </c>
      <c r="E990" s="396">
        <f t="shared" si="15"/>
        <v>-2.0556544193478903E-3</v>
      </c>
    </row>
    <row r="991" spans="2:5">
      <c r="B991" s="398">
        <f>'Historical Prices (PG, SP500)'!B991</f>
        <v>43033</v>
      </c>
      <c r="C991" s="396">
        <f>LN('Historical Prices (PG, SP500)'!F991/'Historical Prices (PG, SP500)'!F990)</f>
        <v>-1.3806030407243542E-3</v>
      </c>
      <c r="D991" s="396">
        <f>LN('Historical Prices (PG, SP500)'!O991/'Historical Prices (PG, SP500)'!O990)</f>
        <v>-4.673955894668895E-3</v>
      </c>
      <c r="E991" s="396">
        <f t="shared" si="15"/>
        <v>-6.0545589353932488E-3</v>
      </c>
    </row>
    <row r="992" spans="2:5">
      <c r="B992" s="398">
        <f>'Historical Prices (PG, SP500)'!B992</f>
        <v>43034</v>
      </c>
      <c r="C992" s="396">
        <f>LN('Historical Prices (PG, SP500)'!F992/'Historical Prices (PG, SP500)'!F991)</f>
        <v>7.3411547441138668E-3</v>
      </c>
      <c r="D992" s="396">
        <f>LN('Historical Prices (PG, SP500)'!O992/'Historical Prices (PG, SP500)'!O991)</f>
        <v>1.270139250772935E-3</v>
      </c>
      <c r="E992" s="396">
        <f t="shared" si="15"/>
        <v>8.6112939948868022E-3</v>
      </c>
    </row>
    <row r="993" spans="2:5">
      <c r="B993" s="398">
        <f>'Historical Prices (PG, SP500)'!B993</f>
        <v>43035</v>
      </c>
      <c r="C993" s="396">
        <f>LN('Historical Prices (PG, SP500)'!F993/'Historical Prices (PG, SP500)'!F992)</f>
        <v>-5.2709987669657234E-3</v>
      </c>
      <c r="D993" s="396">
        <f>LN('Historical Prices (PG, SP500)'!O993/'Historical Prices (PG, SP500)'!O992)</f>
        <v>8.040609974748418E-3</v>
      </c>
      <c r="E993" s="396">
        <f t="shared" si="15"/>
        <v>2.7696112077826946E-3</v>
      </c>
    </row>
    <row r="994" spans="2:5">
      <c r="B994" s="398">
        <f>'Historical Prices (PG, SP500)'!B994</f>
        <v>43038</v>
      </c>
      <c r="C994" s="396">
        <f>LN('Historical Prices (PG, SP500)'!F994/'Historical Prices (PG, SP500)'!F993)</f>
        <v>-8.8859162826612544E-3</v>
      </c>
      <c r="D994" s="396">
        <f>LN('Historical Prices (PG, SP500)'!O994/'Historical Prices (PG, SP500)'!O993)</f>
        <v>-3.1975772860904912E-3</v>
      </c>
      <c r="E994" s="396">
        <f t="shared" si="15"/>
        <v>-1.2083493568751746E-2</v>
      </c>
    </row>
    <row r="995" spans="2:5">
      <c r="B995" s="398">
        <f>'Historical Prices (PG, SP500)'!B995</f>
        <v>43039</v>
      </c>
      <c r="C995" s="396">
        <f>LN('Historical Prices (PG, SP500)'!F995/'Historical Prices (PG, SP500)'!F994)</f>
        <v>8.1106548491975499E-4</v>
      </c>
      <c r="D995" s="396">
        <f>LN('Historical Prices (PG, SP500)'!O995/'Historical Prices (PG, SP500)'!O994)</f>
        <v>9.4401307627437045E-4</v>
      </c>
      <c r="E995" s="396">
        <f t="shared" si="15"/>
        <v>1.7550785611941254E-3</v>
      </c>
    </row>
    <row r="996" spans="2:5">
      <c r="B996" s="398">
        <f>'Historical Prices (PG, SP500)'!B996</f>
        <v>43040</v>
      </c>
      <c r="C996" s="396">
        <f>LN('Historical Prices (PG, SP500)'!F996/'Historical Prices (PG, SP500)'!F995)</f>
        <v>6.3499955434487571E-3</v>
      </c>
      <c r="D996" s="396">
        <f>LN('Historical Prices (PG, SP500)'!O996/'Historical Prices (PG, SP500)'!O995)</f>
        <v>1.5908438533357942E-3</v>
      </c>
      <c r="E996" s="396">
        <f t="shared" si="15"/>
        <v>7.9408393967845513E-3</v>
      </c>
    </row>
    <row r="997" spans="2:5">
      <c r="B997" s="398">
        <f>'Historical Prices (PG, SP500)'!B997</f>
        <v>43041</v>
      </c>
      <c r="C997" s="396">
        <f>LN('Historical Prices (PG, SP500)'!F997/'Historical Prices (PG, SP500)'!F996)</f>
        <v>-4.3829020313130721E-3</v>
      </c>
      <c r="D997" s="396">
        <f>LN('Historical Prices (PG, SP500)'!O997/'Historical Prices (PG, SP500)'!O996)</f>
        <v>1.8994806646887061E-4</v>
      </c>
      <c r="E997" s="396">
        <f t="shared" si="15"/>
        <v>-4.1929539648442012E-3</v>
      </c>
    </row>
    <row r="998" spans="2:5">
      <c r="B998" s="398">
        <f>'Historical Prices (PG, SP500)'!B998</f>
        <v>43042</v>
      </c>
      <c r="C998" s="396">
        <f>LN('Historical Prices (PG, SP500)'!F998/'Historical Prices (PG, SP500)'!F997)</f>
        <v>8.0882780285993796E-4</v>
      </c>
      <c r="D998" s="396">
        <f>LN('Historical Prices (PG, SP500)'!O998/'Historical Prices (PG, SP500)'!O997)</f>
        <v>3.0922892353351652E-3</v>
      </c>
      <c r="E998" s="396">
        <f t="shared" si="15"/>
        <v>3.9011170381951033E-3</v>
      </c>
    </row>
    <row r="999" spans="2:5">
      <c r="B999" s="398">
        <f>'Historical Prices (PG, SP500)'!B999</f>
        <v>43045</v>
      </c>
      <c r="C999" s="396">
        <f>LN('Historical Prices (PG, SP500)'!F999/'Historical Prices (PG, SP500)'!F998)</f>
        <v>-6.1403075928579331E-3</v>
      </c>
      <c r="D999" s="396">
        <f>LN('Historical Prices (PG, SP500)'!O999/'Historical Prices (PG, SP500)'!O998)</f>
        <v>1.2704439148736187E-3</v>
      </c>
      <c r="E999" s="396">
        <f t="shared" si="15"/>
        <v>-4.8698636779843148E-3</v>
      </c>
    </row>
    <row r="1000" spans="2:5">
      <c r="B1000" s="398">
        <f>'Historical Prices (PG, SP500)'!B1000</f>
        <v>43046</v>
      </c>
      <c r="C1000" s="396">
        <f>LN('Historical Prices (PG, SP500)'!F1000/'Historical Prices (PG, SP500)'!F999)</f>
        <v>1.0749684139179863E-2</v>
      </c>
      <c r="D1000" s="396">
        <f>LN('Historical Prices (PG, SP500)'!O1000/'Historical Prices (PG, SP500)'!O999)</f>
        <v>-1.8912071459828347E-4</v>
      </c>
      <c r="E1000" s="396">
        <f t="shared" si="15"/>
        <v>1.0560563424581578E-2</v>
      </c>
    </row>
    <row r="1001" spans="2:5">
      <c r="B1001" s="398">
        <f>'Historical Prices (PG, SP500)'!B1001</f>
        <v>43047</v>
      </c>
      <c r="C1001" s="396">
        <f>LN('Historical Prices (PG, SP500)'!F1001/'Historical Prices (PG, SP500)'!F1000)</f>
        <v>6.874442549336628E-3</v>
      </c>
      <c r="D1001" s="396">
        <f>LN('Historical Prices (PG, SP500)'!O1001/'Historical Prices (PG, SP500)'!O1000)</f>
        <v>1.4426138414861736E-3</v>
      </c>
      <c r="E1001" s="396">
        <f t="shared" si="15"/>
        <v>8.317056390822801E-3</v>
      </c>
    </row>
    <row r="1002" spans="2:5">
      <c r="B1002" s="398">
        <f>'Historical Prices (PG, SP500)'!B1002</f>
        <v>43048</v>
      </c>
      <c r="C1002" s="396">
        <f>LN('Historical Prices (PG, SP500)'!F1002/'Historical Prices (PG, SP500)'!F1001)</f>
        <v>2.2809886584553773E-3</v>
      </c>
      <c r="D1002" s="396">
        <f>LN('Historical Prices (PG, SP500)'!O1002/'Historical Prices (PG, SP500)'!O1001)</f>
        <v>-3.7689814841862911E-3</v>
      </c>
      <c r="E1002" s="396">
        <f t="shared" si="15"/>
        <v>-1.4879928257309138E-3</v>
      </c>
    </row>
    <row r="1003" spans="2:5">
      <c r="B1003" s="398">
        <f>'Historical Prices (PG, SP500)'!B1003</f>
        <v>43049</v>
      </c>
      <c r="C1003" s="396">
        <f>LN('Historical Prices (PG, SP500)'!F1003/'Historical Prices (PG, SP500)'!F1002)</f>
        <v>4.3197179086827955E-3</v>
      </c>
      <c r="D1003" s="396">
        <f>LN('Historical Prices (PG, SP500)'!O1003/'Historical Prices (PG, SP500)'!O1002)</f>
        <v>-8.9804683695034952E-4</v>
      </c>
      <c r="E1003" s="396">
        <f t="shared" si="15"/>
        <v>3.4216710717324458E-3</v>
      </c>
    </row>
    <row r="1004" spans="2:5">
      <c r="B1004" s="398">
        <f>'Historical Prices (PG, SP500)'!B1004</f>
        <v>43052</v>
      </c>
      <c r="C1004" s="396">
        <f>LN('Historical Prices (PG, SP500)'!F1004/'Historical Prices (PG, SP500)'!F1003)</f>
        <v>9.482978955485756E-3</v>
      </c>
      <c r="D1004" s="396">
        <f>LN('Historical Prices (PG, SP500)'!O1004/'Historical Prices (PG, SP500)'!O1003)</f>
        <v>9.831508870482928E-4</v>
      </c>
      <c r="E1004" s="396">
        <f t="shared" si="15"/>
        <v>1.0466129842534049E-2</v>
      </c>
    </row>
    <row r="1005" spans="2:5">
      <c r="B1005" s="398">
        <f>'Historical Prices (PG, SP500)'!B1005</f>
        <v>43053</v>
      </c>
      <c r="C1005" s="396">
        <f>LN('Historical Prices (PG, SP500)'!F1005/'Historical Prices (PG, SP500)'!F1004)</f>
        <v>-1.4617082245832482E-3</v>
      </c>
      <c r="D1005" s="396">
        <f>LN('Historical Prices (PG, SP500)'!O1005/'Historical Prices (PG, SP500)'!O1004)</f>
        <v>-2.3122806753022251E-3</v>
      </c>
      <c r="E1005" s="396">
        <f t="shared" si="15"/>
        <v>-3.7739888998854733E-3</v>
      </c>
    </row>
    <row r="1006" spans="2:5">
      <c r="B1006" s="398">
        <f>'Historical Prices (PG, SP500)'!B1006</f>
        <v>43054</v>
      </c>
      <c r="C1006" s="396">
        <f>LN('Historical Prices (PG, SP500)'!F1006/'Historical Prices (PG, SP500)'!F1005)</f>
        <v>-7.2275862715037564E-3</v>
      </c>
      <c r="D1006" s="396">
        <f>LN('Historical Prices (PG, SP500)'!O1006/'Historical Prices (PG, SP500)'!O1005)</f>
        <v>-5.5409987425276332E-3</v>
      </c>
      <c r="E1006" s="396">
        <f t="shared" si="15"/>
        <v>-1.276858501403139E-2</v>
      </c>
    </row>
    <row r="1007" spans="2:5">
      <c r="B1007" s="398">
        <f>'Historical Prices (PG, SP500)'!B1007</f>
        <v>43055</v>
      </c>
      <c r="C1007" s="396">
        <f>LN('Historical Prices (PG, SP500)'!F1007/'Historical Prices (PG, SP500)'!F1006)</f>
        <v>1.1494345423695708E-2</v>
      </c>
      <c r="D1007" s="396">
        <f>LN('Historical Prices (PG, SP500)'!O1007/'Historical Prices (PG, SP500)'!O1006)</f>
        <v>8.1626530192433662E-3</v>
      </c>
      <c r="E1007" s="396">
        <f t="shared" si="15"/>
        <v>1.9656998442939076E-2</v>
      </c>
    </row>
    <row r="1008" spans="2:5">
      <c r="B1008" s="398">
        <f>'Historical Prices (PG, SP500)'!B1008</f>
        <v>43056</v>
      </c>
      <c r="C1008" s="396">
        <f>LN('Historical Prices (PG, SP500)'!F1008/'Historical Prices (PG, SP500)'!F1007)</f>
        <v>-9.2301420721046367E-3</v>
      </c>
      <c r="D1008" s="396">
        <f>LN('Historical Prices (PG, SP500)'!O1008/'Historical Prices (PG, SP500)'!O1007)</f>
        <v>-2.6294170087623257E-3</v>
      </c>
      <c r="E1008" s="396">
        <f t="shared" si="15"/>
        <v>-1.1859559080866963E-2</v>
      </c>
    </row>
    <row r="1009" spans="2:5">
      <c r="B1009" s="398">
        <f>'Historical Prices (PG, SP500)'!B1009</f>
        <v>43059</v>
      </c>
      <c r="C1009" s="396">
        <f>LN('Historical Prices (PG, SP500)'!F1009/'Historical Prices (PG, SP500)'!F1008)</f>
        <v>-1.8110135421347366E-3</v>
      </c>
      <c r="D1009" s="396">
        <f>LN('Historical Prices (PG, SP500)'!O1009/'Historical Prices (PG, SP500)'!O1008)</f>
        <v>1.2748699188762996E-3</v>
      </c>
      <c r="E1009" s="396">
        <f t="shared" si="15"/>
        <v>-5.3614362325843704E-4</v>
      </c>
    </row>
    <row r="1010" spans="2:5">
      <c r="B1010" s="398">
        <f>'Historical Prices (PG, SP500)'!B1010</f>
        <v>43060</v>
      </c>
      <c r="C1010" s="396">
        <f>LN('Historical Prices (PG, SP500)'!F1010/'Historical Prices (PG, SP500)'!F1009)</f>
        <v>5.0850892680180627E-3</v>
      </c>
      <c r="D1010" s="396">
        <f>LN('Historical Prices (PG, SP500)'!O1010/'Historical Prices (PG, SP500)'!O1009)</f>
        <v>6.5198386021454125E-3</v>
      </c>
      <c r="E1010" s="396">
        <f t="shared" si="15"/>
        <v>1.1604927870163475E-2</v>
      </c>
    </row>
    <row r="1011" spans="2:5">
      <c r="B1011" s="398">
        <f>'Historical Prices (PG, SP500)'!B1011</f>
        <v>43061</v>
      </c>
      <c r="C1011" s="396">
        <f>LN('Historical Prices (PG, SP500)'!F1011/'Historical Prices (PG, SP500)'!F1010)</f>
        <v>-4.4055309141227544E-3</v>
      </c>
      <c r="D1011" s="396">
        <f>LN('Historical Prices (PG, SP500)'!O1011/'Historical Prices (PG, SP500)'!O1010)</f>
        <v>-7.5054263723523104E-4</v>
      </c>
      <c r="E1011" s="396">
        <f t="shared" si="15"/>
        <v>-5.1560735513579859E-3</v>
      </c>
    </row>
    <row r="1012" spans="2:5">
      <c r="B1012" s="398">
        <f>'Historical Prices (PG, SP500)'!B1012</f>
        <v>43063</v>
      </c>
      <c r="C1012" s="396">
        <f>LN('Historical Prices (PG, SP500)'!F1012/'Historical Prices (PG, SP500)'!F1011)</f>
        <v>1.3575632889217836E-3</v>
      </c>
      <c r="D1012" s="396">
        <f>LN('Historical Prices (PG, SP500)'!O1012/'Historical Prices (PG, SP500)'!O1011)</f>
        <v>2.0539843743953862E-3</v>
      </c>
      <c r="E1012" s="396">
        <f t="shared" si="15"/>
        <v>3.4115476633171699E-3</v>
      </c>
    </row>
    <row r="1013" spans="2:5">
      <c r="B1013" s="398">
        <f>'Historical Prices (PG, SP500)'!B1013</f>
        <v>43066</v>
      </c>
      <c r="C1013" s="396">
        <f>LN('Historical Prices (PG, SP500)'!F1013/'Historical Prices (PG, SP500)'!F1012)</f>
        <v>5.749432572938775E-3</v>
      </c>
      <c r="D1013" s="396">
        <f>LN('Historical Prices (PG, SP500)'!O1013/'Historical Prices (PG, SP500)'!O1012)</f>
        <v>-3.8433158678481715E-4</v>
      </c>
      <c r="E1013" s="396">
        <f t="shared" si="15"/>
        <v>5.3651009861539582E-3</v>
      </c>
    </row>
    <row r="1014" spans="2:5">
      <c r="B1014" s="398">
        <f>'Historical Prices (PG, SP500)'!B1014</f>
        <v>43067</v>
      </c>
      <c r="C1014" s="396">
        <f>LN('Historical Prices (PG, SP500)'!F1014/'Historical Prices (PG, SP500)'!F1013)</f>
        <v>4.9338852895678843E-3</v>
      </c>
      <c r="D1014" s="396">
        <f>LN('Historical Prices (PG, SP500)'!O1014/'Historical Prices (PG, SP500)'!O1013)</f>
        <v>9.8003321249518788E-3</v>
      </c>
      <c r="E1014" s="396">
        <f t="shared" si="15"/>
        <v>1.4734217414519763E-2</v>
      </c>
    </row>
    <row r="1015" spans="2:5">
      <c r="B1015" s="398">
        <f>'Historical Prices (PG, SP500)'!B1015</f>
        <v>43068</v>
      </c>
      <c r="C1015" s="396">
        <f>LN('Historical Prices (PG, SP500)'!F1015/'Historical Prices (PG, SP500)'!F1014)</f>
        <v>-2.2379461008373703E-4</v>
      </c>
      <c r="D1015" s="396">
        <f>LN('Historical Prices (PG, SP500)'!O1015/'Historical Prices (PG, SP500)'!O1014)</f>
        <v>-3.6929399584867401E-4</v>
      </c>
      <c r="E1015" s="396">
        <f t="shared" si="15"/>
        <v>-5.930886059324111E-4</v>
      </c>
    </row>
    <row r="1016" spans="2:5">
      <c r="B1016" s="398">
        <f>'Historical Prices (PG, SP500)'!B1016</f>
        <v>43069</v>
      </c>
      <c r="C1016" s="396">
        <f>LN('Historical Prices (PG, SP500)'!F1016/'Historical Prices (PG, SP500)'!F1015)</f>
        <v>6.8016208804162611E-3</v>
      </c>
      <c r="D1016" s="396">
        <f>LN('Historical Prices (PG, SP500)'!O1016/'Historical Prices (PG, SP500)'!O1015)</f>
        <v>8.1575867524471251E-3</v>
      </c>
      <c r="E1016" s="396">
        <f t="shared" si="15"/>
        <v>1.4959207632863385E-2</v>
      </c>
    </row>
    <row r="1017" spans="2:5">
      <c r="B1017" s="398">
        <f>'Historical Prices (PG, SP500)'!B1017</f>
        <v>43070</v>
      </c>
      <c r="C1017" s="396">
        <f>LN('Historical Prices (PG, SP500)'!F1017/'Historical Prices (PG, SP500)'!F1016)</f>
        <v>4.1031718454809449E-3</v>
      </c>
      <c r="D1017" s="396">
        <f>LN('Historical Prices (PG, SP500)'!O1017/'Historical Prices (PG, SP500)'!O1016)</f>
        <v>-2.0265827762343275E-3</v>
      </c>
      <c r="E1017" s="396">
        <f t="shared" si="15"/>
        <v>2.0765890692466173E-3</v>
      </c>
    </row>
    <row r="1018" spans="2:5">
      <c r="B1018" s="398">
        <f>'Historical Prices (PG, SP500)'!B1018</f>
        <v>43073</v>
      </c>
      <c r="C1018" s="396">
        <f>LN('Historical Prices (PG, SP500)'!F1018/'Historical Prices (PG, SP500)'!F1017)</f>
        <v>1.155322275796875E-2</v>
      </c>
      <c r="D1018" s="396">
        <f>LN('Historical Prices (PG, SP500)'!O1018/'Historical Prices (PG, SP500)'!O1017)</f>
        <v>-1.052710815559842E-3</v>
      </c>
      <c r="E1018" s="396">
        <f t="shared" si="15"/>
        <v>1.0500511942408908E-2</v>
      </c>
    </row>
    <row r="1019" spans="2:5">
      <c r="B1019" s="398">
        <f>'Historical Prices (PG, SP500)'!B1019</f>
        <v>43074</v>
      </c>
      <c r="C1019" s="396">
        <f>LN('Historical Prices (PG, SP500)'!F1019/'Historical Prices (PG, SP500)'!F1018)</f>
        <v>-1.0942508267272575E-4</v>
      </c>
      <c r="D1019" s="396">
        <f>LN('Historical Prices (PG, SP500)'!O1019/'Historical Prices (PG, SP500)'!O1018)</f>
        <v>-3.7463905087070002E-3</v>
      </c>
      <c r="E1019" s="396">
        <f t="shared" si="15"/>
        <v>-3.8558155913797259E-3</v>
      </c>
    </row>
    <row r="1020" spans="2:5">
      <c r="B1020" s="398">
        <f>'Historical Prices (PG, SP500)'!B1020</f>
        <v>43075</v>
      </c>
      <c r="C1020" s="396">
        <f>LN('Historical Prices (PG, SP500)'!F1020/'Historical Prices (PG, SP500)'!F1019)</f>
        <v>-1.6425078793412787E-3</v>
      </c>
      <c r="D1020" s="396">
        <f>LN('Historical Prices (PG, SP500)'!O1020/'Historical Prices (PG, SP500)'!O1019)</f>
        <v>-1.1411185558209418E-4</v>
      </c>
      <c r="E1020" s="396">
        <f t="shared" si="15"/>
        <v>-1.7566197349233729E-3</v>
      </c>
    </row>
    <row r="1021" spans="2:5">
      <c r="B1021" s="398">
        <f>'Historical Prices (PG, SP500)'!B1021</f>
        <v>43076</v>
      </c>
      <c r="C1021" s="396">
        <f>LN('Historical Prices (PG, SP500)'!F1021/'Historical Prices (PG, SP500)'!F1020)</f>
        <v>-1.2682850045867222E-2</v>
      </c>
      <c r="D1021" s="396">
        <f>LN('Historical Prices (PG, SP500)'!O1021/'Historical Prices (PG, SP500)'!O1020)</f>
        <v>2.9280666540677323E-3</v>
      </c>
      <c r="E1021" s="396">
        <f t="shared" si="15"/>
        <v>-9.7547833917994899E-3</v>
      </c>
    </row>
    <row r="1022" spans="2:5">
      <c r="B1022" s="398">
        <f>'Historical Prices (PG, SP500)'!B1022</f>
        <v>43077</v>
      </c>
      <c r="C1022" s="396">
        <f>LN('Historical Prices (PG, SP500)'!F1022/'Historical Prices (PG, SP500)'!F1021)</f>
        <v>2.9922446939875894E-3</v>
      </c>
      <c r="D1022" s="396">
        <f>LN('Historical Prices (PG, SP500)'!O1022/'Historical Prices (PG, SP500)'!O1021)</f>
        <v>5.4912022132783626E-3</v>
      </c>
      <c r="E1022" s="396">
        <f t="shared" si="15"/>
        <v>8.483446907265952E-3</v>
      </c>
    </row>
    <row r="1023" spans="2:5">
      <c r="B1023" s="398">
        <f>'Historical Prices (PG, SP500)'!B1023</f>
        <v>43080</v>
      </c>
      <c r="C1023" s="396">
        <f>LN('Historical Prices (PG, SP500)'!F1023/'Historical Prices (PG, SP500)'!F1022)</f>
        <v>-1.5503878559472066E-3</v>
      </c>
      <c r="D1023" s="396">
        <f>LN('Historical Prices (PG, SP500)'!O1023/'Historical Prices (PG, SP500)'!O1022)</f>
        <v>3.1968420335846677E-3</v>
      </c>
      <c r="E1023" s="396">
        <f t="shared" si="15"/>
        <v>1.6464541776374611E-3</v>
      </c>
    </row>
    <row r="1024" spans="2:5">
      <c r="B1024" s="398">
        <f>'Historical Prices (PG, SP500)'!B1024</f>
        <v>43081</v>
      </c>
      <c r="C1024" s="396">
        <f>LN('Historical Prices (PG, SP500)'!F1024/'Historical Prices (PG, SP500)'!F1023)</f>
        <v>-4.2204082845273376E-3</v>
      </c>
      <c r="D1024" s="396">
        <f>LN('Historical Prices (PG, SP500)'!O1024/'Historical Prices (PG, SP500)'!O1023)</f>
        <v>1.5477236518457054E-3</v>
      </c>
      <c r="E1024" s="396">
        <f t="shared" si="15"/>
        <v>-2.6726846326816322E-3</v>
      </c>
    </row>
    <row r="1025" spans="2:5">
      <c r="B1025" s="398">
        <f>'Historical Prices (PG, SP500)'!B1025</f>
        <v>43082</v>
      </c>
      <c r="C1025" s="396">
        <f>LN('Historical Prices (PG, SP500)'!F1025/'Historical Prices (PG, SP500)'!F1024)</f>
        <v>1.1398330992030564E-2</v>
      </c>
      <c r="D1025" s="396">
        <f>LN('Historical Prices (PG, SP500)'!O1025/'Historical Prices (PG, SP500)'!O1024)</f>
        <v>-4.7306868270428188E-4</v>
      </c>
      <c r="E1025" s="396">
        <f t="shared" si="15"/>
        <v>1.0925262309326281E-2</v>
      </c>
    </row>
    <row r="1026" spans="2:5">
      <c r="B1026" s="398">
        <f>'Historical Prices (PG, SP500)'!B1026</f>
        <v>43083</v>
      </c>
      <c r="C1026" s="396">
        <f>LN('Historical Prices (PG, SP500)'!F1026/'Historical Prices (PG, SP500)'!F1025)</f>
        <v>1.3195845545726725E-3</v>
      </c>
      <c r="D1026" s="396">
        <f>LN('Historical Prices (PG, SP500)'!O1026/'Historical Prices (PG, SP500)'!O1025)</f>
        <v>-4.0791677714772118E-3</v>
      </c>
      <c r="E1026" s="396">
        <f t="shared" si="15"/>
        <v>-2.7595832169045394E-3</v>
      </c>
    </row>
    <row r="1027" spans="2:5">
      <c r="B1027" s="398">
        <f>'Historical Prices (PG, SP500)'!B1027</f>
        <v>43084</v>
      </c>
      <c r="C1027" s="396">
        <f>LN('Historical Prices (PG, SP500)'!F1027/'Historical Prices (PG, SP500)'!F1026)</f>
        <v>9.7326921133665725E-3</v>
      </c>
      <c r="D1027" s="396">
        <f>LN('Historical Prices (PG, SP500)'!O1027/'Historical Prices (PG, SP500)'!O1026)</f>
        <v>8.934313473589495E-3</v>
      </c>
      <c r="E1027" s="396">
        <f t="shared" si="15"/>
        <v>1.8667005586956067E-2</v>
      </c>
    </row>
    <row r="1028" spans="2:5">
      <c r="B1028" s="398">
        <f>'Historical Prices (PG, SP500)'!B1028</f>
        <v>43087</v>
      </c>
      <c r="C1028" s="396">
        <f>LN('Historical Prices (PG, SP500)'!F1028/'Historical Prices (PG, SP500)'!F1027)</f>
        <v>-1.088534606038003E-4</v>
      </c>
      <c r="D1028" s="396">
        <f>LN('Historical Prices (PG, SP500)'!O1028/'Historical Prices (PG, SP500)'!O1027)</f>
        <v>5.3484783871170635E-3</v>
      </c>
      <c r="E1028" s="396">
        <f t="shared" si="15"/>
        <v>5.2396249265132628E-3</v>
      </c>
    </row>
    <row r="1029" spans="2:5">
      <c r="B1029" s="398">
        <f>'Historical Prices (PG, SP500)'!B1029</f>
        <v>43088</v>
      </c>
      <c r="C1029" s="396">
        <f>LN('Historical Prices (PG, SP500)'!F1029/'Historical Prices (PG, SP500)'!F1028)</f>
        <v>-2.1790922031831904E-3</v>
      </c>
      <c r="D1029" s="396">
        <f>LN('Historical Prices (PG, SP500)'!O1029/'Historical Prices (PG, SP500)'!O1028)</f>
        <v>-3.2354978917475585E-3</v>
      </c>
      <c r="E1029" s="396">
        <f t="shared" ref="E1029:E1092" si="16">D1029+C1029</f>
        <v>-5.4145900949307494E-3</v>
      </c>
    </row>
    <row r="1030" spans="2:5">
      <c r="B1030" s="398">
        <f>'Historical Prices (PG, SP500)'!B1030</f>
        <v>43089</v>
      </c>
      <c r="C1030" s="396">
        <f>LN('Historical Prices (PG, SP500)'!F1030/'Historical Prices (PG, SP500)'!F1029)</f>
        <v>-1.6374764951211638E-3</v>
      </c>
      <c r="D1030" s="396">
        <f>LN('Historical Prices (PG, SP500)'!O1030/'Historical Prices (PG, SP500)'!O1029)</f>
        <v>-8.2823618428607023E-4</v>
      </c>
      <c r="E1030" s="396">
        <f t="shared" si="16"/>
        <v>-2.4657126794072341E-3</v>
      </c>
    </row>
    <row r="1031" spans="2:5">
      <c r="B1031" s="398">
        <f>'Historical Prices (PG, SP500)'!B1031</f>
        <v>43090</v>
      </c>
      <c r="C1031" s="396">
        <f>LN('Historical Prices (PG, SP500)'!F1031/'Historical Prices (PG, SP500)'!F1030)</f>
        <v>1.5283736849873524E-3</v>
      </c>
      <c r="D1031" s="396">
        <f>LN('Historical Prices (PG, SP500)'!O1031/'Historical Prices (PG, SP500)'!O1030)</f>
        <v>1.9836868787915067E-3</v>
      </c>
      <c r="E1031" s="396">
        <f t="shared" si="16"/>
        <v>3.5120605637788591E-3</v>
      </c>
    </row>
    <row r="1032" spans="2:5">
      <c r="B1032" s="398">
        <f>'Historical Prices (PG, SP500)'!B1032</f>
        <v>43091</v>
      </c>
      <c r="C1032" s="396">
        <f>LN('Historical Prices (PG, SP500)'!F1032/'Historical Prices (PG, SP500)'!F1031)</f>
        <v>5.0054404018614919E-3</v>
      </c>
      <c r="D1032" s="396">
        <f>LN('Historical Prices (PG, SP500)'!O1032/'Historical Prices (PG, SP500)'!O1031)</f>
        <v>-4.5827146348614839E-4</v>
      </c>
      <c r="E1032" s="396">
        <f t="shared" si="16"/>
        <v>4.5471689383753434E-3</v>
      </c>
    </row>
    <row r="1033" spans="2:5">
      <c r="B1033" s="398">
        <f>'Historical Prices (PG, SP500)'!B1033</f>
        <v>43095</v>
      </c>
      <c r="C1033" s="396">
        <f>LN('Historical Prices (PG, SP500)'!F1033/'Historical Prices (PG, SP500)'!F1032)</f>
        <v>3.7918468053562038E-3</v>
      </c>
      <c r="D1033" s="396">
        <f>LN('Historical Prices (PG, SP500)'!O1033/'Historical Prices (PG, SP500)'!O1032)</f>
        <v>-1.0589757408193626E-3</v>
      </c>
      <c r="E1033" s="396">
        <f t="shared" si="16"/>
        <v>2.7328710645368411E-3</v>
      </c>
    </row>
    <row r="1034" spans="2:5">
      <c r="B1034" s="398">
        <f>'Historical Prices (PG, SP500)'!B1034</f>
        <v>43096</v>
      </c>
      <c r="C1034" s="396">
        <f>LN('Historical Prices (PG, SP500)'!F1034/'Historical Prices (PG, SP500)'!F1033)</f>
        <v>-4.1175158177788182E-3</v>
      </c>
      <c r="D1034" s="396">
        <f>LN('Historical Prices (PG, SP500)'!O1034/'Historical Prices (PG, SP500)'!O1033)</f>
        <v>7.9062824034794189E-4</v>
      </c>
      <c r="E1034" s="396">
        <f t="shared" si="16"/>
        <v>-3.3268875774308763E-3</v>
      </c>
    </row>
    <row r="1035" spans="2:5">
      <c r="B1035" s="398">
        <f>'Historical Prices (PG, SP500)'!B1035</f>
        <v>43097</v>
      </c>
      <c r="C1035" s="396">
        <f>LN('Historical Prices (PG, SP500)'!F1035/'Historical Prices (PG, SP500)'!F1034)</f>
        <v>-3.2576424597987111E-4</v>
      </c>
      <c r="D1035" s="396">
        <f>LN('Historical Prices (PG, SP500)'!O1035/'Historical Prices (PG, SP500)'!O1034)</f>
        <v>1.832319049558422E-3</v>
      </c>
      <c r="E1035" s="396">
        <f t="shared" si="16"/>
        <v>1.5065548035785509E-3</v>
      </c>
    </row>
    <row r="1036" spans="2:5">
      <c r="B1036" s="398">
        <f>'Historical Prices (PG, SP500)'!B1036</f>
        <v>43098</v>
      </c>
      <c r="C1036" s="396">
        <f>LN('Historical Prices (PG, SP500)'!F1036/'Historical Prices (PG, SP500)'!F1035)</f>
        <v>-2.0658121301417465E-3</v>
      </c>
      <c r="D1036" s="396">
        <f>LN('Historical Prices (PG, SP500)'!O1036/'Historical Prices (PG, SP500)'!O1035)</f>
        <v>-5.1966324272850065E-3</v>
      </c>
      <c r="E1036" s="396">
        <f t="shared" si="16"/>
        <v>-7.262444557426753E-3</v>
      </c>
    </row>
    <row r="1037" spans="2:5">
      <c r="B1037" s="398">
        <f>'Historical Prices (PG, SP500)'!B1037</f>
        <v>43102</v>
      </c>
      <c r="C1037" s="396">
        <f>LN('Historical Prices (PG, SP500)'!F1037/'Historical Prices (PG, SP500)'!F1036)</f>
        <v>-1.3477385905873654E-2</v>
      </c>
      <c r="D1037" s="396">
        <f>LN('Historical Prices (PG, SP500)'!O1037/'Historical Prices (PG, SP500)'!O1036)</f>
        <v>8.2690785268871494E-3</v>
      </c>
      <c r="E1037" s="396">
        <f t="shared" si="16"/>
        <v>-5.2083073789865042E-3</v>
      </c>
    </row>
    <row r="1038" spans="2:5">
      <c r="B1038" s="398">
        <f>'Historical Prices (PG, SP500)'!B1038</f>
        <v>43103</v>
      </c>
      <c r="C1038" s="396">
        <f>LN('Historical Prices (PG, SP500)'!F1038/'Historical Prices (PG, SP500)'!F1037)</f>
        <v>-1.2142062110844542E-3</v>
      </c>
      <c r="D1038" s="396">
        <f>LN('Historical Prices (PG, SP500)'!O1038/'Historical Prices (PG, SP500)'!O1037)</f>
        <v>6.3784332429780467E-3</v>
      </c>
      <c r="E1038" s="396">
        <f t="shared" si="16"/>
        <v>5.1642270318935923E-3</v>
      </c>
    </row>
    <row r="1039" spans="2:5">
      <c r="B1039" s="398">
        <f>'Historical Prices (PG, SP500)'!B1039</f>
        <v>43104</v>
      </c>
      <c r="C1039" s="396">
        <f>LN('Historical Prices (PG, SP500)'!F1039/'Historical Prices (PG, SP500)'!F1038)</f>
        <v>7.043821732640774E-3</v>
      </c>
      <c r="D1039" s="396">
        <f>LN('Historical Prices (PG, SP500)'!O1039/'Historical Prices (PG, SP500)'!O1038)</f>
        <v>4.0205426195473347E-3</v>
      </c>
      <c r="E1039" s="396">
        <f t="shared" si="16"/>
        <v>1.1064364352188109E-2</v>
      </c>
    </row>
    <row r="1040" spans="2:5">
      <c r="B1040" s="398">
        <f>'Historical Prices (PG, SP500)'!B1040</f>
        <v>43105</v>
      </c>
      <c r="C1040" s="396">
        <f>LN('Historical Prices (PG, SP500)'!F1040/'Historical Prices (PG, SP500)'!F1039)</f>
        <v>6.5780071068126313E-4</v>
      </c>
      <c r="D1040" s="396">
        <f>LN('Historical Prices (PG, SP500)'!O1040/'Historical Prices (PG, SP500)'!O1039)</f>
        <v>7.0091458493143173E-3</v>
      </c>
      <c r="E1040" s="396">
        <f t="shared" si="16"/>
        <v>7.6669465599955803E-3</v>
      </c>
    </row>
    <row r="1041" spans="2:5">
      <c r="B1041" s="398">
        <f>'Historical Prices (PG, SP500)'!B1041</f>
        <v>43108</v>
      </c>
      <c r="C1041" s="396">
        <f>LN('Historical Prices (PG, SP500)'!F1041/'Historical Prices (PG, SP500)'!F1040)</f>
        <v>5.2470933964743815E-3</v>
      </c>
      <c r="D1041" s="396">
        <f>LN('Historical Prices (PG, SP500)'!O1041/'Historical Prices (PG, SP500)'!O1040)</f>
        <v>1.660963915355335E-3</v>
      </c>
      <c r="E1041" s="396">
        <f t="shared" si="16"/>
        <v>6.908057311829717E-3</v>
      </c>
    </row>
    <row r="1042" spans="2:5">
      <c r="B1042" s="398">
        <f>'Historical Prices (PG, SP500)'!B1042</f>
        <v>43109</v>
      </c>
      <c r="C1042" s="396">
        <f>LN('Historical Prices (PG, SP500)'!F1042/'Historical Prices (PG, SP500)'!F1041)</f>
        <v>-7.3316297699055075E-3</v>
      </c>
      <c r="D1042" s="396">
        <f>LN('Historical Prices (PG, SP500)'!O1042/'Historical Prices (PG, SP500)'!O1041)</f>
        <v>1.3020834718354051E-3</v>
      </c>
      <c r="E1042" s="396">
        <f t="shared" si="16"/>
        <v>-6.0295462980701027E-3</v>
      </c>
    </row>
    <row r="1043" spans="2:5">
      <c r="B1043" s="398">
        <f>'Historical Prices (PG, SP500)'!B1043</f>
        <v>43110</v>
      </c>
      <c r="C1043" s="396">
        <f>LN('Historical Prices (PG, SP500)'!F1043/'Historical Prices (PG, SP500)'!F1042)</f>
        <v>-6.3905240315076496E-3</v>
      </c>
      <c r="D1043" s="396">
        <f>LN('Historical Prices (PG, SP500)'!O1043/'Historical Prices (PG, SP500)'!O1042)</f>
        <v>-1.1128459593683269E-3</v>
      </c>
      <c r="E1043" s="396">
        <f t="shared" si="16"/>
        <v>-7.5033699908759761E-3</v>
      </c>
    </row>
    <row r="1044" spans="2:5">
      <c r="B1044" s="398">
        <f>'Historical Prices (PG, SP500)'!B1044</f>
        <v>43111</v>
      </c>
      <c r="C1044" s="396">
        <f>LN('Historical Prices (PG, SP500)'!F1044/'Historical Prices (PG, SP500)'!F1043)</f>
        <v>-3.5433432564652119E-3</v>
      </c>
      <c r="D1044" s="396">
        <f>LN('Historical Prices (PG, SP500)'!O1044/'Historical Prices (PG, SP500)'!O1043)</f>
        <v>7.0090260862362194E-3</v>
      </c>
      <c r="E1044" s="396">
        <f t="shared" si="16"/>
        <v>3.4656828297710074E-3</v>
      </c>
    </row>
    <row r="1045" spans="2:5">
      <c r="B1045" s="398">
        <f>'Historical Prices (PG, SP500)'!B1045</f>
        <v>43112</v>
      </c>
      <c r="C1045" s="396">
        <f>LN('Historical Prices (PG, SP500)'!F1045/'Historical Prices (PG, SP500)'!F1044)</f>
        <v>-6.0080397789759911E-3</v>
      </c>
      <c r="D1045" s="396">
        <f>LN('Historical Prices (PG, SP500)'!O1045/'Historical Prices (PG, SP500)'!O1044)</f>
        <v>6.7269261681854198E-3</v>
      </c>
      <c r="E1045" s="396">
        <f t="shared" si="16"/>
        <v>7.1888638920942875E-4</v>
      </c>
    </row>
    <row r="1046" spans="2:5">
      <c r="B1046" s="398">
        <f>'Historical Prices (PG, SP500)'!B1046</f>
        <v>43116</v>
      </c>
      <c r="C1046" s="396">
        <f>LN('Historical Prices (PG, SP500)'!F1046/'Historical Prices (PG, SP500)'!F1045)</f>
        <v>6.7842110086697464E-3</v>
      </c>
      <c r="D1046" s="396">
        <f>LN('Historical Prices (PG, SP500)'!O1046/'Historical Prices (PG, SP500)'!O1045)</f>
        <v>-3.5307131324618969E-3</v>
      </c>
      <c r="E1046" s="396">
        <f t="shared" si="16"/>
        <v>3.2534978762078495E-3</v>
      </c>
    </row>
    <row r="1047" spans="2:5">
      <c r="B1047" s="398">
        <f>'Historical Prices (PG, SP500)'!B1047</f>
        <v>43117</v>
      </c>
      <c r="C1047" s="396">
        <f>LN('Historical Prices (PG, SP500)'!F1047/'Historical Prices (PG, SP500)'!F1046)</f>
        <v>1.0803721121281626E-2</v>
      </c>
      <c r="D1047" s="396">
        <f>LN('Historical Prices (PG, SP500)'!O1047/'Historical Prices (PG, SP500)'!O1046)</f>
        <v>9.3710063064367261E-3</v>
      </c>
      <c r="E1047" s="396">
        <f t="shared" si="16"/>
        <v>2.017472742771835E-2</v>
      </c>
    </row>
    <row r="1048" spans="2:5">
      <c r="B1048" s="398">
        <f>'Historical Prices (PG, SP500)'!B1048</f>
        <v>43118</v>
      </c>
      <c r="C1048" s="396">
        <f>LN('Historical Prices (PG, SP500)'!F1048/'Historical Prices (PG, SP500)'!F1047)</f>
        <v>-1.1247191192610119E-2</v>
      </c>
      <c r="D1048" s="396">
        <f>LN('Historical Prices (PG, SP500)'!O1048/'Historical Prices (PG, SP500)'!O1047)</f>
        <v>-1.6176977485318196E-3</v>
      </c>
      <c r="E1048" s="396">
        <f t="shared" si="16"/>
        <v>-1.2864888941141938E-2</v>
      </c>
    </row>
    <row r="1049" spans="2:5">
      <c r="B1049" s="398">
        <f>'Historical Prices (PG, SP500)'!B1049</f>
        <v>43119</v>
      </c>
      <c r="C1049" s="396">
        <f>LN('Historical Prices (PG, SP500)'!F1049/'Historical Prices (PG, SP500)'!F1048)</f>
        <v>9.8207685867889444E-3</v>
      </c>
      <c r="D1049" s="396">
        <f>LN('Historical Prices (PG, SP500)'!O1049/'Historical Prices (PG, SP500)'!O1048)</f>
        <v>4.3756481542505214E-3</v>
      </c>
      <c r="E1049" s="396">
        <f t="shared" si="16"/>
        <v>1.4196416741039466E-2</v>
      </c>
    </row>
    <row r="1050" spans="2:5">
      <c r="B1050" s="398">
        <f>'Historical Prices (PG, SP500)'!B1050</f>
        <v>43122</v>
      </c>
      <c r="C1050" s="396">
        <f>LN('Historical Prices (PG, SP500)'!F1050/'Historical Prices (PG, SP500)'!F1049)</f>
        <v>8.9637570504894678E-3</v>
      </c>
      <c r="D1050" s="396">
        <f>LN('Historical Prices (PG, SP500)'!O1050/'Historical Prices (PG, SP500)'!O1049)</f>
        <v>8.0343644258471826E-3</v>
      </c>
      <c r="E1050" s="396">
        <f t="shared" si="16"/>
        <v>1.6998121476336649E-2</v>
      </c>
    </row>
    <row r="1051" spans="2:5">
      <c r="B1051" s="398">
        <f>'Historical Prices (PG, SP500)'!B1051</f>
        <v>43123</v>
      </c>
      <c r="C1051" s="396">
        <f>LN('Historical Prices (PG, SP500)'!F1051/'Historical Prices (PG, SP500)'!F1050)</f>
        <v>-3.13941552056076E-2</v>
      </c>
      <c r="D1051" s="396">
        <f>LN('Historical Prices (PG, SP500)'!O1051/'Historical Prices (PG, SP500)'!O1050)</f>
        <v>2.172004929470756E-3</v>
      </c>
      <c r="E1051" s="396">
        <f t="shared" si="16"/>
        <v>-2.9222150276136845E-2</v>
      </c>
    </row>
    <row r="1052" spans="2:5">
      <c r="B1052" s="398">
        <f>'Historical Prices (PG, SP500)'!B1052</f>
        <v>43124</v>
      </c>
      <c r="C1052" s="396">
        <f>LN('Historical Prices (PG, SP500)'!F1052/'Historical Prices (PG, SP500)'!F1051)</f>
        <v>-8.3447145913902541E-3</v>
      </c>
      <c r="D1052" s="396">
        <f>LN('Historical Prices (PG, SP500)'!O1052/'Historical Prices (PG, SP500)'!O1051)</f>
        <v>-5.601326352995111E-4</v>
      </c>
      <c r="E1052" s="396">
        <f t="shared" si="16"/>
        <v>-8.9048472266897646E-3</v>
      </c>
    </row>
    <row r="1053" spans="2:5">
      <c r="B1053" s="398">
        <f>'Historical Prices (PG, SP500)'!B1053</f>
        <v>43125</v>
      </c>
      <c r="C1053" s="396">
        <f>LN('Historical Prices (PG, SP500)'!F1053/'Historical Prices (PG, SP500)'!F1052)</f>
        <v>3.3963205555900106E-4</v>
      </c>
      <c r="D1053" s="396">
        <f>LN('Historical Prices (PG, SP500)'!O1053/'Historical Prices (PG, SP500)'!O1052)</f>
        <v>6.0243942085909743E-4</v>
      </c>
      <c r="E1053" s="396">
        <f t="shared" si="16"/>
        <v>9.4207147641809849E-4</v>
      </c>
    </row>
    <row r="1054" spans="2:5">
      <c r="B1054" s="398">
        <f>'Historical Prices (PG, SP500)'!B1054</f>
        <v>43126</v>
      </c>
      <c r="C1054" s="396">
        <f>LN('Historical Prices (PG, SP500)'!F1054/'Historical Prices (PG, SP500)'!F1053)</f>
        <v>-6.9290105526578216E-3</v>
      </c>
      <c r="D1054" s="396">
        <f>LN('Historical Prices (PG, SP500)'!O1054/'Historical Prices (PG, SP500)'!O1053)</f>
        <v>1.1771638040818483E-2</v>
      </c>
      <c r="E1054" s="396">
        <f t="shared" si="16"/>
        <v>4.8426274881606616E-3</v>
      </c>
    </row>
    <row r="1055" spans="2:5">
      <c r="B1055" s="398">
        <f>'Historical Prices (PG, SP500)'!B1055</f>
        <v>43129</v>
      </c>
      <c r="C1055" s="396">
        <f>LN('Historical Prices (PG, SP500)'!F1055/'Historical Prices (PG, SP500)'!F1054)</f>
        <v>-9.966311716665139E-3</v>
      </c>
      <c r="D1055" s="396">
        <f>LN('Historical Prices (PG, SP500)'!O1055/'Historical Prices (PG, SP500)'!O1054)</f>
        <v>-6.754736323635129E-3</v>
      </c>
      <c r="E1055" s="396">
        <f t="shared" si="16"/>
        <v>-1.6721048040300269E-2</v>
      </c>
    </row>
    <row r="1056" spans="2:5">
      <c r="B1056" s="398">
        <f>'Historical Prices (PG, SP500)'!B1056</f>
        <v>43130</v>
      </c>
      <c r="C1056" s="396">
        <f>LN('Historical Prices (PG, SP500)'!F1056/'Historical Prices (PG, SP500)'!F1055)</f>
        <v>1.0355676782487534E-3</v>
      </c>
      <c r="D1056" s="396">
        <f>LN('Historical Prices (PG, SP500)'!O1056/'Historical Prices (PG, SP500)'!O1055)</f>
        <v>-1.0958642573971082E-2</v>
      </c>
      <c r="E1056" s="396">
        <f t="shared" si="16"/>
        <v>-9.9230748957223284E-3</v>
      </c>
    </row>
    <row r="1057" spans="2:5">
      <c r="B1057" s="398">
        <f>'Historical Prices (PG, SP500)'!B1057</f>
        <v>43131</v>
      </c>
      <c r="C1057" s="396">
        <f>LN('Historical Prices (PG, SP500)'!F1057/'Historical Prices (PG, SP500)'!F1056)</f>
        <v>-7.0402624988421814E-3</v>
      </c>
      <c r="D1057" s="396">
        <f>LN('Historical Prices (PG, SP500)'!O1057/'Historical Prices (PG, SP500)'!O1056)</f>
        <v>4.8886587523235534E-4</v>
      </c>
      <c r="E1057" s="396">
        <f t="shared" si="16"/>
        <v>-6.5513966236098262E-3</v>
      </c>
    </row>
    <row r="1058" spans="2:5">
      <c r="B1058" s="398">
        <f>'Historical Prices (PG, SP500)'!B1058</f>
        <v>43132</v>
      </c>
      <c r="C1058" s="396">
        <f>LN('Historical Prices (PG, SP500)'!F1058/'Historical Prices (PG, SP500)'!F1057)</f>
        <v>-5.6913797518245643E-3</v>
      </c>
      <c r="D1058" s="396">
        <f>LN('Historical Prices (PG, SP500)'!O1058/'Historical Prices (PG, SP500)'!O1057)</f>
        <v>-6.4829866199597882E-4</v>
      </c>
      <c r="E1058" s="396">
        <f t="shared" si="16"/>
        <v>-6.3396784138205434E-3</v>
      </c>
    </row>
    <row r="1059" spans="2:5">
      <c r="B1059" s="398">
        <f>'Historical Prices (PG, SP500)'!B1059</f>
        <v>43133</v>
      </c>
      <c r="C1059" s="396">
        <f>LN('Historical Prices (PG, SP500)'!F1059/'Historical Prices (PG, SP500)'!F1058)</f>
        <v>-1.8812994814565876E-2</v>
      </c>
      <c r="D1059" s="396">
        <f>LN('Historical Prices (PG, SP500)'!O1059/'Historical Prices (PG, SP500)'!O1058)</f>
        <v>-2.1436680282709664E-2</v>
      </c>
      <c r="E1059" s="396">
        <f t="shared" si="16"/>
        <v>-4.024967509727554E-2</v>
      </c>
    </row>
    <row r="1060" spans="2:5">
      <c r="B1060" s="398">
        <f>'Historical Prices (PG, SP500)'!B1060</f>
        <v>43136</v>
      </c>
      <c r="C1060" s="396">
        <f>LN('Historical Prices (PG, SP500)'!F1060/'Historical Prices (PG, SP500)'!F1059)</f>
        <v>-3.8598972705390651E-2</v>
      </c>
      <c r="D1060" s="396">
        <f>LN('Historical Prices (PG, SP500)'!O1060/'Historical Prices (PG, SP500)'!O1059)</f>
        <v>-4.1842541159627059E-2</v>
      </c>
      <c r="E1060" s="396">
        <f t="shared" si="16"/>
        <v>-8.0441513865017716E-2</v>
      </c>
    </row>
    <row r="1061" spans="2:5">
      <c r="B1061" s="398">
        <f>'Historical Prices (PG, SP500)'!B1061</f>
        <v>43137</v>
      </c>
      <c r="C1061" s="396">
        <f>LN('Historical Prices (PG, SP500)'!F1061/'Historical Prices (PG, SP500)'!F1060)</f>
        <v>1.615305606424771E-2</v>
      </c>
      <c r="D1061" s="396">
        <f>LN('Historical Prices (PG, SP500)'!O1061/'Historical Prices (PG, SP500)'!O1060)</f>
        <v>1.729057365883202E-2</v>
      </c>
      <c r="E1061" s="396">
        <f t="shared" si="16"/>
        <v>3.3443629723079731E-2</v>
      </c>
    </row>
    <row r="1062" spans="2:5">
      <c r="B1062" s="398">
        <f>'Historical Prices (PG, SP500)'!B1062</f>
        <v>43138</v>
      </c>
      <c r="C1062" s="396">
        <f>LN('Historical Prices (PG, SP500)'!F1062/'Historical Prices (PG, SP500)'!F1061)</f>
        <v>-6.5765798238135538E-3</v>
      </c>
      <c r="D1062" s="396">
        <f>LN('Historical Prices (PG, SP500)'!O1062/'Historical Prices (PG, SP500)'!O1061)</f>
        <v>-5.0141384210705929E-3</v>
      </c>
      <c r="E1062" s="396">
        <f t="shared" si="16"/>
        <v>-1.1590718244884148E-2</v>
      </c>
    </row>
    <row r="1063" spans="2:5">
      <c r="B1063" s="398">
        <f>'Historical Prices (PG, SP500)'!B1063</f>
        <v>43139</v>
      </c>
      <c r="C1063" s="396">
        <f>LN('Historical Prices (PG, SP500)'!F1063/'Historical Prices (PG, SP500)'!F1062)</f>
        <v>-1.9993199959888547E-2</v>
      </c>
      <c r="D1063" s="396">
        <f>LN('Historical Prices (PG, SP500)'!O1063/'Historical Prices (PG, SP500)'!O1062)</f>
        <v>-3.8259052205015347E-2</v>
      </c>
      <c r="E1063" s="396">
        <f t="shared" si="16"/>
        <v>-5.8252252164903894E-2</v>
      </c>
    </row>
    <row r="1064" spans="2:5">
      <c r="B1064" s="398">
        <f>'Historical Prices (PG, SP500)'!B1064</f>
        <v>43140</v>
      </c>
      <c r="C1064" s="396">
        <f>LN('Historical Prices (PG, SP500)'!F1064/'Historical Prices (PG, SP500)'!F1063)</f>
        <v>-3.7467634923531519E-3</v>
      </c>
      <c r="D1064" s="396">
        <f>LN('Historical Prices (PG, SP500)'!O1064/'Historical Prices (PG, SP500)'!O1063)</f>
        <v>1.4825645265136861E-2</v>
      </c>
      <c r="E1064" s="396">
        <f t="shared" si="16"/>
        <v>1.1078881772783709E-2</v>
      </c>
    </row>
    <row r="1065" spans="2:5">
      <c r="B1065" s="398">
        <f>'Historical Prices (PG, SP500)'!B1065</f>
        <v>43143</v>
      </c>
      <c r="C1065" s="396">
        <f>LN('Historical Prices (PG, SP500)'!F1065/'Historical Prices (PG, SP500)'!F1064)</f>
        <v>1.7488867454582353E-2</v>
      </c>
      <c r="D1065" s="396">
        <f>LN('Historical Prices (PG, SP500)'!O1065/'Historical Prices (PG, SP500)'!O1064)</f>
        <v>1.3818665612573789E-2</v>
      </c>
      <c r="E1065" s="396">
        <f t="shared" si="16"/>
        <v>3.130753306715614E-2</v>
      </c>
    </row>
    <row r="1066" spans="2:5">
      <c r="B1066" s="398">
        <f>'Historical Prices (PG, SP500)'!B1066</f>
        <v>43144</v>
      </c>
      <c r="C1066" s="396">
        <f>LN('Historical Prices (PG, SP500)'!F1066/'Historical Prices (PG, SP500)'!F1065)</f>
        <v>2.088043476961841E-3</v>
      </c>
      <c r="D1066" s="396">
        <f>LN('Historical Prices (PG, SP500)'!O1066/'Historical Prices (PG, SP500)'!O1065)</f>
        <v>2.6095218277205311E-3</v>
      </c>
      <c r="E1066" s="396">
        <f t="shared" si="16"/>
        <v>4.6975653046823721E-3</v>
      </c>
    </row>
    <row r="1067" spans="2:5">
      <c r="B1067" s="398">
        <f>'Historical Prices (PG, SP500)'!B1067</f>
        <v>43145</v>
      </c>
      <c r="C1067" s="396">
        <f>LN('Historical Prices (PG, SP500)'!F1067/'Historical Prices (PG, SP500)'!F1066)</f>
        <v>-1.011230716080592E-2</v>
      </c>
      <c r="D1067" s="396">
        <f>LN('Historical Prices (PG, SP500)'!O1067/'Historical Prices (PG, SP500)'!O1066)</f>
        <v>1.331344003093363E-2</v>
      </c>
      <c r="E1067" s="396">
        <f t="shared" si="16"/>
        <v>3.2011328701277101E-3</v>
      </c>
    </row>
    <row r="1068" spans="2:5">
      <c r="B1068" s="398">
        <f>'Historical Prices (PG, SP500)'!B1068</f>
        <v>43146</v>
      </c>
      <c r="C1068" s="396">
        <f>LN('Historical Prices (PG, SP500)'!F1068/'Historical Prices (PG, SP500)'!F1067)</f>
        <v>2.12161242270788E-2</v>
      </c>
      <c r="D1068" s="396">
        <f>LN('Historical Prices (PG, SP500)'!O1068/'Historical Prices (PG, SP500)'!O1067)</f>
        <v>1.1996861644365414E-2</v>
      </c>
      <c r="E1068" s="396">
        <f t="shared" si="16"/>
        <v>3.3212985871444216E-2</v>
      </c>
    </row>
    <row r="1069" spans="2:5">
      <c r="B1069" s="398">
        <f>'Historical Prices (PG, SP500)'!B1069</f>
        <v>43147</v>
      </c>
      <c r="C1069" s="396">
        <f>LN('Historical Prices (PG, SP500)'!F1069/'Historical Prices (PG, SP500)'!F1068)</f>
        <v>2.3028190007672697E-3</v>
      </c>
      <c r="D1069" s="396">
        <f>LN('Historical Prices (PG, SP500)'!O1069/'Historical Prices (PG, SP500)'!O1068)</f>
        <v>3.7339982150897137E-4</v>
      </c>
      <c r="E1069" s="396">
        <f t="shared" si="16"/>
        <v>2.6762188222762412E-3</v>
      </c>
    </row>
    <row r="1070" spans="2:5">
      <c r="B1070" s="398">
        <f>'Historical Prices (PG, SP500)'!B1070</f>
        <v>43151</v>
      </c>
      <c r="C1070" s="396">
        <f>LN('Historical Prices (PG, SP500)'!F1070/'Historical Prices (PG, SP500)'!F1069)</f>
        <v>-1.5371805011076769E-2</v>
      </c>
      <c r="D1070" s="396">
        <f>LN('Historical Prices (PG, SP500)'!O1070/'Historical Prices (PG, SP500)'!O1069)</f>
        <v>-5.8585171292084527E-3</v>
      </c>
      <c r="E1070" s="396">
        <f t="shared" si="16"/>
        <v>-2.123032214028522E-2</v>
      </c>
    </row>
    <row r="1071" spans="2:5">
      <c r="B1071" s="398">
        <f>'Historical Prices (PG, SP500)'!B1071</f>
        <v>43152</v>
      </c>
      <c r="C1071" s="396">
        <f>LN('Historical Prices (PG, SP500)'!F1071/'Historical Prices (PG, SP500)'!F1070)</f>
        <v>-1.3615732574324808E-2</v>
      </c>
      <c r="D1071" s="396">
        <f>LN('Historical Prices (PG, SP500)'!O1071/'Historical Prices (PG, SP500)'!O1070)</f>
        <v>-5.51166461587029E-3</v>
      </c>
      <c r="E1071" s="396">
        <f t="shared" si="16"/>
        <v>-1.91273971901951E-2</v>
      </c>
    </row>
    <row r="1072" spans="2:5">
      <c r="B1072" s="398">
        <f>'Historical Prices (PG, SP500)'!B1072</f>
        <v>43153</v>
      </c>
      <c r="C1072" s="396">
        <f>LN('Historical Prices (PG, SP500)'!F1072/'Historical Prices (PG, SP500)'!F1071)</f>
        <v>7.4497243265083894E-3</v>
      </c>
      <c r="D1072" s="396">
        <f>LN('Historical Prices (PG, SP500)'!O1072/'Historical Prices (PG, SP500)'!O1071)</f>
        <v>9.7307755496563826E-4</v>
      </c>
      <c r="E1072" s="396">
        <f t="shared" si="16"/>
        <v>8.422801881474028E-3</v>
      </c>
    </row>
    <row r="1073" spans="2:5">
      <c r="B1073" s="398">
        <f>'Historical Prices (PG, SP500)'!B1073</f>
        <v>43154</v>
      </c>
      <c r="C1073" s="396">
        <f>LN('Historical Prices (PG, SP500)'!F1073/'Historical Prices (PG, SP500)'!F1072)</f>
        <v>2.5944421409094987E-3</v>
      </c>
      <c r="D1073" s="396">
        <f>LN('Historical Prices (PG, SP500)'!O1073/'Historical Prices (PG, SP500)'!O1072)</f>
        <v>1.5901278284568242E-2</v>
      </c>
      <c r="E1073" s="396">
        <f t="shared" si="16"/>
        <v>1.849572042547774E-2</v>
      </c>
    </row>
    <row r="1074" spans="2:5">
      <c r="B1074" s="398">
        <f>'Historical Prices (PG, SP500)'!B1074</f>
        <v>43157</v>
      </c>
      <c r="C1074" s="396">
        <f>LN('Historical Prices (PG, SP500)'!F1074/'Historical Prices (PG, SP500)'!F1073)</f>
        <v>7.1305195161964052E-3</v>
      </c>
      <c r="D1074" s="396">
        <f>LN('Historical Prices (PG, SP500)'!O1074/'Historical Prices (PG, SP500)'!O1073)</f>
        <v>1.1688438681734836E-2</v>
      </c>
      <c r="E1074" s="396">
        <f t="shared" si="16"/>
        <v>1.8818958197931241E-2</v>
      </c>
    </row>
    <row r="1075" spans="2:5">
      <c r="B1075" s="398">
        <f>'Historical Prices (PG, SP500)'!B1075</f>
        <v>43158</v>
      </c>
      <c r="C1075" s="396">
        <f>LN('Historical Prices (PG, SP500)'!F1075/'Historical Prices (PG, SP500)'!F1074)</f>
        <v>-1.3442836872570788E-2</v>
      </c>
      <c r="D1075" s="396">
        <f>LN('Historical Prices (PG, SP500)'!O1075/'Historical Prices (PG, SP500)'!O1074)</f>
        <v>-1.2788311673315955E-2</v>
      </c>
      <c r="E1075" s="396">
        <f t="shared" si="16"/>
        <v>-2.6231148545886741E-2</v>
      </c>
    </row>
    <row r="1076" spans="2:5">
      <c r="B1076" s="398">
        <f>'Historical Prices (PG, SP500)'!B1076</f>
        <v>43159</v>
      </c>
      <c r="C1076" s="396">
        <f>LN('Historical Prices (PG, SP500)'!F1076/'Historical Prices (PG, SP500)'!F1075)</f>
        <v>-2.5400636638065407E-2</v>
      </c>
      <c r="D1076" s="396">
        <f>LN('Historical Prices (PG, SP500)'!O1076/'Historical Prices (PG, SP500)'!O1075)</f>
        <v>-1.1157806021536957E-2</v>
      </c>
      <c r="E1076" s="396">
        <f t="shared" si="16"/>
        <v>-3.6558442659602362E-2</v>
      </c>
    </row>
    <row r="1077" spans="2:5">
      <c r="B1077" s="398">
        <f>'Historical Prices (PG, SP500)'!B1077</f>
        <v>43160</v>
      </c>
      <c r="C1077" s="396">
        <f>LN('Historical Prices (PG, SP500)'!F1077/'Historical Prices (PG, SP500)'!F1076)</f>
        <v>2.2897861024825219E-3</v>
      </c>
      <c r="D1077" s="396">
        <f>LN('Historical Prices (PG, SP500)'!O1077/'Historical Prices (PG, SP500)'!O1076)</f>
        <v>-1.3413965762133684E-2</v>
      </c>
      <c r="E1077" s="396">
        <f t="shared" si="16"/>
        <v>-1.1124179659651161E-2</v>
      </c>
    </row>
    <row r="1078" spans="2:5">
      <c r="B1078" s="398">
        <f>'Historical Prices (PG, SP500)'!B1078</f>
        <v>43161</v>
      </c>
      <c r="C1078" s="396">
        <f>LN('Historical Prices (PG, SP500)'!F1078/'Historical Prices (PG, SP500)'!F1077)</f>
        <v>1.0113904356370298E-2</v>
      </c>
      <c r="D1078" s="396">
        <f>LN('Historical Prices (PG, SP500)'!O1078/'Historical Prices (PG, SP500)'!O1077)</f>
        <v>5.0587854385161684E-3</v>
      </c>
      <c r="E1078" s="396">
        <f t="shared" si="16"/>
        <v>1.5172689794886465E-2</v>
      </c>
    </row>
    <row r="1079" spans="2:5">
      <c r="B1079" s="398">
        <f>'Historical Prices (PG, SP500)'!B1079</f>
        <v>43164</v>
      </c>
      <c r="C1079" s="396">
        <f>LN('Historical Prices (PG, SP500)'!F1079/'Historical Prices (PG, SP500)'!F1078)</f>
        <v>9.8880709911575368E-3</v>
      </c>
      <c r="D1079" s="396">
        <f>LN('Historical Prices (PG, SP500)'!O1079/'Historical Prices (PG, SP500)'!O1078)</f>
        <v>1.0971617461221566E-2</v>
      </c>
      <c r="E1079" s="396">
        <f t="shared" si="16"/>
        <v>2.0859688452379101E-2</v>
      </c>
    </row>
    <row r="1080" spans="2:5">
      <c r="B1080" s="398">
        <f>'Historical Prices (PG, SP500)'!B1080</f>
        <v>43165</v>
      </c>
      <c r="C1080" s="396">
        <f>LN('Historical Prices (PG, SP500)'!F1080/'Historical Prices (PG, SP500)'!F1079)</f>
        <v>-3.3685267129828209E-3</v>
      </c>
      <c r="D1080" s="396">
        <f>LN('Historical Prices (PG, SP500)'!O1080/'Historical Prices (PG, SP500)'!O1079)</f>
        <v>2.6353830125731121E-3</v>
      </c>
      <c r="E1080" s="396">
        <f t="shared" si="16"/>
        <v>-7.3314370040970887E-4</v>
      </c>
    </row>
    <row r="1081" spans="2:5">
      <c r="B1081" s="398">
        <f>'Historical Prices (PG, SP500)'!B1081</f>
        <v>43166</v>
      </c>
      <c r="C1081" s="396">
        <f>LN('Historical Prices (PG, SP500)'!F1081/'Historical Prices (PG, SP500)'!F1080)</f>
        <v>-1.0805394673526293E-2</v>
      </c>
      <c r="D1081" s="396">
        <f>LN('Historical Prices (PG, SP500)'!O1081/'Historical Prices (PG, SP500)'!O1080)</f>
        <v>-4.8399169395596596E-4</v>
      </c>
      <c r="E1081" s="396">
        <f t="shared" si="16"/>
        <v>-1.1289386367482258E-2</v>
      </c>
    </row>
    <row r="1082" spans="2:5">
      <c r="B1082" s="398">
        <f>'Historical Prices (PG, SP500)'!B1082</f>
        <v>43167</v>
      </c>
      <c r="C1082" s="396">
        <f>LN('Historical Prices (PG, SP500)'!F1082/'Historical Prices (PG, SP500)'!F1081)</f>
        <v>1.0180405583552918E-2</v>
      </c>
      <c r="D1082" s="396">
        <f>LN('Historical Prices (PG, SP500)'!O1082/'Historical Prices (PG, SP500)'!O1081)</f>
        <v>4.4531482542421938E-3</v>
      </c>
      <c r="E1082" s="396">
        <f t="shared" si="16"/>
        <v>1.4633553837795112E-2</v>
      </c>
    </row>
    <row r="1083" spans="2:5">
      <c r="B1083" s="398">
        <f>'Historical Prices (PG, SP500)'!B1083</f>
        <v>43168</v>
      </c>
      <c r="C1083" s="396">
        <f>LN('Historical Prices (PG, SP500)'!F1083/'Historical Prices (PG, SP500)'!F1082)</f>
        <v>3.9935158029561681E-3</v>
      </c>
      <c r="D1083" s="396">
        <f>LN('Historical Prices (PG, SP500)'!O1083/'Historical Prices (PG, SP500)'!O1082)</f>
        <v>1.7229546503851501E-2</v>
      </c>
      <c r="E1083" s="396">
        <f t="shared" si="16"/>
        <v>2.122306230680767E-2</v>
      </c>
    </row>
    <row r="1084" spans="2:5">
      <c r="B1084" s="398">
        <f>'Historical Prices (PG, SP500)'!B1084</f>
        <v>43171</v>
      </c>
      <c r="C1084" s="396">
        <f>LN('Historical Prices (PG, SP500)'!F1084/'Historical Prices (PG, SP500)'!F1083)</f>
        <v>-5.3699784944553084E-3</v>
      </c>
      <c r="D1084" s="396">
        <f>LN('Historical Prices (PG, SP500)'!O1084/'Historical Prices (PG, SP500)'!O1083)</f>
        <v>-1.2747970405995702E-3</v>
      </c>
      <c r="E1084" s="396">
        <f t="shared" si="16"/>
        <v>-6.6447755350548783E-3</v>
      </c>
    </row>
    <row r="1085" spans="2:5">
      <c r="B1085" s="398">
        <f>'Historical Prices (PG, SP500)'!B1085</f>
        <v>43172</v>
      </c>
      <c r="C1085" s="396">
        <f>LN('Historical Prices (PG, SP500)'!F1085/'Historical Prices (PG, SP500)'!F1084)</f>
        <v>-1.7546062684910091E-3</v>
      </c>
      <c r="D1085" s="396">
        <f>LN('Historical Prices (PG, SP500)'!O1085/'Historical Prices (PG, SP500)'!O1084)</f>
        <v>-6.3839104358374464E-3</v>
      </c>
      <c r="E1085" s="396">
        <f t="shared" si="16"/>
        <v>-8.1385167043284551E-3</v>
      </c>
    </row>
    <row r="1086" spans="2:5">
      <c r="B1086" s="398">
        <f>'Historical Prices (PG, SP500)'!B1086</f>
        <v>43173</v>
      </c>
      <c r="C1086" s="396">
        <f>LN('Historical Prices (PG, SP500)'!F1086/'Historical Prices (PG, SP500)'!F1085)</f>
        <v>-9.0726554214760093E-3</v>
      </c>
      <c r="D1086" s="396">
        <f>LN('Historical Prices (PG, SP500)'!O1086/'Historical Prices (PG, SP500)'!O1085)</f>
        <v>-5.7409701425848447E-3</v>
      </c>
      <c r="E1086" s="396">
        <f t="shared" si="16"/>
        <v>-1.4813625564060854E-2</v>
      </c>
    </row>
    <row r="1087" spans="2:5">
      <c r="B1087" s="398">
        <f>'Historical Prices (PG, SP500)'!B1087</f>
        <v>43174</v>
      </c>
      <c r="C1087" s="396">
        <f>LN('Historical Prices (PG, SP500)'!F1087/'Historical Prices (PG, SP500)'!F1086)</f>
        <v>-4.1859895485222148E-3</v>
      </c>
      <c r="D1087" s="396">
        <f>LN('Historical Prices (PG, SP500)'!O1087/'Historical Prices (PG, SP500)'!O1086)</f>
        <v>-7.8223627410849855E-4</v>
      </c>
      <c r="E1087" s="396">
        <f t="shared" si="16"/>
        <v>-4.9682258226307133E-3</v>
      </c>
    </row>
    <row r="1088" spans="2:5">
      <c r="B1088" s="398">
        <f>'Historical Prices (PG, SP500)'!B1088</f>
        <v>43175</v>
      </c>
      <c r="C1088" s="396">
        <f>LN('Historical Prices (PG, SP500)'!F1088/'Historical Prices (PG, SP500)'!F1087)</f>
        <v>3.8061832540267145E-3</v>
      </c>
      <c r="D1088" s="396">
        <f>LN('Historical Prices (PG, SP500)'!O1088/'Historical Prices (PG, SP500)'!O1087)</f>
        <v>1.7019980778953542E-3</v>
      </c>
      <c r="E1088" s="396">
        <f t="shared" si="16"/>
        <v>5.5081813319220688E-3</v>
      </c>
    </row>
    <row r="1089" spans="2:5">
      <c r="B1089" s="398">
        <f>'Historical Prices (PG, SP500)'!B1089</f>
        <v>43178</v>
      </c>
      <c r="C1089" s="396">
        <f>LN('Historical Prices (PG, SP500)'!F1089/'Historical Prices (PG, SP500)'!F1088)</f>
        <v>-3.9332283170967729E-3</v>
      </c>
      <c r="D1089" s="396">
        <f>LN('Historical Prices (PG, SP500)'!O1089/'Historical Prices (PG, SP500)'!O1088)</f>
        <v>-1.4306040580462488E-2</v>
      </c>
      <c r="E1089" s="396">
        <f t="shared" si="16"/>
        <v>-1.8239268897559259E-2</v>
      </c>
    </row>
    <row r="1090" spans="2:5">
      <c r="B1090" s="398">
        <f>'Historical Prices (PG, SP500)'!B1090</f>
        <v>43179</v>
      </c>
      <c r="C1090" s="396">
        <f>LN('Historical Prices (PG, SP500)'!F1090/'Historical Prices (PG, SP500)'!F1089)</f>
        <v>-4.4595346321057551E-3</v>
      </c>
      <c r="D1090" s="396">
        <f>LN('Historical Prices (PG, SP500)'!O1090/'Historical Prices (PG, SP500)'!O1089)</f>
        <v>1.4807084661183528E-3</v>
      </c>
      <c r="E1090" s="396">
        <f t="shared" si="16"/>
        <v>-2.9788261659874022E-3</v>
      </c>
    </row>
    <row r="1091" spans="2:5">
      <c r="B1091" s="398">
        <f>'Historical Prices (PG, SP500)'!B1091</f>
        <v>43180</v>
      </c>
      <c r="C1091" s="396">
        <f>LN('Historical Prices (PG, SP500)'!F1091/'Historical Prices (PG, SP500)'!F1090)</f>
        <v>-1.6350502753183404E-2</v>
      </c>
      <c r="D1091" s="396">
        <f>LN('Historical Prices (PG, SP500)'!O1091/'Historical Prices (PG, SP500)'!O1090)</f>
        <v>-1.8456918435882967E-3</v>
      </c>
      <c r="E1091" s="396">
        <f t="shared" si="16"/>
        <v>-1.81961945967717E-2</v>
      </c>
    </row>
    <row r="1092" spans="2:5">
      <c r="B1092" s="398">
        <f>'Historical Prices (PG, SP500)'!B1092</f>
        <v>43181</v>
      </c>
      <c r="C1092" s="396">
        <f>LN('Historical Prices (PG, SP500)'!F1092/'Historical Prices (PG, SP500)'!F1091)</f>
        <v>-8.2111504614971187E-3</v>
      </c>
      <c r="D1092" s="396">
        <f>LN('Historical Prices (PG, SP500)'!O1092/'Historical Prices (PG, SP500)'!O1091)</f>
        <v>-2.5484887259038472E-2</v>
      </c>
      <c r="E1092" s="396">
        <f t="shared" si="16"/>
        <v>-3.3696037720535588E-2</v>
      </c>
    </row>
    <row r="1093" spans="2:5">
      <c r="B1093" s="398">
        <f>'Historical Prices (PG, SP500)'!B1093</f>
        <v>43182</v>
      </c>
      <c r="C1093" s="396">
        <f>LN('Historical Prices (PG, SP500)'!F1093/'Historical Prices (PG, SP500)'!F1092)</f>
        <v>-6.5651492859877762E-3</v>
      </c>
      <c r="D1093" s="396">
        <f>LN('Historical Prices (PG, SP500)'!O1093/'Historical Prices (PG, SP500)'!O1092)</f>
        <v>-2.1189807067529817E-2</v>
      </c>
      <c r="E1093" s="396">
        <f t="shared" ref="E1093:E1156" si="17">D1093+C1093</f>
        <v>-2.7754956353517594E-2</v>
      </c>
    </row>
    <row r="1094" spans="2:5">
      <c r="B1094" s="398">
        <f>'Historical Prices (PG, SP500)'!B1094</f>
        <v>43185</v>
      </c>
      <c r="C1094" s="396">
        <f>LN('Historical Prices (PG, SP500)'!F1094/'Historical Prices (PG, SP500)'!F1093)</f>
        <v>6.5651492859876764E-3</v>
      </c>
      <c r="D1094" s="396">
        <f>LN('Historical Prices (PG, SP500)'!O1094/'Historical Prices (PG, SP500)'!O1093)</f>
        <v>2.6795040680132134E-2</v>
      </c>
      <c r="E1094" s="396">
        <f t="shared" si="17"/>
        <v>3.3360189966119808E-2</v>
      </c>
    </row>
    <row r="1095" spans="2:5">
      <c r="B1095" s="398">
        <f>'Historical Prices (PG, SP500)'!B1095</f>
        <v>43186</v>
      </c>
      <c r="C1095" s="396">
        <f>LN('Historical Prices (PG, SP500)'!F1095/'Historical Prices (PG, SP500)'!F1094)</f>
        <v>1.7899271065162582E-2</v>
      </c>
      <c r="D1095" s="396">
        <f>LN('Historical Prices (PG, SP500)'!O1095/'Historical Prices (PG, SP500)'!O1094)</f>
        <v>-1.7427285781738779E-2</v>
      </c>
      <c r="E1095" s="396">
        <f t="shared" si="17"/>
        <v>4.7198528342380294E-4</v>
      </c>
    </row>
    <row r="1096" spans="2:5">
      <c r="B1096" s="398">
        <f>'Historical Prices (PG, SP500)'!B1096</f>
        <v>43187</v>
      </c>
      <c r="C1096" s="396">
        <f>LN('Historical Prices (PG, SP500)'!F1096/'Historical Prices (PG, SP500)'!F1095)</f>
        <v>1.3407530475045445E-2</v>
      </c>
      <c r="D1096" s="396">
        <f>LN('Historical Prices (PG, SP500)'!O1096/'Historical Prices (PG, SP500)'!O1095)</f>
        <v>-2.9209188276955976E-3</v>
      </c>
      <c r="E1096" s="396">
        <f t="shared" si="17"/>
        <v>1.0486611647349847E-2</v>
      </c>
    </row>
    <row r="1097" spans="2:5">
      <c r="B1097" s="398">
        <f>'Historical Prices (PG, SP500)'!B1097</f>
        <v>43188</v>
      </c>
      <c r="C1097" s="396">
        <f>LN('Historical Prices (PG, SP500)'!F1097/'Historical Prices (PG, SP500)'!F1096)</f>
        <v>5.56544585935978E-3</v>
      </c>
      <c r="D1097" s="396">
        <f>LN('Historical Prices (PG, SP500)'!O1097/'Historical Prices (PG, SP500)'!O1096)</f>
        <v>1.3675777422843996E-2</v>
      </c>
      <c r="E1097" s="396">
        <f t="shared" si="17"/>
        <v>1.9241223282203776E-2</v>
      </c>
    </row>
    <row r="1098" spans="2:5">
      <c r="B1098" s="398">
        <f>'Historical Prices (PG, SP500)'!B1098</f>
        <v>43192</v>
      </c>
      <c r="C1098" s="396">
        <f>LN('Historical Prices (PG, SP500)'!F1098/'Historical Prices (PG, SP500)'!F1097)</f>
        <v>-2.3999070972736451E-2</v>
      </c>
      <c r="D1098" s="396">
        <f>LN('Historical Prices (PG, SP500)'!O1098/'Historical Prices (PG, SP500)'!O1097)</f>
        <v>-2.2590682199874954E-2</v>
      </c>
      <c r="E1098" s="396">
        <f t="shared" si="17"/>
        <v>-4.6589753172611409E-2</v>
      </c>
    </row>
    <row r="1099" spans="2:5">
      <c r="B1099" s="398">
        <f>'Historical Prices (PG, SP500)'!B1099</f>
        <v>43193</v>
      </c>
      <c r="C1099" s="396">
        <f>LN('Historical Prices (PG, SP500)'!F1099/'Historical Prices (PG, SP500)'!F1098)</f>
        <v>1.3602121600584079E-2</v>
      </c>
      <c r="D1099" s="396">
        <f>LN('Historical Prices (PG, SP500)'!O1099/'Historical Prices (PG, SP500)'!O1098)</f>
        <v>1.2535961177379224E-2</v>
      </c>
      <c r="E1099" s="396">
        <f t="shared" si="17"/>
        <v>2.6138082777963305E-2</v>
      </c>
    </row>
    <row r="1100" spans="2:5">
      <c r="B1100" s="398">
        <f>'Historical Prices (PG, SP500)'!B1100</f>
        <v>43194</v>
      </c>
      <c r="C1100" s="396">
        <f>LN('Historical Prices (PG, SP500)'!F1100/'Historical Prices (PG, SP500)'!F1099)</f>
        <v>7.4916735700860304E-3</v>
      </c>
      <c r="D1100" s="396">
        <f>LN('Historical Prices (PG, SP500)'!O1100/'Historical Prices (PG, SP500)'!O1099)</f>
        <v>1.150010225857756E-2</v>
      </c>
      <c r="E1100" s="396">
        <f t="shared" si="17"/>
        <v>1.8991775828663592E-2</v>
      </c>
    </row>
    <row r="1101" spans="2:5">
      <c r="B1101" s="398">
        <f>'Historical Prices (PG, SP500)'!B1101</f>
        <v>43195</v>
      </c>
      <c r="C1101" s="396">
        <f>LN('Historical Prices (PG, SP500)'!F1101/'Historical Prices (PG, SP500)'!F1100)</f>
        <v>-3.1675666712457111E-3</v>
      </c>
      <c r="D1101" s="396">
        <f>LN('Historical Prices (PG, SP500)'!O1101/'Historical Prices (PG, SP500)'!O1100)</f>
        <v>6.8394215963354203E-3</v>
      </c>
      <c r="E1101" s="396">
        <f t="shared" si="17"/>
        <v>3.6718549250897093E-3</v>
      </c>
    </row>
    <row r="1102" spans="2:5">
      <c r="B1102" s="398">
        <f>'Historical Prices (PG, SP500)'!B1102</f>
        <v>43196</v>
      </c>
      <c r="C1102" s="396">
        <f>LN('Historical Prices (PG, SP500)'!F1102/'Historical Prices (PG, SP500)'!F1101)</f>
        <v>-4.7065277103236058E-3</v>
      </c>
      <c r="D1102" s="396">
        <f>LN('Historical Prices (PG, SP500)'!O1102/'Historical Prices (PG, SP500)'!O1101)</f>
        <v>-2.216406698415278E-2</v>
      </c>
      <c r="E1102" s="396">
        <f t="shared" si="17"/>
        <v>-2.6870594694476384E-2</v>
      </c>
    </row>
    <row r="1103" spans="2:5">
      <c r="B1103" s="398">
        <f>'Historical Prices (PG, SP500)'!B1103</f>
        <v>43199</v>
      </c>
      <c r="C1103" s="396">
        <f>LN('Historical Prices (PG, SP500)'!F1103/'Historical Prices (PG, SP500)'!F1102)</f>
        <v>-3.4484483129765555E-3</v>
      </c>
      <c r="D1103" s="396">
        <f>LN('Historical Prices (PG, SP500)'!O1103/'Historical Prices (PG, SP500)'!O1102)</f>
        <v>3.3309948117507698E-3</v>
      </c>
      <c r="E1103" s="396">
        <f t="shared" si="17"/>
        <v>-1.174535012257857E-4</v>
      </c>
    </row>
    <row r="1104" spans="2:5">
      <c r="B1104" s="398">
        <f>'Historical Prices (PG, SP500)'!B1104</f>
        <v>43200</v>
      </c>
      <c r="C1104" s="396">
        <f>LN('Historical Prices (PG, SP500)'!F1104/'Historical Prices (PG, SP500)'!F1103)</f>
        <v>2.6831804331279474E-3</v>
      </c>
      <c r="D1104" s="396">
        <f>LN('Historical Prices (PG, SP500)'!O1104/'Historical Prices (PG, SP500)'!O1103)</f>
        <v>1.658859896759754E-2</v>
      </c>
      <c r="E1104" s="396">
        <f t="shared" si="17"/>
        <v>1.9271779400725487E-2</v>
      </c>
    </row>
    <row r="1105" spans="2:5">
      <c r="B1105" s="398">
        <f>'Historical Prices (PG, SP500)'!B1105</f>
        <v>43201</v>
      </c>
      <c r="C1105" s="396">
        <f>LN('Historical Prices (PG, SP500)'!F1105/'Historical Prices (PG, SP500)'!F1104)</f>
        <v>-1.2768898568421188E-3</v>
      </c>
      <c r="D1105" s="396">
        <f>LN('Historical Prices (PG, SP500)'!O1105/'Historical Prices (PG, SP500)'!O1104)</f>
        <v>-5.5406858556443965E-3</v>
      </c>
      <c r="E1105" s="396">
        <f t="shared" si="17"/>
        <v>-6.8175757124865153E-3</v>
      </c>
    </row>
    <row r="1106" spans="2:5">
      <c r="B1106" s="398">
        <f>'Historical Prices (PG, SP500)'!B1106</f>
        <v>43202</v>
      </c>
      <c r="C1106" s="396">
        <f>LN('Historical Prices (PG, SP500)'!F1106/'Historical Prices (PG, SP500)'!F1105)</f>
        <v>-6.1514484140789485E-3</v>
      </c>
      <c r="D1106" s="396">
        <f>LN('Historical Prices (PG, SP500)'!O1106/'Historical Prices (PG, SP500)'!O1105)</f>
        <v>8.2168987634330705E-3</v>
      </c>
      <c r="E1106" s="396">
        <f t="shared" si="17"/>
        <v>2.0654503493541219E-3</v>
      </c>
    </row>
    <row r="1107" spans="2:5">
      <c r="B1107" s="398">
        <f>'Historical Prices (PG, SP500)'!B1107</f>
        <v>43203</v>
      </c>
      <c r="C1107" s="396">
        <f>LN('Historical Prices (PG, SP500)'!F1107/'Historical Prices (PG, SP500)'!F1106)</f>
        <v>7.4283382709211159E-3</v>
      </c>
      <c r="D1107" s="396">
        <f>LN('Historical Prices (PG, SP500)'!O1107/'Historical Prices (PG, SP500)'!O1106)</f>
        <v>-2.8907996740231202E-3</v>
      </c>
      <c r="E1107" s="396">
        <f t="shared" si="17"/>
        <v>4.5375385968979953E-3</v>
      </c>
    </row>
    <row r="1108" spans="2:5">
      <c r="B1108" s="398">
        <f>'Historical Prices (PG, SP500)'!B1108</f>
        <v>43206</v>
      </c>
      <c r="C1108" s="396">
        <f>LN('Historical Prices (PG, SP500)'!F1108/'Historical Prices (PG, SP500)'!F1107)</f>
        <v>3.057691181966294E-3</v>
      </c>
      <c r="D1108" s="396">
        <f>LN('Historical Prices (PG, SP500)'!O1108/'Historical Prices (PG, SP500)'!O1107)</f>
        <v>8.076336777702902E-3</v>
      </c>
      <c r="E1108" s="396">
        <f t="shared" si="17"/>
        <v>1.1134027959669196E-2</v>
      </c>
    </row>
    <row r="1109" spans="2:5">
      <c r="B1109" s="398">
        <f>'Historical Prices (PG, SP500)'!B1109</f>
        <v>43207</v>
      </c>
      <c r="C1109" s="396">
        <f>LN('Historical Prices (PG, SP500)'!F1109/'Historical Prices (PG, SP500)'!F1108)</f>
        <v>-2.2924233021176959E-3</v>
      </c>
      <c r="D1109" s="396">
        <f>LN('Historical Prices (PG, SP500)'!O1109/'Historical Prices (PG, SP500)'!O1108)</f>
        <v>1.0605071728903286E-2</v>
      </c>
      <c r="E1109" s="396">
        <f t="shared" si="17"/>
        <v>8.3126484267855901E-3</v>
      </c>
    </row>
    <row r="1110" spans="2:5">
      <c r="B1110" s="398">
        <f>'Historical Prices (PG, SP500)'!B1110</f>
        <v>43208</v>
      </c>
      <c r="C1110" s="396">
        <f>LN('Historical Prices (PG, SP500)'!F1110/'Historical Prices (PG, SP500)'!F1109)</f>
        <v>-2.9368980364819393E-3</v>
      </c>
      <c r="D1110" s="396">
        <f>LN('Historical Prices (PG, SP500)'!O1110/'Historical Prices (PG, SP500)'!O1109)</f>
        <v>8.3102040742370005E-4</v>
      </c>
      <c r="E1110" s="396">
        <f t="shared" si="17"/>
        <v>-2.1058776290582394E-3</v>
      </c>
    </row>
    <row r="1111" spans="2:5">
      <c r="B1111" s="398">
        <f>'Historical Prices (PG, SP500)'!B1111</f>
        <v>43209</v>
      </c>
      <c r="C1111" s="396">
        <f>LN('Historical Prices (PG, SP500)'!F1111/'Historical Prices (PG, SP500)'!F1110)</f>
        <v>-4.2448424666171894E-2</v>
      </c>
      <c r="D1111" s="396">
        <f>LN('Historical Prices (PG, SP500)'!O1111/'Historical Prices (PG, SP500)'!O1110)</f>
        <v>-5.7425818819625924E-3</v>
      </c>
      <c r="E1111" s="396">
        <f t="shared" si="17"/>
        <v>-4.8191006548134484E-2</v>
      </c>
    </row>
    <row r="1112" spans="2:5">
      <c r="B1112" s="398">
        <f>'Historical Prices (PG, SP500)'!B1112</f>
        <v>43210</v>
      </c>
      <c r="C1112" s="396">
        <f>LN('Historical Prices (PG, SP500)'!F1112/'Historical Prices (PG, SP500)'!F1111)</f>
        <v>-1.5462412265088831E-2</v>
      </c>
      <c r="D1112" s="396">
        <f>LN('Historical Prices (PG, SP500)'!O1112/'Historical Prices (PG, SP500)'!O1111)</f>
        <v>-8.5731770999769308E-3</v>
      </c>
      <c r="E1112" s="396">
        <f t="shared" si="17"/>
        <v>-2.4035589365065762E-2</v>
      </c>
    </row>
    <row r="1113" spans="2:5">
      <c r="B1113" s="398">
        <f>'Historical Prices (PG, SP500)'!B1113</f>
        <v>43213</v>
      </c>
      <c r="C1113" s="396">
        <f>LN('Historical Prices (PG, SP500)'!F1113/'Historical Prices (PG, SP500)'!F1112)</f>
        <v>-1.089933110844145E-2</v>
      </c>
      <c r="D1113" s="396">
        <f>LN('Historical Prices (PG, SP500)'!O1113/'Historical Prices (PG, SP500)'!O1112)</f>
        <v>5.6229929781411334E-5</v>
      </c>
      <c r="E1113" s="396">
        <f t="shared" si="17"/>
        <v>-1.0843101178660039E-2</v>
      </c>
    </row>
    <row r="1114" spans="2:5">
      <c r="B1114" s="398">
        <f>'Historical Prices (PG, SP500)'!B1114</f>
        <v>43214</v>
      </c>
      <c r="C1114" s="396">
        <f>LN('Historical Prices (PG, SP500)'!F1114/'Historical Prices (PG, SP500)'!F1113)</f>
        <v>-6.8728792877620643E-3</v>
      </c>
      <c r="D1114" s="396">
        <f>LN('Historical Prices (PG, SP500)'!O1114/'Historical Prices (PG, SP500)'!O1113)</f>
        <v>-1.34708878288692E-2</v>
      </c>
      <c r="E1114" s="396">
        <f t="shared" si="17"/>
        <v>-2.0343767116631266E-2</v>
      </c>
    </row>
    <row r="1115" spans="2:5">
      <c r="B1115" s="398">
        <f>'Historical Prices (PG, SP500)'!B1115</f>
        <v>43215</v>
      </c>
      <c r="C1115" s="396">
        <f>LN('Historical Prices (PG, SP500)'!F1115/'Historical Prices (PG, SP500)'!F1114)</f>
        <v>-2.762391202134922E-3</v>
      </c>
      <c r="D1115" s="396">
        <f>LN('Historical Prices (PG, SP500)'!O1115/'Historical Prices (PG, SP500)'!O1114)</f>
        <v>1.835373948385443E-3</v>
      </c>
      <c r="E1115" s="396">
        <f t="shared" si="17"/>
        <v>-9.2701725374947893E-4</v>
      </c>
    </row>
    <row r="1116" spans="2:5">
      <c r="B1116" s="398">
        <f>'Historical Prices (PG, SP500)'!B1116</f>
        <v>43216</v>
      </c>
      <c r="C1116" s="396">
        <f>LN('Historical Prices (PG, SP500)'!F1116/'Historical Prices (PG, SP500)'!F1115)</f>
        <v>6.2047353931077402E-3</v>
      </c>
      <c r="D1116" s="396">
        <f>LN('Historical Prices (PG, SP500)'!O1116/'Historical Prices (PG, SP500)'!O1115)</f>
        <v>1.0380144165286856E-2</v>
      </c>
      <c r="E1116" s="396">
        <f t="shared" si="17"/>
        <v>1.6584879558394598E-2</v>
      </c>
    </row>
    <row r="1117" spans="2:5">
      <c r="B1117" s="398">
        <f>'Historical Prices (PG, SP500)'!B1117</f>
        <v>43217</v>
      </c>
      <c r="C1117" s="396">
        <f>LN('Historical Prices (PG, SP500)'!F1117/'Historical Prices (PG, SP500)'!F1116)</f>
        <v>8.2437488626310057E-4</v>
      </c>
      <c r="D1117" s="396">
        <f>LN('Historical Prices (PG, SP500)'!O1117/'Historical Prices (PG, SP500)'!O1116)</f>
        <v>1.1130053827261748E-3</v>
      </c>
      <c r="E1117" s="396">
        <f t="shared" si="17"/>
        <v>1.9373802689892753E-3</v>
      </c>
    </row>
    <row r="1118" spans="2:5">
      <c r="B1118" s="398">
        <f>'Historical Prices (PG, SP500)'!B1118</f>
        <v>43220</v>
      </c>
      <c r="C1118" s="396">
        <f>LN('Historical Prices (PG, SP500)'!F1118/'Historical Prices (PG, SP500)'!F1117)</f>
        <v>-6.4761097083575192E-3</v>
      </c>
      <c r="D1118" s="396">
        <f>LN('Historical Prices (PG, SP500)'!O1118/'Historical Prices (PG, SP500)'!O1117)</f>
        <v>-8.221192443049306E-3</v>
      </c>
      <c r="E1118" s="396">
        <f t="shared" si="17"/>
        <v>-1.4697302151406825E-2</v>
      </c>
    </row>
    <row r="1119" spans="2:5">
      <c r="B1119" s="398">
        <f>'Historical Prices (PG, SP500)'!B1119</f>
        <v>43221</v>
      </c>
      <c r="C1119" s="396">
        <f>LN('Historical Prices (PG, SP500)'!F1119/'Historical Prices (PG, SP500)'!F1118)</f>
        <v>-5.2667760437844231E-3</v>
      </c>
      <c r="D1119" s="396">
        <f>LN('Historical Prices (PG, SP500)'!O1119/'Historical Prices (PG, SP500)'!O1118)</f>
        <v>2.54580217086239E-3</v>
      </c>
      <c r="E1119" s="396">
        <f t="shared" si="17"/>
        <v>-2.7209738729220331E-3</v>
      </c>
    </row>
    <row r="1120" spans="2:5">
      <c r="B1120" s="398">
        <f>'Historical Prices (PG, SP500)'!B1120</f>
        <v>43222</v>
      </c>
      <c r="C1120" s="396">
        <f>LN('Historical Prices (PG, SP500)'!F1120/'Historical Prices (PG, SP500)'!F1119)</f>
        <v>-1.4275917647408513E-2</v>
      </c>
      <c r="D1120" s="396">
        <f>LN('Historical Prices (PG, SP500)'!O1120/'Historical Prices (PG, SP500)'!O1119)</f>
        <v>-7.2319512187172617E-3</v>
      </c>
      <c r="E1120" s="396">
        <f t="shared" si="17"/>
        <v>-2.1507868866125775E-2</v>
      </c>
    </row>
    <row r="1121" spans="2:5">
      <c r="B1121" s="398">
        <f>'Historical Prices (PG, SP500)'!B1121</f>
        <v>43223</v>
      </c>
      <c r="C1121" s="396">
        <f>LN('Historical Prices (PG, SP500)'!F1121/'Historical Prices (PG, SP500)'!F1120)</f>
        <v>5.9030247468923255E-3</v>
      </c>
      <c r="D1121" s="396">
        <f>LN('Historical Prices (PG, SP500)'!O1121/'Historical Prices (PG, SP500)'!O1120)</f>
        <v>-2.256217810740562E-3</v>
      </c>
      <c r="E1121" s="396">
        <f t="shared" si="17"/>
        <v>3.6468069361517636E-3</v>
      </c>
    </row>
    <row r="1122" spans="2:5">
      <c r="B1122" s="398">
        <f>'Historical Prices (PG, SP500)'!B1122</f>
        <v>43224</v>
      </c>
      <c r="C1122" s="396">
        <f>LN('Historical Prices (PG, SP500)'!F1122/'Historical Prices (PG, SP500)'!F1121)</f>
        <v>1.4883075922028161E-2</v>
      </c>
      <c r="D1122" s="396">
        <f>LN('Historical Prices (PG, SP500)'!O1122/'Historical Prices (PG, SP500)'!O1121)</f>
        <v>1.2729810253517449E-2</v>
      </c>
      <c r="E1122" s="396">
        <f t="shared" si="17"/>
        <v>2.7612886175545609E-2</v>
      </c>
    </row>
    <row r="1123" spans="2:5">
      <c r="B1123" s="398">
        <f>'Historical Prices (PG, SP500)'!B1123</f>
        <v>43227</v>
      </c>
      <c r="C1123" s="396">
        <f>LN('Historical Prices (PG, SP500)'!F1123/'Historical Prices (PG, SP500)'!F1122)</f>
        <v>-6.2322338781071263E-3</v>
      </c>
      <c r="D1123" s="396">
        <f>LN('Historical Prices (PG, SP500)'!O1123/'Historical Prices (PG, SP500)'!O1122)</f>
        <v>3.4519805782134557E-3</v>
      </c>
      <c r="E1123" s="396">
        <f t="shared" si="17"/>
        <v>-2.7802532998936706E-3</v>
      </c>
    </row>
    <row r="1124" spans="2:5">
      <c r="B1124" s="398">
        <f>'Historical Prices (PG, SP500)'!B1124</f>
        <v>43228</v>
      </c>
      <c r="C1124" s="396">
        <f>LN('Historical Prices (PG, SP500)'!F1124/'Historical Prices (PG, SP500)'!F1123)</f>
        <v>-7.5303797653636026E-3</v>
      </c>
      <c r="D1124" s="396">
        <f>LN('Historical Prices (PG, SP500)'!O1124/'Historical Prices (PG, SP500)'!O1123)</f>
        <v>-2.6567663510656126E-4</v>
      </c>
      <c r="E1124" s="396">
        <f t="shared" si="17"/>
        <v>-7.796056400470164E-3</v>
      </c>
    </row>
    <row r="1125" spans="2:5">
      <c r="B1125" s="398">
        <f>'Historical Prices (PG, SP500)'!B1125</f>
        <v>43229</v>
      </c>
      <c r="C1125" s="396">
        <f>LN('Historical Prices (PG, SP500)'!F1125/'Historical Prices (PG, SP500)'!F1124)</f>
        <v>1.2933925767912462E-2</v>
      </c>
      <c r="D1125" s="396">
        <f>LN('Historical Prices (PG, SP500)'!O1125/'Historical Prices (PG, SP500)'!O1124)</f>
        <v>9.6356478649187744E-3</v>
      </c>
      <c r="E1125" s="396">
        <f t="shared" si="17"/>
        <v>2.2569573632831234E-2</v>
      </c>
    </row>
    <row r="1126" spans="2:5">
      <c r="B1126" s="398">
        <f>'Historical Prices (PG, SP500)'!B1126</f>
        <v>43230</v>
      </c>
      <c r="C1126" s="396">
        <f>LN('Historical Prices (PG, SP500)'!F1126/'Historical Prices (PG, SP500)'!F1125)</f>
        <v>1.0720264475536454E-2</v>
      </c>
      <c r="D1126" s="396">
        <f>LN('Historical Prices (PG, SP500)'!O1126/'Historical Prices (PG, SP500)'!O1125)</f>
        <v>9.3270114950413738E-3</v>
      </c>
      <c r="E1126" s="396">
        <f t="shared" si="17"/>
        <v>2.004727597057783E-2</v>
      </c>
    </row>
    <row r="1127" spans="2:5">
      <c r="B1127" s="398">
        <f>'Historical Prices (PG, SP500)'!B1127</f>
        <v>43231</v>
      </c>
      <c r="C1127" s="396">
        <f>LN('Historical Prices (PG, SP500)'!F1127/'Historical Prices (PG, SP500)'!F1126)</f>
        <v>3.0030188073356034E-3</v>
      </c>
      <c r="D1127" s="396">
        <f>LN('Historical Prices (PG, SP500)'!O1127/'Historical Prices (PG, SP500)'!O1126)</f>
        <v>1.7061395117717584E-3</v>
      </c>
      <c r="E1127" s="396">
        <f t="shared" si="17"/>
        <v>4.7091583191073618E-3</v>
      </c>
    </row>
    <row r="1128" spans="2:5">
      <c r="B1128" s="398">
        <f>'Historical Prices (PG, SP500)'!B1128</f>
        <v>43234</v>
      </c>
      <c r="C1128" s="396">
        <f>LN('Historical Prices (PG, SP500)'!F1128/'Historical Prices (PG, SP500)'!F1127)</f>
        <v>-1.2274668949619743E-3</v>
      </c>
      <c r="D1128" s="396">
        <f>LN('Historical Prices (PG, SP500)'!O1128/'Historical Prices (PG, SP500)'!O1127)</f>
        <v>8.8309946996841199E-4</v>
      </c>
      <c r="E1128" s="396">
        <f t="shared" si="17"/>
        <v>-3.4436742499356231E-4</v>
      </c>
    </row>
    <row r="1129" spans="2:5">
      <c r="B1129" s="398">
        <f>'Historical Prices (PG, SP500)'!B1129</f>
        <v>43235</v>
      </c>
      <c r="C1129" s="396">
        <f>LN('Historical Prices (PG, SP500)'!F1129/'Historical Prices (PG, SP500)'!F1128)</f>
        <v>-4.5134728748503911E-3</v>
      </c>
      <c r="D1129" s="396">
        <f>LN('Historical Prices (PG, SP500)'!O1129/'Historical Prices (PG, SP500)'!O1128)</f>
        <v>-6.8656551760573987E-3</v>
      </c>
      <c r="E1129" s="396">
        <f t="shared" si="17"/>
        <v>-1.1379128050907791E-2</v>
      </c>
    </row>
    <row r="1130" spans="2:5">
      <c r="B1130" s="398">
        <f>'Historical Prices (PG, SP500)'!B1130</f>
        <v>43236</v>
      </c>
      <c r="C1130" s="396">
        <f>LN('Historical Prices (PG, SP500)'!F1130/'Historical Prices (PG, SP500)'!F1129)</f>
        <v>7.9192387635035472E-3</v>
      </c>
      <c r="D1130" s="396">
        <f>LN('Historical Prices (PG, SP500)'!O1130/'Historical Prices (PG, SP500)'!O1129)</f>
        <v>4.0523399338602221E-3</v>
      </c>
      <c r="E1130" s="396">
        <f t="shared" si="17"/>
        <v>1.1971578697363769E-2</v>
      </c>
    </row>
    <row r="1131" spans="2:5">
      <c r="B1131" s="398">
        <f>'Historical Prices (PG, SP500)'!B1131</f>
        <v>43237</v>
      </c>
      <c r="C1131" s="396">
        <f>LN('Historical Prices (PG, SP500)'!F1131/'Historical Prices (PG, SP500)'!F1130)</f>
        <v>5.8309203898622439E-3</v>
      </c>
      <c r="D1131" s="396">
        <f>LN('Historical Prices (PG, SP500)'!O1131/'Historical Prices (PG, SP500)'!O1130)</f>
        <v>-8.5623874263671856E-4</v>
      </c>
      <c r="E1131" s="396">
        <f t="shared" si="17"/>
        <v>4.9746816472255257E-3</v>
      </c>
    </row>
    <row r="1132" spans="2:5">
      <c r="B1132" s="398">
        <f>'Historical Prices (PG, SP500)'!B1132</f>
        <v>43238</v>
      </c>
      <c r="C1132" s="396">
        <f>LN('Historical Prices (PG, SP500)'!F1132/'Historical Prices (PG, SP500)'!F1131)</f>
        <v>-6.9195312223281173E-3</v>
      </c>
      <c r="D1132" s="396">
        <f>LN('Historical Prices (PG, SP500)'!O1132/'Historical Prices (PG, SP500)'!O1131)</f>
        <v>-2.6356652140528051E-3</v>
      </c>
      <c r="E1132" s="396">
        <f t="shared" si="17"/>
        <v>-9.5551964363809229E-3</v>
      </c>
    </row>
    <row r="1133" spans="2:5">
      <c r="B1133" s="398">
        <f>'Historical Prices (PG, SP500)'!B1133</f>
        <v>43241</v>
      </c>
      <c r="C1133" s="396">
        <f>LN('Historical Prices (PG, SP500)'!F1133/'Historical Prices (PG, SP500)'!F1132)</f>
        <v>8.2706867045613773E-3</v>
      </c>
      <c r="D1133" s="396">
        <f>LN('Historical Prices (PG, SP500)'!O1133/'Historical Prices (PG, SP500)'!O1132)</f>
        <v>7.3596045242624092E-3</v>
      </c>
      <c r="E1133" s="396">
        <f t="shared" si="17"/>
        <v>1.5630291228823787E-2</v>
      </c>
    </row>
    <row r="1134" spans="2:5">
      <c r="B1134" s="398">
        <f>'Historical Prices (PG, SP500)'!B1134</f>
        <v>43242</v>
      </c>
      <c r="C1134" s="396">
        <f>LN('Historical Prices (PG, SP500)'!F1134/'Historical Prices (PG, SP500)'!F1133)</f>
        <v>-4.0514553336550133E-4</v>
      </c>
      <c r="D1134" s="396">
        <f>LN('Historical Prices (PG, SP500)'!O1134/'Historical Prices (PG, SP500)'!O1133)</f>
        <v>-3.1406888277453991E-3</v>
      </c>
      <c r="E1134" s="396">
        <f t="shared" si="17"/>
        <v>-3.5458343611109006E-3</v>
      </c>
    </row>
    <row r="1135" spans="2:5">
      <c r="B1135" s="398">
        <f>'Historical Prices (PG, SP500)'!B1135</f>
        <v>43243</v>
      </c>
      <c r="C1135" s="396">
        <f>LN('Historical Prices (PG, SP500)'!F1135/'Historical Prices (PG, SP500)'!F1134)</f>
        <v>2.0241691144751062E-3</v>
      </c>
      <c r="D1135" s="396">
        <f>LN('Historical Prices (PG, SP500)'!O1135/'Historical Prices (PG, SP500)'!O1134)</f>
        <v>3.2431453331457786E-3</v>
      </c>
      <c r="E1135" s="396">
        <f t="shared" si="17"/>
        <v>5.2673144476208852E-3</v>
      </c>
    </row>
    <row r="1136" spans="2:5">
      <c r="B1136" s="398">
        <f>'Historical Prices (PG, SP500)'!B1136</f>
        <v>43244</v>
      </c>
      <c r="C1136" s="396">
        <f>LN('Historical Prices (PG, SP500)'!F1136/'Historical Prices (PG, SP500)'!F1135)</f>
        <v>-5.5424678321725042E-3</v>
      </c>
      <c r="D1136" s="396">
        <f>LN('Historical Prices (PG, SP500)'!O1136/'Historical Prices (PG, SP500)'!O1135)</f>
        <v>-2.0252628489341846E-3</v>
      </c>
      <c r="E1136" s="396">
        <f t="shared" si="17"/>
        <v>-7.5677306811066884E-3</v>
      </c>
    </row>
    <row r="1137" spans="2:5">
      <c r="B1137" s="398">
        <f>'Historical Prices (PG, SP500)'!B1137</f>
        <v>43245</v>
      </c>
      <c r="C1137" s="396">
        <f>LN('Historical Prices (PG, SP500)'!F1137/'Historical Prices (PG, SP500)'!F1136)</f>
        <v>7.2934010258270086E-3</v>
      </c>
      <c r="D1137" s="396">
        <f>LN('Historical Prices (PG, SP500)'!O1137/'Historical Prices (PG, SP500)'!O1136)</f>
        <v>-2.3600031860415097E-3</v>
      </c>
      <c r="E1137" s="396">
        <f t="shared" si="17"/>
        <v>4.9333978397854989E-3</v>
      </c>
    </row>
    <row r="1138" spans="2:5">
      <c r="B1138" s="398">
        <f>'Historical Prices (PG, SP500)'!B1138</f>
        <v>43249</v>
      </c>
      <c r="C1138" s="396">
        <f>LN('Historical Prices (PG, SP500)'!F1138/'Historical Prices (PG, SP500)'!F1137)</f>
        <v>-3.5049240281255873E-3</v>
      </c>
      <c r="D1138" s="396">
        <f>LN('Historical Prices (PG, SP500)'!O1138/'Historical Prices (PG, SP500)'!O1137)</f>
        <v>-1.1631572622697848E-2</v>
      </c>
      <c r="E1138" s="396">
        <f t="shared" si="17"/>
        <v>-1.5136496650823436E-2</v>
      </c>
    </row>
    <row r="1139" spans="2:5">
      <c r="B1139" s="398">
        <f>'Historical Prices (PG, SP500)'!B1139</f>
        <v>43250</v>
      </c>
      <c r="C1139" s="396">
        <f>LN('Historical Prices (PG, SP500)'!F1139/'Historical Prices (PG, SP500)'!F1138)</f>
        <v>1.1279775681384253E-2</v>
      </c>
      <c r="D1139" s="396">
        <f>LN('Historical Prices (PG, SP500)'!O1139/'Historical Prices (PG, SP500)'!O1138)</f>
        <v>1.2615875594803282E-2</v>
      </c>
      <c r="E1139" s="396">
        <f t="shared" si="17"/>
        <v>2.3895651276187535E-2</v>
      </c>
    </row>
    <row r="1140" spans="2:5">
      <c r="B1140" s="398">
        <f>'Historical Prices (PG, SP500)'!B1140</f>
        <v>43251</v>
      </c>
      <c r="C1140" s="396">
        <f>LN('Historical Prices (PG, SP500)'!F1140/'Historical Prices (PG, SP500)'!F1139)</f>
        <v>-2.3234883346026403E-2</v>
      </c>
      <c r="D1140" s="396">
        <f>LN('Historical Prices (PG, SP500)'!O1140/'Historical Prices (PG, SP500)'!O1139)</f>
        <v>-6.9033331562017184E-3</v>
      </c>
      <c r="E1140" s="396">
        <f t="shared" si="17"/>
        <v>-3.0138216502228123E-2</v>
      </c>
    </row>
    <row r="1141" spans="2:5">
      <c r="B1141" s="398">
        <f>'Historical Prices (PG, SP500)'!B1141</f>
        <v>43252</v>
      </c>
      <c r="C1141" s="396">
        <f>LN('Historical Prices (PG, SP500)'!F1141/'Historical Prices (PG, SP500)'!F1140)</f>
        <v>3.8193882134420331E-3</v>
      </c>
      <c r="D1141" s="396">
        <f>LN('Historical Prices (PG, SP500)'!O1141/'Historical Prices (PG, SP500)'!O1140)</f>
        <v>1.0790799467401633E-2</v>
      </c>
      <c r="E1141" s="396">
        <f t="shared" si="17"/>
        <v>1.4610187680843666E-2</v>
      </c>
    </row>
    <row r="1142" spans="2:5">
      <c r="B1142" s="398">
        <f>'Historical Prices (PG, SP500)'!B1142</f>
        <v>43255</v>
      </c>
      <c r="C1142" s="396">
        <f>LN('Historical Prices (PG, SP500)'!F1142/'Historical Prices (PG, SP500)'!F1141)</f>
        <v>9.8897102856711286E-3</v>
      </c>
      <c r="D1142" s="396">
        <f>LN('Historical Prices (PG, SP500)'!O1142/'Historical Prices (PG, SP500)'!O1141)</f>
        <v>4.4695948986579392E-3</v>
      </c>
      <c r="E1142" s="396">
        <f t="shared" si="17"/>
        <v>1.4359305184329069E-2</v>
      </c>
    </row>
    <row r="1143" spans="2:5">
      <c r="B1143" s="398">
        <f>'Historical Prices (PG, SP500)'!B1143</f>
        <v>43256</v>
      </c>
      <c r="C1143" s="396">
        <f>LN('Historical Prices (PG, SP500)'!F1143/'Historical Prices (PG, SP500)'!F1142)</f>
        <v>-2.8349529426745543E-3</v>
      </c>
      <c r="D1143" s="396">
        <f>LN('Historical Prices (PG, SP500)'!O1143/'Historical Prices (PG, SP500)'!O1142)</f>
        <v>7.0234640036242536E-4</v>
      </c>
      <c r="E1143" s="396">
        <f t="shared" si="17"/>
        <v>-2.1326065423121288E-3</v>
      </c>
    </row>
    <row r="1144" spans="2:5">
      <c r="B1144" s="398">
        <f>'Historical Prices (PG, SP500)'!B1144</f>
        <v>43257</v>
      </c>
      <c r="C1144" s="396">
        <f>LN('Historical Prices (PG, SP500)'!F1144/'Historical Prices (PG, SP500)'!F1143)</f>
        <v>5.1240268875950602E-3</v>
      </c>
      <c r="D1144" s="396">
        <f>LN('Historical Prices (PG, SP500)'!O1144/'Historical Prices (PG, SP500)'!O1143)</f>
        <v>8.5309006987769002E-3</v>
      </c>
      <c r="E1144" s="396">
        <f t="shared" si="17"/>
        <v>1.365492758637196E-2</v>
      </c>
    </row>
    <row r="1145" spans="2:5">
      <c r="B1145" s="398">
        <f>'Historical Prices (PG, SP500)'!B1145</f>
        <v>43258</v>
      </c>
      <c r="C1145" s="396">
        <f>LN('Historical Prices (PG, SP500)'!F1145/'Historical Prices (PG, SP500)'!F1144)</f>
        <v>1.8786829270612128E-2</v>
      </c>
      <c r="D1145" s="396">
        <f>LN('Historical Prices (PG, SP500)'!O1145/'Historical Prices (PG, SP500)'!O1144)</f>
        <v>-7.1444381365731767E-4</v>
      </c>
      <c r="E1145" s="396">
        <f t="shared" si="17"/>
        <v>1.8072385456954811E-2</v>
      </c>
    </row>
    <row r="1146" spans="2:5">
      <c r="B1146" s="398">
        <f>'Historical Prices (PG, SP500)'!B1146</f>
        <v>43259</v>
      </c>
      <c r="C1146" s="396">
        <f>LN('Historical Prices (PG, SP500)'!F1146/'Historical Prices (PG, SP500)'!F1145)</f>
        <v>1.856988083249508E-2</v>
      </c>
      <c r="D1146" s="396">
        <f>LN('Historical Prices (PG, SP500)'!O1146/'Historical Prices (PG, SP500)'!O1145)</f>
        <v>3.1210288686051267E-3</v>
      </c>
      <c r="E1146" s="396">
        <f t="shared" si="17"/>
        <v>2.1690909701100207E-2</v>
      </c>
    </row>
    <row r="1147" spans="2:5">
      <c r="B1147" s="398">
        <f>'Historical Prices (PG, SP500)'!B1147</f>
        <v>43262</v>
      </c>
      <c r="C1147" s="396">
        <f>LN('Historical Prices (PG, SP500)'!F1147/'Historical Prices (PG, SP500)'!F1146)</f>
        <v>4.5245892231618118E-3</v>
      </c>
      <c r="D1147" s="396">
        <f>LN('Historical Prices (PG, SP500)'!O1147/'Historical Prices (PG, SP500)'!O1146)</f>
        <v>1.0681371137670548E-3</v>
      </c>
      <c r="E1147" s="396">
        <f t="shared" si="17"/>
        <v>5.5927263369288669E-3</v>
      </c>
    </row>
    <row r="1148" spans="2:5">
      <c r="B1148" s="398">
        <f>'Historical Prices (PG, SP500)'!B1148</f>
        <v>43263</v>
      </c>
      <c r="C1148" s="396">
        <f>LN('Historical Prices (PG, SP500)'!F1148/'Historical Prices (PG, SP500)'!F1147)</f>
        <v>-3.7475136656407882E-3</v>
      </c>
      <c r="D1148" s="396">
        <f>LN('Historical Prices (PG, SP500)'!O1148/'Historical Prices (PG, SP500)'!O1147)</f>
        <v>1.7418674020510782E-3</v>
      </c>
      <c r="E1148" s="396">
        <f t="shared" si="17"/>
        <v>-2.0056462635897098E-3</v>
      </c>
    </row>
    <row r="1149" spans="2:5">
      <c r="B1149" s="398">
        <f>'Historical Prices (PG, SP500)'!B1149</f>
        <v>43264</v>
      </c>
      <c r="C1149" s="396">
        <f>LN('Historical Prices (PG, SP500)'!F1149/'Historical Prices (PG, SP500)'!F1148)</f>
        <v>-1.001891153383648E-2</v>
      </c>
      <c r="D1149" s="396">
        <f>LN('Historical Prices (PG, SP500)'!O1149/'Historical Prices (PG, SP500)'!O1148)</f>
        <v>-4.0342545972063088E-3</v>
      </c>
      <c r="E1149" s="396">
        <f t="shared" si="17"/>
        <v>-1.405316613104279E-2</v>
      </c>
    </row>
    <row r="1150" spans="2:5">
      <c r="B1150" s="398">
        <f>'Historical Prices (PG, SP500)'!B1150</f>
        <v>43265</v>
      </c>
      <c r="C1150" s="396">
        <f>LN('Historical Prices (PG, SP500)'!F1150/'Historical Prices (PG, SP500)'!F1149)</f>
        <v>-6.2967937707166192E-3</v>
      </c>
      <c r="D1150" s="396">
        <f>LN('Historical Prices (PG, SP500)'!O1150/'Historical Prices (PG, SP500)'!O1149)</f>
        <v>2.4685003707192116E-3</v>
      </c>
      <c r="E1150" s="396">
        <f t="shared" si="17"/>
        <v>-3.8282933999974076E-3</v>
      </c>
    </row>
    <row r="1151" spans="2:5">
      <c r="B1151" s="398">
        <f>'Historical Prices (PG, SP500)'!B1151</f>
        <v>43266</v>
      </c>
      <c r="C1151" s="396">
        <f>LN('Historical Prices (PG, SP500)'!F1151/'Historical Prices (PG, SP500)'!F1150)</f>
        <v>1.8126584140217589E-2</v>
      </c>
      <c r="D1151" s="396">
        <f>LN('Historical Prices (PG, SP500)'!O1151/'Historical Prices (PG, SP500)'!O1150)</f>
        <v>-1.0176202706102954E-3</v>
      </c>
      <c r="E1151" s="396">
        <f t="shared" si="17"/>
        <v>1.7108963869607294E-2</v>
      </c>
    </row>
    <row r="1152" spans="2:5">
      <c r="B1152" s="398">
        <f>'Historical Prices (PG, SP500)'!B1152</f>
        <v>43269</v>
      </c>
      <c r="C1152" s="396">
        <f>LN('Historical Prices (PG, SP500)'!F1152/'Historical Prices (PG, SP500)'!F1151)</f>
        <v>-2.0102505298509276E-2</v>
      </c>
      <c r="D1152" s="396">
        <f>LN('Historical Prices (PG, SP500)'!O1152/'Historical Prices (PG, SP500)'!O1151)</f>
        <v>-2.1283911415382649E-3</v>
      </c>
      <c r="E1152" s="396">
        <f t="shared" si="17"/>
        <v>-2.223089644004754E-2</v>
      </c>
    </row>
    <row r="1153" spans="2:5">
      <c r="B1153" s="398">
        <f>'Historical Prices (PG, SP500)'!B1153</f>
        <v>43270</v>
      </c>
      <c r="C1153" s="396">
        <f>LN('Historical Prices (PG, SP500)'!F1153/'Historical Prices (PG, SP500)'!F1152)</f>
        <v>6.4402668082470952E-3</v>
      </c>
      <c r="D1153" s="396">
        <f>LN('Historical Prices (PG, SP500)'!O1153/'Historical Prices (PG, SP500)'!O1152)</f>
        <v>-4.0315179117998779E-3</v>
      </c>
      <c r="E1153" s="396">
        <f t="shared" si="17"/>
        <v>2.4087488964472173E-3</v>
      </c>
    </row>
    <row r="1154" spans="2:5">
      <c r="B1154" s="398">
        <f>'Historical Prices (PG, SP500)'!B1154</f>
        <v>43271</v>
      </c>
      <c r="C1154" s="396">
        <f>LN('Historical Prices (PG, SP500)'!F1154/'Historical Prices (PG, SP500)'!F1153)</f>
        <v>-6.3083925856864866E-3</v>
      </c>
      <c r="D1154" s="396">
        <f>LN('Historical Prices (PG, SP500)'!O1154/'Historical Prices (PG, SP500)'!O1153)</f>
        <v>1.710690054657128E-3</v>
      </c>
      <c r="E1154" s="396">
        <f t="shared" si="17"/>
        <v>-4.5977025310293589E-3</v>
      </c>
    </row>
    <row r="1155" spans="2:5">
      <c r="B1155" s="398">
        <f>'Historical Prices (PG, SP500)'!B1155</f>
        <v>43272</v>
      </c>
      <c r="C1155" s="396">
        <f>LN('Historical Prices (PG, SP500)'!F1155/'Historical Prices (PG, SP500)'!F1154)</f>
        <v>7.7484661096741672E-3</v>
      </c>
      <c r="D1155" s="396">
        <f>LN('Historical Prices (PG, SP500)'!O1155/'Historical Prices (PG, SP500)'!O1154)</f>
        <v>-6.3657286281216608E-3</v>
      </c>
      <c r="E1155" s="396">
        <f t="shared" si="17"/>
        <v>1.3827374815525064E-3</v>
      </c>
    </row>
    <row r="1156" spans="2:5">
      <c r="B1156" s="398">
        <f>'Historical Prices (PG, SP500)'!B1156</f>
        <v>43273</v>
      </c>
      <c r="C1156" s="396">
        <f>LN('Historical Prices (PG, SP500)'!F1156/'Historical Prices (PG, SP500)'!F1155)</f>
        <v>1.2868156862248315E-2</v>
      </c>
      <c r="D1156" s="396">
        <f>LN('Historical Prices (PG, SP500)'!O1156/'Historical Prices (PG, SP500)'!O1155)</f>
        <v>1.860203237960289E-3</v>
      </c>
      <c r="E1156" s="396">
        <f t="shared" si="17"/>
        <v>1.4728360100208605E-2</v>
      </c>
    </row>
    <row r="1157" spans="2:5">
      <c r="B1157" s="398">
        <f>'Historical Prices (PG, SP500)'!B1157</f>
        <v>43276</v>
      </c>
      <c r="C1157" s="396">
        <f>LN('Historical Prices (PG, SP500)'!F1157/'Historical Prices (PG, SP500)'!F1156)</f>
        <v>4.638598675173188E-3</v>
      </c>
      <c r="D1157" s="396">
        <f>LN('Historical Prices (PG, SP500)'!O1157/'Historical Prices (PG, SP500)'!O1156)</f>
        <v>-1.3819723168097358E-2</v>
      </c>
      <c r="E1157" s="396">
        <f t="shared" ref="E1157:E1220" si="18">D1157+C1157</f>
        <v>-9.1811244929241691E-3</v>
      </c>
    </row>
    <row r="1158" spans="2:5">
      <c r="B1158" s="398">
        <f>'Historical Prices (PG, SP500)'!B1158</f>
        <v>43277</v>
      </c>
      <c r="C1158" s="396">
        <f>LN('Historical Prices (PG, SP500)'!F1158/'Historical Prices (PG, SP500)'!F1157)</f>
        <v>2.6959256157862246E-3</v>
      </c>
      <c r="D1158" s="396">
        <f>LN('Historical Prices (PG, SP500)'!O1158/'Historical Prices (PG, SP500)'!O1157)</f>
        <v>2.2021507871512656E-3</v>
      </c>
      <c r="E1158" s="396">
        <f t="shared" si="18"/>
        <v>4.8980764029374901E-3</v>
      </c>
    </row>
    <row r="1159" spans="2:5">
      <c r="B1159" s="398">
        <f>'Historical Prices (PG, SP500)'!B1159</f>
        <v>43278</v>
      </c>
      <c r="C1159" s="396">
        <f>LN('Historical Prices (PG, SP500)'!F1159/'Historical Prices (PG, SP500)'!F1158)</f>
        <v>-3.9822519839236032E-3</v>
      </c>
      <c r="D1159" s="396">
        <f>LN('Historical Prices (PG, SP500)'!O1159/'Historical Prices (PG, SP500)'!O1158)</f>
        <v>-8.6415863928759502E-3</v>
      </c>
      <c r="E1159" s="396">
        <f t="shared" si="18"/>
        <v>-1.2623838376799553E-2</v>
      </c>
    </row>
    <row r="1160" spans="2:5">
      <c r="B1160" s="398">
        <f>'Historical Prices (PG, SP500)'!B1160</f>
        <v>43279</v>
      </c>
      <c r="C1160" s="396">
        <f>LN('Historical Prices (PG, SP500)'!F1160/'Historical Prices (PG, SP500)'!F1159)</f>
        <v>4.6231106926716602E-3</v>
      </c>
      <c r="D1160" s="396">
        <f>LN('Historical Prices (PG, SP500)'!O1160/'Historical Prices (PG, SP500)'!O1159)</f>
        <v>6.1596800991367559E-3</v>
      </c>
      <c r="E1160" s="396">
        <f t="shared" si="18"/>
        <v>1.0782790791808416E-2</v>
      </c>
    </row>
    <row r="1161" spans="2:5">
      <c r="B1161" s="398">
        <f>'Historical Prices (PG, SP500)'!B1161</f>
        <v>43280</v>
      </c>
      <c r="C1161" s="396">
        <f>LN('Historical Prices (PG, SP500)'!F1161/'Historical Prices (PG, SP500)'!F1160)</f>
        <v>1.2805073281175461E-4</v>
      </c>
      <c r="D1161" s="396">
        <f>LN('Historical Prices (PG, SP500)'!O1161/'Historical Prices (PG, SP500)'!O1160)</f>
        <v>7.5811566898234637E-4</v>
      </c>
      <c r="E1161" s="396">
        <f t="shared" si="18"/>
        <v>8.86166401794101E-4</v>
      </c>
    </row>
    <row r="1162" spans="2:5">
      <c r="B1162" s="398">
        <f>'Historical Prices (PG, SP500)'!B1162</f>
        <v>43283</v>
      </c>
      <c r="C1162" s="396">
        <f>LN('Historical Prices (PG, SP500)'!F1162/'Historical Prices (PG, SP500)'!F1161)</f>
        <v>8.9633147995805441E-4</v>
      </c>
      <c r="D1162" s="396">
        <f>LN('Historical Prices (PG, SP500)'!O1162/'Historical Prices (PG, SP500)'!O1161)</f>
        <v>3.0632609261900135E-3</v>
      </c>
      <c r="E1162" s="396">
        <f t="shared" si="18"/>
        <v>3.9595924061480679E-3</v>
      </c>
    </row>
    <row r="1163" spans="2:5">
      <c r="B1163" s="398">
        <f>'Historical Prices (PG, SP500)'!B1163</f>
        <v>43284</v>
      </c>
      <c r="C1163" s="396">
        <f>LN('Historical Prices (PG, SP500)'!F1163/'Historical Prices (PG, SP500)'!F1162)</f>
        <v>-2.9480890604664687E-3</v>
      </c>
      <c r="D1163" s="396">
        <f>LN('Historical Prices (PG, SP500)'!O1163/'Historical Prices (PG, SP500)'!O1162)</f>
        <v>-4.9596291940371519E-3</v>
      </c>
      <c r="E1163" s="396">
        <f t="shared" si="18"/>
        <v>-7.9077182545036206E-3</v>
      </c>
    </row>
    <row r="1164" spans="2:5">
      <c r="B1164" s="398">
        <f>'Historical Prices (PG, SP500)'!B1164</f>
        <v>43286</v>
      </c>
      <c r="C1164" s="396">
        <f>LN('Historical Prices (PG, SP500)'!F1164/'Historical Prices (PG, SP500)'!F1163)</f>
        <v>1.6676562300876416E-2</v>
      </c>
      <c r="D1164" s="396">
        <f>LN('Historical Prices (PG, SP500)'!O1164/'Historical Prices (PG, SP500)'!O1163)</f>
        <v>8.5838564819602902E-3</v>
      </c>
      <c r="E1164" s="396">
        <f t="shared" si="18"/>
        <v>2.5260418782836705E-2</v>
      </c>
    </row>
    <row r="1165" spans="2:5">
      <c r="B1165" s="398">
        <f>'Historical Prices (PG, SP500)'!B1165</f>
        <v>43287</v>
      </c>
      <c r="C1165" s="396">
        <f>LN('Historical Prices (PG, SP500)'!F1165/'Historical Prices (PG, SP500)'!F1164)</f>
        <v>1.2616580262072572E-3</v>
      </c>
      <c r="D1165" s="396">
        <f>LN('Historical Prices (PG, SP500)'!O1165/'Historical Prices (PG, SP500)'!O1164)</f>
        <v>8.4455176245228913E-3</v>
      </c>
      <c r="E1165" s="396">
        <f t="shared" si="18"/>
        <v>9.7071756507301488E-3</v>
      </c>
    </row>
    <row r="1166" spans="2:5">
      <c r="B1166" s="398">
        <f>'Historical Prices (PG, SP500)'!B1166</f>
        <v>43290</v>
      </c>
      <c r="C1166" s="396">
        <f>LN('Historical Prices (PG, SP500)'!F1166/'Historical Prices (PG, SP500)'!F1165)</f>
        <v>-1.8451843851852029E-2</v>
      </c>
      <c r="D1166" s="396">
        <f>LN('Historical Prices (PG, SP500)'!O1166/'Historical Prices (PG, SP500)'!O1165)</f>
        <v>8.7842909604549466E-3</v>
      </c>
      <c r="E1166" s="396">
        <f t="shared" si="18"/>
        <v>-9.6675528913970823E-3</v>
      </c>
    </row>
    <row r="1167" spans="2:5">
      <c r="B1167" s="398">
        <f>'Historical Prices (PG, SP500)'!B1167</f>
        <v>43291</v>
      </c>
      <c r="C1167" s="396">
        <f>LN('Historical Prices (PG, SP500)'!F1167/'Historical Prices (PG, SP500)'!F1166)</f>
        <v>2.4861744594712725E-2</v>
      </c>
      <c r="D1167" s="396">
        <f>LN('Historical Prices (PG, SP500)'!O1167/'Historical Prices (PG, SP500)'!O1166)</f>
        <v>3.4672493130737708E-3</v>
      </c>
      <c r="E1167" s="396">
        <f t="shared" si="18"/>
        <v>2.8328993907786496E-2</v>
      </c>
    </row>
    <row r="1168" spans="2:5">
      <c r="B1168" s="398">
        <f>'Historical Prices (PG, SP500)'!B1168</f>
        <v>43292</v>
      </c>
      <c r="C1168" s="396">
        <f>LN('Historical Prices (PG, SP500)'!F1168/'Historical Prices (PG, SP500)'!F1167)</f>
        <v>-8.3029283556530064E-3</v>
      </c>
      <c r="D1168" s="396">
        <f>LN('Historical Prices (PG, SP500)'!O1168/'Historical Prices (PG, SP500)'!O1167)</f>
        <v>-7.1194862420864667E-3</v>
      </c>
      <c r="E1168" s="396">
        <f t="shared" si="18"/>
        <v>-1.5422414597739473E-2</v>
      </c>
    </row>
    <row r="1169" spans="2:5">
      <c r="B1169" s="398">
        <f>'Historical Prices (PG, SP500)'!B1169</f>
        <v>43293</v>
      </c>
      <c r="C1169" s="396">
        <f>LN('Historical Prices (PG, SP500)'!F1169/'Historical Prices (PG, SP500)'!F1168)</f>
        <v>-3.4167068338142753E-3</v>
      </c>
      <c r="D1169" s="396">
        <f>LN('Historical Prices (PG, SP500)'!O1169/'Historical Prices (PG, SP500)'!O1168)</f>
        <v>8.7109913888583079E-3</v>
      </c>
      <c r="E1169" s="396">
        <f t="shared" si="18"/>
        <v>5.2942845550440331E-3</v>
      </c>
    </row>
    <row r="1170" spans="2:5">
      <c r="B1170" s="398">
        <f>'Historical Prices (PG, SP500)'!B1170</f>
        <v>43294</v>
      </c>
      <c r="C1170" s="396">
        <f>LN('Historical Prices (PG, SP500)'!F1170/'Historical Prices (PG, SP500)'!F1169)</f>
        <v>5.3097344466065243E-3</v>
      </c>
      <c r="D1170" s="396">
        <f>LN('Historical Prices (PG, SP500)'!O1170/'Historical Prices (PG, SP500)'!O1169)</f>
        <v>1.0786557039651253E-3</v>
      </c>
      <c r="E1170" s="396">
        <f t="shared" si="18"/>
        <v>6.3883901505716496E-3</v>
      </c>
    </row>
    <row r="1171" spans="2:5">
      <c r="B1171" s="398">
        <f>'Historical Prices (PG, SP500)'!B1171</f>
        <v>43297</v>
      </c>
      <c r="C1171" s="396">
        <f>LN('Historical Prices (PG, SP500)'!F1171/'Historical Prices (PG, SP500)'!F1170)</f>
        <v>2.7700975174453578E-3</v>
      </c>
      <c r="D1171" s="396">
        <f>LN('Historical Prices (PG, SP500)'!O1171/'Historical Prices (PG, SP500)'!O1170)</f>
        <v>-1.028664637499674E-3</v>
      </c>
      <c r="E1171" s="396">
        <f t="shared" si="18"/>
        <v>1.7414328799456838E-3</v>
      </c>
    </row>
    <row r="1172" spans="2:5">
      <c r="B1172" s="398">
        <f>'Historical Prices (PG, SP500)'!B1172</f>
        <v>43298</v>
      </c>
      <c r="C1172" s="396">
        <f>LN('Historical Prices (PG, SP500)'!F1172/'Historical Prices (PG, SP500)'!F1171)</f>
        <v>6.2672554884681949E-3</v>
      </c>
      <c r="D1172" s="396">
        <f>LN('Historical Prices (PG, SP500)'!O1172/'Historical Prices (PG, SP500)'!O1171)</f>
        <v>3.965824276198425E-3</v>
      </c>
      <c r="E1172" s="396">
        <f t="shared" si="18"/>
        <v>1.0233079764666621E-2</v>
      </c>
    </row>
    <row r="1173" spans="2:5">
      <c r="B1173" s="398">
        <f>'Historical Prices (PG, SP500)'!B1173</f>
        <v>43299</v>
      </c>
      <c r="C1173" s="396">
        <f>LN('Historical Prices (PG, SP500)'!F1173/'Historical Prices (PG, SP500)'!F1172)</f>
        <v>-3.8810439951429999E-3</v>
      </c>
      <c r="D1173" s="396">
        <f>LN('Historical Prices (PG, SP500)'!O1173/'Historical Prices (PG, SP500)'!O1172)</f>
        <v>2.1581819489692655E-3</v>
      </c>
      <c r="E1173" s="396">
        <f t="shared" si="18"/>
        <v>-1.7228620461737345E-3</v>
      </c>
    </row>
    <row r="1174" spans="2:5">
      <c r="B1174" s="398">
        <f>'Historical Prices (PG, SP500)'!B1174</f>
        <v>43300</v>
      </c>
      <c r="C1174" s="396">
        <f>LN('Historical Prices (PG, SP500)'!F1174/'Historical Prices (PG, SP500)'!F1173)</f>
        <v>-1.2496192587206948E-2</v>
      </c>
      <c r="D1174" s="396">
        <f>LN('Historical Prices (PG, SP500)'!O1174/'Historical Prices (PG, SP500)'!O1173)</f>
        <v>-3.9608268660280945E-3</v>
      </c>
      <c r="E1174" s="396">
        <f t="shared" si="18"/>
        <v>-1.6457019453235043E-2</v>
      </c>
    </row>
    <row r="1175" spans="2:5">
      <c r="B1175" s="398">
        <f>'Historical Prices (PG, SP500)'!B1175</f>
        <v>43301</v>
      </c>
      <c r="C1175" s="396">
        <f>LN('Historical Prices (PG, SP500)'!F1175/'Historical Prices (PG, SP500)'!F1174)</f>
        <v>-6.3532178043220963E-4</v>
      </c>
      <c r="D1175" s="396">
        <f>LN('Historical Prices (PG, SP500)'!O1175/'Historical Prices (PG, SP500)'!O1174)</f>
        <v>-9.4889773231677382E-4</v>
      </c>
      <c r="E1175" s="396">
        <f t="shared" si="18"/>
        <v>-1.5842195127489835E-3</v>
      </c>
    </row>
    <row r="1176" spans="2:5">
      <c r="B1176" s="398">
        <f>'Historical Prices (PG, SP500)'!B1176</f>
        <v>43304</v>
      </c>
      <c r="C1176" s="396">
        <f>LN('Historical Prices (PG, SP500)'!F1176/'Historical Prices (PG, SP500)'!F1175)</f>
        <v>-2.1629628362327168E-3</v>
      </c>
      <c r="D1176" s="396">
        <f>LN('Historical Prices (PG, SP500)'!O1176/'Historical Prices (PG, SP500)'!O1175)</f>
        <v>1.8363622208507574E-3</v>
      </c>
      <c r="E1176" s="396">
        <f t="shared" si="18"/>
        <v>-3.2660061538195939E-4</v>
      </c>
    </row>
    <row r="1177" spans="2:5">
      <c r="B1177" s="398">
        <f>'Historical Prices (PG, SP500)'!B1177</f>
        <v>43305</v>
      </c>
      <c r="C1177" s="396">
        <f>LN('Historical Prices (PG, SP500)'!F1177/'Historical Prices (PG, SP500)'!F1176)</f>
        <v>6.0952061720410539E-3</v>
      </c>
      <c r="D1177" s="396">
        <f>LN('Historical Prices (PG, SP500)'!O1177/'Historical Prices (PG, SP500)'!O1176)</f>
        <v>4.7695189311680571E-3</v>
      </c>
      <c r="E1177" s="396">
        <f t="shared" si="18"/>
        <v>1.086472510320911E-2</v>
      </c>
    </row>
    <row r="1178" spans="2:5">
      <c r="B1178" s="398">
        <f>'Historical Prices (PG, SP500)'!B1178</f>
        <v>43306</v>
      </c>
      <c r="C1178" s="396">
        <f>LN('Historical Prices (PG, SP500)'!F1178/'Historical Prices (PG, SP500)'!F1177)</f>
        <v>6.058367678785908E-3</v>
      </c>
      <c r="D1178" s="396">
        <f>LN('Historical Prices (PG, SP500)'!O1178/'Historical Prices (PG, SP500)'!O1177)</f>
        <v>9.0604350659817777E-3</v>
      </c>
      <c r="E1178" s="396">
        <f t="shared" si="18"/>
        <v>1.5118802744767686E-2</v>
      </c>
    </row>
    <row r="1179" spans="2:5">
      <c r="B1179" s="398">
        <f>'Historical Prices (PG, SP500)'!B1179</f>
        <v>43307</v>
      </c>
      <c r="C1179" s="396">
        <f>LN('Historical Prices (PG, SP500)'!F1179/'Historical Prices (PG, SP500)'!F1178)</f>
        <v>7.7713478563237372E-3</v>
      </c>
      <c r="D1179" s="396">
        <f>LN('Historical Prices (PG, SP500)'!O1179/'Historical Prices (PG, SP500)'!O1178)</f>
        <v>-3.0369027657715817E-3</v>
      </c>
      <c r="E1179" s="396">
        <f t="shared" si="18"/>
        <v>4.7344450905521555E-3</v>
      </c>
    </row>
    <row r="1180" spans="2:5">
      <c r="B1180" s="398">
        <f>'Historical Prices (PG, SP500)'!B1180</f>
        <v>43308</v>
      </c>
      <c r="C1180" s="396">
        <f>LN('Historical Prices (PG, SP500)'!F1180/'Historical Prices (PG, SP500)'!F1179)</f>
        <v>6.0995521914789016E-3</v>
      </c>
      <c r="D1180" s="396">
        <f>LN('Historical Prices (PG, SP500)'!O1180/'Historical Prices (PG, SP500)'!O1179)</f>
        <v>-6.5838346291620022E-3</v>
      </c>
      <c r="E1180" s="396">
        <f t="shared" si="18"/>
        <v>-4.8428243768310064E-4</v>
      </c>
    </row>
    <row r="1181" spans="2:5">
      <c r="B1181" s="398">
        <f>'Historical Prices (PG, SP500)'!B1181</f>
        <v>43311</v>
      </c>
      <c r="C1181" s="396">
        <f>LN('Historical Prices (PG, SP500)'!F1181/'Historical Prices (PG, SP500)'!F1180)</f>
        <v>-4.7270271172711268E-3</v>
      </c>
      <c r="D1181" s="396">
        <f>LN('Historical Prices (PG, SP500)'!O1181/'Historical Prices (PG, SP500)'!O1180)</f>
        <v>-5.7707890654419306E-3</v>
      </c>
      <c r="E1181" s="396">
        <f t="shared" si="18"/>
        <v>-1.0497816182713057E-2</v>
      </c>
    </row>
    <row r="1182" spans="2:5">
      <c r="B1182" s="398">
        <f>'Historical Prices (PG, SP500)'!B1182</f>
        <v>43312</v>
      </c>
      <c r="C1182" s="396">
        <f>LN('Historical Prices (PG, SP500)'!F1182/'Historical Prices (PG, SP500)'!F1181)</f>
        <v>8.4430601542428967E-3</v>
      </c>
      <c r="D1182" s="396">
        <f>LN('Historical Prices (PG, SP500)'!O1182/'Historical Prices (PG, SP500)'!O1181)</f>
        <v>4.8728370744568371E-3</v>
      </c>
      <c r="E1182" s="396">
        <f t="shared" si="18"/>
        <v>1.3315897228699733E-2</v>
      </c>
    </row>
    <row r="1183" spans="2:5">
      <c r="B1183" s="398">
        <f>'Historical Prices (PG, SP500)'!B1183</f>
        <v>43313</v>
      </c>
      <c r="C1183" s="396">
        <f>LN('Historical Prices (PG, SP500)'!F1183/'Historical Prices (PG, SP500)'!F1182)</f>
        <v>-2.8477082504975541E-3</v>
      </c>
      <c r="D1183" s="396">
        <f>LN('Historical Prices (PG, SP500)'!O1183/'Historical Prices (PG, SP500)'!O1182)</f>
        <v>-1.0408931953329581E-3</v>
      </c>
      <c r="E1183" s="396">
        <f t="shared" si="18"/>
        <v>-3.8886014458305125E-3</v>
      </c>
    </row>
    <row r="1184" spans="2:5">
      <c r="B1184" s="398">
        <f>'Historical Prices (PG, SP500)'!B1184</f>
        <v>43314</v>
      </c>
      <c r="C1184" s="396">
        <f>LN('Historical Prices (PG, SP500)'!F1184/'Historical Prices (PG, SP500)'!F1183)</f>
        <v>1.6600417894523468E-2</v>
      </c>
      <c r="D1184" s="396">
        <f>LN('Historical Prices (PG, SP500)'!O1184/'Historical Prices (PG, SP500)'!O1183)</f>
        <v>4.9143498371688119E-3</v>
      </c>
      <c r="E1184" s="396">
        <f t="shared" si="18"/>
        <v>2.151476773169228E-2</v>
      </c>
    </row>
    <row r="1185" spans="2:5">
      <c r="B1185" s="398">
        <f>'Historical Prices (PG, SP500)'!B1185</f>
        <v>43315</v>
      </c>
      <c r="C1185" s="396">
        <f>LN('Historical Prices (PG, SP500)'!F1185/'Historical Prices (PG, SP500)'!F1184)</f>
        <v>4.0163383385625404E-3</v>
      </c>
      <c r="D1185" s="396">
        <f>LN('Historical Prices (PG, SP500)'!O1185/'Historical Prices (PG, SP500)'!O1184)</f>
        <v>4.6334320813658366E-3</v>
      </c>
      <c r="E1185" s="396">
        <f t="shared" si="18"/>
        <v>8.6497704199283779E-3</v>
      </c>
    </row>
    <row r="1186" spans="2:5">
      <c r="B1186" s="398">
        <f>'Historical Prices (PG, SP500)'!B1186</f>
        <v>43318</v>
      </c>
      <c r="C1186" s="396">
        <f>LN('Historical Prices (PG, SP500)'!F1186/'Historical Prices (PG, SP500)'!F1185)</f>
        <v>2.3050662454116148E-3</v>
      </c>
      <c r="D1186" s="396">
        <f>LN('Historical Prices (PG, SP500)'!O1186/'Historical Prices (PG, SP500)'!O1185)</f>
        <v>3.5319824091807187E-3</v>
      </c>
      <c r="E1186" s="396">
        <f t="shared" si="18"/>
        <v>5.8370486545923335E-3</v>
      </c>
    </row>
    <row r="1187" spans="2:5">
      <c r="B1187" s="398">
        <f>'Historical Prices (PG, SP500)'!B1187</f>
        <v>43319</v>
      </c>
      <c r="C1187" s="396">
        <f>LN('Historical Prices (PG, SP500)'!F1187/'Historical Prices (PG, SP500)'!F1186)</f>
        <v>1.4531608624781553E-3</v>
      </c>
      <c r="D1187" s="396">
        <f>LN('Historical Prices (PG, SP500)'!O1187/'Historical Prices (PG, SP500)'!O1186)</f>
        <v>2.8202018069540436E-3</v>
      </c>
      <c r="E1187" s="396">
        <f t="shared" si="18"/>
        <v>4.2733626694321991E-3</v>
      </c>
    </row>
    <row r="1188" spans="2:5">
      <c r="B1188" s="398">
        <f>'Historical Prices (PG, SP500)'!B1188</f>
        <v>43320</v>
      </c>
      <c r="C1188" s="396">
        <f>LN('Historical Prices (PG, SP500)'!F1188/'Historical Prices (PG, SP500)'!F1187)</f>
        <v>-3.5153803736380448E-3</v>
      </c>
      <c r="D1188" s="396">
        <f>LN('Historical Prices (PG, SP500)'!O1188/'Historical Prices (PG, SP500)'!O1187)</f>
        <v>-2.6241439331087723E-4</v>
      </c>
      <c r="E1188" s="396">
        <f t="shared" si="18"/>
        <v>-3.777794766948922E-3</v>
      </c>
    </row>
    <row r="1189" spans="2:5">
      <c r="B1189" s="398">
        <f>'Historical Prices (PG, SP500)'!B1189</f>
        <v>43321</v>
      </c>
      <c r="C1189" s="396">
        <f>LN('Historical Prices (PG, SP500)'!F1189/'Historical Prices (PG, SP500)'!F1188)</f>
        <v>-1.1603134758548484E-2</v>
      </c>
      <c r="D1189" s="396">
        <f>LN('Historical Prices (PG, SP500)'!O1189/'Historical Prices (PG, SP500)'!O1188)</f>
        <v>-1.4427146607000002E-3</v>
      </c>
      <c r="E1189" s="396">
        <f t="shared" si="18"/>
        <v>-1.3045849419248485E-2</v>
      </c>
    </row>
    <row r="1190" spans="2:5">
      <c r="B1190" s="398">
        <f>'Historical Prices (PG, SP500)'!B1190</f>
        <v>43322</v>
      </c>
      <c r="C1190" s="396">
        <f>LN('Historical Prices (PG, SP500)'!F1190/'Historical Prices (PG, SP500)'!F1189)</f>
        <v>3.6845790052117351E-4</v>
      </c>
      <c r="D1190" s="396">
        <f>LN('Historical Prices (PG, SP500)'!O1190/'Historical Prices (PG, SP500)'!O1189)</f>
        <v>-7.1393123242211578E-3</v>
      </c>
      <c r="E1190" s="396">
        <f t="shared" si="18"/>
        <v>-6.7708544236999846E-3</v>
      </c>
    </row>
    <row r="1191" spans="2:5">
      <c r="B1191" s="398">
        <f>'Historical Prices (PG, SP500)'!B1191</f>
        <v>43325</v>
      </c>
      <c r="C1191" s="396">
        <f>LN('Historical Prices (PG, SP500)'!F1191/'Historical Prices (PG, SP500)'!F1190)</f>
        <v>1.1045966346437015E-3</v>
      </c>
      <c r="D1191" s="396">
        <f>LN('Historical Prices (PG, SP500)'!O1191/'Historical Prices (PG, SP500)'!O1190)</f>
        <v>-4.0140374338481786E-3</v>
      </c>
      <c r="E1191" s="396">
        <f t="shared" si="18"/>
        <v>-2.909440799204477E-3</v>
      </c>
    </row>
    <row r="1192" spans="2:5">
      <c r="B1192" s="398">
        <f>'Historical Prices (PG, SP500)'!B1192</f>
        <v>43326</v>
      </c>
      <c r="C1192" s="396">
        <f>LN('Historical Prices (PG, SP500)'!F1192/'Historical Prices (PG, SP500)'!F1191)</f>
        <v>-2.5793664911584338E-3</v>
      </c>
      <c r="D1192" s="396">
        <f>LN('Historical Prices (PG, SP500)'!O1192/'Historical Prices (PG, SP500)'!O1191)</f>
        <v>6.3689299110739591E-3</v>
      </c>
      <c r="E1192" s="396">
        <f t="shared" si="18"/>
        <v>3.7895634199155252E-3</v>
      </c>
    </row>
    <row r="1193" spans="2:5">
      <c r="B1193" s="398">
        <f>'Historical Prices (PG, SP500)'!B1193</f>
        <v>43327</v>
      </c>
      <c r="C1193" s="396">
        <f>LN('Historical Prices (PG, SP500)'!F1193/'Historical Prices (PG, SP500)'!F1192)</f>
        <v>1.2102158512503019E-2</v>
      </c>
      <c r="D1193" s="396">
        <f>LN('Historical Prices (PG, SP500)'!O1193/'Historical Prices (PG, SP500)'!O1192)</f>
        <v>-7.6312086699139242E-3</v>
      </c>
      <c r="E1193" s="396">
        <f t="shared" si="18"/>
        <v>4.470949842589095E-3</v>
      </c>
    </row>
    <row r="1194" spans="2:5">
      <c r="B1194" s="398">
        <f>'Historical Prices (PG, SP500)'!B1194</f>
        <v>43328</v>
      </c>
      <c r="C1194" s="396">
        <f>LN('Historical Prices (PG, SP500)'!F1194/'Historical Prices (PG, SP500)'!F1193)</f>
        <v>1.6748375807471929E-2</v>
      </c>
      <c r="D1194" s="396">
        <f>LN('Historical Prices (PG, SP500)'!O1194/'Historical Prices (PG, SP500)'!O1193)</f>
        <v>7.8882144761550296E-3</v>
      </c>
      <c r="E1194" s="396">
        <f t="shared" si="18"/>
        <v>2.4636590283626959E-2</v>
      </c>
    </row>
    <row r="1195" spans="2:5">
      <c r="B1195" s="398">
        <f>'Historical Prices (PG, SP500)'!B1195</f>
        <v>43329</v>
      </c>
      <c r="C1195" s="396">
        <f>LN('Historical Prices (PG, SP500)'!F1195/'Historical Prices (PG, SP500)'!F1194)</f>
        <v>0</v>
      </c>
      <c r="D1195" s="396">
        <f>LN('Historical Prices (PG, SP500)'!O1195/'Historical Prices (PG, SP500)'!O1194)</f>
        <v>3.3176065840605441E-3</v>
      </c>
      <c r="E1195" s="396">
        <f t="shared" si="18"/>
        <v>3.3176065840605441E-3</v>
      </c>
    </row>
    <row r="1196" spans="2:5">
      <c r="B1196" s="398">
        <f>'Historical Prices (PG, SP500)'!B1196</f>
        <v>43332</v>
      </c>
      <c r="C1196" s="396">
        <f>LN('Historical Prices (PG, SP500)'!F1196/'Historical Prices (PG, SP500)'!F1195)</f>
        <v>-5.9765733806940897E-4</v>
      </c>
      <c r="D1196" s="396">
        <f>LN('Historical Prices (PG, SP500)'!O1196/'Historical Prices (PG, SP500)'!O1195)</f>
        <v>2.4250748965000154E-3</v>
      </c>
      <c r="E1196" s="396">
        <f t="shared" si="18"/>
        <v>1.8274175584306065E-3</v>
      </c>
    </row>
    <row r="1197" spans="2:5">
      <c r="B1197" s="398">
        <f>'Historical Prices (PG, SP500)'!B1197</f>
        <v>43333</v>
      </c>
      <c r="C1197" s="396">
        <f>LN('Historical Prices (PG, SP500)'!F1197/'Historical Prices (PG, SP500)'!F1196)</f>
        <v>3.1037747066315147E-3</v>
      </c>
      <c r="D1197" s="396">
        <f>LN('Historical Prices (PG, SP500)'!O1197/'Historical Prices (PG, SP500)'!O1196)</f>
        <v>2.0663999162995063E-3</v>
      </c>
      <c r="E1197" s="396">
        <f t="shared" si="18"/>
        <v>5.1701746229310206E-3</v>
      </c>
    </row>
    <row r="1198" spans="2:5">
      <c r="B1198" s="398">
        <f>'Historical Prices (PG, SP500)'!B1198</f>
        <v>43334</v>
      </c>
      <c r="C1198" s="396">
        <f>LN('Historical Prices (PG, SP500)'!F1198/'Historical Prices (PG, SP500)'!F1197)</f>
        <v>-6.0972512040140666E-3</v>
      </c>
      <c r="D1198" s="396">
        <f>LN('Historical Prices (PG, SP500)'!O1198/'Historical Prices (PG, SP500)'!O1197)</f>
        <v>-3.9823120164966298E-4</v>
      </c>
      <c r="E1198" s="396">
        <f t="shared" si="18"/>
        <v>-6.4954824056637295E-3</v>
      </c>
    </row>
    <row r="1199" spans="2:5">
      <c r="B1199" s="398">
        <f>'Historical Prices (PG, SP500)'!B1199</f>
        <v>43335</v>
      </c>
      <c r="C1199" s="396">
        <f>LN('Historical Prices (PG, SP500)'!F1199/'Historical Prices (PG, SP500)'!F1198)</f>
        <v>-1.8004086085251874E-3</v>
      </c>
      <c r="D1199" s="396">
        <f>LN('Historical Prices (PG, SP500)'!O1199/'Historical Prices (PG, SP500)'!O1198)</f>
        <v>-1.6926939620312493E-3</v>
      </c>
      <c r="E1199" s="396">
        <f t="shared" si="18"/>
        <v>-3.4931025705564368E-3</v>
      </c>
    </row>
    <row r="1200" spans="2:5">
      <c r="B1200" s="398">
        <f>'Historical Prices (PG, SP500)'!B1200</f>
        <v>43336</v>
      </c>
      <c r="C1200" s="396">
        <f>LN('Historical Prices (PG, SP500)'!F1200/'Historical Prices (PG, SP500)'!F1199)</f>
        <v>1.4406125026947033E-3</v>
      </c>
      <c r="D1200" s="396">
        <f>LN('Historical Prices (PG, SP500)'!O1200/'Historical Prices (PG, SP500)'!O1199)</f>
        <v>6.1797059510375384E-3</v>
      </c>
      <c r="E1200" s="396">
        <f t="shared" si="18"/>
        <v>7.6203184537322419E-3</v>
      </c>
    </row>
    <row r="1201" spans="2:5">
      <c r="B1201" s="398">
        <f>'Historical Prices (PG, SP500)'!B1201</f>
        <v>43339</v>
      </c>
      <c r="C1201" s="396">
        <f>LN('Historical Prices (PG, SP500)'!F1201/'Historical Prices (PG, SP500)'!F1200)</f>
        <v>9.5924466061811473E-4</v>
      </c>
      <c r="D1201" s="396">
        <f>LN('Historical Prices (PG, SP500)'!O1201/'Historical Prices (PG, SP500)'!O1200)</f>
        <v>7.6411414675201612E-3</v>
      </c>
      <c r="E1201" s="396">
        <f t="shared" si="18"/>
        <v>8.6003861281382758E-3</v>
      </c>
    </row>
    <row r="1202" spans="2:5">
      <c r="B1202" s="398">
        <f>'Historical Prices (PG, SP500)'!B1202</f>
        <v>43340</v>
      </c>
      <c r="C1202" s="396">
        <f>LN('Historical Prices (PG, SP500)'!F1202/'Historical Prices (PG, SP500)'!F1201)</f>
        <v>4.7928348391458386E-4</v>
      </c>
      <c r="D1202" s="396">
        <f>LN('Historical Prices (PG, SP500)'!O1202/'Historical Prices (PG, SP500)'!O1201)</f>
        <v>2.6924232028460157E-4</v>
      </c>
      <c r="E1202" s="396">
        <f t="shared" si="18"/>
        <v>7.4852580419918543E-4</v>
      </c>
    </row>
    <row r="1203" spans="2:5">
      <c r="B1203" s="398">
        <f>'Historical Prices (PG, SP500)'!B1203</f>
        <v>43341</v>
      </c>
      <c r="C1203" s="396">
        <f>LN('Historical Prices (PG, SP500)'!F1203/'Historical Prices (PG, SP500)'!F1202)</f>
        <v>1.1972210519360593E-4</v>
      </c>
      <c r="D1203" s="396">
        <f>LN('Historical Prices (PG, SP500)'!O1203/'Historical Prices (PG, SP500)'!O1202)</f>
        <v>5.6852422856874876E-3</v>
      </c>
      <c r="E1203" s="396">
        <f t="shared" si="18"/>
        <v>5.8049643908810932E-3</v>
      </c>
    </row>
    <row r="1204" spans="2:5">
      <c r="B1204" s="398">
        <f>'Historical Prices (PG, SP500)'!B1204</f>
        <v>43342</v>
      </c>
      <c r="C1204" s="396">
        <f>LN('Historical Prices (PG, SP500)'!F1204/'Historical Prices (PG, SP500)'!F1203)</f>
        <v>-9.5858604154424926E-4</v>
      </c>
      <c r="D1204" s="396">
        <f>LN('Historical Prices (PG, SP500)'!O1204/'Historical Prices (PG, SP500)'!O1203)</f>
        <v>-4.4401719583801614E-3</v>
      </c>
      <c r="E1204" s="396">
        <f t="shared" si="18"/>
        <v>-5.3987579999244103E-3</v>
      </c>
    </row>
    <row r="1205" spans="2:5">
      <c r="B1205" s="398">
        <f>'Historical Prices (PG, SP500)'!B1205</f>
        <v>43343</v>
      </c>
      <c r="C1205" s="396">
        <f>LN('Historical Prices (PG, SP500)'!F1205/'Historical Prices (PG, SP500)'!F1204)</f>
        <v>-5.5302737393123583E-3</v>
      </c>
      <c r="D1205" s="396">
        <f>LN('Historical Prices (PG, SP500)'!O1205/'Historical Prices (PG, SP500)'!O1204)</f>
        <v>1.3446856422812315E-4</v>
      </c>
      <c r="E1205" s="396">
        <f t="shared" si="18"/>
        <v>-5.3958051750842354E-3</v>
      </c>
    </row>
    <row r="1206" spans="2:5">
      <c r="B1206" s="398">
        <f>'Historical Prices (PG, SP500)'!B1206</f>
        <v>43347</v>
      </c>
      <c r="C1206" s="396">
        <f>LN('Historical Prices (PG, SP500)'!F1206/'Historical Prices (PG, SP500)'!F1205)</f>
        <v>-3.0184147161378427E-3</v>
      </c>
      <c r="D1206" s="396">
        <f>LN('Historical Prices (PG, SP500)'!O1206/'Historical Prices (PG, SP500)'!O1205)</f>
        <v>-1.6556921079459639E-3</v>
      </c>
      <c r="E1206" s="396">
        <f t="shared" si="18"/>
        <v>-4.6741068240838063E-3</v>
      </c>
    </row>
    <row r="1207" spans="2:5">
      <c r="B1207" s="398">
        <f>'Historical Prices (PG, SP500)'!B1207</f>
        <v>43348</v>
      </c>
      <c r="C1207" s="396">
        <f>LN('Historical Prices (PG, SP500)'!F1207/'Historical Prices (PG, SP500)'!F1206)</f>
        <v>7.1089401995426812E-3</v>
      </c>
      <c r="D1207" s="396">
        <f>LN('Historical Prices (PG, SP500)'!O1207/'Historical Prices (PG, SP500)'!O1206)</f>
        <v>-2.8070627847504065E-3</v>
      </c>
      <c r="E1207" s="396">
        <f t="shared" si="18"/>
        <v>4.3018774147922743E-3</v>
      </c>
    </row>
    <row r="1208" spans="2:5">
      <c r="B1208" s="398">
        <f>'Historical Prices (PG, SP500)'!B1208</f>
        <v>43349</v>
      </c>
      <c r="C1208" s="396">
        <f>LN('Historical Prices (PG, SP500)'!F1208/'Historical Prices (PG, SP500)'!F1207)</f>
        <v>-7.7136574880323772E-3</v>
      </c>
      <c r="D1208" s="396">
        <f>LN('Historical Prices (PG, SP500)'!O1208/'Historical Prices (PG, SP500)'!O1207)</f>
        <v>-3.658991095901207E-3</v>
      </c>
      <c r="E1208" s="396">
        <f t="shared" si="18"/>
        <v>-1.1372648583933585E-2</v>
      </c>
    </row>
    <row r="1209" spans="2:5">
      <c r="B1209" s="398">
        <f>'Historical Prices (PG, SP500)'!B1209</f>
        <v>43350</v>
      </c>
      <c r="C1209" s="396">
        <f>LN('Historical Prices (PG, SP500)'!F1209/'Historical Prices (PG, SP500)'!F1208)</f>
        <v>-8.9937161038643309E-3</v>
      </c>
      <c r="D1209" s="396">
        <f>LN('Historical Prices (PG, SP500)'!O1209/'Historical Prices (PG, SP500)'!O1208)</f>
        <v>-2.2157978295892274E-3</v>
      </c>
      <c r="E1209" s="396">
        <f t="shared" si="18"/>
        <v>-1.1209513933453558E-2</v>
      </c>
    </row>
    <row r="1210" spans="2:5">
      <c r="B1210" s="398">
        <f>'Historical Prices (PG, SP500)'!B1210</f>
        <v>43353</v>
      </c>
      <c r="C1210" s="396">
        <f>LN('Historical Prices (PG, SP500)'!F1210/'Historical Prices (PG, SP500)'!F1209)</f>
        <v>5.721520229732489E-3</v>
      </c>
      <c r="D1210" s="396">
        <f>LN('Historical Prices (PG, SP500)'!O1210/'Historical Prices (PG, SP500)'!O1209)</f>
        <v>1.8960281547179359E-3</v>
      </c>
      <c r="E1210" s="396">
        <f t="shared" si="18"/>
        <v>7.6175483844504246E-3</v>
      </c>
    </row>
    <row r="1211" spans="2:5">
      <c r="B1211" s="398">
        <f>'Historical Prices (PG, SP500)'!B1211</f>
        <v>43354</v>
      </c>
      <c r="C1211" s="396">
        <f>LN('Historical Prices (PG, SP500)'!F1211/'Historical Prices (PG, SP500)'!F1210)</f>
        <v>-4.5014371557386855E-3</v>
      </c>
      <c r="D1211" s="396">
        <f>LN('Historical Prices (PG, SP500)'!O1211/'Historical Prices (PG, SP500)'!O1210)</f>
        <v>3.7328657706305157E-3</v>
      </c>
      <c r="E1211" s="396">
        <f t="shared" si="18"/>
        <v>-7.6857138510816976E-4</v>
      </c>
    </row>
    <row r="1212" spans="2:5">
      <c r="B1212" s="398">
        <f>'Historical Prices (PG, SP500)'!B1212</f>
        <v>43355</v>
      </c>
      <c r="C1212" s="396">
        <f>LN('Historical Prices (PG, SP500)'!F1212/'Historical Prices (PG, SP500)'!F1211)</f>
        <v>1.3323828161591857E-2</v>
      </c>
      <c r="D1212" s="396">
        <f>LN('Historical Prices (PG, SP500)'!O1212/'Historical Prices (PG, SP500)'!O1211)</f>
        <v>3.5660824707827452E-4</v>
      </c>
      <c r="E1212" s="396">
        <f t="shared" si="18"/>
        <v>1.3680436408670131E-2</v>
      </c>
    </row>
    <row r="1213" spans="2:5">
      <c r="B1213" s="398">
        <f>'Historical Prices (PG, SP500)'!B1213</f>
        <v>43356</v>
      </c>
      <c r="C1213" s="396">
        <f>LN('Historical Prices (PG, SP500)'!F1213/'Historical Prices (PG, SP500)'!F1212)</f>
        <v>4.0825705609916991E-3</v>
      </c>
      <c r="D1213" s="396">
        <f>LN('Historical Prices (PG, SP500)'!O1213/'Historical Prices (PG, SP500)'!O1212)</f>
        <v>5.2683522398666409E-3</v>
      </c>
      <c r="E1213" s="396">
        <f t="shared" si="18"/>
        <v>9.3509228008583391E-3</v>
      </c>
    </row>
    <row r="1214" spans="2:5">
      <c r="B1214" s="398">
        <f>'Historical Prices (PG, SP500)'!B1214</f>
        <v>43357</v>
      </c>
      <c r="C1214" s="396">
        <f>LN('Historical Prices (PG, SP500)'!F1214/'Historical Prices (PG, SP500)'!F1213)</f>
        <v>1.9155279640852574E-3</v>
      </c>
      <c r="D1214" s="396">
        <f>LN('Historical Prices (PG, SP500)'!O1214/'Historical Prices (PG, SP500)'!O1213)</f>
        <v>2.754436156614643E-4</v>
      </c>
      <c r="E1214" s="396">
        <f t="shared" si="18"/>
        <v>2.1909715797467219E-3</v>
      </c>
    </row>
    <row r="1215" spans="2:5">
      <c r="B1215" s="398">
        <f>'Historical Prices (PG, SP500)'!B1215</f>
        <v>43360</v>
      </c>
      <c r="C1215" s="396">
        <f>LN('Historical Prices (PG, SP500)'!F1215/'Historical Prices (PG, SP500)'!F1214)</f>
        <v>7.6254271102128273E-3</v>
      </c>
      <c r="D1215" s="396">
        <f>LN('Historical Prices (PG, SP500)'!O1215/'Historical Prices (PG, SP500)'!O1214)</f>
        <v>-5.5852907706914409E-3</v>
      </c>
      <c r="E1215" s="396">
        <f t="shared" si="18"/>
        <v>2.0401363395213864E-3</v>
      </c>
    </row>
    <row r="1216" spans="2:5">
      <c r="B1216" s="398">
        <f>'Historical Prices (PG, SP500)'!B1216</f>
        <v>43361</v>
      </c>
      <c r="C1216" s="396">
        <f>LN('Historical Prices (PG, SP500)'!F1216/'Historical Prices (PG, SP500)'!F1215)</f>
        <v>-2.9717703891574817E-3</v>
      </c>
      <c r="D1216" s="396">
        <f>LN('Historical Prices (PG, SP500)'!O1216/'Historical Prices (PG, SP500)'!O1215)</f>
        <v>5.3546529480065826E-3</v>
      </c>
      <c r="E1216" s="396">
        <f t="shared" si="18"/>
        <v>2.3828825588491009E-3</v>
      </c>
    </row>
    <row r="1217" spans="2:5">
      <c r="B1217" s="398">
        <f>'Historical Prices (PG, SP500)'!B1217</f>
        <v>43362</v>
      </c>
      <c r="C1217" s="396">
        <f>LN('Historical Prices (PG, SP500)'!F1217/'Historical Prices (PG, SP500)'!F1216)</f>
        <v>0</v>
      </c>
      <c r="D1217" s="396">
        <f>LN('Historical Prices (PG, SP500)'!O1217/'Historical Prices (PG, SP500)'!O1216)</f>
        <v>1.252487834188515E-3</v>
      </c>
      <c r="E1217" s="396">
        <f t="shared" si="18"/>
        <v>1.252487834188515E-3</v>
      </c>
    </row>
    <row r="1218" spans="2:5">
      <c r="B1218" s="398">
        <f>'Historical Prices (PG, SP500)'!B1218</f>
        <v>43363</v>
      </c>
      <c r="C1218" s="396">
        <f>LN('Historical Prices (PG, SP500)'!F1218/'Historical Prices (PG, SP500)'!F1217)</f>
        <v>1.6060819865273336E-2</v>
      </c>
      <c r="D1218" s="396">
        <f>LN('Historical Prices (PG, SP500)'!O1218/'Historical Prices (PG, SP500)'!O1217)</f>
        <v>7.8100142444342121E-3</v>
      </c>
      <c r="E1218" s="396">
        <f t="shared" si="18"/>
        <v>2.3870834109707549E-2</v>
      </c>
    </row>
    <row r="1219" spans="2:5">
      <c r="B1219" s="398">
        <f>'Historical Prices (PG, SP500)'!B1219</f>
        <v>43364</v>
      </c>
      <c r="C1219" s="396">
        <f>LN('Historical Prices (PG, SP500)'!F1219/'Historical Prices (PG, SP500)'!F1218)</f>
        <v>5.3744608547917913E-3</v>
      </c>
      <c r="D1219" s="396">
        <f>LN('Historical Prices (PG, SP500)'!O1219/'Historical Prices (PG, SP500)'!O1218)</f>
        <v>-3.6860089434010866E-4</v>
      </c>
      <c r="E1219" s="396">
        <f t="shared" si="18"/>
        <v>5.0058599604516831E-3</v>
      </c>
    </row>
    <row r="1220" spans="2:5">
      <c r="B1220" s="398">
        <f>'Historical Prices (PG, SP500)'!B1220</f>
        <v>43367</v>
      </c>
      <c r="C1220" s="396">
        <f>LN('Historical Prices (PG, SP500)'!F1220/'Historical Prices (PG, SP500)'!F1219)</f>
        <v>-1.8226185378974774E-2</v>
      </c>
      <c r="D1220" s="396">
        <f>LN('Historical Prices (PG, SP500)'!O1220/'Historical Prices (PG, SP500)'!O1219)</f>
        <v>-3.5218824209070024E-3</v>
      </c>
      <c r="E1220" s="396">
        <f t="shared" si="18"/>
        <v>-2.1748067799881775E-2</v>
      </c>
    </row>
    <row r="1221" spans="2:5">
      <c r="B1221" s="398">
        <f>'Historical Prices (PG, SP500)'!B1221</f>
        <v>43368</v>
      </c>
      <c r="C1221" s="396">
        <f>LN('Historical Prices (PG, SP500)'!F1221/'Historical Prices (PG, SP500)'!F1220)</f>
        <v>-1.3740511301036002E-2</v>
      </c>
      <c r="D1221" s="396">
        <f>LN('Historical Prices (PG, SP500)'!O1221/'Historical Prices (PG, SP500)'!O1220)</f>
        <v>-1.3059482895532303E-3</v>
      </c>
      <c r="E1221" s="396">
        <f t="shared" ref="E1221:E1261" si="19">D1221+C1221</f>
        <v>-1.5046459590589232E-2</v>
      </c>
    </row>
    <row r="1222" spans="2:5">
      <c r="B1222" s="398">
        <f>'Historical Prices (PG, SP500)'!B1222</f>
        <v>43369</v>
      </c>
      <c r="C1222" s="396">
        <f>LN('Historical Prices (PG, SP500)'!F1222/'Historical Prices (PG, SP500)'!F1221)</f>
        <v>1.6828829045998513E-3</v>
      </c>
      <c r="D1222" s="396">
        <f>LN('Historical Prices (PG, SP500)'!O1222/'Historical Prices (PG, SP500)'!O1221)</f>
        <v>-3.2946997183381445E-3</v>
      </c>
      <c r="E1222" s="396">
        <f t="shared" si="19"/>
        <v>-1.6118168137382932E-3</v>
      </c>
    </row>
    <row r="1223" spans="2:5">
      <c r="B1223" s="398">
        <f>'Historical Prices (PG, SP500)'!B1223</f>
        <v>43370</v>
      </c>
      <c r="C1223" s="396">
        <f>LN('Historical Prices (PG, SP500)'!F1223/'Historical Prices (PG, SP500)'!F1222)</f>
        <v>-4.8158170701626916E-3</v>
      </c>
      <c r="D1223" s="396">
        <f>LN('Historical Prices (PG, SP500)'!O1223/'Historical Prices (PG, SP500)'!O1222)</f>
        <v>2.7594761263509742E-3</v>
      </c>
      <c r="E1223" s="396">
        <f t="shared" si="19"/>
        <v>-2.0563409438117174E-3</v>
      </c>
    </row>
    <row r="1224" spans="2:5">
      <c r="B1224" s="398">
        <f>'Historical Prices (PG, SP500)'!B1224</f>
        <v>43371</v>
      </c>
      <c r="C1224" s="396">
        <f>LN('Historical Prices (PG, SP500)'!F1224/'Historical Prices (PG, SP500)'!F1223)</f>
        <v>4.455447084893452E-3</v>
      </c>
      <c r="D1224" s="396">
        <f>LN('Historical Prices (PG, SP500)'!O1224/'Historical Prices (PG, SP500)'!O1223)</f>
        <v>-6.8703050006089367E-6</v>
      </c>
      <c r="E1224" s="396">
        <f t="shared" si="19"/>
        <v>4.4485767798928431E-3</v>
      </c>
    </row>
    <row r="1225" spans="2:5">
      <c r="B1225" s="398">
        <f>'Historical Prices (PG, SP500)'!B1225</f>
        <v>43374</v>
      </c>
      <c r="C1225" s="396">
        <f>LN('Historical Prices (PG, SP500)'!F1225/'Historical Prices (PG, SP500)'!F1224)</f>
        <v>5.2725706013784642E-3</v>
      </c>
      <c r="D1225" s="396">
        <f>LN('Historical Prices (PG, SP500)'!O1225/'Historical Prices (PG, SP500)'!O1224)</f>
        <v>3.6344925404594428E-3</v>
      </c>
      <c r="E1225" s="396">
        <f t="shared" si="19"/>
        <v>8.9070631418379075E-3</v>
      </c>
    </row>
    <row r="1226" spans="2:5">
      <c r="B1226" s="398">
        <f>'Historical Prices (PG, SP500)'!B1226</f>
        <v>43375</v>
      </c>
      <c r="C1226" s="396">
        <f>LN('Historical Prices (PG, SP500)'!F1226/'Historical Prices (PG, SP500)'!F1225)</f>
        <v>8.2129010604561018E-3</v>
      </c>
      <c r="D1226" s="396">
        <f>LN('Historical Prices (PG, SP500)'!O1226/'Historical Prices (PG, SP500)'!O1225)</f>
        <v>-3.9676882474820732E-4</v>
      </c>
      <c r="E1226" s="396">
        <f t="shared" si="19"/>
        <v>7.8161322357078941E-3</v>
      </c>
    </row>
    <row r="1227" spans="2:5">
      <c r="B1227" s="398">
        <f>'Historical Prices (PG, SP500)'!B1227</f>
        <v>43376</v>
      </c>
      <c r="C1227" s="396">
        <f>LN('Historical Prices (PG, SP500)'!F1227/'Historical Prices (PG, SP500)'!F1226)</f>
        <v>-1.5891391234433276E-2</v>
      </c>
      <c r="D1227" s="396">
        <f>LN('Historical Prices (PG, SP500)'!O1227/'Historical Prices (PG, SP500)'!O1226)</f>
        <v>7.1126669390333031E-4</v>
      </c>
      <c r="E1227" s="396">
        <f t="shared" si="19"/>
        <v>-1.5180124540529945E-2</v>
      </c>
    </row>
    <row r="1228" spans="2:5">
      <c r="B1228" s="398">
        <f>'Historical Prices (PG, SP500)'!B1228</f>
        <v>43377</v>
      </c>
      <c r="C1228" s="396">
        <f>LN('Historical Prices (PG, SP500)'!F1228/'Historical Prices (PG, SP500)'!F1227)</f>
        <v>-1.3458839352964679E-2</v>
      </c>
      <c r="D1228" s="396">
        <f>LN('Historical Prices (PG, SP500)'!O1228/'Historical Prices (PG, SP500)'!O1227)</f>
        <v>-8.2030356465175158E-3</v>
      </c>
      <c r="E1228" s="396">
        <f t="shared" si="19"/>
        <v>-2.1661874999482196E-2</v>
      </c>
    </row>
    <row r="1229" spans="2:5">
      <c r="B1229" s="398">
        <f>'Historical Prices (PG, SP500)'!B1229</f>
        <v>43378</v>
      </c>
      <c r="C1229" s="396">
        <f>LN('Historical Prices (PG, SP500)'!F1229/'Historical Prices (PG, SP500)'!F1228)</f>
        <v>2.8037319518508463E-3</v>
      </c>
      <c r="D1229" s="396">
        <f>LN('Historical Prices (PG, SP500)'!O1229/'Historical Prices (PG, SP500)'!O1228)</f>
        <v>-5.5433145637709116E-3</v>
      </c>
      <c r="E1229" s="396">
        <f t="shared" si="19"/>
        <v>-2.7395826119200654E-3</v>
      </c>
    </row>
    <row r="1230" spans="2:5">
      <c r="B1230" s="398">
        <f>'Historical Prices (PG, SP500)'!B1230</f>
        <v>43381</v>
      </c>
      <c r="C1230" s="396">
        <f>LN('Historical Prices (PG, SP500)'!F1230/'Historical Prices (PG, SP500)'!F1229)</f>
        <v>3.0385923582846191E-3</v>
      </c>
      <c r="D1230" s="396">
        <f>LN('Historical Prices (PG, SP500)'!O1230/'Historical Prices (PG, SP500)'!O1229)</f>
        <v>-3.9519445921624638E-4</v>
      </c>
      <c r="E1230" s="396">
        <f t="shared" si="19"/>
        <v>2.6433978990683727E-3</v>
      </c>
    </row>
    <row r="1231" spans="2:5">
      <c r="B1231" s="398">
        <f>'Historical Prices (PG, SP500)'!B1231</f>
        <v>43382</v>
      </c>
      <c r="C1231" s="396">
        <f>LN('Historical Prices (PG, SP500)'!F1231/'Historical Prices (PG, SP500)'!F1230)</f>
        <v>-2.4301956214872605E-3</v>
      </c>
      <c r="D1231" s="396">
        <f>LN('Historical Prices (PG, SP500)'!O1231/'Historical Prices (PG, SP500)'!O1230)</f>
        <v>-1.4189099207727028E-3</v>
      </c>
      <c r="E1231" s="396">
        <f t="shared" si="19"/>
        <v>-3.8491055422599633E-3</v>
      </c>
    </row>
    <row r="1232" spans="2:5">
      <c r="B1232" s="398">
        <f>'Historical Prices (PG, SP500)'!B1232</f>
        <v>43383</v>
      </c>
      <c r="C1232" s="396">
        <f>LN('Historical Prices (PG, SP500)'!F1232/'Historical Prices (PG, SP500)'!F1231)</f>
        <v>-9.2886882056139389E-3</v>
      </c>
      <c r="D1232" s="396">
        <f>LN('Historical Prices (PG, SP500)'!O1232/'Historical Prices (PG, SP500)'!O1231)</f>
        <v>-3.3416388951566928E-2</v>
      </c>
      <c r="E1232" s="396">
        <f t="shared" si="19"/>
        <v>-4.2705077157180867E-2</v>
      </c>
    </row>
    <row r="1233" spans="2:5">
      <c r="B1233" s="398">
        <f>'Historical Prices (PG, SP500)'!B1233</f>
        <v>43384</v>
      </c>
      <c r="C1233" s="396">
        <f>LN('Historical Prices (PG, SP500)'!F1233/'Historical Prices (PG, SP500)'!F1232)</f>
        <v>-3.2065611912993813E-2</v>
      </c>
      <c r="D1233" s="396">
        <f>LN('Historical Prices (PG, SP500)'!O1233/'Historical Prices (PG, SP500)'!O1232)</f>
        <v>-2.0787580170271859E-2</v>
      </c>
      <c r="E1233" s="396">
        <f t="shared" si="19"/>
        <v>-5.2853192083265672E-2</v>
      </c>
    </row>
    <row r="1234" spans="2:5">
      <c r="B1234" s="398">
        <f>'Historical Prices (PG, SP500)'!B1234</f>
        <v>43385</v>
      </c>
      <c r="C1234" s="396">
        <f>LN('Historical Prices (PG, SP500)'!F1234/'Historical Prices (PG, SP500)'!F1233)</f>
        <v>2.4060671241210438E-3</v>
      </c>
      <c r="D1234" s="396">
        <f>LN('Historical Prices (PG, SP500)'!O1234/'Historical Prices (PG, SP500)'!O1233)</f>
        <v>1.4106235544858447E-2</v>
      </c>
      <c r="E1234" s="396">
        <f t="shared" si="19"/>
        <v>1.6512302668979489E-2</v>
      </c>
    </row>
    <row r="1235" spans="2:5">
      <c r="B1235" s="398">
        <f>'Historical Prices (PG, SP500)'!B1235</f>
        <v>43388</v>
      </c>
      <c r="C1235" s="396">
        <f>LN('Historical Prices (PG, SP500)'!F1235/'Historical Prices (PG, SP500)'!F1234)</f>
        <v>1.3443245779520767E-2</v>
      </c>
      <c r="D1235" s="396">
        <f>LN('Historical Prices (PG, SP500)'!O1235/'Historical Prices (PG, SP500)'!O1234)</f>
        <v>-5.922482381780606E-3</v>
      </c>
      <c r="E1235" s="396">
        <f t="shared" si="19"/>
        <v>7.5207633977401609E-3</v>
      </c>
    </row>
    <row r="1236" spans="2:5">
      <c r="B1236" s="398">
        <f>'Historical Prices (PG, SP500)'!B1236</f>
        <v>43389</v>
      </c>
      <c r="C1236" s="396">
        <f>LN('Historical Prices (PG, SP500)'!F1236/'Historical Prices (PG, SP500)'!F1235)</f>
        <v>1.0922350179892583E-2</v>
      </c>
      <c r="D1236" s="396">
        <f>LN('Historical Prices (PG, SP500)'!O1236/'Historical Prices (PG, SP500)'!O1235)</f>
        <v>2.1267828102107277E-2</v>
      </c>
      <c r="E1236" s="396">
        <f t="shared" si="19"/>
        <v>3.2190178281999861E-2</v>
      </c>
    </row>
    <row r="1237" spans="2:5">
      <c r="B1237" s="398">
        <f>'Historical Prices (PG, SP500)'!B1237</f>
        <v>43390</v>
      </c>
      <c r="C1237" s="396">
        <f>LN('Historical Prices (PG, SP500)'!F1237/'Historical Prices (PG, SP500)'!F1236)</f>
        <v>1.0437854749525735E-2</v>
      </c>
      <c r="D1237" s="396">
        <f>LN('Historical Prices (PG, SP500)'!O1237/'Historical Prices (PG, SP500)'!O1236)</f>
        <v>-2.5269428490193947E-4</v>
      </c>
      <c r="E1237" s="396">
        <f t="shared" si="19"/>
        <v>1.0185160464623795E-2</v>
      </c>
    </row>
    <row r="1238" spans="2:5">
      <c r="B1238" s="398">
        <f>'Historical Prices (PG, SP500)'!B1238</f>
        <v>43391</v>
      </c>
      <c r="C1238" s="396">
        <f>LN('Historical Prices (PG, SP500)'!F1238/'Historical Prices (PG, SP500)'!F1237)</f>
        <v>-1.9988364551779932E-2</v>
      </c>
      <c r="D1238" s="396">
        <f>LN('Historical Prices (PG, SP500)'!O1238/'Historical Prices (PG, SP500)'!O1237)</f>
        <v>-1.4496490704811661E-2</v>
      </c>
      <c r="E1238" s="396">
        <f t="shared" si="19"/>
        <v>-3.448485525659159E-2</v>
      </c>
    </row>
    <row r="1239" spans="2:5">
      <c r="B1239" s="398">
        <f>'Historical Prices (PG, SP500)'!B1239</f>
        <v>43392</v>
      </c>
      <c r="C1239" s="396">
        <f>LN('Historical Prices (PG, SP500)'!F1239/'Historical Prices (PG, SP500)'!F1238)</f>
        <v>8.4328378481361696E-2</v>
      </c>
      <c r="D1239" s="396">
        <f>LN('Historical Prices (PG, SP500)'!O1239/'Historical Prices (PG, SP500)'!O1238)</f>
        <v>-3.6123513531813989E-4</v>
      </c>
      <c r="E1239" s="396">
        <f t="shared" si="19"/>
        <v>8.3967143346043563E-2</v>
      </c>
    </row>
    <row r="1240" spans="2:5">
      <c r="B1240" s="398">
        <f>'Historical Prices (PG, SP500)'!B1240</f>
        <v>43395</v>
      </c>
      <c r="C1240" s="396">
        <f>LN('Historical Prices (PG, SP500)'!F1240/'Historical Prices (PG, SP500)'!F1239)</f>
        <v>-8.0507047361161443E-3</v>
      </c>
      <c r="D1240" s="396">
        <f>LN('Historical Prices (PG, SP500)'!O1240/'Historical Prices (PG, SP500)'!O1239)</f>
        <v>-4.3087969211804593E-3</v>
      </c>
      <c r="E1240" s="396">
        <f t="shared" si="19"/>
        <v>-1.2359501657296604E-2</v>
      </c>
    </row>
    <row r="1241" spans="2:5">
      <c r="B1241" s="398">
        <f>'Historical Prices (PG, SP500)'!B1241</f>
        <v>43396</v>
      </c>
      <c r="C1241" s="396">
        <f>LN('Historical Prices (PG, SP500)'!F1241/'Historical Prices (PG, SP500)'!F1240)</f>
        <v>6.4457634953285015E-3</v>
      </c>
      <c r="D1241" s="396">
        <f>LN('Historical Prices (PG, SP500)'!O1241/'Historical Prices (PG, SP500)'!O1240)</f>
        <v>-5.5270763969595856E-3</v>
      </c>
      <c r="E1241" s="396">
        <f t="shared" si="19"/>
        <v>9.1868709836891594E-4</v>
      </c>
    </row>
    <row r="1242" spans="2:5">
      <c r="B1242" s="398">
        <f>'Historical Prices (PG, SP500)'!B1242</f>
        <v>43397</v>
      </c>
      <c r="C1242" s="396">
        <f>LN('Historical Prices (PG, SP500)'!F1242/'Historical Prices (PG, SP500)'!F1241)</f>
        <v>2.6046030857492478E-2</v>
      </c>
      <c r="D1242" s="396">
        <f>LN('Historical Prices (PG, SP500)'!O1242/'Historical Prices (PG, SP500)'!O1241)</f>
        <v>-3.1350773583492739E-2</v>
      </c>
      <c r="E1242" s="396">
        <f t="shared" si="19"/>
        <v>-5.3047427260002611E-3</v>
      </c>
    </row>
    <row r="1243" spans="2:5">
      <c r="B1243" s="398">
        <f>'Historical Prices (PG, SP500)'!B1243</f>
        <v>43398</v>
      </c>
      <c r="C1243" s="396">
        <f>LN('Historical Prices (PG, SP500)'!F1243/'Historical Prices (PG, SP500)'!F1242)</f>
        <v>-5.1552170943819642E-3</v>
      </c>
      <c r="D1243" s="396">
        <f>LN('Historical Prices (PG, SP500)'!O1243/'Historical Prices (PG, SP500)'!O1242)</f>
        <v>1.8453717716467321E-2</v>
      </c>
      <c r="E1243" s="396">
        <f t="shared" si="19"/>
        <v>1.3298500622085357E-2</v>
      </c>
    </row>
    <row r="1244" spans="2:5">
      <c r="B1244" s="398">
        <f>'Historical Prices (PG, SP500)'!B1244</f>
        <v>43399</v>
      </c>
      <c r="C1244" s="396">
        <f>LN('Historical Prices (PG, SP500)'!F1244/'Historical Prices (PG, SP500)'!F1243)</f>
        <v>-1.2891719802762788E-2</v>
      </c>
      <c r="D1244" s="396">
        <f>LN('Historical Prices (PG, SP500)'!O1244/'Historical Prices (PG, SP500)'!O1243)</f>
        <v>-1.7479138029976107E-2</v>
      </c>
      <c r="E1244" s="396">
        <f t="shared" si="19"/>
        <v>-3.0370857832738893E-2</v>
      </c>
    </row>
    <row r="1245" spans="2:5">
      <c r="B1245" s="398">
        <f>'Historical Prices (PG, SP500)'!B1245</f>
        <v>43402</v>
      </c>
      <c r="C1245" s="396">
        <f>LN('Historical Prices (PG, SP500)'!F1245/'Historical Prices (PG, SP500)'!F1244)</f>
        <v>4.3157023504117901E-3</v>
      </c>
      <c r="D1245" s="396">
        <f>LN('Historical Prices (PG, SP500)'!O1245/'Historical Prices (PG, SP500)'!O1244)</f>
        <v>-6.5812081423931952E-3</v>
      </c>
      <c r="E1245" s="396">
        <f t="shared" si="19"/>
        <v>-2.2655057919814051E-3</v>
      </c>
    </row>
    <row r="1246" spans="2:5">
      <c r="B1246" s="398">
        <f>'Historical Prices (PG, SP500)'!B1246</f>
        <v>43403</v>
      </c>
      <c r="C1246" s="396">
        <f>LN('Historical Prices (PG, SP500)'!F1246/'Historical Prices (PG, SP500)'!F1245)</f>
        <v>1.0708595822365521E-2</v>
      </c>
      <c r="D1246" s="396">
        <f>LN('Historical Prices (PG, SP500)'!O1246/'Historical Prices (PG, SP500)'!O1245)</f>
        <v>1.554532304177168E-2</v>
      </c>
      <c r="E1246" s="396">
        <f t="shared" si="19"/>
        <v>2.62539188641372E-2</v>
      </c>
    </row>
    <row r="1247" spans="2:5">
      <c r="B1247" s="398">
        <f>'Historical Prices (PG, SP500)'!B1247</f>
        <v>43404</v>
      </c>
      <c r="C1247" s="396">
        <f>LN('Historical Prices (PG, SP500)'!F1247/'Historical Prices (PG, SP500)'!F1246)</f>
        <v>-5.7345633540435842E-3</v>
      </c>
      <c r="D1247" s="396">
        <f>LN('Historical Prices (PG, SP500)'!O1247/'Historical Prices (PG, SP500)'!O1246)</f>
        <v>1.0792878598247372E-2</v>
      </c>
      <c r="E1247" s="396">
        <f t="shared" si="19"/>
        <v>5.0583152442037881E-3</v>
      </c>
    </row>
    <row r="1248" spans="2:5">
      <c r="B1248" s="398">
        <f>'Historical Prices (PG, SP500)'!B1248</f>
        <v>43405</v>
      </c>
      <c r="C1248" s="396">
        <f>LN('Historical Prices (PG, SP500)'!F1248/'Historical Prices (PG, SP500)'!F1247)</f>
        <v>1.0209277213535017E-2</v>
      </c>
      <c r="D1248" s="396">
        <f>LN('Historical Prices (PG, SP500)'!O1248/'Historical Prices (PG, SP500)'!O1247)</f>
        <v>1.0502498886537631E-2</v>
      </c>
      <c r="E1248" s="396">
        <f t="shared" si="19"/>
        <v>2.0711776100072646E-2</v>
      </c>
    </row>
    <row r="1249" spans="2:5">
      <c r="B1249" s="398">
        <f>'Historical Prices (PG, SP500)'!B1249</f>
        <v>43406</v>
      </c>
      <c r="C1249" s="396">
        <f>LN('Historical Prices (PG, SP500)'!F1249/'Historical Prices (PG, SP500)'!F1248)</f>
        <v>2.4526434519770582E-3</v>
      </c>
      <c r="D1249" s="396">
        <f>LN('Historical Prices (PG, SP500)'!O1249/'Historical Prices (PG, SP500)'!O1248)</f>
        <v>-6.3367208382695854E-3</v>
      </c>
      <c r="E1249" s="396">
        <f t="shared" si="19"/>
        <v>-3.8840773862925271E-3</v>
      </c>
    </row>
    <row r="1250" spans="2:5">
      <c r="B1250" s="398">
        <f>'Historical Prices (PG, SP500)'!B1250</f>
        <v>43409</v>
      </c>
      <c r="C1250" s="396">
        <f>LN('Historical Prices (PG, SP500)'!F1250/'Historical Prices (PG, SP500)'!F1249)</f>
        <v>1.5358558771925183E-2</v>
      </c>
      <c r="D1250" s="396">
        <f>LN('Historical Prices (PG, SP500)'!O1250/'Historical Prices (PG, SP500)'!O1249)</f>
        <v>5.584693696363217E-3</v>
      </c>
      <c r="E1250" s="396">
        <f t="shared" si="19"/>
        <v>2.09432524682884E-2</v>
      </c>
    </row>
    <row r="1251" spans="2:5">
      <c r="B1251" s="398">
        <f>'Historical Prices (PG, SP500)'!B1251</f>
        <v>43410</v>
      </c>
      <c r="C1251" s="396">
        <f>LN('Historical Prices (PG, SP500)'!F1251/'Historical Prices (PG, SP500)'!F1250)</f>
        <v>3.3934135972733185E-3</v>
      </c>
      <c r="D1251" s="396">
        <f>LN('Historical Prices (PG, SP500)'!O1251/'Historical Prices (PG, SP500)'!O1250)</f>
        <v>6.239787533674419E-3</v>
      </c>
      <c r="E1251" s="396">
        <f t="shared" si="19"/>
        <v>9.633201130947738E-3</v>
      </c>
    </row>
    <row r="1252" spans="2:5">
      <c r="B1252" s="398">
        <f>'Historical Prices (PG, SP500)'!B1252</f>
        <v>43411</v>
      </c>
      <c r="C1252" s="396">
        <f>LN('Historical Prices (PG, SP500)'!F1252/'Historical Prices (PG, SP500)'!F1251)</f>
        <v>-2.4070142517298543E-3</v>
      </c>
      <c r="D1252" s="396">
        <f>LN('Historical Prices (PG, SP500)'!O1252/'Historical Prices (PG, SP500)'!O1251)</f>
        <v>2.0987078773076134E-2</v>
      </c>
      <c r="E1252" s="396">
        <f t="shared" si="19"/>
        <v>1.8580064521346279E-2</v>
      </c>
    </row>
    <row r="1253" spans="2:5">
      <c r="B1253" s="398">
        <f>'Historical Prices (PG, SP500)'!B1253</f>
        <v>43412</v>
      </c>
      <c r="C1253" s="396">
        <f>LN('Historical Prices (PG, SP500)'!F1253/'Historical Prices (PG, SP500)'!F1252)</f>
        <v>7.6649332231754313E-4</v>
      </c>
      <c r="D1253" s="396">
        <f>LN('Historical Prices (PG, SP500)'!O1253/'Historical Prices (PG, SP500)'!O1252)</f>
        <v>-2.5120691829516244E-3</v>
      </c>
      <c r="E1253" s="396">
        <f t="shared" si="19"/>
        <v>-1.7455758606340812E-3</v>
      </c>
    </row>
    <row r="1254" spans="2:5">
      <c r="B1254" s="398">
        <f>'Historical Prices (PG, SP500)'!B1254</f>
        <v>43413</v>
      </c>
      <c r="C1254" s="396">
        <f>LN('Historical Prices (PG, SP500)'!F1254/'Historical Prices (PG, SP500)'!F1253)</f>
        <v>1.1427484331897603E-2</v>
      </c>
      <c r="D1254" s="396">
        <f>LN('Historical Prices (PG, SP500)'!O1254/'Historical Prices (PG, SP500)'!O1253)</f>
        <v>-9.241585786561252E-3</v>
      </c>
      <c r="E1254" s="396">
        <f t="shared" si="19"/>
        <v>2.1858985453363511E-3</v>
      </c>
    </row>
    <row r="1255" spans="2:5">
      <c r="B1255" s="398">
        <f>'Historical Prices (PG, SP500)'!B1255</f>
        <v>43416</v>
      </c>
      <c r="C1255" s="396">
        <f>LN('Historical Prices (PG, SP500)'!F1255/'Historical Prices (PG, SP500)'!F1254)</f>
        <v>3.1331990240425637E-3</v>
      </c>
      <c r="D1255" s="396">
        <f>LN('Historical Prices (PG, SP500)'!O1255/'Historical Prices (PG, SP500)'!O1254)</f>
        <v>-1.9898150960848206E-2</v>
      </c>
      <c r="E1255" s="396">
        <f t="shared" si="19"/>
        <v>-1.6764951936805644E-2</v>
      </c>
    </row>
    <row r="1256" spans="2:5">
      <c r="B1256" s="398">
        <f>'Historical Prices (PG, SP500)'!B1256</f>
        <v>43417</v>
      </c>
      <c r="C1256" s="396">
        <f>LN('Historical Prices (PG, SP500)'!F1256/'Historical Prices (PG, SP500)'!F1255)</f>
        <v>8.2720996837625706E-3</v>
      </c>
      <c r="D1256" s="396">
        <f>LN('Historical Prices (PG, SP500)'!O1256/'Historical Prices (PG, SP500)'!O1255)</f>
        <v>-1.4830187990527641E-3</v>
      </c>
      <c r="E1256" s="396">
        <f t="shared" si="19"/>
        <v>6.7890808847098066E-3</v>
      </c>
    </row>
    <row r="1257" spans="2:5">
      <c r="B1257" s="398">
        <f>'Historical Prices (PG, SP500)'!B1257</f>
        <v>43418</v>
      </c>
      <c r="C1257" s="396">
        <f>LN('Historical Prices (PG, SP500)'!F1257/'Historical Prices (PG, SP500)'!F1256)</f>
        <v>2.1391741745001991E-4</v>
      </c>
      <c r="D1257" s="396">
        <f>LN('Historical Prices (PG, SP500)'!O1257/'Historical Prices (PG, SP500)'!O1256)</f>
        <v>-7.5961889967371783E-3</v>
      </c>
      <c r="E1257" s="396">
        <f t="shared" si="19"/>
        <v>-7.3822715792871583E-3</v>
      </c>
    </row>
    <row r="1258" spans="2:5">
      <c r="B1258" s="398">
        <f>'Historical Prices (PG, SP500)'!B1258</f>
        <v>43419</v>
      </c>
      <c r="C1258" s="396">
        <f>LN('Historical Prices (PG, SP500)'!F1258/'Historical Prices (PG, SP500)'!F1257)</f>
        <v>3.6301983065406269E-3</v>
      </c>
      <c r="D1258" s="396">
        <f>LN('Historical Prices (PG, SP500)'!O1258/'Historical Prices (PG, SP500)'!O1257)</f>
        <v>1.0538032725957951E-2</v>
      </c>
      <c r="E1258" s="396">
        <f t="shared" si="19"/>
        <v>1.4168231032498578E-2</v>
      </c>
    </row>
    <row r="1259" spans="2:5">
      <c r="B1259" s="398">
        <f>'Historical Prices (PG, SP500)'!B1259</f>
        <v>43420</v>
      </c>
      <c r="C1259" s="396">
        <f>LN('Historical Prices (PG, SP500)'!F1259/'Historical Prices (PG, SP500)'!F1258)</f>
        <v>-1.0660271679048387E-4</v>
      </c>
      <c r="D1259" s="396">
        <f>LN('Historical Prices (PG, SP500)'!O1259/'Historical Prices (PG, SP500)'!O1258)</f>
        <v>2.2208377717471144E-3</v>
      </c>
      <c r="E1259" s="396">
        <f t="shared" si="19"/>
        <v>2.1142350549566303E-3</v>
      </c>
    </row>
    <row r="1260" spans="2:5">
      <c r="B1260" s="398">
        <f>'Historical Prices (PG, SP500)'!B1260</f>
        <v>43423</v>
      </c>
      <c r="C1260" s="396">
        <f>LN('Historical Prices (PG, SP500)'!F1260/'Historical Prices (PG, SP500)'!F1259)</f>
        <v>-5.6651212081797585E-3</v>
      </c>
      <c r="D1260" s="396">
        <f>LN('Historical Prices (PG, SP500)'!O1260/'Historical Prices (PG, SP500)'!O1259)</f>
        <v>-1.6783161581240495E-2</v>
      </c>
      <c r="E1260" s="396">
        <f t="shared" si="19"/>
        <v>-2.2448282789420251E-2</v>
      </c>
    </row>
    <row r="1261" spans="2:5">
      <c r="B1261" s="398">
        <f>'Historical Prices (PG, SP500)'!B1261</f>
        <v>43424</v>
      </c>
      <c r="C1261" s="396">
        <f>LN('Historical Prices (PG, SP500)'!F1261/'Historical Prices (PG, SP500)'!F1260)</f>
        <v>-1.2838010146397854E-2</v>
      </c>
      <c r="D1261" s="396">
        <f>LN('Historical Prices (PG, SP500)'!O1261/'Historical Prices (PG, SP500)'!O1260)</f>
        <v>-1.8317995222689919E-2</v>
      </c>
      <c r="E1261" s="396">
        <f t="shared" si="19"/>
        <v>-3.1156005369087775E-2</v>
      </c>
    </row>
    <row r="1263" spans="2:5">
      <c r="B1263" s="134"/>
    </row>
    <row r="1264" spans="2:5">
      <c r="B1264" s="134"/>
    </row>
  </sheetData>
  <mergeCells count="2">
    <mergeCell ref="C2:E2"/>
    <mergeCell ref="G10:H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EFDAB-993A-9D48-B3D4-5D4D059D815A}">
  <dimension ref="B3:N16"/>
  <sheetViews>
    <sheetView workbookViewId="0">
      <selection activeCell="L16" sqref="L16"/>
    </sheetView>
  </sheetViews>
  <sheetFormatPr baseColWidth="10" defaultRowHeight="13"/>
  <sheetData>
    <row r="3" spans="2:14" ht="17">
      <c r="B3" s="131" t="s">
        <v>157</v>
      </c>
      <c r="C3" s="131" t="s">
        <v>165</v>
      </c>
      <c r="D3" s="131" t="s">
        <v>166</v>
      </c>
      <c r="E3" s="131" t="s">
        <v>167</v>
      </c>
      <c r="F3" s="131" t="s">
        <v>168</v>
      </c>
      <c r="G3" s="131" t="s">
        <v>169</v>
      </c>
      <c r="H3" s="131" t="s">
        <v>170</v>
      </c>
      <c r="I3" s="131" t="s">
        <v>171</v>
      </c>
      <c r="J3" s="131" t="s">
        <v>172</v>
      </c>
      <c r="K3" s="131" t="s">
        <v>173</v>
      </c>
      <c r="L3" s="131" t="s">
        <v>174</v>
      </c>
      <c r="M3" s="131" t="s">
        <v>175</v>
      </c>
      <c r="N3" s="131" t="s">
        <v>176</v>
      </c>
    </row>
    <row r="4" spans="2:14" ht="16">
      <c r="B4" s="132">
        <v>43405</v>
      </c>
      <c r="C4" s="133">
        <v>2.21</v>
      </c>
      <c r="D4" s="133">
        <v>2.2799999999999998</v>
      </c>
      <c r="E4" s="133">
        <v>2.3199999999999998</v>
      </c>
      <c r="F4" s="133">
        <v>2.4900000000000002</v>
      </c>
      <c r="G4" s="133">
        <v>2.67</v>
      </c>
      <c r="H4" s="133">
        <v>2.84</v>
      </c>
      <c r="I4" s="133">
        <v>2.91</v>
      </c>
      <c r="J4" s="133">
        <v>2.96</v>
      </c>
      <c r="K4" s="133">
        <v>3.06</v>
      </c>
      <c r="L4" s="133">
        <v>3.14</v>
      </c>
      <c r="M4" s="133">
        <v>3.29</v>
      </c>
      <c r="N4" s="133">
        <v>3.38</v>
      </c>
    </row>
    <row r="5" spans="2:14" ht="16">
      <c r="B5" s="132">
        <v>43406</v>
      </c>
      <c r="C5" s="133">
        <v>2.19</v>
      </c>
      <c r="D5" s="133">
        <v>2.2799999999999998</v>
      </c>
      <c r="E5" s="133">
        <v>2.33</v>
      </c>
      <c r="F5" s="133">
        <v>2.5</v>
      </c>
      <c r="G5" s="133">
        <v>2.7</v>
      </c>
      <c r="H5" s="133">
        <v>2.91</v>
      </c>
      <c r="I5" s="133">
        <v>2.98</v>
      </c>
      <c r="J5" s="133">
        <v>3.04</v>
      </c>
      <c r="K5" s="133">
        <v>3.13</v>
      </c>
      <c r="L5" s="133">
        <v>3.22</v>
      </c>
      <c r="M5" s="133">
        <v>3.37</v>
      </c>
      <c r="N5" s="133">
        <v>3.46</v>
      </c>
    </row>
    <row r="6" spans="2:14" ht="16">
      <c r="B6" s="132">
        <v>43409</v>
      </c>
      <c r="C6" s="133">
        <v>2.2000000000000002</v>
      </c>
      <c r="D6" s="133">
        <v>2.29</v>
      </c>
      <c r="E6" s="133">
        <v>2.36</v>
      </c>
      <c r="F6" s="133">
        <v>2.5099999999999998</v>
      </c>
      <c r="G6" s="133">
        <v>2.71</v>
      </c>
      <c r="H6" s="133">
        <v>2.91</v>
      </c>
      <c r="I6" s="133">
        <v>2.99</v>
      </c>
      <c r="J6" s="133">
        <v>3.03</v>
      </c>
      <c r="K6" s="133">
        <v>3.12</v>
      </c>
      <c r="L6" s="133">
        <v>3.2</v>
      </c>
      <c r="M6" s="133">
        <v>3.34</v>
      </c>
      <c r="N6" s="133">
        <v>3.43</v>
      </c>
    </row>
    <row r="7" spans="2:14" ht="16">
      <c r="B7" s="132">
        <v>43410</v>
      </c>
      <c r="C7" s="133">
        <v>2.23</v>
      </c>
      <c r="D7" s="133">
        <v>2.29</v>
      </c>
      <c r="E7" s="133">
        <v>2.35</v>
      </c>
      <c r="F7" s="133">
        <v>2.52</v>
      </c>
      <c r="G7" s="133">
        <v>2.72</v>
      </c>
      <c r="H7" s="133">
        <v>2.93</v>
      </c>
      <c r="I7" s="133">
        <v>3.01</v>
      </c>
      <c r="J7" s="133">
        <v>3.05</v>
      </c>
      <c r="K7" s="133">
        <v>3.14</v>
      </c>
      <c r="L7" s="133">
        <v>3.22</v>
      </c>
      <c r="M7" s="133">
        <v>3.35</v>
      </c>
      <c r="N7" s="133">
        <v>3.43</v>
      </c>
    </row>
    <row r="8" spans="2:14" ht="16">
      <c r="B8" s="132">
        <v>43411</v>
      </c>
      <c r="C8" s="133">
        <v>2.23</v>
      </c>
      <c r="D8" s="133">
        <v>2.29</v>
      </c>
      <c r="E8" s="133">
        <v>2.37</v>
      </c>
      <c r="F8" s="133">
        <v>2.5099999999999998</v>
      </c>
      <c r="G8" s="133">
        <v>2.74</v>
      </c>
      <c r="H8" s="133">
        <v>2.96</v>
      </c>
      <c r="I8" s="133">
        <v>3.03</v>
      </c>
      <c r="J8" s="133">
        <v>3.07</v>
      </c>
      <c r="K8" s="133">
        <v>3.15</v>
      </c>
      <c r="L8" s="133">
        <v>3.22</v>
      </c>
      <c r="M8" s="133">
        <v>3.35</v>
      </c>
      <c r="N8" s="133">
        <v>3.43</v>
      </c>
    </row>
    <row r="9" spans="2:14" ht="16">
      <c r="B9" s="132">
        <v>43412</v>
      </c>
      <c r="C9" s="133">
        <v>2.21</v>
      </c>
      <c r="D9" s="133">
        <v>2.29</v>
      </c>
      <c r="E9" s="133">
        <v>2.35</v>
      </c>
      <c r="F9" s="133">
        <v>2.52</v>
      </c>
      <c r="G9" s="133">
        <v>2.74</v>
      </c>
      <c r="H9" s="133">
        <v>2.98</v>
      </c>
      <c r="I9" s="133">
        <v>3.05</v>
      </c>
      <c r="J9" s="133">
        <v>3.09</v>
      </c>
      <c r="K9" s="133">
        <v>3.17</v>
      </c>
      <c r="L9" s="133">
        <v>3.24</v>
      </c>
      <c r="M9" s="133">
        <v>3.36</v>
      </c>
      <c r="N9" s="133">
        <v>3.43</v>
      </c>
    </row>
    <row r="10" spans="2:14" ht="16">
      <c r="B10" s="132">
        <v>43413</v>
      </c>
      <c r="C10" s="133">
        <v>2.21</v>
      </c>
      <c r="D10" s="133">
        <v>2.2999999999999998</v>
      </c>
      <c r="E10" s="133">
        <v>2.36</v>
      </c>
      <c r="F10" s="133">
        <v>2.52</v>
      </c>
      <c r="G10" s="133">
        <v>2.73</v>
      </c>
      <c r="H10" s="133">
        <v>2.94</v>
      </c>
      <c r="I10" s="133">
        <v>3.01</v>
      </c>
      <c r="J10" s="133">
        <v>3.05</v>
      </c>
      <c r="K10" s="133">
        <v>3.13</v>
      </c>
      <c r="L10" s="133">
        <v>3.19</v>
      </c>
      <c r="M10" s="133">
        <v>3.32</v>
      </c>
      <c r="N10" s="133">
        <v>3.4</v>
      </c>
    </row>
    <row r="11" spans="2:14" ht="16">
      <c r="B11" s="132">
        <v>43417</v>
      </c>
      <c r="C11" s="133">
        <v>2.2400000000000002</v>
      </c>
      <c r="D11" s="133">
        <v>2.3199999999999998</v>
      </c>
      <c r="E11" s="133">
        <v>2.38</v>
      </c>
      <c r="F11" s="133">
        <v>2.5299999999999998</v>
      </c>
      <c r="G11" s="133">
        <v>2.72</v>
      </c>
      <c r="H11" s="133">
        <v>2.89</v>
      </c>
      <c r="I11" s="133">
        <v>2.95</v>
      </c>
      <c r="J11" s="133">
        <v>2.99</v>
      </c>
      <c r="K11" s="133">
        <v>3.07</v>
      </c>
      <c r="L11" s="133">
        <v>3.14</v>
      </c>
      <c r="M11" s="133">
        <v>3.28</v>
      </c>
      <c r="N11" s="133">
        <v>3.36</v>
      </c>
    </row>
    <row r="12" spans="2:14" ht="16">
      <c r="B12" s="132">
        <v>43418</v>
      </c>
      <c r="C12" s="133">
        <v>2.2400000000000002</v>
      </c>
      <c r="D12" s="133">
        <v>2.33</v>
      </c>
      <c r="E12" s="133">
        <v>2.38</v>
      </c>
      <c r="F12" s="133">
        <v>2.52</v>
      </c>
      <c r="G12" s="133">
        <v>2.71</v>
      </c>
      <c r="H12" s="133">
        <v>2.86</v>
      </c>
      <c r="I12" s="133">
        <v>2.92</v>
      </c>
      <c r="J12" s="133">
        <v>2.95</v>
      </c>
      <c r="K12" s="133">
        <v>3.04</v>
      </c>
      <c r="L12" s="133">
        <v>3.12</v>
      </c>
      <c r="M12" s="133">
        <v>3.26</v>
      </c>
      <c r="N12" s="133">
        <v>3.35</v>
      </c>
    </row>
    <row r="13" spans="2:14" ht="16">
      <c r="B13" s="132">
        <v>43419</v>
      </c>
      <c r="C13" s="133">
        <v>2.2000000000000002</v>
      </c>
      <c r="D13" s="133">
        <v>2.3199999999999998</v>
      </c>
      <c r="E13" s="133">
        <v>2.37</v>
      </c>
      <c r="F13" s="133">
        <v>2.5099999999999998</v>
      </c>
      <c r="G13" s="133">
        <v>2.7</v>
      </c>
      <c r="H13" s="133">
        <v>2.86</v>
      </c>
      <c r="I13" s="133">
        <v>2.91</v>
      </c>
      <c r="J13" s="133">
        <v>2.94</v>
      </c>
      <c r="K13" s="133">
        <v>3.02</v>
      </c>
      <c r="L13" s="133">
        <v>3.11</v>
      </c>
      <c r="M13" s="133">
        <v>3.27</v>
      </c>
      <c r="N13" s="133">
        <v>3.36</v>
      </c>
    </row>
    <row r="14" spans="2:14" ht="16">
      <c r="B14" s="132">
        <v>43420</v>
      </c>
      <c r="C14" s="133">
        <v>2.21</v>
      </c>
      <c r="D14" s="133">
        <v>2.31</v>
      </c>
      <c r="E14" s="133">
        <v>2.36</v>
      </c>
      <c r="F14" s="133">
        <v>2.5</v>
      </c>
      <c r="G14" s="133">
        <v>2.68</v>
      </c>
      <c r="H14" s="133">
        <v>2.81</v>
      </c>
      <c r="I14" s="133">
        <v>2.85</v>
      </c>
      <c r="J14" s="133">
        <v>2.9</v>
      </c>
      <c r="K14" s="133">
        <v>2.99</v>
      </c>
      <c r="L14" s="133">
        <v>3.08</v>
      </c>
      <c r="M14" s="133">
        <v>3.23</v>
      </c>
      <c r="N14" s="133">
        <v>3.33</v>
      </c>
    </row>
    <row r="15" spans="2:14" ht="16">
      <c r="B15" s="132">
        <v>43423</v>
      </c>
      <c r="C15" s="133">
        <v>2.23</v>
      </c>
      <c r="D15" s="133">
        <v>2.3199999999999998</v>
      </c>
      <c r="E15" s="133">
        <v>2.38</v>
      </c>
      <c r="F15" s="133">
        <v>2.52</v>
      </c>
      <c r="G15" s="133">
        <v>2.66</v>
      </c>
      <c r="H15" s="133">
        <v>2.79</v>
      </c>
      <c r="I15" s="133">
        <v>2.82</v>
      </c>
      <c r="J15" s="133">
        <v>2.87</v>
      </c>
      <c r="K15" s="133">
        <v>2.97</v>
      </c>
      <c r="L15" s="133">
        <v>3.06</v>
      </c>
      <c r="M15" s="133">
        <v>3.22</v>
      </c>
      <c r="N15" s="133">
        <v>3.32</v>
      </c>
    </row>
    <row r="16" spans="2:14" ht="16">
      <c r="B16" s="132">
        <v>43424</v>
      </c>
      <c r="C16" s="133">
        <v>2.23</v>
      </c>
      <c r="D16" s="133">
        <v>2.35</v>
      </c>
      <c r="E16" s="133">
        <v>2.39</v>
      </c>
      <c r="F16" s="133">
        <v>2.5099999999999998</v>
      </c>
      <c r="G16" s="133">
        <v>2.67</v>
      </c>
      <c r="H16" s="133">
        <v>2.79</v>
      </c>
      <c r="I16" s="133">
        <v>2.83</v>
      </c>
      <c r="J16" s="133">
        <v>2.88</v>
      </c>
      <c r="K16" s="133">
        <v>2.97</v>
      </c>
      <c r="L16" s="133">
        <v>3.06</v>
      </c>
      <c r="M16" s="133">
        <v>3.22</v>
      </c>
      <c r="N16" s="133">
        <v>3.31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Q66"/>
  <sheetViews>
    <sheetView workbookViewId="0">
      <selection activeCell="M39" sqref="M39"/>
    </sheetView>
  </sheetViews>
  <sheetFormatPr baseColWidth="10" defaultColWidth="21.3984375" defaultRowHeight="13"/>
  <cols>
    <col min="1" max="1" width="98.796875" style="40" customWidth="1"/>
    <col min="2" max="2" width="18" style="40" customWidth="1"/>
    <col min="3" max="3" width="0.59765625" style="40" customWidth="1"/>
    <col min="4" max="4" width="18" style="40" customWidth="1"/>
    <col min="5" max="5" width="0.59765625" style="40" customWidth="1"/>
    <col min="6" max="6" width="18" style="40" customWidth="1"/>
    <col min="7" max="7" width="0.59765625" style="40" customWidth="1"/>
    <col min="8" max="8" width="18" style="40" customWidth="1"/>
    <col min="9" max="9" width="0.59765625" style="40" customWidth="1"/>
    <col min="10" max="10" width="18" style="40" customWidth="1"/>
    <col min="11" max="16384" width="21.3984375" style="40"/>
  </cols>
  <sheetData>
    <row r="1" spans="1:17" ht="15">
      <c r="A1" s="102" t="s">
        <v>114</v>
      </c>
    </row>
    <row r="2" spans="1:17" ht="15">
      <c r="A2" s="102" t="s">
        <v>122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</row>
    <row r="3" spans="1:17"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</row>
    <row r="4" spans="1:17" ht="14">
      <c r="A4" s="73" t="s">
        <v>123</v>
      </c>
      <c r="B4" s="86">
        <v>41820</v>
      </c>
      <c r="C4" s="41" t="s">
        <v>1</v>
      </c>
      <c r="D4" s="86">
        <v>42185</v>
      </c>
      <c r="E4" s="41" t="s">
        <v>1</v>
      </c>
      <c r="F4" s="86">
        <v>42551</v>
      </c>
      <c r="G4" s="41" t="s">
        <v>1</v>
      </c>
      <c r="H4" s="86">
        <v>42916</v>
      </c>
      <c r="I4" s="41" t="s">
        <v>1</v>
      </c>
      <c r="J4" s="86">
        <v>43281</v>
      </c>
      <c r="L4" s="45"/>
      <c r="M4" s="45"/>
      <c r="N4" s="45"/>
      <c r="O4" s="45"/>
      <c r="P4" s="45"/>
      <c r="Q4" s="45"/>
    </row>
    <row r="5" spans="1:17" ht="14">
      <c r="A5" s="75" t="s">
        <v>113</v>
      </c>
      <c r="B5" s="43">
        <v>5930000000</v>
      </c>
      <c r="C5" s="75" t="s">
        <v>1</v>
      </c>
      <c r="D5" s="43">
        <v>8548000000</v>
      </c>
      <c r="E5" s="75" t="s">
        <v>1</v>
      </c>
      <c r="F5" s="43">
        <v>6836000000</v>
      </c>
      <c r="G5" s="75" t="s">
        <v>1</v>
      </c>
      <c r="H5" s="43">
        <v>7102000000</v>
      </c>
      <c r="I5" s="75"/>
      <c r="J5" s="43">
        <v>5569000000</v>
      </c>
      <c r="L5" s="45"/>
      <c r="M5" s="45"/>
      <c r="N5" s="45"/>
      <c r="O5" s="45"/>
      <c r="P5" s="45"/>
      <c r="Q5" s="45"/>
    </row>
    <row r="6" spans="1:17" ht="14">
      <c r="A6" s="40" t="s">
        <v>112</v>
      </c>
      <c r="B6" s="105"/>
      <c r="C6" s="40" t="s">
        <v>1</v>
      </c>
      <c r="D6" s="105"/>
      <c r="E6" s="40" t="s">
        <v>1</v>
      </c>
      <c r="F6" s="105"/>
      <c r="G6" s="40" t="s">
        <v>1</v>
      </c>
      <c r="H6" s="105"/>
      <c r="J6" s="105"/>
      <c r="L6" s="45"/>
      <c r="M6" s="45"/>
      <c r="N6" s="45"/>
      <c r="O6" s="45"/>
      <c r="P6" s="45"/>
      <c r="Q6" s="45"/>
    </row>
    <row r="7" spans="1:17" ht="14">
      <c r="A7" s="47" t="s">
        <v>66</v>
      </c>
      <c r="B7" s="48">
        <v>11785000000</v>
      </c>
      <c r="C7" s="75" t="s">
        <v>1</v>
      </c>
      <c r="D7" s="48">
        <v>7144000000</v>
      </c>
      <c r="E7" s="75" t="s">
        <v>1</v>
      </c>
      <c r="F7" s="48">
        <v>10604000000</v>
      </c>
      <c r="G7" s="75" t="s">
        <v>1</v>
      </c>
      <c r="H7" s="48">
        <v>15411000000</v>
      </c>
      <c r="I7" s="75"/>
      <c r="J7" s="48">
        <v>9861000000</v>
      </c>
      <c r="L7" s="45"/>
      <c r="M7" s="45"/>
      <c r="N7" s="45"/>
      <c r="O7" s="45"/>
      <c r="P7" s="45"/>
      <c r="Q7" s="45"/>
    </row>
    <row r="8" spans="1:17" ht="14">
      <c r="A8" s="44" t="s">
        <v>111</v>
      </c>
      <c r="B8" s="46">
        <v>3141000000</v>
      </c>
      <c r="C8" s="40" t="s">
        <v>1</v>
      </c>
      <c r="D8" s="46">
        <v>3134000000</v>
      </c>
      <c r="E8" s="40" t="s">
        <v>1</v>
      </c>
      <c r="F8" s="46">
        <v>3078000000</v>
      </c>
      <c r="G8" s="40" t="s">
        <v>1</v>
      </c>
      <c r="H8" s="46">
        <v>2820000000</v>
      </c>
      <c r="J8" s="46">
        <v>2834000000</v>
      </c>
      <c r="L8" s="45"/>
      <c r="M8" s="45"/>
      <c r="N8" s="45"/>
      <c r="O8" s="45"/>
      <c r="P8" s="45"/>
      <c r="Q8" s="45"/>
    </row>
    <row r="9" spans="1:17" ht="14">
      <c r="A9" s="47" t="s">
        <v>110</v>
      </c>
      <c r="B9" s="48">
        <v>0</v>
      </c>
      <c r="C9" s="115"/>
      <c r="D9" s="48">
        <v>0</v>
      </c>
      <c r="E9" s="115"/>
      <c r="F9" s="48">
        <v>0</v>
      </c>
      <c r="G9" s="115"/>
      <c r="H9" s="48">
        <v>543000000</v>
      </c>
      <c r="I9" s="115"/>
      <c r="J9" s="48">
        <v>346000000</v>
      </c>
      <c r="L9" s="45"/>
      <c r="M9" s="45"/>
      <c r="N9" s="45"/>
      <c r="O9" s="45"/>
      <c r="P9" s="45"/>
      <c r="Q9" s="45"/>
    </row>
    <row r="10" spans="1:17" ht="14">
      <c r="A10" s="44" t="s">
        <v>109</v>
      </c>
      <c r="B10" s="46">
        <v>360000000</v>
      </c>
      <c r="C10" s="40" t="s">
        <v>1</v>
      </c>
      <c r="D10" s="46">
        <v>337000000</v>
      </c>
      <c r="E10" s="40" t="s">
        <v>1</v>
      </c>
      <c r="F10" s="46">
        <v>335000000</v>
      </c>
      <c r="G10" s="40" t="s">
        <v>1</v>
      </c>
      <c r="H10" s="46">
        <v>351000000</v>
      </c>
      <c r="J10" s="46">
        <v>395000000</v>
      </c>
      <c r="L10" s="45"/>
      <c r="M10" s="45"/>
      <c r="N10" s="45"/>
      <c r="O10" s="45"/>
      <c r="P10" s="45"/>
      <c r="Q10" s="45"/>
    </row>
    <row r="11" spans="1:17" ht="14">
      <c r="A11" s="47" t="s">
        <v>50</v>
      </c>
      <c r="B11" s="48">
        <v>-44000000</v>
      </c>
      <c r="C11" s="115" t="s">
        <v>1</v>
      </c>
      <c r="D11" s="48">
        <v>-803000000</v>
      </c>
      <c r="E11" s="115" t="s">
        <v>1</v>
      </c>
      <c r="F11" s="48">
        <v>-815000000</v>
      </c>
      <c r="G11" s="115" t="s">
        <v>1</v>
      </c>
      <c r="H11" s="48">
        <v>-601000000</v>
      </c>
      <c r="I11" s="115"/>
      <c r="J11" s="48">
        <v>-1844000000</v>
      </c>
      <c r="L11" s="45"/>
      <c r="M11" s="45"/>
      <c r="N11" s="45"/>
      <c r="O11" s="45"/>
      <c r="P11" s="45"/>
      <c r="Q11" s="45"/>
    </row>
    <row r="12" spans="1:17" s="95" customFormat="1" ht="14">
      <c r="A12" s="100" t="s">
        <v>108</v>
      </c>
      <c r="B12" s="106">
        <v>-154000000</v>
      </c>
      <c r="C12" s="95" t="s">
        <v>1</v>
      </c>
      <c r="D12" s="46">
        <v>-766000000</v>
      </c>
      <c r="E12" s="95" t="s">
        <v>1</v>
      </c>
      <c r="F12" s="106">
        <v>-41000000</v>
      </c>
      <c r="G12" s="95" t="s">
        <v>1</v>
      </c>
      <c r="H12" s="106">
        <v>-5490000000</v>
      </c>
      <c r="J12" s="106">
        <v>-176000000</v>
      </c>
      <c r="L12" s="84"/>
      <c r="M12" s="84"/>
      <c r="N12" s="84"/>
      <c r="O12" s="84"/>
      <c r="P12" s="84"/>
      <c r="Q12" s="84"/>
    </row>
    <row r="13" spans="1:17" ht="14">
      <c r="A13" s="47" t="s">
        <v>146</v>
      </c>
      <c r="B13" s="48">
        <v>0</v>
      </c>
      <c r="C13" s="115"/>
      <c r="D13" s="48">
        <v>2174000000</v>
      </c>
      <c r="E13" s="115"/>
      <c r="F13" s="48">
        <v>450000000</v>
      </c>
      <c r="G13" s="115"/>
      <c r="H13" s="48">
        <v>0</v>
      </c>
      <c r="I13" s="115"/>
      <c r="J13" s="48">
        <v>0</v>
      </c>
      <c r="L13" s="45"/>
      <c r="M13" s="45"/>
      <c r="N13" s="45"/>
      <c r="O13" s="45"/>
      <c r="P13" s="45"/>
      <c r="Q13" s="45"/>
    </row>
    <row r="14" spans="1:17" s="95" customFormat="1" ht="14">
      <c r="A14" s="100" t="s">
        <v>107</v>
      </c>
      <c r="B14" s="106">
        <v>87000000</v>
      </c>
      <c r="C14" s="95" t="s">
        <v>1</v>
      </c>
      <c r="D14" s="106">
        <v>349000000</v>
      </c>
      <c r="E14" s="95" t="s">
        <v>1</v>
      </c>
      <c r="F14" s="106">
        <v>35000000</v>
      </c>
      <c r="G14" s="95" t="s">
        <v>1</v>
      </c>
      <c r="H14" s="106">
        <v>-322000000</v>
      </c>
      <c r="J14" s="106">
        <v>-177000000</v>
      </c>
      <c r="L14" s="84"/>
      <c r="M14" s="84"/>
      <c r="N14" s="84"/>
      <c r="O14" s="84"/>
      <c r="P14" s="84"/>
      <c r="Q14" s="84"/>
    </row>
    <row r="15" spans="1:17" ht="14">
      <c r="A15" s="47" t="s">
        <v>106</v>
      </c>
      <c r="B15" s="48">
        <v>8000000</v>
      </c>
      <c r="C15" s="115" t="s">
        <v>1</v>
      </c>
      <c r="D15" s="48">
        <v>313000000</v>
      </c>
      <c r="E15" s="115" t="s">
        <v>1</v>
      </c>
      <c r="F15" s="48">
        <v>116000000</v>
      </c>
      <c r="G15" s="115" t="s">
        <v>1</v>
      </c>
      <c r="H15" s="48">
        <v>71000000</v>
      </c>
      <c r="I15" s="115"/>
      <c r="J15" s="48">
        <v>-188000000</v>
      </c>
      <c r="L15" s="45"/>
      <c r="M15" s="45"/>
      <c r="N15" s="45"/>
      <c r="O15" s="45"/>
      <c r="P15" s="45"/>
      <c r="Q15" s="45"/>
    </row>
    <row r="16" spans="1:17" s="95" customFormat="1" ht="14">
      <c r="A16" s="100" t="s">
        <v>105</v>
      </c>
      <c r="B16" s="106">
        <v>1000000</v>
      </c>
      <c r="C16" s="95" t="s">
        <v>1</v>
      </c>
      <c r="D16" s="106">
        <v>928000000</v>
      </c>
      <c r="E16" s="95" t="s">
        <v>1</v>
      </c>
      <c r="F16" s="106">
        <v>1285000000</v>
      </c>
      <c r="G16" s="95" t="s">
        <v>1</v>
      </c>
      <c r="H16" s="106">
        <v>-149000000</v>
      </c>
      <c r="J16" s="106">
        <v>1385000000</v>
      </c>
      <c r="L16" s="84"/>
      <c r="M16" s="84"/>
      <c r="N16" s="84"/>
      <c r="O16" s="84"/>
      <c r="P16" s="84"/>
      <c r="Q16" s="84"/>
    </row>
    <row r="17" spans="1:17" ht="14">
      <c r="A17" s="47" t="s">
        <v>104</v>
      </c>
      <c r="B17" s="48">
        <v>-1557000000</v>
      </c>
      <c r="C17" s="115" t="s">
        <v>1</v>
      </c>
      <c r="D17" s="48">
        <v>-976000000</v>
      </c>
      <c r="E17" s="115" t="s">
        <v>1</v>
      </c>
      <c r="F17" s="48">
        <v>204000000</v>
      </c>
      <c r="G17" s="115" t="s">
        <v>1</v>
      </c>
      <c r="H17" s="48">
        <v>-43000000</v>
      </c>
      <c r="I17" s="115"/>
      <c r="J17" s="48">
        <v>2000000000</v>
      </c>
      <c r="L17" s="45"/>
      <c r="M17" s="45"/>
      <c r="N17" s="45"/>
      <c r="O17" s="45"/>
      <c r="P17" s="45"/>
      <c r="Q17" s="45"/>
    </row>
    <row r="18" spans="1:17" s="95" customFormat="1" ht="14">
      <c r="A18" s="100" t="s">
        <v>103</v>
      </c>
      <c r="B18" s="106">
        <v>331000000</v>
      </c>
      <c r="C18" s="95" t="s">
        <v>1</v>
      </c>
      <c r="D18" s="106">
        <v>746000000</v>
      </c>
      <c r="E18" s="95" t="s">
        <v>1</v>
      </c>
      <c r="F18" s="106">
        <v>184000000</v>
      </c>
      <c r="G18" s="95" t="s">
        <v>1</v>
      </c>
      <c r="H18" s="106">
        <v>162000000</v>
      </c>
      <c r="J18" s="106">
        <v>431000000</v>
      </c>
      <c r="K18" s="40"/>
      <c r="L18" s="84"/>
      <c r="M18" s="84"/>
      <c r="N18" s="84"/>
      <c r="O18" s="84"/>
      <c r="P18" s="84"/>
      <c r="Q18" s="84"/>
    </row>
    <row r="19" spans="1:17" ht="14">
      <c r="A19" s="114" t="s">
        <v>102</v>
      </c>
      <c r="B19" s="107">
        <v>13958000000</v>
      </c>
      <c r="C19" s="115" t="s">
        <v>1</v>
      </c>
      <c r="D19" s="107">
        <v>14608000000</v>
      </c>
      <c r="E19" s="115" t="s">
        <v>1</v>
      </c>
      <c r="F19" s="107">
        <v>15435000000</v>
      </c>
      <c r="G19" s="115" t="s">
        <v>1</v>
      </c>
      <c r="H19" s="107">
        <v>12753000000</v>
      </c>
      <c r="I19" s="115"/>
      <c r="J19" s="107">
        <v>14867000000</v>
      </c>
      <c r="L19" s="45"/>
      <c r="M19" s="45"/>
      <c r="N19" s="45"/>
      <c r="O19" s="45"/>
      <c r="P19" s="45"/>
      <c r="Q19" s="45"/>
    </row>
    <row r="20" spans="1:17" s="95" customFormat="1" ht="14">
      <c r="A20" s="95" t="s">
        <v>101</v>
      </c>
      <c r="B20" s="108"/>
      <c r="C20" s="95" t="s">
        <v>1</v>
      </c>
      <c r="D20" s="108"/>
      <c r="E20" s="95" t="s">
        <v>1</v>
      </c>
      <c r="F20" s="108"/>
      <c r="G20" s="95" t="s">
        <v>1</v>
      </c>
      <c r="H20" s="108"/>
      <c r="J20" s="108"/>
      <c r="K20" s="40"/>
      <c r="L20" s="84"/>
      <c r="M20" s="84"/>
      <c r="N20" s="84"/>
      <c r="O20" s="84"/>
      <c r="P20" s="84"/>
      <c r="Q20" s="84"/>
    </row>
    <row r="21" spans="1:17" ht="14">
      <c r="A21" s="47" t="s">
        <v>100</v>
      </c>
      <c r="B21" s="48">
        <v>-3848000000</v>
      </c>
      <c r="C21" s="115" t="s">
        <v>1</v>
      </c>
      <c r="D21" s="48">
        <v>-3736000000</v>
      </c>
      <c r="E21" s="115" t="s">
        <v>1</v>
      </c>
      <c r="F21" s="48">
        <v>-3314000000</v>
      </c>
      <c r="G21" s="115" t="s">
        <v>1</v>
      </c>
      <c r="H21" s="48">
        <v>-3384000000</v>
      </c>
      <c r="I21" s="115"/>
      <c r="J21" s="48">
        <v>-3717000000</v>
      </c>
      <c r="L21" s="45"/>
      <c r="M21" s="45"/>
      <c r="N21" s="45"/>
      <c r="O21" s="45"/>
      <c r="P21" s="45"/>
      <c r="Q21" s="45"/>
    </row>
    <row r="22" spans="1:17" s="95" customFormat="1" ht="14">
      <c r="A22" s="100" t="s">
        <v>99</v>
      </c>
      <c r="B22" s="106">
        <v>577000000</v>
      </c>
      <c r="C22" s="95" t="s">
        <v>1</v>
      </c>
      <c r="D22" s="106">
        <v>4498000000</v>
      </c>
      <c r="E22" s="95" t="s">
        <v>1</v>
      </c>
      <c r="F22" s="106">
        <v>432000000</v>
      </c>
      <c r="G22" s="95" t="s">
        <v>1</v>
      </c>
      <c r="H22" s="106">
        <v>571000000</v>
      </c>
      <c r="J22" s="106">
        <v>269000000</v>
      </c>
      <c r="L22" s="84"/>
      <c r="M22" s="84"/>
      <c r="N22" s="84"/>
      <c r="O22" s="84"/>
      <c r="P22" s="84"/>
      <c r="Q22" s="84"/>
    </row>
    <row r="23" spans="1:17" ht="14">
      <c r="A23" s="47" t="s">
        <v>98</v>
      </c>
      <c r="B23" s="48">
        <v>-24000000</v>
      </c>
      <c r="C23" s="115" t="s">
        <v>1</v>
      </c>
      <c r="D23" s="48">
        <v>-137000000</v>
      </c>
      <c r="E23" s="115" t="s">
        <v>1</v>
      </c>
      <c r="F23" s="48">
        <v>-186000000</v>
      </c>
      <c r="G23" s="115" t="s">
        <v>1</v>
      </c>
      <c r="H23" s="48">
        <v>-16000000</v>
      </c>
      <c r="I23" s="115"/>
      <c r="J23" s="48">
        <v>-109000000</v>
      </c>
      <c r="L23" s="45"/>
      <c r="M23" s="45"/>
      <c r="N23" s="45"/>
      <c r="O23" s="45"/>
      <c r="P23" s="45"/>
      <c r="Q23" s="45"/>
    </row>
    <row r="24" spans="1:17" s="95" customFormat="1" ht="14">
      <c r="A24" s="100" t="s">
        <v>97</v>
      </c>
      <c r="B24" s="106">
        <v>-568000000</v>
      </c>
      <c r="C24" s="108"/>
      <c r="D24" s="106">
        <v>-3647000000</v>
      </c>
      <c r="E24" s="108"/>
      <c r="F24" s="106">
        <v>-2815000000</v>
      </c>
      <c r="G24" s="108"/>
      <c r="H24" s="106">
        <v>-4843000000</v>
      </c>
      <c r="I24" s="108"/>
      <c r="J24" s="106">
        <v>-3909000000</v>
      </c>
      <c r="L24" s="84"/>
      <c r="M24" s="84"/>
      <c r="N24" s="84"/>
      <c r="O24" s="84"/>
      <c r="P24" s="84"/>
      <c r="Q24" s="84"/>
    </row>
    <row r="25" spans="1:17" ht="14">
      <c r="A25" s="47" t="s">
        <v>96</v>
      </c>
      <c r="B25" s="48">
        <v>24000000</v>
      </c>
      <c r="C25" s="115"/>
      <c r="D25" s="48">
        <v>1203000000</v>
      </c>
      <c r="E25" s="115"/>
      <c r="F25" s="48">
        <v>1354000000</v>
      </c>
      <c r="G25" s="115"/>
      <c r="H25" s="48">
        <v>1488000000</v>
      </c>
      <c r="I25" s="115"/>
      <c r="J25" s="48">
        <v>3928000000</v>
      </c>
      <c r="L25" s="45"/>
      <c r="M25" s="45"/>
      <c r="N25" s="45"/>
      <c r="O25" s="45"/>
      <c r="P25" s="45"/>
      <c r="Q25" s="45"/>
    </row>
    <row r="26" spans="1:17" s="95" customFormat="1" ht="14">
      <c r="A26" s="142" t="s">
        <v>95</v>
      </c>
      <c r="B26" s="106">
        <v>0</v>
      </c>
      <c r="C26" s="108"/>
      <c r="D26" s="106">
        <v>0</v>
      </c>
      <c r="E26" s="108"/>
      <c r="F26" s="106">
        <v>-996000000</v>
      </c>
      <c r="G26" s="108"/>
      <c r="H26" s="106">
        <v>-874000000</v>
      </c>
      <c r="I26" s="108"/>
      <c r="J26" s="106">
        <v>0</v>
      </c>
      <c r="L26" s="84"/>
      <c r="M26" s="84"/>
      <c r="N26" s="84"/>
      <c r="O26" s="84"/>
      <c r="P26" s="84"/>
      <c r="Q26" s="84"/>
    </row>
    <row r="27" spans="1:17" ht="14">
      <c r="A27" s="47" t="s">
        <v>94</v>
      </c>
      <c r="B27" s="48">
        <v>0</v>
      </c>
      <c r="C27" s="115"/>
      <c r="D27" s="48">
        <v>0</v>
      </c>
      <c r="E27" s="115"/>
      <c r="F27" s="48">
        <v>0</v>
      </c>
      <c r="G27" s="115"/>
      <c r="H27" s="48">
        <v>-475000000</v>
      </c>
      <c r="I27" s="115"/>
      <c r="J27" s="48">
        <v>0</v>
      </c>
      <c r="L27" s="45"/>
      <c r="M27" s="45"/>
      <c r="N27" s="45"/>
      <c r="O27" s="45"/>
      <c r="P27" s="45"/>
      <c r="Q27" s="45"/>
    </row>
    <row r="28" spans="1:17" s="95" customFormat="1" ht="14">
      <c r="A28" s="100" t="s">
        <v>93</v>
      </c>
      <c r="B28" s="106">
        <v>0</v>
      </c>
      <c r="C28" s="108"/>
      <c r="D28" s="106">
        <v>0</v>
      </c>
      <c r="E28" s="108"/>
      <c r="F28" s="106">
        <v>0</v>
      </c>
      <c r="G28" s="108"/>
      <c r="H28" s="106">
        <v>1870000000</v>
      </c>
      <c r="I28" s="108"/>
      <c r="J28" s="106">
        <v>0</v>
      </c>
      <c r="L28" s="84"/>
      <c r="M28" s="84"/>
      <c r="N28" s="84"/>
      <c r="O28" s="84"/>
      <c r="P28" s="84"/>
      <c r="Q28" s="84"/>
    </row>
    <row r="29" spans="1:17" ht="14">
      <c r="A29" s="47" t="s">
        <v>92</v>
      </c>
      <c r="B29" s="48">
        <v>0</v>
      </c>
      <c r="C29" s="115"/>
      <c r="D29" s="48">
        <v>0</v>
      </c>
      <c r="E29" s="115"/>
      <c r="F29" s="48">
        <v>-143000000</v>
      </c>
      <c r="G29" s="115"/>
      <c r="H29" s="48">
        <v>0</v>
      </c>
      <c r="I29" s="115"/>
      <c r="J29" s="48">
        <v>0</v>
      </c>
      <c r="L29" s="45"/>
      <c r="M29" s="45"/>
      <c r="N29" s="45"/>
      <c r="O29" s="45"/>
      <c r="P29" s="45"/>
      <c r="Q29" s="45"/>
    </row>
    <row r="30" spans="1:17" s="95" customFormat="1" ht="14">
      <c r="A30" s="100" t="s">
        <v>91</v>
      </c>
      <c r="B30" s="106">
        <v>-261000000</v>
      </c>
      <c r="C30" s="95" t="s">
        <v>1</v>
      </c>
      <c r="D30" s="106">
        <v>-163000000</v>
      </c>
      <c r="E30" s="95" t="s">
        <v>1</v>
      </c>
      <c r="F30" s="106">
        <v>93000000</v>
      </c>
      <c r="G30" s="95" t="s">
        <v>1</v>
      </c>
      <c r="H30" s="106">
        <v>-26000000</v>
      </c>
      <c r="J30" s="106">
        <v>27000000</v>
      </c>
      <c r="L30" s="84"/>
      <c r="M30" s="84"/>
      <c r="N30" s="84"/>
      <c r="O30" s="84"/>
      <c r="P30" s="84"/>
      <c r="Q30" s="84"/>
    </row>
    <row r="31" spans="1:17" ht="14">
      <c r="A31" s="114" t="s">
        <v>90</v>
      </c>
      <c r="B31" s="107">
        <v>-4100000000</v>
      </c>
      <c r="C31" s="115" t="s">
        <v>1</v>
      </c>
      <c r="D31" s="107">
        <v>-2890000000</v>
      </c>
      <c r="E31" s="115" t="s">
        <v>1</v>
      </c>
      <c r="F31" s="107">
        <v>-5575000000</v>
      </c>
      <c r="G31" s="115" t="s">
        <v>1</v>
      </c>
      <c r="H31" s="107">
        <v>-5689000000</v>
      </c>
      <c r="I31" s="115"/>
      <c r="J31" s="107">
        <v>-3511000000</v>
      </c>
      <c r="L31" s="45"/>
      <c r="M31" s="45"/>
      <c r="N31" s="45"/>
      <c r="O31" s="45"/>
      <c r="P31" s="45"/>
      <c r="Q31" s="45"/>
    </row>
    <row r="32" spans="1:17" s="95" customFormat="1" ht="14">
      <c r="A32" s="95" t="s">
        <v>89</v>
      </c>
      <c r="B32" s="108"/>
      <c r="C32" s="95" t="s">
        <v>1</v>
      </c>
      <c r="D32" s="108"/>
      <c r="E32" s="95" t="s">
        <v>1</v>
      </c>
      <c r="F32" s="108"/>
      <c r="G32" s="95" t="s">
        <v>1</v>
      </c>
      <c r="H32" s="106"/>
      <c r="J32" s="106"/>
      <c r="L32" s="84"/>
      <c r="M32" s="84"/>
      <c r="N32" s="84"/>
      <c r="O32" s="84"/>
      <c r="P32" s="84"/>
      <c r="Q32" s="84"/>
    </row>
    <row r="33" spans="1:17" ht="14">
      <c r="A33" s="47" t="s">
        <v>88</v>
      </c>
      <c r="B33" s="48">
        <v>-6911000000</v>
      </c>
      <c r="C33" s="115" t="s">
        <v>1</v>
      </c>
      <c r="D33" s="48">
        <v>-7287000000</v>
      </c>
      <c r="E33" s="115" t="s">
        <v>1</v>
      </c>
      <c r="F33" s="48">
        <v>-7436000000</v>
      </c>
      <c r="G33" s="115" t="s">
        <v>1</v>
      </c>
      <c r="H33" s="48">
        <v>-7236000000</v>
      </c>
      <c r="I33" s="115"/>
      <c r="J33" s="48">
        <v>-7310000000</v>
      </c>
      <c r="L33" s="45"/>
      <c r="M33" s="45"/>
      <c r="N33" s="45"/>
      <c r="O33" s="45"/>
      <c r="P33" s="45"/>
      <c r="Q33" s="45"/>
    </row>
    <row r="34" spans="1:17" s="95" customFormat="1" ht="14">
      <c r="A34" s="100" t="s">
        <v>87</v>
      </c>
      <c r="B34" s="106">
        <v>3304000000</v>
      </c>
      <c r="C34" s="95" t="s">
        <v>1</v>
      </c>
      <c r="D34" s="106">
        <v>-2580000000</v>
      </c>
      <c r="E34" s="95" t="s">
        <v>1</v>
      </c>
      <c r="F34" s="106">
        <v>-418000000</v>
      </c>
      <c r="G34" s="95" t="s">
        <v>1</v>
      </c>
      <c r="H34" s="106">
        <v>2727000000</v>
      </c>
      <c r="J34" s="106">
        <v>-3437000000</v>
      </c>
      <c r="L34" s="84"/>
      <c r="M34" s="84"/>
      <c r="N34" s="84"/>
      <c r="O34" s="84"/>
      <c r="P34" s="84"/>
      <c r="Q34" s="84"/>
    </row>
    <row r="35" spans="1:17" ht="14">
      <c r="A35" s="47" t="s">
        <v>86</v>
      </c>
      <c r="B35" s="48">
        <v>4334000000</v>
      </c>
      <c r="C35" s="115" t="s">
        <v>1</v>
      </c>
      <c r="D35" s="48">
        <v>2138000000</v>
      </c>
      <c r="E35" s="115" t="s">
        <v>1</v>
      </c>
      <c r="F35" s="48">
        <v>3916000000</v>
      </c>
      <c r="G35" s="115" t="s">
        <v>1</v>
      </c>
      <c r="H35" s="48">
        <v>3603000000</v>
      </c>
      <c r="I35" s="115"/>
      <c r="J35" s="48">
        <v>5072000000</v>
      </c>
      <c r="L35" s="45"/>
      <c r="M35" s="45"/>
      <c r="N35" s="45"/>
      <c r="O35" s="45"/>
      <c r="P35" s="45"/>
      <c r="Q35" s="45"/>
    </row>
    <row r="36" spans="1:17" s="95" customFormat="1" ht="16">
      <c r="A36" s="100" t="s">
        <v>153</v>
      </c>
      <c r="B36" s="106">
        <v>-4095000000</v>
      </c>
      <c r="C36" s="109"/>
      <c r="D36" s="106">
        <v>-3512000000</v>
      </c>
      <c r="E36" s="109"/>
      <c r="F36" s="106">
        <v>-2213000000</v>
      </c>
      <c r="G36" s="109"/>
      <c r="H36" s="106">
        <v>-4931000000</v>
      </c>
      <c r="I36" s="109"/>
      <c r="J36" s="106">
        <v>-2873000000</v>
      </c>
      <c r="L36" s="84"/>
      <c r="M36" s="84"/>
      <c r="N36" s="84"/>
      <c r="O36" s="84"/>
      <c r="P36" s="84"/>
      <c r="Q36" s="84"/>
    </row>
    <row r="37" spans="1:17" ht="14">
      <c r="A37" s="47" t="s">
        <v>85</v>
      </c>
      <c r="B37" s="48">
        <v>-6005000000</v>
      </c>
      <c r="C37" s="115" t="s">
        <v>1</v>
      </c>
      <c r="D37" s="48">
        <v>-4604000000</v>
      </c>
      <c r="E37" s="115" t="s">
        <v>1</v>
      </c>
      <c r="F37" s="48">
        <v>-4004000000</v>
      </c>
      <c r="G37" s="115" t="s">
        <v>1</v>
      </c>
      <c r="H37" s="48">
        <v>-5204000000</v>
      </c>
      <c r="I37" s="115"/>
      <c r="J37" s="48">
        <v>-7004000000</v>
      </c>
      <c r="L37" s="45"/>
      <c r="M37" s="45"/>
      <c r="N37" s="45"/>
      <c r="O37" s="45"/>
      <c r="P37" s="45"/>
      <c r="Q37" s="45"/>
    </row>
    <row r="38" spans="1:17" s="95" customFormat="1" ht="14">
      <c r="A38" s="100" t="s">
        <v>124</v>
      </c>
      <c r="B38" s="106">
        <v>0</v>
      </c>
      <c r="C38" s="108"/>
      <c r="D38" s="106">
        <v>0</v>
      </c>
      <c r="E38" s="108"/>
      <c r="F38" s="106">
        <v>-1730000000</v>
      </c>
      <c r="G38" s="108"/>
      <c r="H38" s="106">
        <v>0</v>
      </c>
      <c r="I38" s="108"/>
      <c r="J38" s="106">
        <v>0</v>
      </c>
      <c r="L38" s="84"/>
      <c r="M38" s="84"/>
      <c r="N38" s="84"/>
      <c r="O38" s="84"/>
      <c r="P38" s="84"/>
      <c r="Q38" s="84"/>
    </row>
    <row r="39" spans="1:17" ht="14">
      <c r="A39" s="47" t="s">
        <v>84</v>
      </c>
      <c r="B39" s="48">
        <v>2094000000</v>
      </c>
      <c r="C39" s="115" t="s">
        <v>1</v>
      </c>
      <c r="D39" s="48">
        <v>2826000000</v>
      </c>
      <c r="E39" s="115" t="s">
        <v>1</v>
      </c>
      <c r="F39" s="48">
        <v>2672000000</v>
      </c>
      <c r="G39" s="115" t="s">
        <v>1</v>
      </c>
      <c r="H39" s="48">
        <v>2473000000</v>
      </c>
      <c r="I39" s="115"/>
      <c r="J39" s="48">
        <v>1177000000</v>
      </c>
      <c r="L39" s="45"/>
      <c r="M39" s="45"/>
      <c r="N39" s="45"/>
      <c r="O39" s="45"/>
      <c r="P39" s="45"/>
      <c r="Q39" s="45"/>
    </row>
    <row r="40" spans="1:17" s="95" customFormat="1" ht="14">
      <c r="A40" s="95" t="s">
        <v>83</v>
      </c>
      <c r="B40" s="110">
        <v>-7279000000</v>
      </c>
      <c r="C40" s="95" t="s">
        <v>1</v>
      </c>
      <c r="D40" s="110">
        <v>-13019000000</v>
      </c>
      <c r="E40" s="95" t="s">
        <v>1</v>
      </c>
      <c r="F40" s="110">
        <v>-9213000000</v>
      </c>
      <c r="G40" s="95" t="s">
        <v>1</v>
      </c>
      <c r="H40" s="110">
        <v>-8568000000</v>
      </c>
      <c r="J40" s="110">
        <v>-14375000000</v>
      </c>
      <c r="L40" s="84"/>
      <c r="M40" s="84"/>
      <c r="N40" s="84"/>
      <c r="O40" s="84"/>
      <c r="P40" s="84"/>
      <c r="Q40" s="84"/>
    </row>
    <row r="41" spans="1:17" ht="14">
      <c r="A41" s="114" t="s">
        <v>82</v>
      </c>
      <c r="B41" s="107">
        <v>39000000</v>
      </c>
      <c r="C41" s="115" t="s">
        <v>1</v>
      </c>
      <c r="D41" s="107">
        <v>-411000000</v>
      </c>
      <c r="E41" s="115" t="s">
        <v>1</v>
      </c>
      <c r="F41" s="107">
        <v>-381000000</v>
      </c>
      <c r="G41" s="115" t="s">
        <v>1</v>
      </c>
      <c r="H41" s="107">
        <v>-29000000</v>
      </c>
      <c r="I41" s="115"/>
      <c r="J41" s="107">
        <v>19000000</v>
      </c>
      <c r="L41" s="45"/>
      <c r="M41" s="45"/>
      <c r="N41" s="45"/>
      <c r="O41" s="45"/>
      <c r="P41" s="45"/>
      <c r="Q41" s="45"/>
    </row>
    <row r="42" spans="1:17" s="95" customFormat="1" ht="14">
      <c r="A42" s="95" t="s">
        <v>81</v>
      </c>
      <c r="B42" s="106">
        <v>2618000000</v>
      </c>
      <c r="C42" s="95" t="s">
        <v>1</v>
      </c>
      <c r="D42" s="106">
        <v>-1712000000</v>
      </c>
      <c r="E42" s="95" t="s">
        <v>1</v>
      </c>
      <c r="F42" s="106">
        <v>266000000</v>
      </c>
      <c r="G42" s="95" t="s">
        <v>1</v>
      </c>
      <c r="H42" s="106">
        <v>-1533000000</v>
      </c>
      <c r="J42" s="106">
        <v>-3000000000</v>
      </c>
      <c r="L42" s="84"/>
      <c r="M42" s="84"/>
      <c r="N42" s="84"/>
      <c r="O42" s="84"/>
      <c r="P42" s="84"/>
      <c r="Q42" s="84"/>
    </row>
    <row r="43" spans="1:17" ht="15" thickBot="1">
      <c r="A43" s="114" t="s">
        <v>80</v>
      </c>
      <c r="B43" s="111">
        <v>8548000000</v>
      </c>
      <c r="C43" s="115" t="s">
        <v>1</v>
      </c>
      <c r="D43" s="111">
        <v>6836000000</v>
      </c>
      <c r="E43" s="115" t="s">
        <v>1</v>
      </c>
      <c r="F43" s="111">
        <v>7102000000</v>
      </c>
      <c r="G43" s="115" t="s">
        <v>1</v>
      </c>
      <c r="H43" s="111">
        <v>5569000000</v>
      </c>
      <c r="I43" s="115"/>
      <c r="J43" s="111">
        <v>2569000000</v>
      </c>
      <c r="L43" s="45"/>
      <c r="M43" s="45"/>
      <c r="N43" s="45"/>
      <c r="O43" s="45"/>
      <c r="P43" s="45"/>
      <c r="Q43" s="45"/>
    </row>
    <row r="44" spans="1:17" s="95" customFormat="1" ht="14" thickTop="1">
      <c r="A44" s="113"/>
      <c r="B44" s="112"/>
      <c r="C44" s="108"/>
      <c r="D44" s="112"/>
      <c r="E44" s="108"/>
      <c r="F44" s="112"/>
      <c r="G44" s="108"/>
      <c r="H44" s="112"/>
      <c r="I44" s="108"/>
      <c r="J44" s="112"/>
      <c r="L44" s="84"/>
      <c r="M44" s="84"/>
      <c r="N44" s="84"/>
      <c r="O44" s="84"/>
      <c r="P44" s="84"/>
      <c r="Q44" s="84"/>
    </row>
    <row r="45" spans="1:17" s="95" customFormat="1">
      <c r="A45" s="113"/>
      <c r="B45" s="112"/>
      <c r="C45" s="108"/>
      <c r="D45" s="112"/>
      <c r="E45" s="108"/>
      <c r="F45" s="112"/>
      <c r="G45" s="108"/>
      <c r="H45" s="112"/>
      <c r="I45" s="108"/>
      <c r="J45" s="112"/>
      <c r="L45" s="84"/>
      <c r="M45" s="84"/>
      <c r="N45" s="84"/>
      <c r="O45" s="84"/>
      <c r="P45" s="84"/>
      <c r="Q45" s="84"/>
    </row>
    <row r="46" spans="1:17" ht="14">
      <c r="A46" s="114" t="s">
        <v>246</v>
      </c>
      <c r="B46" s="107">
        <f>B19+B21+B22</f>
        <v>10687000000</v>
      </c>
      <c r="C46" s="115"/>
      <c r="D46" s="107">
        <f>D19+D21+D22</f>
        <v>15370000000</v>
      </c>
      <c r="E46" s="115"/>
      <c r="F46" s="107">
        <f>F19+F21+F22</f>
        <v>12553000000</v>
      </c>
      <c r="G46" s="115" t="e">
        <f ca="1">getformula(F46)</f>
        <v>#NAME?</v>
      </c>
      <c r="H46" s="107">
        <f>H19+H21+H22</f>
        <v>9940000000</v>
      </c>
      <c r="I46" s="115"/>
      <c r="J46" s="107">
        <f>J19+J21+J22</f>
        <v>11419000000</v>
      </c>
      <c r="L46" s="45"/>
      <c r="M46" s="45"/>
      <c r="N46" s="45"/>
      <c r="O46" s="45"/>
      <c r="P46" s="45"/>
      <c r="Q46" s="45"/>
    </row>
    <row r="47" spans="1:17" s="95" customFormat="1" ht="14">
      <c r="A47" s="100" t="s">
        <v>247</v>
      </c>
      <c r="B47" s="106">
        <f>(1-B62)*B53</f>
        <v>535220787.8186031</v>
      </c>
      <c r="C47" s="108"/>
      <c r="D47" s="106">
        <f>(1-D62)*D53</f>
        <v>413914886.34421474</v>
      </c>
      <c r="E47" s="108"/>
      <c r="F47" s="106">
        <f>(1-F62)*F53</f>
        <v>420934561.18320078</v>
      </c>
      <c r="G47" s="108" t="e">
        <f ca="1">getformula(F47)</f>
        <v>#NAME?</v>
      </c>
      <c r="H47" s="106">
        <f>(1-H62)*H53</f>
        <v>417406431.372549</v>
      </c>
      <c r="I47" s="108"/>
      <c r="J47" s="106">
        <f>(1-J62)*J53</f>
        <v>411036876.52667242</v>
      </c>
      <c r="L47" s="84"/>
      <c r="M47" s="84"/>
      <c r="N47" s="84"/>
      <c r="O47" s="84"/>
      <c r="P47" s="84"/>
      <c r="Q47" s="84"/>
    </row>
    <row r="48" spans="1:17" ht="15" thickBot="1">
      <c r="A48" s="114" t="s">
        <v>248</v>
      </c>
      <c r="B48" s="111">
        <f>B46+B47</f>
        <v>11222220787.818604</v>
      </c>
      <c r="C48" s="115"/>
      <c r="D48" s="111">
        <f>D46+D47</f>
        <v>15783914886.344215</v>
      </c>
      <c r="E48" s="115"/>
      <c r="F48" s="111">
        <f>F46+F47</f>
        <v>12973934561.183201</v>
      </c>
      <c r="G48" s="115"/>
      <c r="H48" s="111">
        <f>H46+H47</f>
        <v>10357406431.372549</v>
      </c>
      <c r="I48" s="115"/>
      <c r="J48" s="111">
        <f>J46+J47</f>
        <v>11830036876.526672</v>
      </c>
      <c r="L48" s="45"/>
      <c r="M48" s="45"/>
      <c r="N48" s="45"/>
      <c r="O48" s="45"/>
      <c r="P48" s="45"/>
      <c r="Q48" s="45"/>
    </row>
    <row r="49" spans="1:17" s="95" customFormat="1" ht="14" thickTop="1">
      <c r="A49" s="113"/>
      <c r="B49" s="112"/>
      <c r="C49" s="108"/>
      <c r="D49" s="112"/>
      <c r="E49" s="108"/>
      <c r="F49" s="112"/>
      <c r="G49" s="108"/>
      <c r="H49" s="112"/>
      <c r="I49" s="108"/>
      <c r="J49" s="112"/>
      <c r="L49" s="84"/>
      <c r="M49" s="84"/>
      <c r="N49" s="84"/>
      <c r="O49" s="84"/>
      <c r="P49" s="84"/>
      <c r="Q49" s="84"/>
    </row>
    <row r="50" spans="1:17" s="95" customFormat="1">
      <c r="A50" s="113"/>
      <c r="B50" s="112"/>
      <c r="C50" s="108"/>
      <c r="D50" s="112"/>
      <c r="E50" s="108"/>
      <c r="F50" s="112"/>
      <c r="G50" s="108"/>
      <c r="H50" s="112"/>
      <c r="I50" s="108"/>
      <c r="J50" s="112"/>
      <c r="L50" s="84"/>
      <c r="M50" s="84"/>
      <c r="N50" s="84"/>
      <c r="O50" s="84"/>
      <c r="P50" s="84"/>
      <c r="Q50" s="84"/>
    </row>
    <row r="51" spans="1:17" s="95" customFormat="1">
      <c r="A51" s="113"/>
      <c r="B51" s="112"/>
      <c r="C51" s="108"/>
      <c r="D51" s="112"/>
      <c r="E51" s="108"/>
      <c r="F51" s="112"/>
      <c r="G51" s="108"/>
      <c r="H51" s="112"/>
      <c r="I51" s="108"/>
      <c r="J51" s="112"/>
      <c r="L51" s="84"/>
      <c r="M51" s="84"/>
      <c r="N51" s="84"/>
      <c r="O51" s="84"/>
      <c r="P51" s="84"/>
      <c r="Q51" s="84"/>
    </row>
    <row r="52" spans="1:17" s="95" customFormat="1" ht="14">
      <c r="A52" s="75" t="s">
        <v>79</v>
      </c>
      <c r="B52" s="115"/>
      <c r="C52" s="75" t="s">
        <v>1</v>
      </c>
      <c r="D52" s="115"/>
      <c r="E52" s="75" t="s">
        <v>1</v>
      </c>
      <c r="F52" s="115"/>
      <c r="G52" s="75" t="s">
        <v>1</v>
      </c>
      <c r="H52" s="115"/>
      <c r="I52" s="75"/>
      <c r="J52" s="116"/>
      <c r="L52" s="84"/>
      <c r="M52" s="84"/>
      <c r="N52" s="84"/>
      <c r="O52" s="84"/>
      <c r="P52" s="84"/>
      <c r="Q52" s="84"/>
    </row>
    <row r="53" spans="1:17" s="95" customFormat="1" ht="14">
      <c r="A53" s="113" t="s">
        <v>130</v>
      </c>
      <c r="B53" s="106">
        <v>686000000</v>
      </c>
      <c r="C53" s="108" t="s">
        <v>1</v>
      </c>
      <c r="D53" s="106">
        <v>678000000</v>
      </c>
      <c r="E53" s="108" t="s">
        <v>1</v>
      </c>
      <c r="F53" s="106">
        <v>569000000</v>
      </c>
      <c r="G53" s="108" t="s">
        <v>1</v>
      </c>
      <c r="H53" s="106">
        <v>518000000</v>
      </c>
      <c r="I53" s="108"/>
      <c r="J53" s="106">
        <v>529000000</v>
      </c>
      <c r="L53" s="84"/>
      <c r="M53" s="84"/>
      <c r="N53" s="84"/>
      <c r="O53" s="84"/>
      <c r="P53" s="84"/>
      <c r="Q53" s="84"/>
    </row>
    <row r="54" spans="1:17" s="95" customFormat="1" ht="14">
      <c r="A54" s="114" t="s">
        <v>131</v>
      </c>
      <c r="B54" s="48">
        <v>3320000000</v>
      </c>
      <c r="C54" s="75" t="s">
        <v>1</v>
      </c>
      <c r="D54" s="48">
        <v>4558000000</v>
      </c>
      <c r="E54" s="75" t="s">
        <v>1</v>
      </c>
      <c r="F54" s="48">
        <v>3730000000</v>
      </c>
      <c r="G54" s="75" t="s">
        <v>1</v>
      </c>
      <c r="H54" s="48">
        <v>3714000000</v>
      </c>
      <c r="I54" s="75"/>
      <c r="J54" s="48">
        <v>2830000000</v>
      </c>
      <c r="L54" s="84"/>
      <c r="M54" s="84"/>
      <c r="N54" s="84"/>
      <c r="O54" s="84"/>
      <c r="P54" s="84"/>
      <c r="Q54" s="84"/>
    </row>
    <row r="55" spans="1:17" s="95" customFormat="1" ht="16">
      <c r="A55" s="113" t="s">
        <v>154</v>
      </c>
      <c r="B55" s="106">
        <v>0</v>
      </c>
      <c r="C55" s="108"/>
      <c r="D55" s="106">
        <v>0</v>
      </c>
      <c r="E55" s="108"/>
      <c r="F55" s="106">
        <v>4213000000</v>
      </c>
      <c r="G55" s="108"/>
      <c r="H55" s="106">
        <v>0</v>
      </c>
      <c r="I55" s="108"/>
      <c r="J55" s="106">
        <v>0</v>
      </c>
      <c r="L55" s="84"/>
      <c r="M55" s="84"/>
      <c r="N55" s="84"/>
      <c r="O55" s="84"/>
      <c r="P55" s="84"/>
      <c r="Q55" s="84"/>
    </row>
    <row r="56" spans="1:17" s="95" customFormat="1" ht="14.25" customHeight="1">
      <c r="A56" s="114" t="s">
        <v>78</v>
      </c>
      <c r="B56" s="48">
        <v>0</v>
      </c>
      <c r="C56" s="115"/>
      <c r="D56" s="48">
        <v>0</v>
      </c>
      <c r="E56" s="115"/>
      <c r="F56" s="48">
        <v>0</v>
      </c>
      <c r="G56" s="115"/>
      <c r="H56" s="48">
        <v>11360000000</v>
      </c>
      <c r="I56" s="115"/>
      <c r="J56" s="48">
        <v>0</v>
      </c>
      <c r="L56" s="84"/>
      <c r="M56" s="84"/>
      <c r="N56" s="84"/>
      <c r="O56" s="84"/>
      <c r="P56" s="84"/>
      <c r="Q56" s="84"/>
    </row>
    <row r="57" spans="1:17" s="95" customFormat="1" ht="14">
      <c r="A57" s="113" t="s">
        <v>77</v>
      </c>
      <c r="B57" s="84"/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</row>
    <row r="58" spans="1:17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</row>
    <row r="59" spans="1:17" ht="16">
      <c r="A59" s="49" t="s">
        <v>155</v>
      </c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</row>
    <row r="60" spans="1:17" ht="30">
      <c r="A60" s="49" t="s">
        <v>156</v>
      </c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</row>
    <row r="61" spans="1:17" ht="18.75" customHeight="1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</row>
    <row r="62" spans="1:17" ht="15" customHeight="1">
      <c r="A62" s="45" t="s">
        <v>249</v>
      </c>
      <c r="B62" s="222">
        <f>B54/SUM(B54,B7)</f>
        <v>0.21979476994372724</v>
      </c>
      <c r="C62" s="45"/>
      <c r="D62" s="222">
        <f>D54/SUM(D54,D7)</f>
        <v>0.38950606733891641</v>
      </c>
      <c r="E62" s="45"/>
      <c r="F62" s="222">
        <f>F54/SUM(F54,F7)</f>
        <v>0.26022045486256451</v>
      </c>
      <c r="G62" s="45"/>
      <c r="H62" s="222">
        <f>H54/SUM(H54,H7)</f>
        <v>0.19419607843137254</v>
      </c>
      <c r="I62" s="45"/>
      <c r="J62" s="222">
        <f>J54/SUM(J54,J7)</f>
        <v>0.2229926719722638</v>
      </c>
      <c r="K62" s="45"/>
      <c r="L62" s="45"/>
      <c r="M62" s="45"/>
      <c r="N62" s="45"/>
      <c r="O62" s="45"/>
      <c r="P62" s="45"/>
      <c r="Q62" s="45"/>
    </row>
    <row r="63" spans="1:17" ht="18.75" customHeight="1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</row>
    <row r="64" spans="1:17" ht="18.75" customHeight="1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</row>
    <row r="65" spans="1:17" ht="18.75" customHeight="1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</row>
    <row r="66" spans="1:17" ht="18.75" customHeight="1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</row>
  </sheetData>
  <pageMargins left="0.7" right="0.7" top="0.75" bottom="0.75" header="0.3" footer="0.3"/>
  <pageSetup scale="75" orientation="portrait" r:id="rId1"/>
  <customProperties>
    <customPr name="_pios_id" r:id="rId2"/>
  </customProperties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T90"/>
  <sheetViews>
    <sheetView topLeftCell="A15" zoomScaleNormal="100" workbookViewId="0">
      <selection activeCell="K39" sqref="K39"/>
    </sheetView>
  </sheetViews>
  <sheetFormatPr baseColWidth="10" defaultColWidth="21.3984375" defaultRowHeight="13"/>
  <cols>
    <col min="1" max="1" width="50.59765625" customWidth="1"/>
    <col min="2" max="2" width="16" customWidth="1"/>
    <col min="3" max="11" width="19.3984375" customWidth="1"/>
  </cols>
  <sheetData>
    <row r="1" spans="1:17" ht="14">
      <c r="A1" s="357" t="s">
        <v>114</v>
      </c>
      <c r="B1" s="357"/>
    </row>
    <row r="2" spans="1:17" ht="14">
      <c r="A2" s="17" t="s">
        <v>119</v>
      </c>
      <c r="E2" s="6"/>
      <c r="F2" s="6"/>
      <c r="G2" s="6"/>
      <c r="H2" s="6"/>
      <c r="I2" s="6"/>
      <c r="J2" s="6"/>
      <c r="K2" s="5"/>
      <c r="L2" s="2"/>
      <c r="M2" s="2"/>
      <c r="N2" s="2"/>
      <c r="O2" s="2"/>
      <c r="P2" s="2"/>
      <c r="Q2" s="2"/>
    </row>
    <row r="3" spans="1:17" ht="14">
      <c r="A3" s="17"/>
      <c r="E3" s="6"/>
      <c r="F3" s="6"/>
      <c r="G3" s="6"/>
      <c r="H3" s="6"/>
      <c r="I3" s="6"/>
      <c r="J3" s="6"/>
      <c r="K3" s="5"/>
      <c r="L3" s="2"/>
      <c r="M3" s="2"/>
      <c r="N3" s="2"/>
      <c r="O3" s="2"/>
      <c r="P3" s="2"/>
      <c r="Q3" s="2"/>
    </row>
    <row r="4" spans="1:17" ht="14">
      <c r="A4" s="17"/>
      <c r="B4" s="359" t="s">
        <v>76</v>
      </c>
      <c r="C4" s="359"/>
      <c r="E4" s="6"/>
      <c r="F4" s="6"/>
      <c r="G4" s="6"/>
      <c r="H4" s="6"/>
      <c r="I4" s="6"/>
      <c r="J4" s="6"/>
      <c r="K4" s="5"/>
      <c r="L4" s="2"/>
      <c r="M4" s="2"/>
      <c r="N4" s="2"/>
      <c r="O4" s="2"/>
      <c r="P4" s="2"/>
      <c r="Q4" s="2"/>
    </row>
    <row r="5" spans="1:17" ht="30.75" customHeight="1">
      <c r="A5" s="24" t="s">
        <v>129</v>
      </c>
      <c r="B5" s="35" t="s">
        <v>138</v>
      </c>
      <c r="C5" s="3" t="s">
        <v>139</v>
      </c>
      <c r="D5" s="3" t="s">
        <v>75</v>
      </c>
      <c r="E5" s="3" t="s">
        <v>74</v>
      </c>
      <c r="F5" s="3" t="s">
        <v>73</v>
      </c>
      <c r="G5" s="3" t="s">
        <v>72</v>
      </c>
      <c r="H5" s="3" t="s">
        <v>71</v>
      </c>
      <c r="I5" s="3" t="s">
        <v>70</v>
      </c>
      <c r="J5" s="3" t="s">
        <v>69</v>
      </c>
      <c r="K5" s="3" t="s">
        <v>145</v>
      </c>
      <c r="L5" s="2"/>
      <c r="M5" s="2"/>
      <c r="N5" s="2"/>
      <c r="O5" s="2"/>
      <c r="P5" s="2"/>
      <c r="Q5" s="2"/>
    </row>
    <row r="6" spans="1:17" ht="17.5" customHeight="1">
      <c r="A6" s="15" t="s">
        <v>68</v>
      </c>
      <c r="B6" s="25">
        <v>2714571000</v>
      </c>
      <c r="C6" s="18">
        <v>4009000000</v>
      </c>
      <c r="D6" s="18">
        <v>1077000000</v>
      </c>
      <c r="E6" s="18">
        <v>63852000000</v>
      </c>
      <c r="F6" s="18">
        <v>-1320000000</v>
      </c>
      <c r="G6" s="18">
        <v>-12780000000</v>
      </c>
      <c r="H6" s="18">
        <v>-77226000000</v>
      </c>
      <c r="I6" s="18">
        <v>84807000000</v>
      </c>
      <c r="J6" s="18">
        <v>631000000</v>
      </c>
      <c r="K6" s="18">
        <v>63050000000</v>
      </c>
      <c r="L6" s="2"/>
      <c r="M6" s="2"/>
      <c r="N6" s="2"/>
      <c r="O6" s="2"/>
      <c r="P6" s="2"/>
      <c r="Q6" s="2"/>
    </row>
    <row r="7" spans="1:17" ht="17.5" customHeight="1">
      <c r="A7" s="1" t="s">
        <v>66</v>
      </c>
      <c r="B7" s="26"/>
      <c r="C7" s="2"/>
      <c r="D7" s="2"/>
      <c r="E7" s="2"/>
      <c r="F7" s="2"/>
      <c r="G7" s="2"/>
      <c r="H7" s="2"/>
      <c r="I7" s="6">
        <v>10508000000</v>
      </c>
      <c r="J7" s="6">
        <v>96000000</v>
      </c>
      <c r="K7" s="6">
        <v>10604000000</v>
      </c>
      <c r="L7" s="2"/>
      <c r="M7" s="2"/>
      <c r="N7" s="2"/>
      <c r="O7" s="2"/>
      <c r="P7" s="2"/>
      <c r="Q7" s="2"/>
    </row>
    <row r="8" spans="1:17" ht="17.5" customHeight="1">
      <c r="A8" s="11" t="s">
        <v>147</v>
      </c>
      <c r="B8" s="27"/>
      <c r="C8" s="12"/>
      <c r="D8" s="12"/>
      <c r="E8" s="12"/>
      <c r="F8" s="12"/>
      <c r="G8" s="14">
        <v>-3127000000</v>
      </c>
      <c r="H8" s="12"/>
      <c r="I8" s="12"/>
      <c r="J8" s="12"/>
      <c r="K8" s="14">
        <v>-3127000000</v>
      </c>
      <c r="L8" s="2"/>
      <c r="M8" s="2"/>
      <c r="N8" s="2"/>
      <c r="O8" s="2"/>
      <c r="P8" s="2"/>
      <c r="Q8" s="2"/>
    </row>
    <row r="9" spans="1:17" ht="17.5" customHeight="1">
      <c r="A9" s="1" t="s">
        <v>141</v>
      </c>
      <c r="B9" s="26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ht="17.5" customHeight="1">
      <c r="A10" s="13" t="s">
        <v>65</v>
      </c>
      <c r="B10" s="27"/>
      <c r="C10" s="12"/>
      <c r="D10" s="12"/>
      <c r="E10" s="12"/>
      <c r="F10" s="12"/>
      <c r="G10" s="12"/>
      <c r="H10" s="12"/>
      <c r="I10" s="14">
        <v>-7181000000</v>
      </c>
      <c r="J10" s="14"/>
      <c r="K10" s="14">
        <v>-7181000000</v>
      </c>
      <c r="L10" s="2"/>
      <c r="M10" s="2"/>
      <c r="N10" s="2"/>
      <c r="O10" s="2"/>
      <c r="P10" s="2"/>
      <c r="Q10" s="2"/>
    </row>
    <row r="11" spans="1:17" ht="17.5" customHeight="1">
      <c r="A11" s="4" t="s">
        <v>64</v>
      </c>
      <c r="B11" s="26"/>
      <c r="C11" s="2"/>
      <c r="D11" s="2"/>
      <c r="E11" s="2"/>
      <c r="F11" s="2"/>
      <c r="G11" s="2"/>
      <c r="H11" s="2"/>
      <c r="I11" s="6">
        <v>-255000000</v>
      </c>
      <c r="J11" s="2"/>
      <c r="K11" s="6">
        <v>-255000000</v>
      </c>
      <c r="L11" s="2"/>
      <c r="M11" s="2"/>
      <c r="N11" s="2"/>
      <c r="O11" s="2"/>
      <c r="P11" s="2"/>
      <c r="Q11" s="2"/>
    </row>
    <row r="12" spans="1:17" ht="17.5" customHeight="1">
      <c r="A12" s="11" t="s">
        <v>142</v>
      </c>
      <c r="B12" s="28">
        <v>-103449000</v>
      </c>
      <c r="C12" s="12"/>
      <c r="D12" s="12"/>
      <c r="E12" s="12"/>
      <c r="F12" s="12"/>
      <c r="G12" s="12"/>
      <c r="H12" s="14">
        <v>-8217000000</v>
      </c>
      <c r="I12" s="12"/>
      <c r="J12" s="12"/>
      <c r="K12" s="14">
        <v>-8217000000</v>
      </c>
      <c r="L12" s="2"/>
      <c r="M12" s="2"/>
      <c r="N12" s="2"/>
      <c r="O12" s="2"/>
      <c r="P12" s="2"/>
      <c r="Q12" s="2"/>
    </row>
    <row r="13" spans="1:17" ht="17.5" customHeight="1">
      <c r="A13" s="1" t="s">
        <v>144</v>
      </c>
      <c r="B13" s="29">
        <v>52089000</v>
      </c>
      <c r="C13" s="6"/>
      <c r="D13" s="2"/>
      <c r="E13" s="6">
        <v>-144000000</v>
      </c>
      <c r="F13" s="2"/>
      <c r="G13" s="2"/>
      <c r="H13" s="6">
        <v>3234000000</v>
      </c>
      <c r="I13" s="2"/>
      <c r="J13" s="2"/>
      <c r="K13" s="6">
        <v>3090000000</v>
      </c>
      <c r="L13" s="2"/>
      <c r="M13" s="2"/>
      <c r="N13" s="2"/>
      <c r="O13" s="2"/>
      <c r="P13" s="2"/>
      <c r="Q13" s="2"/>
    </row>
    <row r="14" spans="1:17" ht="17.5" customHeight="1">
      <c r="A14" s="11" t="s">
        <v>63</v>
      </c>
      <c r="B14" s="28">
        <v>4863000</v>
      </c>
      <c r="C14" s="12"/>
      <c r="D14" s="14">
        <v>-39000000</v>
      </c>
      <c r="E14" s="14">
        <v>6000000</v>
      </c>
      <c r="F14" s="12"/>
      <c r="G14" s="12"/>
      <c r="H14" s="14">
        <v>33000000</v>
      </c>
      <c r="I14" s="12"/>
      <c r="J14" s="12"/>
      <c r="K14" s="14">
        <v>0</v>
      </c>
      <c r="L14" s="2"/>
      <c r="M14" s="2"/>
      <c r="N14" s="2"/>
      <c r="O14" s="2"/>
      <c r="P14" s="2"/>
      <c r="Q14" s="2"/>
    </row>
    <row r="15" spans="1:17" ht="17.5" customHeight="1">
      <c r="A15" s="1" t="s">
        <v>62</v>
      </c>
      <c r="B15" s="26"/>
      <c r="C15" s="2"/>
      <c r="D15" s="2"/>
      <c r="E15" s="2"/>
      <c r="F15" s="6">
        <v>30000000</v>
      </c>
      <c r="G15" s="2"/>
      <c r="H15" s="2"/>
      <c r="I15" s="6">
        <v>74000000</v>
      </c>
      <c r="J15" s="2"/>
      <c r="K15" s="6">
        <v>104000000</v>
      </c>
      <c r="L15" s="2"/>
      <c r="M15" s="2"/>
      <c r="N15" s="2"/>
      <c r="O15" s="2"/>
      <c r="P15" s="2"/>
      <c r="Q15" s="2"/>
    </row>
    <row r="16" spans="1:17" ht="17.5" customHeight="1">
      <c r="A16" s="11" t="s">
        <v>61</v>
      </c>
      <c r="B16" s="27"/>
      <c r="C16" s="12"/>
      <c r="D16" s="12"/>
      <c r="E16" s="14"/>
      <c r="F16" s="12"/>
      <c r="G16" s="12"/>
      <c r="H16" s="12"/>
      <c r="I16" s="12"/>
      <c r="J16" s="14">
        <v>-85000000</v>
      </c>
      <c r="K16" s="14">
        <v>-85000000</v>
      </c>
      <c r="L16" s="2"/>
      <c r="M16" s="2"/>
      <c r="N16" s="2"/>
      <c r="O16" s="2"/>
      <c r="P16" s="2"/>
      <c r="Q16" s="2"/>
    </row>
    <row r="17" spans="1:17" ht="18.75" customHeight="1">
      <c r="A17" s="10" t="s">
        <v>67</v>
      </c>
      <c r="B17" s="30">
        <v>2668074000</v>
      </c>
      <c r="C17" s="36">
        <v>4009000000</v>
      </c>
      <c r="D17" s="36">
        <v>1038000000</v>
      </c>
      <c r="E17" s="36">
        <v>63714000000</v>
      </c>
      <c r="F17" s="36">
        <v>-1290000000</v>
      </c>
      <c r="G17" s="36">
        <v>-15907000000</v>
      </c>
      <c r="H17" s="36">
        <v>-82176000000</v>
      </c>
      <c r="I17" s="36">
        <v>87953000000</v>
      </c>
      <c r="J17" s="36">
        <v>642000000</v>
      </c>
      <c r="K17" s="36">
        <v>57983000000</v>
      </c>
      <c r="L17" s="2"/>
      <c r="M17" s="2"/>
      <c r="N17" s="2"/>
      <c r="O17" s="2"/>
      <c r="P17" s="2"/>
      <c r="Q17" s="2"/>
    </row>
    <row r="18" spans="1:17" ht="18.75" customHeight="1">
      <c r="A18" s="11" t="s">
        <v>66</v>
      </c>
      <c r="B18" s="27"/>
      <c r="C18" s="12"/>
      <c r="D18" s="12"/>
      <c r="E18" s="12"/>
      <c r="F18" s="12"/>
      <c r="G18" s="12"/>
      <c r="H18" s="12"/>
      <c r="I18" s="14">
        <v>15326000000</v>
      </c>
      <c r="J18" s="14">
        <v>85000000</v>
      </c>
      <c r="K18" s="14">
        <v>15411000000</v>
      </c>
      <c r="L18" s="2"/>
      <c r="M18" s="2"/>
      <c r="N18" s="2"/>
      <c r="O18" s="2"/>
      <c r="P18" s="2"/>
      <c r="Q18" s="2"/>
    </row>
    <row r="19" spans="1:17" ht="18.75" customHeight="1">
      <c r="A19" s="22" t="s">
        <v>147</v>
      </c>
      <c r="B19" s="26"/>
      <c r="C19" s="2"/>
      <c r="D19" s="2"/>
      <c r="E19" s="2"/>
      <c r="F19" s="2"/>
      <c r="G19" s="6">
        <v>1275000000</v>
      </c>
      <c r="H19" s="2"/>
      <c r="I19" s="2"/>
      <c r="J19" s="2"/>
      <c r="K19" s="6">
        <v>1275000000</v>
      </c>
      <c r="L19" s="2"/>
      <c r="M19" s="2"/>
      <c r="N19" s="2"/>
      <c r="O19" s="2"/>
      <c r="P19" s="2"/>
      <c r="Q19" s="2"/>
    </row>
    <row r="20" spans="1:17" ht="18.75" customHeight="1">
      <c r="A20" s="11" t="s">
        <v>141</v>
      </c>
      <c r="B20" s="27"/>
      <c r="C20" s="12"/>
      <c r="D20" s="12"/>
      <c r="E20" s="12"/>
      <c r="F20" s="12"/>
      <c r="G20" s="12"/>
      <c r="H20" s="12"/>
      <c r="I20" s="12"/>
      <c r="J20" s="12"/>
      <c r="K20" s="12"/>
      <c r="L20" s="2"/>
      <c r="M20" s="2"/>
      <c r="N20" s="2"/>
      <c r="O20" s="2"/>
      <c r="P20" s="2"/>
      <c r="Q20" s="2"/>
    </row>
    <row r="21" spans="1:17" ht="18.75" customHeight="1">
      <c r="A21" s="4" t="s">
        <v>65</v>
      </c>
      <c r="B21" s="26"/>
      <c r="C21" s="2"/>
      <c r="D21" s="2"/>
      <c r="E21" s="2"/>
      <c r="F21" s="2"/>
      <c r="G21" s="2"/>
      <c r="H21" s="2"/>
      <c r="I21" s="6">
        <v>-6989000000</v>
      </c>
      <c r="J21" s="6"/>
      <c r="K21" s="6">
        <v>-6989000000</v>
      </c>
      <c r="L21" s="2"/>
      <c r="M21" s="2"/>
      <c r="N21" s="2"/>
      <c r="O21" s="2"/>
      <c r="P21" s="2"/>
      <c r="Q21" s="2"/>
    </row>
    <row r="22" spans="1:17" ht="18.75" customHeight="1">
      <c r="A22" s="13" t="s">
        <v>64</v>
      </c>
      <c r="B22" s="27"/>
      <c r="C22" s="12"/>
      <c r="D22" s="12"/>
      <c r="E22" s="12"/>
      <c r="F22" s="12"/>
      <c r="G22" s="12"/>
      <c r="H22" s="12"/>
      <c r="I22" s="14">
        <v>-247000000</v>
      </c>
      <c r="J22" s="12"/>
      <c r="K22" s="14">
        <v>-247000000</v>
      </c>
      <c r="L22" s="2"/>
      <c r="M22" s="2"/>
      <c r="N22" s="2"/>
      <c r="O22" s="2"/>
      <c r="P22" s="2"/>
      <c r="Q22" s="2"/>
    </row>
    <row r="23" spans="1:17" ht="18.75" customHeight="1">
      <c r="A23" s="1" t="s">
        <v>143</v>
      </c>
      <c r="B23" s="29">
        <v>-164866000</v>
      </c>
      <c r="C23" s="2"/>
      <c r="D23" s="2"/>
      <c r="E23" s="2"/>
      <c r="F23" s="2"/>
      <c r="G23" s="2"/>
      <c r="H23" s="6">
        <v>-14625000000</v>
      </c>
      <c r="I23" s="2"/>
      <c r="J23" s="2"/>
      <c r="K23" s="6">
        <v>-14625000000</v>
      </c>
      <c r="L23" s="2"/>
      <c r="M23" s="2"/>
      <c r="N23" s="2"/>
      <c r="O23" s="2"/>
      <c r="P23" s="2"/>
      <c r="Q23" s="2"/>
    </row>
    <row r="24" spans="1:17" ht="18.75" customHeight="1">
      <c r="A24" s="11" t="s">
        <v>144</v>
      </c>
      <c r="B24" s="28">
        <v>45848000</v>
      </c>
      <c r="C24" s="14"/>
      <c r="D24" s="12"/>
      <c r="E24" s="14">
        <v>-77000000</v>
      </c>
      <c r="F24" s="12"/>
      <c r="G24" s="12"/>
      <c r="H24" s="14">
        <v>3058000000</v>
      </c>
      <c r="I24" s="12"/>
      <c r="J24" s="12"/>
      <c r="K24" s="14">
        <v>2981000000</v>
      </c>
      <c r="L24" s="2"/>
      <c r="M24" s="2"/>
      <c r="N24" s="2"/>
      <c r="O24" s="2"/>
      <c r="P24" s="2"/>
      <c r="Q24" s="2"/>
    </row>
    <row r="25" spans="1:17" ht="18.75" customHeight="1">
      <c r="A25" s="1" t="s">
        <v>63</v>
      </c>
      <c r="B25" s="29">
        <v>4241000</v>
      </c>
      <c r="C25" s="2"/>
      <c r="D25" s="6">
        <v>-32000000</v>
      </c>
      <c r="E25" s="6">
        <v>4000000</v>
      </c>
      <c r="F25" s="2"/>
      <c r="G25" s="2"/>
      <c r="H25" s="6">
        <v>28000000</v>
      </c>
      <c r="I25" s="2"/>
      <c r="J25" s="2"/>
      <c r="K25" s="6">
        <v>0</v>
      </c>
      <c r="L25" s="2"/>
      <c r="M25" s="2"/>
      <c r="N25" s="2"/>
      <c r="O25" s="2"/>
      <c r="P25" s="2"/>
      <c r="Q25" s="2"/>
    </row>
    <row r="26" spans="1:17" ht="18.75" customHeight="1">
      <c r="A26" s="11" t="s">
        <v>62</v>
      </c>
      <c r="B26" s="27"/>
      <c r="C26" s="12"/>
      <c r="D26" s="12"/>
      <c r="E26" s="12"/>
      <c r="F26" s="14">
        <v>41000000</v>
      </c>
      <c r="G26" s="12"/>
      <c r="H26" s="12"/>
      <c r="I26" s="14">
        <v>81000000</v>
      </c>
      <c r="J26" s="12"/>
      <c r="K26" s="14">
        <v>122000000</v>
      </c>
      <c r="L26" s="2"/>
      <c r="M26" s="2"/>
      <c r="N26" s="2"/>
      <c r="O26" s="2"/>
      <c r="P26" s="2"/>
      <c r="Q26" s="2"/>
    </row>
    <row r="27" spans="1:17" ht="18.75" customHeight="1">
      <c r="A27" s="1" t="s">
        <v>61</v>
      </c>
      <c r="B27" s="26"/>
      <c r="C27" s="2"/>
      <c r="D27" s="2"/>
      <c r="E27" s="6"/>
      <c r="F27" s="2"/>
      <c r="G27" s="2"/>
      <c r="H27" s="2"/>
      <c r="I27" s="2"/>
      <c r="J27" s="6">
        <v>-133000000</v>
      </c>
      <c r="K27" s="6">
        <v>-133000000</v>
      </c>
      <c r="L27" s="2"/>
      <c r="M27" s="2"/>
      <c r="N27" s="2"/>
      <c r="O27" s="2"/>
      <c r="P27" s="2"/>
      <c r="Q27" s="2"/>
    </row>
    <row r="28" spans="1:17" ht="17.5" customHeight="1">
      <c r="A28" s="15" t="s">
        <v>60</v>
      </c>
      <c r="B28" s="25">
        <v>2553297000</v>
      </c>
      <c r="C28" s="19">
        <v>4009000000</v>
      </c>
      <c r="D28" s="19">
        <v>1006000000</v>
      </c>
      <c r="E28" s="19">
        <v>63641000000</v>
      </c>
      <c r="F28" s="19">
        <v>-1249000000</v>
      </c>
      <c r="G28" s="19">
        <v>-14632000000</v>
      </c>
      <c r="H28" s="19">
        <v>-93715000000</v>
      </c>
      <c r="I28" s="19">
        <v>96124000000</v>
      </c>
      <c r="J28" s="19">
        <v>594000000</v>
      </c>
      <c r="K28" s="19">
        <v>55778000000</v>
      </c>
      <c r="L28" s="2"/>
      <c r="M28" s="2"/>
      <c r="N28" s="2"/>
      <c r="O28" s="2"/>
      <c r="P28" s="2"/>
      <c r="Q28" s="2"/>
    </row>
    <row r="29" spans="1:17" ht="17.5" customHeight="1">
      <c r="A29" s="1" t="s">
        <v>66</v>
      </c>
      <c r="B29" s="31"/>
      <c r="C29" s="9"/>
      <c r="D29" s="9"/>
      <c r="E29" s="9"/>
      <c r="F29" s="9"/>
      <c r="G29" s="9"/>
      <c r="H29" s="9"/>
      <c r="I29" s="7">
        <v>9750000000</v>
      </c>
      <c r="J29" s="7">
        <v>111000000</v>
      </c>
      <c r="K29" s="7">
        <v>9861000000</v>
      </c>
      <c r="L29" s="2"/>
      <c r="M29" s="2"/>
      <c r="N29" s="2"/>
      <c r="O29" s="2"/>
      <c r="P29" s="2"/>
      <c r="Q29" s="2"/>
    </row>
    <row r="30" spans="1:17" ht="17.5" customHeight="1">
      <c r="A30" s="11" t="s">
        <v>147</v>
      </c>
      <c r="B30" s="32"/>
      <c r="C30" s="20"/>
      <c r="D30" s="20"/>
      <c r="E30" s="20"/>
      <c r="F30" s="20"/>
      <c r="G30" s="16">
        <v>-117000000</v>
      </c>
      <c r="H30" s="20"/>
      <c r="I30" s="20"/>
      <c r="J30" s="39">
        <v>-2000000</v>
      </c>
      <c r="K30" s="16">
        <v>-119000000</v>
      </c>
      <c r="L30" s="2"/>
      <c r="M30" s="2"/>
      <c r="N30" s="2"/>
      <c r="O30" s="2"/>
      <c r="P30" s="2"/>
      <c r="Q30" s="2"/>
    </row>
    <row r="31" spans="1:17" ht="17.5" customHeight="1">
      <c r="A31" s="1" t="s">
        <v>141</v>
      </c>
      <c r="B31" s="31"/>
      <c r="C31" s="9"/>
      <c r="D31" s="9"/>
      <c r="E31" s="9"/>
      <c r="F31" s="9"/>
      <c r="G31" s="9"/>
      <c r="H31" s="9"/>
      <c r="I31" s="9"/>
      <c r="J31" s="9"/>
      <c r="K31" s="9"/>
      <c r="L31" s="2"/>
      <c r="M31" s="2"/>
      <c r="N31" s="2"/>
      <c r="O31" s="2"/>
      <c r="P31" s="2"/>
      <c r="Q31" s="2"/>
    </row>
    <row r="32" spans="1:17" ht="17.5" customHeight="1">
      <c r="A32" s="13" t="s">
        <v>65</v>
      </c>
      <c r="B32" s="32"/>
      <c r="C32" s="20"/>
      <c r="D32" s="20"/>
      <c r="E32" s="20"/>
      <c r="F32" s="20"/>
      <c r="G32" s="20"/>
      <c r="H32" s="20"/>
      <c r="I32" s="16">
        <v>-7057000000</v>
      </c>
      <c r="J32" s="16"/>
      <c r="K32" s="16">
        <v>-7057000000</v>
      </c>
      <c r="L32" s="2"/>
      <c r="M32" s="2"/>
      <c r="N32" s="2"/>
      <c r="O32" s="2"/>
      <c r="P32" s="2"/>
      <c r="Q32" s="2"/>
    </row>
    <row r="33" spans="1:20" ht="17.5" customHeight="1">
      <c r="A33" s="4" t="s">
        <v>64</v>
      </c>
      <c r="B33" s="31"/>
      <c r="C33" s="9"/>
      <c r="D33" s="9"/>
      <c r="E33" s="9"/>
      <c r="F33" s="9"/>
      <c r="G33" s="9"/>
      <c r="H33" s="9"/>
      <c r="I33" s="7">
        <v>-265000000</v>
      </c>
      <c r="J33" s="9"/>
      <c r="K33" s="7">
        <v>-265000000</v>
      </c>
      <c r="L33" s="2"/>
      <c r="M33" s="2"/>
      <c r="N33" s="2"/>
      <c r="O33" s="2"/>
      <c r="P33" s="2"/>
      <c r="Q33" s="2"/>
    </row>
    <row r="34" spans="1:20" ht="17.5" customHeight="1">
      <c r="A34" s="11" t="s">
        <v>85</v>
      </c>
      <c r="B34" s="33">
        <v>-81439000</v>
      </c>
      <c r="C34" s="20"/>
      <c r="D34" s="20"/>
      <c r="E34" s="20"/>
      <c r="F34" s="20"/>
      <c r="G34" s="20"/>
      <c r="H34" s="16">
        <v>-7004000000</v>
      </c>
      <c r="I34" s="20"/>
      <c r="J34" s="20"/>
      <c r="K34" s="16">
        <v>-7004000000</v>
      </c>
      <c r="L34" s="2"/>
      <c r="M34" s="2"/>
      <c r="N34" s="2"/>
      <c r="O34" s="2"/>
      <c r="P34" s="2"/>
      <c r="Q34" s="2"/>
    </row>
    <row r="35" spans="1:20" ht="17.5" customHeight="1">
      <c r="A35" s="1" t="s">
        <v>144</v>
      </c>
      <c r="B35" s="34">
        <v>21655000</v>
      </c>
      <c r="C35" s="7"/>
      <c r="D35" s="9"/>
      <c r="E35" s="7">
        <v>199000000</v>
      </c>
      <c r="F35" s="9"/>
      <c r="G35" s="9"/>
      <c r="H35" s="7">
        <v>1469000000</v>
      </c>
      <c r="I35" s="9"/>
      <c r="J35" s="9"/>
      <c r="K35" s="7">
        <v>1668000000</v>
      </c>
      <c r="L35" s="2"/>
      <c r="M35" s="2"/>
      <c r="N35" s="2"/>
      <c r="O35" s="2"/>
      <c r="P35" s="2"/>
      <c r="Q35" s="2"/>
    </row>
    <row r="36" spans="1:20" ht="17.5" customHeight="1">
      <c r="A36" s="11" t="s">
        <v>63</v>
      </c>
      <c r="B36" s="33">
        <v>4580000</v>
      </c>
      <c r="C36" s="20"/>
      <c r="D36" s="16">
        <v>-39000000</v>
      </c>
      <c r="E36" s="16">
        <v>6000000</v>
      </c>
      <c r="F36" s="20"/>
      <c r="G36" s="20"/>
      <c r="H36" s="16">
        <v>33000000</v>
      </c>
      <c r="I36" s="20"/>
      <c r="J36" s="20"/>
      <c r="K36" s="16">
        <v>0</v>
      </c>
      <c r="L36" s="2"/>
      <c r="M36" s="2"/>
      <c r="N36" s="2"/>
      <c r="O36" s="2"/>
      <c r="P36" s="2"/>
      <c r="Q36" s="2"/>
    </row>
    <row r="37" spans="1:20" ht="17.5" customHeight="1">
      <c r="A37" s="1" t="s">
        <v>62</v>
      </c>
      <c r="B37" s="31"/>
      <c r="C37" s="9"/>
      <c r="D37" s="9"/>
      <c r="E37" s="8"/>
      <c r="F37" s="7">
        <v>45000000</v>
      </c>
      <c r="G37" s="9"/>
      <c r="H37" s="9"/>
      <c r="I37" s="7">
        <v>89000000</v>
      </c>
      <c r="J37" s="9"/>
      <c r="K37" s="7">
        <v>134000000</v>
      </c>
      <c r="L37" s="2"/>
      <c r="M37" s="2"/>
      <c r="N37" s="2"/>
      <c r="O37" s="2"/>
      <c r="P37" s="2"/>
      <c r="Q37" s="2"/>
    </row>
    <row r="38" spans="1:20" ht="17.5" customHeight="1">
      <c r="A38" s="11" t="s">
        <v>61</v>
      </c>
      <c r="B38" s="32"/>
      <c r="C38" s="20"/>
      <c r="D38" s="20"/>
      <c r="E38" s="16"/>
      <c r="F38" s="20"/>
      <c r="G38" s="20"/>
      <c r="H38" s="20"/>
      <c r="I38" s="21"/>
      <c r="J38" s="16">
        <v>-113000000</v>
      </c>
      <c r="K38" s="16">
        <v>-113000000</v>
      </c>
      <c r="L38" s="2"/>
      <c r="M38" s="2"/>
      <c r="N38" s="2"/>
      <c r="O38" s="2"/>
      <c r="P38" s="2"/>
      <c r="Q38" s="2"/>
    </row>
    <row r="39" spans="1:20" ht="18.75" customHeight="1" thickBot="1">
      <c r="A39" s="10" t="s">
        <v>137</v>
      </c>
      <c r="B39" s="37">
        <v>2498093000</v>
      </c>
      <c r="C39" s="38">
        <v>4009000000</v>
      </c>
      <c r="D39" s="38">
        <v>967000000</v>
      </c>
      <c r="E39" s="38">
        <v>63846000000</v>
      </c>
      <c r="F39" s="38">
        <v>-1204000000</v>
      </c>
      <c r="G39" s="38">
        <v>-14749000000</v>
      </c>
      <c r="H39" s="38">
        <v>-99217000000</v>
      </c>
      <c r="I39" s="38">
        <v>98641000000</v>
      </c>
      <c r="J39" s="38">
        <v>590000000</v>
      </c>
      <c r="K39" s="38">
        <v>52883000000</v>
      </c>
      <c r="L39" s="2"/>
      <c r="M39" s="2"/>
      <c r="N39" s="2"/>
      <c r="O39" s="2"/>
      <c r="P39" s="2"/>
      <c r="Q39" s="2"/>
    </row>
    <row r="40" spans="1:20" ht="18.75" customHeight="1" thickTop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20" ht="15.75" customHeight="1">
      <c r="A41" s="358" t="s">
        <v>120</v>
      </c>
      <c r="B41" s="358"/>
      <c r="C41" s="358"/>
      <c r="D41" s="358"/>
      <c r="E41" s="358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</row>
    <row r="42" spans="1:20" ht="18.75" customHeight="1">
      <c r="A42" s="358" t="s">
        <v>121</v>
      </c>
      <c r="B42" s="358"/>
      <c r="C42" s="358"/>
      <c r="D42" s="358"/>
      <c r="E42" s="358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</row>
    <row r="43" spans="1:20" ht="18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20" ht="18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20" ht="18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20" ht="18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20" ht="18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20" ht="18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 ht="18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 ht="18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 ht="18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 ht="18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 ht="18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 ht="18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 ht="18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 ht="18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 ht="18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 ht="18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 ht="18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 ht="18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 ht="18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 ht="18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 ht="18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 ht="18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 spans="1:17" ht="18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 spans="1:17" ht="18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 spans="1:17" ht="18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 spans="1:17" ht="18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 spans="1:17" ht="18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spans="1:17" ht="18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1:17" ht="18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1:17" ht="18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spans="1:17" ht="18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spans="1:17" ht="18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1:17" ht="18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1:17" ht="18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 ht="18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1:17" ht="18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1:17" ht="18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1:17" ht="18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1:17" ht="18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1:17" ht="18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1:17" ht="18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spans="1:17" ht="18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spans="1:17" ht="18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1:17" ht="18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1:17" ht="18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1:17" ht="18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1:17" ht="18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1:17" ht="18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</sheetData>
  <mergeCells count="4">
    <mergeCell ref="A1:B1"/>
    <mergeCell ref="A42:E42"/>
    <mergeCell ref="A41:E41"/>
    <mergeCell ref="B4:C4"/>
  </mergeCells>
  <pageMargins left="0.7" right="0.7" top="0.75" bottom="0.75" header="0.3" footer="0.3"/>
  <pageSetup scale="56" orientation="landscape" r:id="rId1"/>
  <customProperties>
    <customPr name="_pios_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45A99-3CB9-9547-BEA7-50235A55A687}">
  <dimension ref="B2:U1271"/>
  <sheetViews>
    <sheetView topLeftCell="F2" workbookViewId="0">
      <selection activeCell="AD29" sqref="AD29"/>
    </sheetView>
  </sheetViews>
  <sheetFormatPr baseColWidth="10" defaultRowHeight="16"/>
  <cols>
    <col min="1" max="1" width="11" style="117"/>
    <col min="2" max="2" width="14.19921875" style="118" customWidth="1"/>
    <col min="3" max="7" width="14.19921875" style="120" customWidth="1"/>
    <col min="8" max="8" width="14.19921875" style="121" customWidth="1"/>
    <col min="9" max="9" width="11" style="117"/>
    <col min="10" max="10" width="12.59765625" style="117" bestFit="1" customWidth="1"/>
    <col min="11" max="11" width="11" style="117"/>
    <col min="12" max="15" width="12.59765625" style="117" bestFit="1" customWidth="1"/>
    <col min="16" max="16" width="13.59765625" style="117" bestFit="1" customWidth="1"/>
    <col min="17" max="17" width="15.3984375" style="117" bestFit="1" customWidth="1"/>
    <col min="18" max="16384" width="11" style="117"/>
  </cols>
  <sheetData>
    <row r="2" spans="2:17">
      <c r="B2" s="136" t="s">
        <v>157</v>
      </c>
      <c r="C2" s="123" t="s">
        <v>158</v>
      </c>
      <c r="D2" s="123" t="s">
        <v>159</v>
      </c>
      <c r="E2" s="123" t="s">
        <v>160</v>
      </c>
      <c r="F2" s="123" t="s">
        <v>161</v>
      </c>
      <c r="G2" s="123" t="s">
        <v>162</v>
      </c>
      <c r="H2" s="124" t="s">
        <v>163</v>
      </c>
      <c r="K2" s="122" t="s">
        <v>157</v>
      </c>
      <c r="L2" s="123" t="s">
        <v>158</v>
      </c>
      <c r="M2" s="123" t="s">
        <v>159</v>
      </c>
      <c r="N2" s="123" t="s">
        <v>160</v>
      </c>
      <c r="O2" s="123" t="s">
        <v>161</v>
      </c>
      <c r="P2" s="123" t="s">
        <v>162</v>
      </c>
      <c r="Q2" s="124" t="s">
        <v>163</v>
      </c>
    </row>
    <row r="3" spans="2:17">
      <c r="B3" s="137">
        <v>41599</v>
      </c>
      <c r="C3" s="126">
        <v>84.839995999999999</v>
      </c>
      <c r="D3" s="126">
        <v>84.889999000000003</v>
      </c>
      <c r="E3" s="126">
        <v>84.510002</v>
      </c>
      <c r="F3" s="126">
        <v>84.669998000000007</v>
      </c>
      <c r="G3" s="126">
        <v>72.078948999999994</v>
      </c>
      <c r="H3" s="127">
        <v>7287700</v>
      </c>
      <c r="K3" s="125">
        <v>41599</v>
      </c>
      <c r="L3" s="126">
        <v>1783.5200199999999</v>
      </c>
      <c r="M3" s="126">
        <v>1797.160034</v>
      </c>
      <c r="N3" s="126">
        <v>1783.5200199999999</v>
      </c>
      <c r="O3" s="126">
        <v>1795.849976</v>
      </c>
      <c r="P3" s="126">
        <v>1795.849976</v>
      </c>
      <c r="Q3" s="127">
        <v>3256630000</v>
      </c>
    </row>
    <row r="4" spans="2:17">
      <c r="B4" s="137">
        <v>41600</v>
      </c>
      <c r="C4" s="126">
        <v>84.529999000000004</v>
      </c>
      <c r="D4" s="126">
        <v>85</v>
      </c>
      <c r="E4" s="126">
        <v>84.230002999999996</v>
      </c>
      <c r="F4" s="126">
        <v>84.949996999999996</v>
      </c>
      <c r="G4" s="126">
        <v>72.317307</v>
      </c>
      <c r="H4" s="127">
        <v>7436200</v>
      </c>
      <c r="K4" s="125">
        <v>41600</v>
      </c>
      <c r="L4" s="126">
        <v>1797.209961</v>
      </c>
      <c r="M4" s="126">
        <v>1804.839966</v>
      </c>
      <c r="N4" s="126">
        <v>1794.6999510000001</v>
      </c>
      <c r="O4" s="126">
        <v>1804.76001</v>
      </c>
      <c r="P4" s="126">
        <v>1804.76001</v>
      </c>
      <c r="Q4" s="127">
        <v>3055140000</v>
      </c>
    </row>
    <row r="5" spans="2:17">
      <c r="B5" s="137">
        <v>41603</v>
      </c>
      <c r="C5" s="126">
        <v>84.959998999999996</v>
      </c>
      <c r="D5" s="126">
        <v>85.82</v>
      </c>
      <c r="E5" s="126">
        <v>84.849997999999999</v>
      </c>
      <c r="F5" s="126">
        <v>85.410004000000001</v>
      </c>
      <c r="G5" s="126">
        <v>72.708884999999995</v>
      </c>
      <c r="H5" s="127">
        <v>9670500</v>
      </c>
      <c r="K5" s="125">
        <v>41603</v>
      </c>
      <c r="L5" s="126">
        <v>1806.329956</v>
      </c>
      <c r="M5" s="126">
        <v>1808.099976</v>
      </c>
      <c r="N5" s="126">
        <v>1800.579956</v>
      </c>
      <c r="O5" s="126">
        <v>1802.4799800000001</v>
      </c>
      <c r="P5" s="126">
        <v>1802.4799800000001</v>
      </c>
      <c r="Q5" s="127">
        <v>2998540000</v>
      </c>
    </row>
    <row r="6" spans="2:17">
      <c r="B6" s="137">
        <v>41604</v>
      </c>
      <c r="C6" s="126">
        <v>85.199996999999996</v>
      </c>
      <c r="D6" s="126">
        <v>85.760002</v>
      </c>
      <c r="E6" s="126">
        <v>84.639999000000003</v>
      </c>
      <c r="F6" s="126">
        <v>84.639999000000003</v>
      </c>
      <c r="G6" s="126">
        <v>72.053391000000005</v>
      </c>
      <c r="H6" s="127">
        <v>7111600</v>
      </c>
      <c r="K6" s="125">
        <v>41604</v>
      </c>
      <c r="L6" s="126">
        <v>1802.869995</v>
      </c>
      <c r="M6" s="126">
        <v>1808.420044</v>
      </c>
      <c r="N6" s="126">
        <v>1800.7700199999999</v>
      </c>
      <c r="O6" s="126">
        <v>1802.75</v>
      </c>
      <c r="P6" s="126">
        <v>1802.75</v>
      </c>
      <c r="Q6" s="127">
        <v>3427120000</v>
      </c>
    </row>
    <row r="7" spans="2:17">
      <c r="B7" s="137">
        <v>41605</v>
      </c>
      <c r="C7" s="126">
        <v>84.879997000000003</v>
      </c>
      <c r="D7" s="126">
        <v>84.889999000000003</v>
      </c>
      <c r="E7" s="126">
        <v>84.019997000000004</v>
      </c>
      <c r="F7" s="126">
        <v>84.279999000000004</v>
      </c>
      <c r="G7" s="126">
        <v>71.746948000000003</v>
      </c>
      <c r="H7" s="127">
        <v>4905000</v>
      </c>
      <c r="K7" s="125">
        <v>41605</v>
      </c>
      <c r="L7" s="126">
        <v>1803.4799800000001</v>
      </c>
      <c r="M7" s="126">
        <v>1808.2700199999999</v>
      </c>
      <c r="N7" s="126">
        <v>1802.7700199999999</v>
      </c>
      <c r="O7" s="126">
        <v>1807.2299800000001</v>
      </c>
      <c r="P7" s="126">
        <v>1807.2299800000001</v>
      </c>
      <c r="Q7" s="127">
        <v>2613590000</v>
      </c>
    </row>
    <row r="8" spans="2:17">
      <c r="B8" s="137">
        <v>41607</v>
      </c>
      <c r="C8" s="126">
        <v>84.769997000000004</v>
      </c>
      <c r="D8" s="126">
        <v>85.209998999999996</v>
      </c>
      <c r="E8" s="126">
        <v>84.150002000000001</v>
      </c>
      <c r="F8" s="126">
        <v>84.220000999999996</v>
      </c>
      <c r="G8" s="126">
        <v>71.695862000000005</v>
      </c>
      <c r="H8" s="127">
        <v>4954500</v>
      </c>
      <c r="K8" s="125">
        <v>41607</v>
      </c>
      <c r="L8" s="126">
        <v>1808.6899410000001</v>
      </c>
      <c r="M8" s="126">
        <v>1813.5500489999999</v>
      </c>
      <c r="N8" s="126">
        <v>1803.9799800000001</v>
      </c>
      <c r="O8" s="126">
        <v>1805.8100589999999</v>
      </c>
      <c r="P8" s="126">
        <v>1805.8100589999999</v>
      </c>
      <c r="Q8" s="127">
        <v>1598300000</v>
      </c>
    </row>
    <row r="9" spans="2:17">
      <c r="B9" s="137">
        <v>41610</v>
      </c>
      <c r="C9" s="126">
        <v>84.040001000000004</v>
      </c>
      <c r="D9" s="126">
        <v>84.150002000000001</v>
      </c>
      <c r="E9" s="126">
        <v>83.099997999999999</v>
      </c>
      <c r="F9" s="126">
        <v>83.339995999999999</v>
      </c>
      <c r="G9" s="126">
        <v>70.946715999999995</v>
      </c>
      <c r="H9" s="127">
        <v>7497500</v>
      </c>
      <c r="K9" s="125">
        <v>41610</v>
      </c>
      <c r="L9" s="126">
        <v>1806.5500489999999</v>
      </c>
      <c r="M9" s="126">
        <v>1810.0200199999999</v>
      </c>
      <c r="N9" s="126">
        <v>1798.599976</v>
      </c>
      <c r="O9" s="126">
        <v>1800.900024</v>
      </c>
      <c r="P9" s="126">
        <v>1800.900024</v>
      </c>
      <c r="Q9" s="127">
        <v>3095430000</v>
      </c>
    </row>
    <row r="10" spans="2:17">
      <c r="B10" s="137">
        <v>41611</v>
      </c>
      <c r="C10" s="126">
        <v>83.300003000000004</v>
      </c>
      <c r="D10" s="126">
        <v>84</v>
      </c>
      <c r="E10" s="126">
        <v>83.230002999999996</v>
      </c>
      <c r="F10" s="126">
        <v>83.830001999999993</v>
      </c>
      <c r="G10" s="126">
        <v>71.363853000000006</v>
      </c>
      <c r="H10" s="127">
        <v>7533200</v>
      </c>
      <c r="K10" s="125">
        <v>41611</v>
      </c>
      <c r="L10" s="126">
        <v>1800.099976</v>
      </c>
      <c r="M10" s="126">
        <v>1800.099976</v>
      </c>
      <c r="N10" s="126">
        <v>1787.849976</v>
      </c>
      <c r="O10" s="126">
        <v>1795.150024</v>
      </c>
      <c r="P10" s="126">
        <v>1795.150024</v>
      </c>
      <c r="Q10" s="127">
        <v>3475680000</v>
      </c>
    </row>
    <row r="11" spans="2:17">
      <c r="B11" s="137">
        <v>41612</v>
      </c>
      <c r="C11" s="126">
        <v>83.379997000000003</v>
      </c>
      <c r="D11" s="126">
        <v>83.489998</v>
      </c>
      <c r="E11" s="126">
        <v>82.589995999999999</v>
      </c>
      <c r="F11" s="126">
        <v>83.349997999999999</v>
      </c>
      <c r="G11" s="126">
        <v>70.955237999999994</v>
      </c>
      <c r="H11" s="127">
        <v>6807200</v>
      </c>
      <c r="K11" s="125">
        <v>41612</v>
      </c>
      <c r="L11" s="126">
        <v>1793.150024</v>
      </c>
      <c r="M11" s="126">
        <v>1799.8000489999999</v>
      </c>
      <c r="N11" s="126">
        <v>1779.089966</v>
      </c>
      <c r="O11" s="126">
        <v>1792.8100589999999</v>
      </c>
      <c r="P11" s="126">
        <v>1792.8100589999999</v>
      </c>
      <c r="Q11" s="127">
        <v>3610540000</v>
      </c>
    </row>
    <row r="12" spans="2:17">
      <c r="B12" s="137">
        <v>41613</v>
      </c>
      <c r="C12" s="126">
        <v>83.389999000000003</v>
      </c>
      <c r="D12" s="126">
        <v>83.449996999999996</v>
      </c>
      <c r="E12" s="126">
        <v>82.300003000000004</v>
      </c>
      <c r="F12" s="126">
        <v>82.690002000000007</v>
      </c>
      <c r="G12" s="126">
        <v>70.393378999999996</v>
      </c>
      <c r="H12" s="127">
        <v>8186600</v>
      </c>
      <c r="K12" s="125">
        <v>41613</v>
      </c>
      <c r="L12" s="126">
        <v>1792.8199460000001</v>
      </c>
      <c r="M12" s="126">
        <v>1792.8199460000001</v>
      </c>
      <c r="N12" s="126">
        <v>1783.380005</v>
      </c>
      <c r="O12" s="126">
        <v>1785.030029</v>
      </c>
      <c r="P12" s="126">
        <v>1785.030029</v>
      </c>
      <c r="Q12" s="127">
        <v>3336880000</v>
      </c>
    </row>
    <row r="13" spans="2:17">
      <c r="B13" s="137">
        <v>41614</v>
      </c>
      <c r="C13" s="126">
        <v>83.230002999999996</v>
      </c>
      <c r="D13" s="126">
        <v>84.529999000000004</v>
      </c>
      <c r="E13" s="126">
        <v>83.169998000000007</v>
      </c>
      <c r="F13" s="126">
        <v>84.519997000000004</v>
      </c>
      <c r="G13" s="126">
        <v>71.951248000000007</v>
      </c>
      <c r="H13" s="127">
        <v>7189400</v>
      </c>
      <c r="K13" s="125">
        <v>41614</v>
      </c>
      <c r="L13" s="126">
        <v>1788.3599850000001</v>
      </c>
      <c r="M13" s="126">
        <v>1806.040039</v>
      </c>
      <c r="N13" s="126">
        <v>1788.3599850000001</v>
      </c>
      <c r="O13" s="126">
        <v>1805.089966</v>
      </c>
      <c r="P13" s="126">
        <v>1805.089966</v>
      </c>
      <c r="Q13" s="127">
        <v>3150030000</v>
      </c>
    </row>
    <row r="14" spans="2:17">
      <c r="B14" s="125">
        <v>41617</v>
      </c>
      <c r="C14" s="126">
        <v>84.480002999999996</v>
      </c>
      <c r="D14" s="126">
        <v>84.940002000000007</v>
      </c>
      <c r="E14" s="126">
        <v>84.339995999999999</v>
      </c>
      <c r="F14" s="126">
        <v>84.779999000000004</v>
      </c>
      <c r="G14" s="126">
        <v>72.172584999999998</v>
      </c>
      <c r="H14" s="127">
        <v>7395300</v>
      </c>
      <c r="K14" s="125">
        <v>41617</v>
      </c>
      <c r="L14" s="126">
        <v>1806.209961</v>
      </c>
      <c r="M14" s="126">
        <v>1811.5200199999999</v>
      </c>
      <c r="N14" s="126">
        <v>1806.209961</v>
      </c>
      <c r="O14" s="126">
        <v>1808.369995</v>
      </c>
      <c r="P14" s="126">
        <v>1808.369995</v>
      </c>
      <c r="Q14" s="127">
        <v>3129500000</v>
      </c>
    </row>
    <row r="15" spans="2:17">
      <c r="B15" s="125">
        <v>41618</v>
      </c>
      <c r="C15" s="126">
        <v>84.410004000000001</v>
      </c>
      <c r="D15" s="126">
        <v>84.43</v>
      </c>
      <c r="E15" s="126">
        <v>83.43</v>
      </c>
      <c r="F15" s="126">
        <v>83.650002000000001</v>
      </c>
      <c r="G15" s="126">
        <v>71.210609000000005</v>
      </c>
      <c r="H15" s="127">
        <v>7373300</v>
      </c>
      <c r="K15" s="125">
        <v>41618</v>
      </c>
      <c r="L15" s="126">
        <v>1807.599976</v>
      </c>
      <c r="M15" s="126">
        <v>1808.5200199999999</v>
      </c>
      <c r="N15" s="126">
        <v>1801.75</v>
      </c>
      <c r="O15" s="126">
        <v>1802.619995</v>
      </c>
      <c r="P15" s="126">
        <v>1802.619995</v>
      </c>
      <c r="Q15" s="127">
        <v>3117150000</v>
      </c>
    </row>
    <row r="16" spans="2:17">
      <c r="B16" s="125">
        <v>41619</v>
      </c>
      <c r="C16" s="126">
        <v>83.739998</v>
      </c>
      <c r="D16" s="126">
        <v>84.5</v>
      </c>
      <c r="E16" s="126">
        <v>83.610000999999997</v>
      </c>
      <c r="F16" s="126">
        <v>84.019997000000004</v>
      </c>
      <c r="G16" s="126">
        <v>71.525597000000005</v>
      </c>
      <c r="H16" s="127">
        <v>9787900</v>
      </c>
      <c r="K16" s="125">
        <v>41619</v>
      </c>
      <c r="L16" s="126">
        <v>1802.76001</v>
      </c>
      <c r="M16" s="126">
        <v>1802.969971</v>
      </c>
      <c r="N16" s="126">
        <v>1780.089966</v>
      </c>
      <c r="O16" s="126">
        <v>1782.219971</v>
      </c>
      <c r="P16" s="126">
        <v>1782.219971</v>
      </c>
      <c r="Q16" s="127">
        <v>3472240000</v>
      </c>
    </row>
    <row r="17" spans="2:21">
      <c r="B17" s="125">
        <v>41620</v>
      </c>
      <c r="C17" s="126">
        <v>83.82</v>
      </c>
      <c r="D17" s="126">
        <v>83.870002999999997</v>
      </c>
      <c r="E17" s="126">
        <v>81.93</v>
      </c>
      <c r="F17" s="126">
        <v>82.300003000000004</v>
      </c>
      <c r="G17" s="126">
        <v>70.061370999999994</v>
      </c>
      <c r="H17" s="127">
        <v>10176300</v>
      </c>
      <c r="K17" s="125">
        <v>41620</v>
      </c>
      <c r="L17" s="126">
        <v>1781.709961</v>
      </c>
      <c r="M17" s="126">
        <v>1782.98999</v>
      </c>
      <c r="N17" s="126">
        <v>1772.280029</v>
      </c>
      <c r="O17" s="126">
        <v>1775.5</v>
      </c>
      <c r="P17" s="126">
        <v>1775.5</v>
      </c>
      <c r="Q17" s="127">
        <v>3306640000</v>
      </c>
    </row>
    <row r="18" spans="2:21">
      <c r="B18" s="125">
        <v>41621</v>
      </c>
      <c r="C18" s="126">
        <v>82.32</v>
      </c>
      <c r="D18" s="126">
        <v>82.459998999999996</v>
      </c>
      <c r="E18" s="126">
        <v>81.559997999999993</v>
      </c>
      <c r="F18" s="126">
        <v>82.370002999999997</v>
      </c>
      <c r="G18" s="126">
        <v>70.120971999999995</v>
      </c>
      <c r="H18" s="127">
        <v>7441600</v>
      </c>
      <c r="K18" s="125">
        <v>41621</v>
      </c>
      <c r="L18" s="126">
        <v>1777.9799800000001</v>
      </c>
      <c r="M18" s="126">
        <v>1780.920044</v>
      </c>
      <c r="N18" s="126">
        <v>1772.4499510000001</v>
      </c>
      <c r="O18" s="126">
        <v>1775.3199460000001</v>
      </c>
      <c r="P18" s="126">
        <v>1775.3199460000001</v>
      </c>
      <c r="Q18" s="127">
        <v>3061070000</v>
      </c>
    </row>
    <row r="19" spans="2:21">
      <c r="B19" s="125">
        <v>41624</v>
      </c>
      <c r="C19" s="126">
        <v>82.720000999999996</v>
      </c>
      <c r="D19" s="126">
        <v>83.07</v>
      </c>
      <c r="E19" s="126">
        <v>81.599997999999999</v>
      </c>
      <c r="F19" s="126">
        <v>81.690002000000007</v>
      </c>
      <c r="G19" s="126">
        <v>69.542098999999993</v>
      </c>
      <c r="H19" s="127">
        <v>8849700</v>
      </c>
      <c r="K19" s="125">
        <v>41624</v>
      </c>
      <c r="L19" s="126">
        <v>1777.4799800000001</v>
      </c>
      <c r="M19" s="126">
        <v>1792.219971</v>
      </c>
      <c r="N19" s="126">
        <v>1777.4799800000001</v>
      </c>
      <c r="O19" s="126">
        <v>1786.540039</v>
      </c>
      <c r="P19" s="126">
        <v>1786.540039</v>
      </c>
      <c r="Q19" s="127">
        <v>3209890000</v>
      </c>
    </row>
    <row r="20" spans="2:21">
      <c r="B20" s="125">
        <v>41625</v>
      </c>
      <c r="C20" s="126">
        <v>81.790001000000004</v>
      </c>
      <c r="D20" s="126">
        <v>81.849997999999999</v>
      </c>
      <c r="E20" s="126">
        <v>80.690002000000007</v>
      </c>
      <c r="F20" s="126">
        <v>80.910004000000001</v>
      </c>
      <c r="G20" s="126">
        <v>68.87809</v>
      </c>
      <c r="H20" s="127">
        <v>11416400</v>
      </c>
      <c r="K20" s="125">
        <v>41625</v>
      </c>
      <c r="L20" s="126">
        <v>1786.469971</v>
      </c>
      <c r="M20" s="126">
        <v>1786.7700199999999</v>
      </c>
      <c r="N20" s="126">
        <v>1777.0500489999999</v>
      </c>
      <c r="O20" s="126">
        <v>1781</v>
      </c>
      <c r="P20" s="126">
        <v>1781</v>
      </c>
      <c r="Q20" s="127">
        <v>3270030000</v>
      </c>
    </row>
    <row r="21" spans="2:21">
      <c r="B21" s="125">
        <v>41626</v>
      </c>
      <c r="C21" s="126">
        <v>81.209998999999996</v>
      </c>
      <c r="D21" s="126">
        <v>82.419998000000007</v>
      </c>
      <c r="E21" s="126">
        <v>80.480002999999996</v>
      </c>
      <c r="F21" s="126">
        <v>82.379997000000003</v>
      </c>
      <c r="G21" s="126">
        <v>70.129478000000006</v>
      </c>
      <c r="H21" s="127">
        <v>12036100</v>
      </c>
      <c r="K21" s="125">
        <v>41626</v>
      </c>
      <c r="L21" s="126">
        <v>1781.459961</v>
      </c>
      <c r="M21" s="126">
        <v>1811.079956</v>
      </c>
      <c r="N21" s="126">
        <v>1767.98999</v>
      </c>
      <c r="O21" s="126">
        <v>1810.650024</v>
      </c>
      <c r="P21" s="126">
        <v>1810.650024</v>
      </c>
      <c r="Q21" s="127">
        <v>4327770000</v>
      </c>
    </row>
    <row r="22" spans="2:21">
      <c r="B22" s="125">
        <v>41627</v>
      </c>
      <c r="C22" s="126">
        <v>81.980002999999996</v>
      </c>
      <c r="D22" s="126">
        <v>82.290001000000004</v>
      </c>
      <c r="E22" s="126">
        <v>81.510002</v>
      </c>
      <c r="F22" s="126">
        <v>81.900002000000001</v>
      </c>
      <c r="G22" s="126">
        <v>69.720855999999998</v>
      </c>
      <c r="H22" s="127">
        <v>6442600</v>
      </c>
      <c r="K22" s="125">
        <v>41627</v>
      </c>
      <c r="L22" s="126">
        <v>1809</v>
      </c>
      <c r="M22" s="126">
        <v>1810.880005</v>
      </c>
      <c r="N22" s="126">
        <v>1801.349976</v>
      </c>
      <c r="O22" s="126">
        <v>1809.599976</v>
      </c>
      <c r="P22" s="126">
        <v>1809.599976</v>
      </c>
      <c r="Q22" s="127">
        <v>3497210000</v>
      </c>
    </row>
    <row r="23" spans="2:21">
      <c r="B23" s="125">
        <v>41628</v>
      </c>
      <c r="C23" s="126">
        <v>81.980002999999996</v>
      </c>
      <c r="D23" s="126">
        <v>82.540001000000004</v>
      </c>
      <c r="E23" s="126">
        <v>81.819999999999993</v>
      </c>
      <c r="F23" s="126">
        <v>81.839995999999999</v>
      </c>
      <c r="G23" s="126">
        <v>69.669785000000005</v>
      </c>
      <c r="H23" s="127">
        <v>13206100</v>
      </c>
      <c r="K23" s="125">
        <v>41628</v>
      </c>
      <c r="L23" s="126">
        <v>1810.3900149999999</v>
      </c>
      <c r="M23" s="126">
        <v>1823.75</v>
      </c>
      <c r="N23" s="126">
        <v>1810.25</v>
      </c>
      <c r="O23" s="126">
        <v>1818.3199460000001</v>
      </c>
      <c r="P23" s="126">
        <v>1818.3199460000001</v>
      </c>
      <c r="Q23" s="127">
        <v>5097700000</v>
      </c>
    </row>
    <row r="24" spans="2:21">
      <c r="B24" s="125">
        <v>41631</v>
      </c>
      <c r="C24" s="126">
        <v>82.139999000000003</v>
      </c>
      <c r="D24" s="126">
        <v>82.139999000000003</v>
      </c>
      <c r="E24" s="126">
        <v>81.010002</v>
      </c>
      <c r="F24" s="126">
        <v>81.309997999999993</v>
      </c>
      <c r="G24" s="126">
        <v>69.218604999999997</v>
      </c>
      <c r="H24" s="127">
        <v>8653600</v>
      </c>
      <c r="K24" s="125">
        <v>41631</v>
      </c>
      <c r="L24" s="126">
        <v>1822.920044</v>
      </c>
      <c r="M24" s="126">
        <v>1829.75</v>
      </c>
      <c r="N24" s="126">
        <v>1822.920044</v>
      </c>
      <c r="O24" s="126">
        <v>1827.98999</v>
      </c>
      <c r="P24" s="126">
        <v>1827.98999</v>
      </c>
      <c r="Q24" s="127">
        <v>2851540000</v>
      </c>
    </row>
    <row r="25" spans="2:21">
      <c r="B25" s="125">
        <v>41632</v>
      </c>
      <c r="C25" s="126">
        <v>81.330001999999993</v>
      </c>
      <c r="D25" s="126">
        <v>81.610000999999997</v>
      </c>
      <c r="E25" s="126">
        <v>81.25</v>
      </c>
      <c r="F25" s="126">
        <v>81.309997999999993</v>
      </c>
      <c r="G25" s="126">
        <v>69.218604999999997</v>
      </c>
      <c r="H25" s="127">
        <v>2899100</v>
      </c>
      <c r="K25" s="125">
        <v>41632</v>
      </c>
      <c r="L25" s="126">
        <v>1828.0200199999999</v>
      </c>
      <c r="M25" s="126">
        <v>1833.3199460000001</v>
      </c>
      <c r="N25" s="126">
        <v>1828.0200199999999</v>
      </c>
      <c r="O25" s="126">
        <v>1833.3199460000001</v>
      </c>
      <c r="P25" s="126">
        <v>1833.3199460000001</v>
      </c>
      <c r="Q25" s="127">
        <v>1307630000</v>
      </c>
    </row>
    <row r="26" spans="2:21">
      <c r="B26" s="125">
        <v>41634</v>
      </c>
      <c r="C26" s="126">
        <v>81.489998</v>
      </c>
      <c r="D26" s="126">
        <v>81.889999000000003</v>
      </c>
      <c r="E26" s="126">
        <v>81.290001000000004</v>
      </c>
      <c r="F26" s="126">
        <v>81.760002</v>
      </c>
      <c r="G26" s="126">
        <v>69.601669000000001</v>
      </c>
      <c r="H26" s="127">
        <v>5347000</v>
      </c>
      <c r="K26" s="125">
        <v>41634</v>
      </c>
      <c r="L26" s="126">
        <v>1834.959961</v>
      </c>
      <c r="M26" s="126">
        <v>1842.839966</v>
      </c>
      <c r="N26" s="126">
        <v>1834.959961</v>
      </c>
      <c r="O26" s="126">
        <v>1842.0200199999999</v>
      </c>
      <c r="P26" s="126">
        <v>1842.0200199999999</v>
      </c>
      <c r="Q26" s="127">
        <v>1982270000</v>
      </c>
    </row>
    <row r="27" spans="2:21">
      <c r="B27" s="125">
        <v>41635</v>
      </c>
      <c r="C27" s="126">
        <v>82.089995999999999</v>
      </c>
      <c r="D27" s="126">
        <v>82.480002999999996</v>
      </c>
      <c r="E27" s="126">
        <v>81.860000999999997</v>
      </c>
      <c r="F27" s="126">
        <v>82.010002</v>
      </c>
      <c r="G27" s="126">
        <v>69.814507000000006</v>
      </c>
      <c r="H27" s="127">
        <v>4006000</v>
      </c>
      <c r="K27" s="125">
        <v>41635</v>
      </c>
      <c r="L27" s="126">
        <v>1842.969971</v>
      </c>
      <c r="M27" s="126">
        <v>1844.8900149999999</v>
      </c>
      <c r="N27" s="126">
        <v>1839.8100589999999</v>
      </c>
      <c r="O27" s="126">
        <v>1841.400024</v>
      </c>
      <c r="P27" s="126">
        <v>1841.400024</v>
      </c>
      <c r="Q27" s="127">
        <v>2052920000</v>
      </c>
    </row>
    <row r="28" spans="2:21">
      <c r="B28" s="125">
        <v>41638</v>
      </c>
      <c r="C28" s="126">
        <v>82</v>
      </c>
      <c r="D28" s="126">
        <v>82.050003000000004</v>
      </c>
      <c r="E28" s="126">
        <v>81.569999999999993</v>
      </c>
      <c r="F28" s="126">
        <v>82</v>
      </c>
      <c r="G28" s="126">
        <v>69.805983999999995</v>
      </c>
      <c r="H28" s="127">
        <v>4145600</v>
      </c>
      <c r="K28" s="125">
        <v>41638</v>
      </c>
      <c r="L28" s="126">
        <v>1841.469971</v>
      </c>
      <c r="M28" s="126">
        <v>1842.469971</v>
      </c>
      <c r="N28" s="126">
        <v>1838.7700199999999</v>
      </c>
      <c r="O28" s="126">
        <v>1841.0699460000001</v>
      </c>
      <c r="P28" s="126">
        <v>1841.0699460000001</v>
      </c>
      <c r="Q28" s="127">
        <v>2293860000</v>
      </c>
    </row>
    <row r="29" spans="2:21">
      <c r="B29" s="125">
        <v>41639</v>
      </c>
      <c r="C29" s="126">
        <v>81.830001999999993</v>
      </c>
      <c r="D29" s="126">
        <v>82</v>
      </c>
      <c r="E29" s="126">
        <v>81.089995999999999</v>
      </c>
      <c r="F29" s="126">
        <v>81.410004000000001</v>
      </c>
      <c r="G29" s="126">
        <v>69.303725999999997</v>
      </c>
      <c r="H29" s="127">
        <v>5765300</v>
      </c>
      <c r="K29" s="125">
        <v>41639</v>
      </c>
      <c r="L29" s="126">
        <v>1842.6099850000001</v>
      </c>
      <c r="M29" s="126">
        <v>1849.4399410000001</v>
      </c>
      <c r="N29" s="126">
        <v>1842.410034</v>
      </c>
      <c r="O29" s="126">
        <v>1848.3599850000001</v>
      </c>
      <c r="P29" s="126">
        <v>1848.3599850000001</v>
      </c>
      <c r="Q29" s="127">
        <v>2312840000</v>
      </c>
      <c r="U29" s="339"/>
    </row>
    <row r="30" spans="2:21">
      <c r="B30" s="125">
        <v>41641</v>
      </c>
      <c r="C30" s="126">
        <v>81.330001999999993</v>
      </c>
      <c r="D30" s="126">
        <v>81.360000999999997</v>
      </c>
      <c r="E30" s="126">
        <v>80.319999999999993</v>
      </c>
      <c r="F30" s="126">
        <v>80.540001000000004</v>
      </c>
      <c r="G30" s="126">
        <v>68.563095000000004</v>
      </c>
      <c r="H30" s="127">
        <v>6981700</v>
      </c>
      <c r="K30" s="125">
        <v>41641</v>
      </c>
      <c r="L30" s="126">
        <v>1845.8599850000001</v>
      </c>
      <c r="M30" s="126">
        <v>1845.8599850000001</v>
      </c>
      <c r="N30" s="126">
        <v>1827.73999</v>
      </c>
      <c r="O30" s="126">
        <v>1831.9799800000001</v>
      </c>
      <c r="P30" s="126">
        <v>1831.9799800000001</v>
      </c>
      <c r="Q30" s="127">
        <v>3080600000</v>
      </c>
    </row>
    <row r="31" spans="2:21">
      <c r="B31" s="125">
        <v>41642</v>
      </c>
      <c r="C31" s="126">
        <v>80.760002</v>
      </c>
      <c r="D31" s="126">
        <v>80.849997999999999</v>
      </c>
      <c r="E31" s="126">
        <v>80.190002000000007</v>
      </c>
      <c r="F31" s="126">
        <v>80.449996999999996</v>
      </c>
      <c r="G31" s="126">
        <v>68.486487999999994</v>
      </c>
      <c r="H31" s="127">
        <v>6925600</v>
      </c>
      <c r="K31" s="125">
        <v>41642</v>
      </c>
      <c r="L31" s="126">
        <v>1833.209961</v>
      </c>
      <c r="M31" s="126">
        <v>1838.23999</v>
      </c>
      <c r="N31" s="126">
        <v>1829.130005</v>
      </c>
      <c r="O31" s="126">
        <v>1831.369995</v>
      </c>
      <c r="P31" s="126">
        <v>1831.369995</v>
      </c>
      <c r="Q31" s="127">
        <v>2774270000</v>
      </c>
    </row>
    <row r="32" spans="2:21">
      <c r="B32" s="125">
        <v>41645</v>
      </c>
      <c r="C32" s="126">
        <v>80.610000999999997</v>
      </c>
      <c r="D32" s="126">
        <v>80.980002999999996</v>
      </c>
      <c r="E32" s="126">
        <v>80.300003000000004</v>
      </c>
      <c r="F32" s="126">
        <v>80.639999000000003</v>
      </c>
      <c r="G32" s="126">
        <v>68.648246999999998</v>
      </c>
      <c r="H32" s="127">
        <v>7208200</v>
      </c>
      <c r="K32" s="125">
        <v>41645</v>
      </c>
      <c r="L32" s="126">
        <v>1832.3100589999999</v>
      </c>
      <c r="M32" s="126">
        <v>1837.160034</v>
      </c>
      <c r="N32" s="126">
        <v>1823.7299800000001</v>
      </c>
      <c r="O32" s="126">
        <v>1826.7700199999999</v>
      </c>
      <c r="P32" s="126">
        <v>1826.7700199999999</v>
      </c>
      <c r="Q32" s="127">
        <v>3294850000</v>
      </c>
    </row>
    <row r="33" spans="2:17">
      <c r="B33" s="125">
        <v>41646</v>
      </c>
      <c r="C33" s="126">
        <v>80.709998999999996</v>
      </c>
      <c r="D33" s="126">
        <v>81.580001999999993</v>
      </c>
      <c r="E33" s="126">
        <v>80.620002999999997</v>
      </c>
      <c r="F33" s="126">
        <v>81.419998000000007</v>
      </c>
      <c r="G33" s="126">
        <v>69.312233000000006</v>
      </c>
      <c r="H33" s="127">
        <v>7158200</v>
      </c>
      <c r="K33" s="125">
        <v>41646</v>
      </c>
      <c r="L33" s="126">
        <v>1828.709961</v>
      </c>
      <c r="M33" s="126">
        <v>1840.099976</v>
      </c>
      <c r="N33" s="126">
        <v>1828.709961</v>
      </c>
      <c r="O33" s="126">
        <v>1837.880005</v>
      </c>
      <c r="P33" s="126">
        <v>1837.880005</v>
      </c>
      <c r="Q33" s="127">
        <v>3511750000</v>
      </c>
    </row>
    <row r="34" spans="2:17">
      <c r="B34" s="125">
        <v>41647</v>
      </c>
      <c r="C34" s="126">
        <v>80.970000999999996</v>
      </c>
      <c r="D34" s="126">
        <v>81.150002000000001</v>
      </c>
      <c r="E34" s="126">
        <v>80.050003000000004</v>
      </c>
      <c r="F34" s="126">
        <v>80.239998</v>
      </c>
      <c r="G34" s="126">
        <v>68.307732000000001</v>
      </c>
      <c r="H34" s="127">
        <v>13458800</v>
      </c>
      <c r="K34" s="125">
        <v>41647</v>
      </c>
      <c r="L34" s="126">
        <v>1837.900024</v>
      </c>
      <c r="M34" s="126">
        <v>1840.0200199999999</v>
      </c>
      <c r="N34" s="126">
        <v>1831.400024</v>
      </c>
      <c r="O34" s="126">
        <v>1837.48999</v>
      </c>
      <c r="P34" s="126">
        <v>1837.48999</v>
      </c>
      <c r="Q34" s="127">
        <v>3652140000</v>
      </c>
    </row>
    <row r="35" spans="2:17">
      <c r="B35" s="125">
        <v>41648</v>
      </c>
      <c r="C35" s="126">
        <v>80.540001000000004</v>
      </c>
      <c r="D35" s="126">
        <v>80.800003000000004</v>
      </c>
      <c r="E35" s="126">
        <v>80.029999000000004</v>
      </c>
      <c r="F35" s="126">
        <v>80.419998000000007</v>
      </c>
      <c r="G35" s="126">
        <v>68.460944999999995</v>
      </c>
      <c r="H35" s="127">
        <v>10833900</v>
      </c>
      <c r="K35" s="125">
        <v>41648</v>
      </c>
      <c r="L35" s="126">
        <v>1839</v>
      </c>
      <c r="M35" s="126">
        <v>1843.2299800000001</v>
      </c>
      <c r="N35" s="126">
        <v>1830.380005</v>
      </c>
      <c r="O35" s="126">
        <v>1838.130005</v>
      </c>
      <c r="P35" s="126">
        <v>1838.130005</v>
      </c>
      <c r="Q35" s="127">
        <v>3581150000</v>
      </c>
    </row>
    <row r="36" spans="2:17">
      <c r="B36" s="125">
        <v>41649</v>
      </c>
      <c r="C36" s="126">
        <v>80.589995999999999</v>
      </c>
      <c r="D36" s="126">
        <v>80.889999000000003</v>
      </c>
      <c r="E36" s="126">
        <v>80.199996999999996</v>
      </c>
      <c r="F36" s="126">
        <v>80.300003000000004</v>
      </c>
      <c r="G36" s="126">
        <v>68.358788000000004</v>
      </c>
      <c r="H36" s="127">
        <v>8448300</v>
      </c>
      <c r="K36" s="125">
        <v>41649</v>
      </c>
      <c r="L36" s="126">
        <v>1840.0600589999999</v>
      </c>
      <c r="M36" s="126">
        <v>1843.150024</v>
      </c>
      <c r="N36" s="126">
        <v>1832.4300539999999</v>
      </c>
      <c r="O36" s="126">
        <v>1842.369995</v>
      </c>
      <c r="P36" s="126">
        <v>1842.369995</v>
      </c>
      <c r="Q36" s="127">
        <v>3335710000</v>
      </c>
    </row>
    <row r="37" spans="2:17">
      <c r="B37" s="125">
        <v>41652</v>
      </c>
      <c r="C37" s="126">
        <v>80.010002</v>
      </c>
      <c r="D37" s="126">
        <v>80.5</v>
      </c>
      <c r="E37" s="126">
        <v>79.690002000000007</v>
      </c>
      <c r="F37" s="126">
        <v>80.010002</v>
      </c>
      <c r="G37" s="126">
        <v>68.111915999999994</v>
      </c>
      <c r="H37" s="127">
        <v>9360800</v>
      </c>
      <c r="K37" s="125">
        <v>41652</v>
      </c>
      <c r="L37" s="126">
        <v>1841.26001</v>
      </c>
      <c r="M37" s="126">
        <v>1843.4499510000001</v>
      </c>
      <c r="N37" s="126">
        <v>1815.5200199999999</v>
      </c>
      <c r="O37" s="126">
        <v>1819.1999510000001</v>
      </c>
      <c r="P37" s="126">
        <v>1819.1999510000001</v>
      </c>
      <c r="Q37" s="127">
        <v>3591350000</v>
      </c>
    </row>
    <row r="38" spans="2:17">
      <c r="B38" s="125">
        <v>41653</v>
      </c>
      <c r="C38" s="126">
        <v>80.059997999999993</v>
      </c>
      <c r="D38" s="126">
        <v>80.919998000000007</v>
      </c>
      <c r="E38" s="126">
        <v>80.019997000000004</v>
      </c>
      <c r="F38" s="126">
        <v>80.870002999999997</v>
      </c>
      <c r="G38" s="126">
        <v>68.844031999999999</v>
      </c>
      <c r="H38" s="127">
        <v>8737100</v>
      </c>
      <c r="K38" s="125">
        <v>41653</v>
      </c>
      <c r="L38" s="126">
        <v>1821.3599850000001</v>
      </c>
      <c r="M38" s="126">
        <v>1839.26001</v>
      </c>
      <c r="N38" s="126">
        <v>1821.3599850000001</v>
      </c>
      <c r="O38" s="126">
        <v>1838.880005</v>
      </c>
      <c r="P38" s="126">
        <v>1838.880005</v>
      </c>
      <c r="Q38" s="127">
        <v>3353270000</v>
      </c>
    </row>
    <row r="39" spans="2:17">
      <c r="B39" s="125">
        <v>41654</v>
      </c>
      <c r="C39" s="126">
        <v>80.699996999999996</v>
      </c>
      <c r="D39" s="126">
        <v>81.180000000000007</v>
      </c>
      <c r="E39" s="126">
        <v>80.25</v>
      </c>
      <c r="F39" s="126">
        <v>80.790001000000004</v>
      </c>
      <c r="G39" s="126">
        <v>68.775925000000001</v>
      </c>
      <c r="H39" s="127">
        <v>8221900</v>
      </c>
      <c r="K39" s="125">
        <v>41654</v>
      </c>
      <c r="L39" s="126">
        <v>1840.5200199999999</v>
      </c>
      <c r="M39" s="126">
        <v>1850.839966</v>
      </c>
      <c r="N39" s="126">
        <v>1840.5200199999999</v>
      </c>
      <c r="O39" s="126">
        <v>1848.380005</v>
      </c>
      <c r="P39" s="126">
        <v>1848.380005</v>
      </c>
      <c r="Q39" s="127">
        <v>3777800000</v>
      </c>
    </row>
    <row r="40" spans="2:17">
      <c r="B40" s="125">
        <v>41655</v>
      </c>
      <c r="C40" s="126">
        <v>80.650002000000001</v>
      </c>
      <c r="D40" s="126">
        <v>80.830001999999993</v>
      </c>
      <c r="E40" s="126">
        <v>80.260002</v>
      </c>
      <c r="F40" s="126">
        <v>80.559997999999993</v>
      </c>
      <c r="G40" s="126">
        <v>68.580116000000004</v>
      </c>
      <c r="H40" s="127">
        <v>11673300</v>
      </c>
      <c r="K40" s="125">
        <v>41655</v>
      </c>
      <c r="L40" s="126">
        <v>1847.98999</v>
      </c>
      <c r="M40" s="126">
        <v>1847.98999</v>
      </c>
      <c r="N40" s="126">
        <v>1840.3000489999999</v>
      </c>
      <c r="O40" s="126">
        <v>1845.8900149999999</v>
      </c>
      <c r="P40" s="126">
        <v>1845.8900149999999</v>
      </c>
      <c r="Q40" s="127">
        <v>3491310000</v>
      </c>
    </row>
    <row r="41" spans="2:17">
      <c r="B41" s="125">
        <v>41656</v>
      </c>
      <c r="C41" s="126">
        <v>80.419998000000007</v>
      </c>
      <c r="D41" s="126">
        <v>80.639999000000003</v>
      </c>
      <c r="E41" s="126">
        <v>79.800003000000004</v>
      </c>
      <c r="F41" s="126">
        <v>79.879997000000003</v>
      </c>
      <c r="G41" s="126">
        <v>68.001259000000005</v>
      </c>
      <c r="H41" s="127">
        <v>13629800</v>
      </c>
      <c r="K41" s="125">
        <v>41656</v>
      </c>
      <c r="L41" s="126">
        <v>1844.2299800000001</v>
      </c>
      <c r="M41" s="126">
        <v>1846.040039</v>
      </c>
      <c r="N41" s="126">
        <v>1835.2299800000001</v>
      </c>
      <c r="O41" s="126">
        <v>1838.6999510000001</v>
      </c>
      <c r="P41" s="126">
        <v>1838.6999510000001</v>
      </c>
      <c r="Q41" s="127">
        <v>3626120000</v>
      </c>
    </row>
    <row r="42" spans="2:17">
      <c r="B42" s="125">
        <v>41660</v>
      </c>
      <c r="C42" s="126">
        <v>80.589995999999999</v>
      </c>
      <c r="D42" s="126">
        <v>80.720000999999996</v>
      </c>
      <c r="E42" s="126">
        <v>79.540001000000004</v>
      </c>
      <c r="F42" s="126">
        <v>80.180000000000007</v>
      </c>
      <c r="G42" s="126">
        <v>68.256645000000006</v>
      </c>
      <c r="H42" s="127">
        <v>13216400</v>
      </c>
      <c r="K42" s="125">
        <v>41660</v>
      </c>
      <c r="L42" s="126">
        <v>1841.0500489999999</v>
      </c>
      <c r="M42" s="126">
        <v>1849.3100589999999</v>
      </c>
      <c r="N42" s="126">
        <v>1832.380005</v>
      </c>
      <c r="O42" s="126">
        <v>1843.8000489999999</v>
      </c>
      <c r="P42" s="126">
        <v>1843.8000489999999</v>
      </c>
      <c r="Q42" s="127">
        <v>3782470000</v>
      </c>
    </row>
    <row r="43" spans="2:17">
      <c r="B43" s="125">
        <v>41661</v>
      </c>
      <c r="C43" s="126">
        <v>79.569999999999993</v>
      </c>
      <c r="D43" s="126">
        <v>79.879997000000003</v>
      </c>
      <c r="E43" s="126">
        <v>79.050003000000004</v>
      </c>
      <c r="F43" s="126">
        <v>79.230002999999996</v>
      </c>
      <c r="G43" s="126">
        <v>67.957718</v>
      </c>
      <c r="H43" s="127">
        <v>8455600</v>
      </c>
      <c r="K43" s="125">
        <v>41661</v>
      </c>
      <c r="L43" s="126">
        <v>1844.709961</v>
      </c>
      <c r="M43" s="126">
        <v>1846.869995</v>
      </c>
      <c r="N43" s="126">
        <v>1840.880005</v>
      </c>
      <c r="O43" s="126">
        <v>1844.8599850000001</v>
      </c>
      <c r="P43" s="126">
        <v>1844.8599850000001</v>
      </c>
      <c r="Q43" s="127">
        <v>3374170000</v>
      </c>
    </row>
    <row r="44" spans="2:17">
      <c r="B44" s="125">
        <v>41662</v>
      </c>
      <c r="C44" s="126">
        <v>78.709998999999996</v>
      </c>
      <c r="D44" s="126">
        <v>78.970000999999996</v>
      </c>
      <c r="E44" s="126">
        <v>78.120002999999997</v>
      </c>
      <c r="F44" s="126">
        <v>78.239998</v>
      </c>
      <c r="G44" s="126">
        <v>67.108574000000004</v>
      </c>
      <c r="H44" s="127">
        <v>12667700</v>
      </c>
      <c r="K44" s="125">
        <v>41662</v>
      </c>
      <c r="L44" s="126">
        <v>1842.290039</v>
      </c>
      <c r="M44" s="126">
        <v>1842.290039</v>
      </c>
      <c r="N44" s="126">
        <v>1820.0600589999999</v>
      </c>
      <c r="O44" s="126">
        <v>1828.459961</v>
      </c>
      <c r="P44" s="126">
        <v>1828.459961</v>
      </c>
      <c r="Q44" s="127">
        <v>3972250000</v>
      </c>
    </row>
    <row r="45" spans="2:17">
      <c r="B45" s="125">
        <v>41663</v>
      </c>
      <c r="C45" s="126">
        <v>79.330001999999993</v>
      </c>
      <c r="D45" s="126">
        <v>81.699996999999996</v>
      </c>
      <c r="E45" s="126">
        <v>78.779999000000004</v>
      </c>
      <c r="F45" s="126">
        <v>79.180000000000007</v>
      </c>
      <c r="G45" s="126">
        <v>67.914824999999993</v>
      </c>
      <c r="H45" s="127">
        <v>20163200</v>
      </c>
      <c r="K45" s="125">
        <v>41663</v>
      </c>
      <c r="L45" s="126">
        <v>1826.959961</v>
      </c>
      <c r="M45" s="126">
        <v>1826.959961</v>
      </c>
      <c r="N45" s="126">
        <v>1790.290039</v>
      </c>
      <c r="O45" s="126">
        <v>1790.290039</v>
      </c>
      <c r="P45" s="126">
        <v>1790.290039</v>
      </c>
      <c r="Q45" s="127">
        <v>4618450000</v>
      </c>
    </row>
    <row r="46" spans="2:17">
      <c r="B46" s="125">
        <v>41666</v>
      </c>
      <c r="C46" s="126">
        <v>79.239998</v>
      </c>
      <c r="D46" s="126">
        <v>79.300003000000004</v>
      </c>
      <c r="E46" s="126">
        <v>78.419998000000007</v>
      </c>
      <c r="F46" s="126">
        <v>78.470000999999996</v>
      </c>
      <c r="G46" s="126">
        <v>67.305840000000003</v>
      </c>
      <c r="H46" s="127">
        <v>10395400</v>
      </c>
      <c r="K46" s="125">
        <v>41666</v>
      </c>
      <c r="L46" s="126">
        <v>1791.030029</v>
      </c>
      <c r="M46" s="126">
        <v>1795.9799800000001</v>
      </c>
      <c r="N46" s="126">
        <v>1772.880005</v>
      </c>
      <c r="O46" s="126">
        <v>1781.5600589999999</v>
      </c>
      <c r="P46" s="126">
        <v>1781.5600589999999</v>
      </c>
      <c r="Q46" s="127">
        <v>4045200000</v>
      </c>
    </row>
    <row r="47" spans="2:17">
      <c r="B47" s="125">
        <v>41667</v>
      </c>
      <c r="C47" s="126">
        <v>78.669998000000007</v>
      </c>
      <c r="D47" s="126">
        <v>79.519997000000004</v>
      </c>
      <c r="E47" s="126">
        <v>78.430000000000007</v>
      </c>
      <c r="F47" s="126">
        <v>79.110000999999997</v>
      </c>
      <c r="G47" s="126">
        <v>67.854774000000006</v>
      </c>
      <c r="H47" s="127">
        <v>10060800</v>
      </c>
      <c r="K47" s="125">
        <v>41667</v>
      </c>
      <c r="L47" s="126">
        <v>1783</v>
      </c>
      <c r="M47" s="126">
        <v>1793.869995</v>
      </c>
      <c r="N47" s="126">
        <v>1779.48999</v>
      </c>
      <c r="O47" s="126">
        <v>1792.5</v>
      </c>
      <c r="P47" s="126">
        <v>1792.5</v>
      </c>
      <c r="Q47" s="127">
        <v>3437830000</v>
      </c>
    </row>
    <row r="48" spans="2:17">
      <c r="B48" s="125">
        <v>41668</v>
      </c>
      <c r="C48" s="126">
        <v>78.800003000000004</v>
      </c>
      <c r="D48" s="126">
        <v>78.800003000000004</v>
      </c>
      <c r="E48" s="126">
        <v>77.379997000000003</v>
      </c>
      <c r="F48" s="126">
        <v>77.639999000000003</v>
      </c>
      <c r="G48" s="126">
        <v>66.593933000000007</v>
      </c>
      <c r="H48" s="127">
        <v>13443100</v>
      </c>
      <c r="K48" s="125">
        <v>41668</v>
      </c>
      <c r="L48" s="126">
        <v>1790.150024</v>
      </c>
      <c r="M48" s="126">
        <v>1790.150024</v>
      </c>
      <c r="N48" s="126">
        <v>1770.4499510000001</v>
      </c>
      <c r="O48" s="126">
        <v>1774.1999510000001</v>
      </c>
      <c r="P48" s="126">
        <v>1774.1999510000001</v>
      </c>
      <c r="Q48" s="127">
        <v>3964020000</v>
      </c>
    </row>
    <row r="49" spans="2:17">
      <c r="B49" s="125">
        <v>41669</v>
      </c>
      <c r="C49" s="126">
        <v>78.050003000000004</v>
      </c>
      <c r="D49" s="126">
        <v>78.050003000000004</v>
      </c>
      <c r="E49" s="126">
        <v>76.769997000000004</v>
      </c>
      <c r="F49" s="126">
        <v>76.870002999999997</v>
      </c>
      <c r="G49" s="126">
        <v>65.933479000000005</v>
      </c>
      <c r="H49" s="127">
        <v>9450500</v>
      </c>
      <c r="K49" s="125">
        <v>41669</v>
      </c>
      <c r="L49" s="126">
        <v>1777.170044</v>
      </c>
      <c r="M49" s="126">
        <v>1798.7700199999999</v>
      </c>
      <c r="N49" s="126">
        <v>1777.170044</v>
      </c>
      <c r="O49" s="126">
        <v>1794.1899410000001</v>
      </c>
      <c r="P49" s="126">
        <v>1794.1899410000001</v>
      </c>
      <c r="Q49" s="127">
        <v>3547510000</v>
      </c>
    </row>
    <row r="50" spans="2:17">
      <c r="B50" s="125">
        <v>41670</v>
      </c>
      <c r="C50" s="126">
        <v>76.029999000000004</v>
      </c>
      <c r="D50" s="126">
        <v>77.190002000000007</v>
      </c>
      <c r="E50" s="126">
        <v>75.260002</v>
      </c>
      <c r="F50" s="126">
        <v>76.620002999999997</v>
      </c>
      <c r="G50" s="126">
        <v>65.719054999999997</v>
      </c>
      <c r="H50" s="127">
        <v>12988800</v>
      </c>
      <c r="K50" s="125">
        <v>41670</v>
      </c>
      <c r="L50" s="126">
        <v>1790.880005</v>
      </c>
      <c r="M50" s="126">
        <v>1793.880005</v>
      </c>
      <c r="N50" s="126">
        <v>1772.26001</v>
      </c>
      <c r="O50" s="126">
        <v>1782.589966</v>
      </c>
      <c r="P50" s="126">
        <v>1782.589966</v>
      </c>
      <c r="Q50" s="127">
        <v>4059690000</v>
      </c>
    </row>
    <row r="51" spans="2:17">
      <c r="B51" s="125">
        <v>41673</v>
      </c>
      <c r="C51" s="126">
        <v>76.690002000000007</v>
      </c>
      <c r="D51" s="126">
        <v>76.760002</v>
      </c>
      <c r="E51" s="126">
        <v>75.599997999999999</v>
      </c>
      <c r="F51" s="126">
        <v>75.699996999999996</v>
      </c>
      <c r="G51" s="126">
        <v>64.929939000000005</v>
      </c>
      <c r="H51" s="127">
        <v>14292700</v>
      </c>
      <c r="K51" s="125">
        <v>41673</v>
      </c>
      <c r="L51" s="126">
        <v>1782.6800539999999</v>
      </c>
      <c r="M51" s="126">
        <v>1784.829956</v>
      </c>
      <c r="N51" s="126">
        <v>1739.660034</v>
      </c>
      <c r="O51" s="126">
        <v>1741.8900149999999</v>
      </c>
      <c r="P51" s="126">
        <v>1741.8900149999999</v>
      </c>
      <c r="Q51" s="127">
        <v>4726040000</v>
      </c>
    </row>
    <row r="52" spans="2:17">
      <c r="B52" s="125">
        <v>41674</v>
      </c>
      <c r="C52" s="126">
        <v>76</v>
      </c>
      <c r="D52" s="126">
        <v>76.389999000000003</v>
      </c>
      <c r="E52" s="126">
        <v>75.400002000000001</v>
      </c>
      <c r="F52" s="126">
        <v>76.089995999999999</v>
      </c>
      <c r="G52" s="126">
        <v>65.264458000000005</v>
      </c>
      <c r="H52" s="127">
        <v>12055400</v>
      </c>
      <c r="K52" s="125">
        <v>41674</v>
      </c>
      <c r="L52" s="126">
        <v>1743.8199460000001</v>
      </c>
      <c r="M52" s="126">
        <v>1758.7299800000001</v>
      </c>
      <c r="N52" s="126">
        <v>1743.8199460000001</v>
      </c>
      <c r="O52" s="126">
        <v>1755.1999510000001</v>
      </c>
      <c r="P52" s="126">
        <v>1755.1999510000001</v>
      </c>
      <c r="Q52" s="127">
        <v>4068410000</v>
      </c>
    </row>
    <row r="53" spans="2:17">
      <c r="B53" s="125">
        <v>41675</v>
      </c>
      <c r="C53" s="126">
        <v>75.940002000000007</v>
      </c>
      <c r="D53" s="126">
        <v>76.800003000000004</v>
      </c>
      <c r="E53" s="126">
        <v>75.669998000000007</v>
      </c>
      <c r="F53" s="126">
        <v>76.449996999999996</v>
      </c>
      <c r="G53" s="126">
        <v>65.573234999999997</v>
      </c>
      <c r="H53" s="127">
        <v>9734100</v>
      </c>
      <c r="K53" s="125">
        <v>41675</v>
      </c>
      <c r="L53" s="126">
        <v>1753.380005</v>
      </c>
      <c r="M53" s="126">
        <v>1755.790039</v>
      </c>
      <c r="N53" s="126">
        <v>1737.920044</v>
      </c>
      <c r="O53" s="126">
        <v>1751.6400149999999</v>
      </c>
      <c r="P53" s="126">
        <v>1751.6400149999999</v>
      </c>
      <c r="Q53" s="127">
        <v>3984290000</v>
      </c>
    </row>
    <row r="54" spans="2:17">
      <c r="B54" s="125">
        <v>41676</v>
      </c>
      <c r="C54" s="126">
        <v>76.529999000000004</v>
      </c>
      <c r="D54" s="126">
        <v>76.989998</v>
      </c>
      <c r="E54" s="126">
        <v>76.480002999999996</v>
      </c>
      <c r="F54" s="126">
        <v>76.900002000000001</v>
      </c>
      <c r="G54" s="126">
        <v>65.959213000000005</v>
      </c>
      <c r="H54" s="127">
        <v>7819700</v>
      </c>
      <c r="K54" s="125">
        <v>41676</v>
      </c>
      <c r="L54" s="126">
        <v>1752.98999</v>
      </c>
      <c r="M54" s="126">
        <v>1774.0600589999999</v>
      </c>
      <c r="N54" s="126">
        <v>1752.98999</v>
      </c>
      <c r="O54" s="126">
        <v>1773.4300539999999</v>
      </c>
      <c r="P54" s="126">
        <v>1773.4300539999999</v>
      </c>
      <c r="Q54" s="127">
        <v>3825410000</v>
      </c>
    </row>
    <row r="55" spans="2:17">
      <c r="B55" s="125">
        <v>41677</v>
      </c>
      <c r="C55" s="126">
        <v>76.989998</v>
      </c>
      <c r="D55" s="126">
        <v>77.389999000000003</v>
      </c>
      <c r="E55" s="126">
        <v>76.75</v>
      </c>
      <c r="F55" s="126">
        <v>77.309997999999993</v>
      </c>
      <c r="G55" s="126">
        <v>66.310897999999995</v>
      </c>
      <c r="H55" s="127">
        <v>7259200</v>
      </c>
      <c r="K55" s="125">
        <v>41677</v>
      </c>
      <c r="L55" s="126">
        <v>1776.01001</v>
      </c>
      <c r="M55" s="126">
        <v>1798.030029</v>
      </c>
      <c r="N55" s="126">
        <v>1776.01001</v>
      </c>
      <c r="O55" s="126">
        <v>1797.0200199999999</v>
      </c>
      <c r="P55" s="126">
        <v>1797.0200199999999</v>
      </c>
      <c r="Q55" s="127">
        <v>3775990000</v>
      </c>
    </row>
    <row r="56" spans="2:17">
      <c r="B56" s="125">
        <v>41680</v>
      </c>
      <c r="C56" s="126">
        <v>77.430000000000007</v>
      </c>
      <c r="D56" s="126">
        <v>78.089995999999999</v>
      </c>
      <c r="E56" s="126">
        <v>77.190002000000007</v>
      </c>
      <c r="F56" s="126">
        <v>78.029999000000004</v>
      </c>
      <c r="G56" s="126">
        <v>66.928428999999994</v>
      </c>
      <c r="H56" s="127">
        <v>8959700</v>
      </c>
      <c r="K56" s="125">
        <v>41680</v>
      </c>
      <c r="L56" s="126">
        <v>1796.1999510000001</v>
      </c>
      <c r="M56" s="126">
        <v>1799.9399410000001</v>
      </c>
      <c r="N56" s="126">
        <v>1791.829956</v>
      </c>
      <c r="O56" s="126">
        <v>1799.839966</v>
      </c>
      <c r="P56" s="126">
        <v>1799.839966</v>
      </c>
      <c r="Q56" s="127">
        <v>3312160000</v>
      </c>
    </row>
    <row r="57" spans="2:17">
      <c r="B57" s="125">
        <v>41681</v>
      </c>
      <c r="C57" s="126">
        <v>78.099997999999999</v>
      </c>
      <c r="D57" s="126">
        <v>79.110000999999997</v>
      </c>
      <c r="E57" s="126">
        <v>77.639999000000003</v>
      </c>
      <c r="F57" s="126">
        <v>78.839995999999999</v>
      </c>
      <c r="G57" s="126">
        <v>67.623199</v>
      </c>
      <c r="H57" s="127">
        <v>10500800</v>
      </c>
      <c r="K57" s="125">
        <v>41681</v>
      </c>
      <c r="L57" s="126">
        <v>1800.4499510000001</v>
      </c>
      <c r="M57" s="126">
        <v>1823.540039</v>
      </c>
      <c r="N57" s="126">
        <v>1800.410034</v>
      </c>
      <c r="O57" s="126">
        <v>1819.75</v>
      </c>
      <c r="P57" s="126">
        <v>1819.75</v>
      </c>
      <c r="Q57" s="127">
        <v>3699380000</v>
      </c>
    </row>
    <row r="58" spans="2:17">
      <c r="B58" s="125">
        <v>41682</v>
      </c>
      <c r="C58" s="126">
        <v>78.129997000000003</v>
      </c>
      <c r="D58" s="126">
        <v>78.529999000000004</v>
      </c>
      <c r="E58" s="126">
        <v>77.059997999999993</v>
      </c>
      <c r="F58" s="126">
        <v>77.489998</v>
      </c>
      <c r="G58" s="126">
        <v>66.465262999999993</v>
      </c>
      <c r="H58" s="127">
        <v>11019700</v>
      </c>
      <c r="K58" s="125">
        <v>41682</v>
      </c>
      <c r="L58" s="126">
        <v>1820.119995</v>
      </c>
      <c r="M58" s="126">
        <v>1826.5500489999999</v>
      </c>
      <c r="N58" s="126">
        <v>1815.969971</v>
      </c>
      <c r="O58" s="126">
        <v>1819.26001</v>
      </c>
      <c r="P58" s="126">
        <v>1819.26001</v>
      </c>
      <c r="Q58" s="127">
        <v>3326380000</v>
      </c>
    </row>
    <row r="59" spans="2:17">
      <c r="B59" s="125">
        <v>41683</v>
      </c>
      <c r="C59" s="126">
        <v>77.089995999999999</v>
      </c>
      <c r="D59" s="126">
        <v>77.919998000000007</v>
      </c>
      <c r="E59" s="126">
        <v>77</v>
      </c>
      <c r="F59" s="126">
        <v>77.800003000000004</v>
      </c>
      <c r="G59" s="126">
        <v>66.731171000000003</v>
      </c>
      <c r="H59" s="127">
        <v>7420600</v>
      </c>
      <c r="K59" s="125">
        <v>41683</v>
      </c>
      <c r="L59" s="126">
        <v>1814.8199460000001</v>
      </c>
      <c r="M59" s="126">
        <v>1830.25</v>
      </c>
      <c r="N59" s="126">
        <v>1809.219971</v>
      </c>
      <c r="O59" s="126">
        <v>1829.829956</v>
      </c>
      <c r="P59" s="126">
        <v>1829.829956</v>
      </c>
      <c r="Q59" s="127">
        <v>3289510000</v>
      </c>
    </row>
    <row r="60" spans="2:17">
      <c r="B60" s="125">
        <v>41684</v>
      </c>
      <c r="C60" s="126">
        <v>77.690002000000007</v>
      </c>
      <c r="D60" s="126">
        <v>79.75</v>
      </c>
      <c r="E60" s="126">
        <v>77.25</v>
      </c>
      <c r="F60" s="126">
        <v>79.400002000000001</v>
      </c>
      <c r="G60" s="126">
        <v>68.103522999999996</v>
      </c>
      <c r="H60" s="127">
        <v>10791900</v>
      </c>
      <c r="K60" s="125">
        <v>41684</v>
      </c>
      <c r="L60" s="126">
        <v>1828.459961</v>
      </c>
      <c r="M60" s="126">
        <v>1841.650024</v>
      </c>
      <c r="N60" s="126">
        <v>1825.589966</v>
      </c>
      <c r="O60" s="126">
        <v>1838.630005</v>
      </c>
      <c r="P60" s="126">
        <v>1838.630005</v>
      </c>
      <c r="Q60" s="127">
        <v>3114750000</v>
      </c>
    </row>
    <row r="61" spans="2:17">
      <c r="B61" s="125">
        <v>41688</v>
      </c>
      <c r="C61" s="126">
        <v>79.480002999999996</v>
      </c>
      <c r="D61" s="126">
        <v>79.629997000000003</v>
      </c>
      <c r="E61" s="126">
        <v>77.559997999999993</v>
      </c>
      <c r="F61" s="126">
        <v>77.970000999999996</v>
      </c>
      <c r="G61" s="126">
        <v>66.876975999999999</v>
      </c>
      <c r="H61" s="127">
        <v>15750700</v>
      </c>
      <c r="K61" s="125">
        <v>41688</v>
      </c>
      <c r="L61" s="126">
        <v>1839.030029</v>
      </c>
      <c r="M61" s="126">
        <v>1842.869995</v>
      </c>
      <c r="N61" s="126">
        <v>1835.01001</v>
      </c>
      <c r="O61" s="126">
        <v>1840.76001</v>
      </c>
      <c r="P61" s="126">
        <v>1840.76001</v>
      </c>
      <c r="Q61" s="127">
        <v>3421110000</v>
      </c>
    </row>
    <row r="62" spans="2:17">
      <c r="B62" s="125">
        <v>41689</v>
      </c>
      <c r="C62" s="126">
        <v>77.639999000000003</v>
      </c>
      <c r="D62" s="126">
        <v>78.959998999999996</v>
      </c>
      <c r="E62" s="126">
        <v>77.550003000000004</v>
      </c>
      <c r="F62" s="126">
        <v>78.139999000000003</v>
      </c>
      <c r="G62" s="126">
        <v>67.022812000000002</v>
      </c>
      <c r="H62" s="127">
        <v>8740000</v>
      </c>
      <c r="K62" s="125">
        <v>41689</v>
      </c>
      <c r="L62" s="126">
        <v>1838.900024</v>
      </c>
      <c r="M62" s="126">
        <v>1847.5</v>
      </c>
      <c r="N62" s="126">
        <v>1826.98999</v>
      </c>
      <c r="O62" s="126">
        <v>1828.75</v>
      </c>
      <c r="P62" s="126">
        <v>1828.75</v>
      </c>
      <c r="Q62" s="127">
        <v>3661570000</v>
      </c>
    </row>
    <row r="63" spans="2:17">
      <c r="B63" s="125">
        <v>41690</v>
      </c>
      <c r="C63" s="126">
        <v>77.959998999999996</v>
      </c>
      <c r="D63" s="126">
        <v>78.440002000000007</v>
      </c>
      <c r="E63" s="126">
        <v>77.5</v>
      </c>
      <c r="F63" s="126">
        <v>77.919998000000007</v>
      </c>
      <c r="G63" s="126">
        <v>66.834075999999996</v>
      </c>
      <c r="H63" s="127">
        <v>8275200</v>
      </c>
      <c r="K63" s="125">
        <v>41690</v>
      </c>
      <c r="L63" s="126">
        <v>1829.23999</v>
      </c>
      <c r="M63" s="126">
        <v>1842.790039</v>
      </c>
      <c r="N63" s="126">
        <v>1824.579956</v>
      </c>
      <c r="O63" s="126">
        <v>1839.780029</v>
      </c>
      <c r="P63" s="126">
        <v>1839.780029</v>
      </c>
      <c r="Q63" s="127">
        <v>3404980000</v>
      </c>
    </row>
    <row r="64" spans="2:17">
      <c r="B64" s="125">
        <v>41691</v>
      </c>
      <c r="C64" s="126">
        <v>78.050003000000004</v>
      </c>
      <c r="D64" s="126">
        <v>78.889999000000003</v>
      </c>
      <c r="E64" s="126">
        <v>77.910004000000001</v>
      </c>
      <c r="F64" s="126">
        <v>77.970000999999996</v>
      </c>
      <c r="G64" s="126">
        <v>66.876975999999999</v>
      </c>
      <c r="H64" s="127">
        <v>8089200</v>
      </c>
      <c r="K64" s="125">
        <v>41691</v>
      </c>
      <c r="L64" s="126">
        <v>1841.0699460000001</v>
      </c>
      <c r="M64" s="126">
        <v>1846.130005</v>
      </c>
      <c r="N64" s="126">
        <v>1835.599976</v>
      </c>
      <c r="O64" s="126">
        <v>1836.25</v>
      </c>
      <c r="P64" s="126">
        <v>1836.25</v>
      </c>
      <c r="Q64" s="127">
        <v>3403880000</v>
      </c>
    </row>
    <row r="65" spans="2:17">
      <c r="B65" s="125">
        <v>41694</v>
      </c>
      <c r="C65" s="126">
        <v>78.029999000000004</v>
      </c>
      <c r="D65" s="126">
        <v>78.769997000000004</v>
      </c>
      <c r="E65" s="126">
        <v>77.610000999999997</v>
      </c>
      <c r="F65" s="126">
        <v>77.860000999999997</v>
      </c>
      <c r="G65" s="126">
        <v>66.782646</v>
      </c>
      <c r="H65" s="127">
        <v>7838700</v>
      </c>
      <c r="K65" s="125">
        <v>41694</v>
      </c>
      <c r="L65" s="126">
        <v>1836.780029</v>
      </c>
      <c r="M65" s="126">
        <v>1858.709961</v>
      </c>
      <c r="N65" s="126">
        <v>1836.780029</v>
      </c>
      <c r="O65" s="126">
        <v>1847.6099850000001</v>
      </c>
      <c r="P65" s="126">
        <v>1847.6099850000001</v>
      </c>
      <c r="Q65" s="127">
        <v>4014530000</v>
      </c>
    </row>
    <row r="66" spans="2:17">
      <c r="B66" s="125">
        <v>41695</v>
      </c>
      <c r="C66" s="126">
        <v>77.730002999999996</v>
      </c>
      <c r="D66" s="126">
        <v>78.309997999999993</v>
      </c>
      <c r="E66" s="126">
        <v>77.400002000000001</v>
      </c>
      <c r="F66" s="126">
        <v>78.120002999999997</v>
      </c>
      <c r="G66" s="126">
        <v>67.005645999999999</v>
      </c>
      <c r="H66" s="127">
        <v>8177500</v>
      </c>
      <c r="K66" s="125">
        <v>41695</v>
      </c>
      <c r="L66" s="126">
        <v>1847.660034</v>
      </c>
      <c r="M66" s="126">
        <v>1852.910034</v>
      </c>
      <c r="N66" s="126">
        <v>1840.1899410000001</v>
      </c>
      <c r="O66" s="126">
        <v>1845.119995</v>
      </c>
      <c r="P66" s="126">
        <v>1845.119995</v>
      </c>
      <c r="Q66" s="127">
        <v>3515560000</v>
      </c>
    </row>
    <row r="67" spans="2:17">
      <c r="B67" s="125">
        <v>41696</v>
      </c>
      <c r="C67" s="126">
        <v>78.230002999999996</v>
      </c>
      <c r="D67" s="126">
        <v>78.769997000000004</v>
      </c>
      <c r="E67" s="126">
        <v>77.819999999999993</v>
      </c>
      <c r="F67" s="126">
        <v>77.860000999999997</v>
      </c>
      <c r="G67" s="126">
        <v>66.782646</v>
      </c>
      <c r="H67" s="127">
        <v>7764700</v>
      </c>
      <c r="K67" s="125">
        <v>41696</v>
      </c>
      <c r="L67" s="126">
        <v>1845.790039</v>
      </c>
      <c r="M67" s="126">
        <v>1852.650024</v>
      </c>
      <c r="N67" s="126">
        <v>1840.660034</v>
      </c>
      <c r="O67" s="126">
        <v>1845.160034</v>
      </c>
      <c r="P67" s="126">
        <v>1845.160034</v>
      </c>
      <c r="Q67" s="127">
        <v>3716730000</v>
      </c>
    </row>
    <row r="68" spans="2:17">
      <c r="B68" s="125">
        <v>41697</v>
      </c>
      <c r="C68" s="126">
        <v>77.769997000000004</v>
      </c>
      <c r="D68" s="126">
        <v>78.230002999999996</v>
      </c>
      <c r="E68" s="126">
        <v>77.559997999999993</v>
      </c>
      <c r="F68" s="126">
        <v>78.190002000000007</v>
      </c>
      <c r="G68" s="126">
        <v>67.065680999999998</v>
      </c>
      <c r="H68" s="127">
        <v>6549800</v>
      </c>
      <c r="K68" s="125">
        <v>41697</v>
      </c>
      <c r="L68" s="126">
        <v>1844.900024</v>
      </c>
      <c r="M68" s="126">
        <v>1854.530029</v>
      </c>
      <c r="N68" s="126">
        <v>1841.130005</v>
      </c>
      <c r="O68" s="126">
        <v>1854.290039</v>
      </c>
      <c r="P68" s="126">
        <v>1854.290039</v>
      </c>
      <c r="Q68" s="127">
        <v>3547460000</v>
      </c>
    </row>
    <row r="69" spans="2:17">
      <c r="B69" s="125">
        <v>41698</v>
      </c>
      <c r="C69" s="126">
        <v>78.239998</v>
      </c>
      <c r="D69" s="126">
        <v>78.910004000000001</v>
      </c>
      <c r="E69" s="126">
        <v>78.010002</v>
      </c>
      <c r="F69" s="126">
        <v>78.660004000000001</v>
      </c>
      <c r="G69" s="126">
        <v>67.468826000000007</v>
      </c>
      <c r="H69" s="127">
        <v>8489600</v>
      </c>
      <c r="K69" s="125">
        <v>41698</v>
      </c>
      <c r="L69" s="126">
        <v>1855.119995</v>
      </c>
      <c r="M69" s="126">
        <v>1867.920044</v>
      </c>
      <c r="N69" s="126">
        <v>1847.670044</v>
      </c>
      <c r="O69" s="126">
        <v>1859.4499510000001</v>
      </c>
      <c r="P69" s="126">
        <v>1859.4499510000001</v>
      </c>
      <c r="Q69" s="127">
        <v>3917450000</v>
      </c>
    </row>
    <row r="70" spans="2:17">
      <c r="B70" s="125">
        <v>41701</v>
      </c>
      <c r="C70" s="126">
        <v>78.260002</v>
      </c>
      <c r="D70" s="126">
        <v>78.410004000000001</v>
      </c>
      <c r="E70" s="126">
        <v>77.349997999999999</v>
      </c>
      <c r="F70" s="126">
        <v>77.480002999999996</v>
      </c>
      <c r="G70" s="126">
        <v>66.456695999999994</v>
      </c>
      <c r="H70" s="127">
        <v>8598600</v>
      </c>
      <c r="K70" s="125">
        <v>41701</v>
      </c>
      <c r="L70" s="126">
        <v>1857.6800539999999</v>
      </c>
      <c r="M70" s="126">
        <v>1857.6800539999999</v>
      </c>
      <c r="N70" s="126">
        <v>1834.4399410000001</v>
      </c>
      <c r="O70" s="126">
        <v>1845.7299800000001</v>
      </c>
      <c r="P70" s="126">
        <v>1845.7299800000001</v>
      </c>
      <c r="Q70" s="127">
        <v>3428220000</v>
      </c>
    </row>
    <row r="71" spans="2:17">
      <c r="B71" s="125">
        <v>41702</v>
      </c>
      <c r="C71" s="126">
        <v>78.089995999999999</v>
      </c>
      <c r="D71" s="126">
        <v>78.720000999999996</v>
      </c>
      <c r="E71" s="126">
        <v>77.900002000000001</v>
      </c>
      <c r="F71" s="126">
        <v>78.449996999999996</v>
      </c>
      <c r="G71" s="126">
        <v>67.288689000000005</v>
      </c>
      <c r="H71" s="127">
        <v>8306900</v>
      </c>
      <c r="K71" s="125">
        <v>41702</v>
      </c>
      <c r="L71" s="126">
        <v>1849.2299800000001</v>
      </c>
      <c r="M71" s="126">
        <v>1876.2299800000001</v>
      </c>
      <c r="N71" s="126">
        <v>1849.2299800000001</v>
      </c>
      <c r="O71" s="126">
        <v>1873.910034</v>
      </c>
      <c r="P71" s="126">
        <v>1873.910034</v>
      </c>
      <c r="Q71" s="127">
        <v>3765770000</v>
      </c>
    </row>
    <row r="72" spans="2:17">
      <c r="B72" s="125">
        <v>41703</v>
      </c>
      <c r="C72" s="126">
        <v>78.319999999999993</v>
      </c>
      <c r="D72" s="126">
        <v>78.410004000000001</v>
      </c>
      <c r="E72" s="126">
        <v>77.550003000000004</v>
      </c>
      <c r="F72" s="126">
        <v>77.819999999999993</v>
      </c>
      <c r="G72" s="126">
        <v>66.748328999999998</v>
      </c>
      <c r="H72" s="127">
        <v>8542300</v>
      </c>
      <c r="K72" s="125">
        <v>41703</v>
      </c>
      <c r="L72" s="126">
        <v>1874.0500489999999</v>
      </c>
      <c r="M72" s="126">
        <v>1876.530029</v>
      </c>
      <c r="N72" s="126">
        <v>1871.1099850000001</v>
      </c>
      <c r="O72" s="126">
        <v>1873.8100589999999</v>
      </c>
      <c r="P72" s="126">
        <v>1873.8100589999999</v>
      </c>
      <c r="Q72" s="127">
        <v>3392990000</v>
      </c>
    </row>
    <row r="73" spans="2:17">
      <c r="B73" s="125">
        <v>41704</v>
      </c>
      <c r="C73" s="126">
        <v>78.040001000000004</v>
      </c>
      <c r="D73" s="126">
        <v>78.440002000000007</v>
      </c>
      <c r="E73" s="126">
        <v>77.839995999999999</v>
      </c>
      <c r="F73" s="126">
        <v>78.059997999999993</v>
      </c>
      <c r="G73" s="126">
        <v>66.954193000000004</v>
      </c>
      <c r="H73" s="127">
        <v>6475600</v>
      </c>
      <c r="K73" s="125">
        <v>41704</v>
      </c>
      <c r="L73" s="126">
        <v>1874.1800539999999</v>
      </c>
      <c r="M73" s="126">
        <v>1881.9399410000001</v>
      </c>
      <c r="N73" s="126">
        <v>1874.1800539999999</v>
      </c>
      <c r="O73" s="126">
        <v>1877.030029</v>
      </c>
      <c r="P73" s="126">
        <v>1877.030029</v>
      </c>
      <c r="Q73" s="127">
        <v>3360450000</v>
      </c>
    </row>
    <row r="74" spans="2:17">
      <c r="B74" s="125">
        <v>41705</v>
      </c>
      <c r="C74" s="126">
        <v>78.410004000000001</v>
      </c>
      <c r="D74" s="126">
        <v>78.599997999999999</v>
      </c>
      <c r="E74" s="126">
        <v>78.110000999999997</v>
      </c>
      <c r="F74" s="126">
        <v>78.379997000000003</v>
      </c>
      <c r="G74" s="126">
        <v>67.228652999999994</v>
      </c>
      <c r="H74" s="127">
        <v>5865400</v>
      </c>
      <c r="K74" s="125">
        <v>41705</v>
      </c>
      <c r="L74" s="126">
        <v>1878.5200199999999</v>
      </c>
      <c r="M74" s="126">
        <v>1883.5699460000001</v>
      </c>
      <c r="N74" s="126">
        <v>1870.5600589999999</v>
      </c>
      <c r="O74" s="126">
        <v>1878.040039</v>
      </c>
      <c r="P74" s="126">
        <v>1878.040039</v>
      </c>
      <c r="Q74" s="127">
        <v>3564740000</v>
      </c>
    </row>
    <row r="75" spans="2:17">
      <c r="B75" s="125">
        <v>41708</v>
      </c>
      <c r="C75" s="126">
        <v>78.290001000000004</v>
      </c>
      <c r="D75" s="126">
        <v>78.569999999999993</v>
      </c>
      <c r="E75" s="126">
        <v>78.199996999999996</v>
      </c>
      <c r="F75" s="126">
        <v>78.529999000000004</v>
      </c>
      <c r="G75" s="126">
        <v>67.357307000000006</v>
      </c>
      <c r="H75" s="127">
        <v>5229900</v>
      </c>
      <c r="K75" s="125">
        <v>41708</v>
      </c>
      <c r="L75" s="126">
        <v>1877.8599850000001</v>
      </c>
      <c r="M75" s="126">
        <v>1877.869995</v>
      </c>
      <c r="N75" s="126">
        <v>1867.040039</v>
      </c>
      <c r="O75" s="126">
        <v>1877.170044</v>
      </c>
      <c r="P75" s="126">
        <v>1877.170044</v>
      </c>
      <c r="Q75" s="127">
        <v>3021350000</v>
      </c>
    </row>
    <row r="76" spans="2:17">
      <c r="B76" s="125">
        <v>41709</v>
      </c>
      <c r="C76" s="126">
        <v>78.589995999999999</v>
      </c>
      <c r="D76" s="126">
        <v>79.389999000000003</v>
      </c>
      <c r="E76" s="126">
        <v>78.569999999999993</v>
      </c>
      <c r="F76" s="126">
        <v>78.949996999999996</v>
      </c>
      <c r="G76" s="126">
        <v>67.717551999999998</v>
      </c>
      <c r="H76" s="127">
        <v>6595800</v>
      </c>
      <c r="K76" s="125">
        <v>41709</v>
      </c>
      <c r="L76" s="126">
        <v>1878.26001</v>
      </c>
      <c r="M76" s="126">
        <v>1882.349976</v>
      </c>
      <c r="N76" s="126">
        <v>1863.880005</v>
      </c>
      <c r="O76" s="126">
        <v>1867.630005</v>
      </c>
      <c r="P76" s="126">
        <v>1867.630005</v>
      </c>
      <c r="Q76" s="127">
        <v>3392400000</v>
      </c>
    </row>
    <row r="77" spans="2:17">
      <c r="B77" s="125">
        <v>41710</v>
      </c>
      <c r="C77" s="126">
        <v>78.660004000000001</v>
      </c>
      <c r="D77" s="126">
        <v>79.449996999999996</v>
      </c>
      <c r="E77" s="126">
        <v>78.620002999999997</v>
      </c>
      <c r="F77" s="126">
        <v>79.239998</v>
      </c>
      <c r="G77" s="126">
        <v>67.966301000000001</v>
      </c>
      <c r="H77" s="127">
        <v>7469300</v>
      </c>
      <c r="K77" s="125">
        <v>41710</v>
      </c>
      <c r="L77" s="126">
        <v>1866.150024</v>
      </c>
      <c r="M77" s="126">
        <v>1868.380005</v>
      </c>
      <c r="N77" s="126">
        <v>1854.380005</v>
      </c>
      <c r="O77" s="126">
        <v>1868.1999510000001</v>
      </c>
      <c r="P77" s="126">
        <v>1868.1999510000001</v>
      </c>
      <c r="Q77" s="127">
        <v>3270860000</v>
      </c>
    </row>
    <row r="78" spans="2:17">
      <c r="B78" s="125">
        <v>41711</v>
      </c>
      <c r="C78" s="126">
        <v>79.319999999999993</v>
      </c>
      <c r="D78" s="126">
        <v>79.760002</v>
      </c>
      <c r="E78" s="126">
        <v>79.190002000000007</v>
      </c>
      <c r="F78" s="126">
        <v>79.190002000000007</v>
      </c>
      <c r="G78" s="126">
        <v>67.923400999999998</v>
      </c>
      <c r="H78" s="127">
        <v>9676600</v>
      </c>
      <c r="K78" s="125">
        <v>41711</v>
      </c>
      <c r="L78" s="126">
        <v>1869.0600589999999</v>
      </c>
      <c r="M78" s="126">
        <v>1874.400024</v>
      </c>
      <c r="N78" s="126">
        <v>1841.8599850000001</v>
      </c>
      <c r="O78" s="126">
        <v>1846.339966</v>
      </c>
      <c r="P78" s="126">
        <v>1846.339966</v>
      </c>
      <c r="Q78" s="127">
        <v>3670990000</v>
      </c>
    </row>
    <row r="79" spans="2:17">
      <c r="B79" s="125">
        <v>41712</v>
      </c>
      <c r="C79" s="126">
        <v>79.099997999999999</v>
      </c>
      <c r="D79" s="126">
        <v>79.230002999999996</v>
      </c>
      <c r="E79" s="126">
        <v>78.669998000000007</v>
      </c>
      <c r="F79" s="126">
        <v>78.980002999999996</v>
      </c>
      <c r="G79" s="126">
        <v>67.743301000000002</v>
      </c>
      <c r="H79" s="127">
        <v>14850700</v>
      </c>
      <c r="K79" s="125">
        <v>41712</v>
      </c>
      <c r="L79" s="126">
        <v>1845.0699460000001</v>
      </c>
      <c r="M79" s="126">
        <v>1852.4399410000001</v>
      </c>
      <c r="N79" s="126">
        <v>1839.5699460000001</v>
      </c>
      <c r="O79" s="126">
        <v>1841.130005</v>
      </c>
      <c r="P79" s="126">
        <v>1841.130005</v>
      </c>
      <c r="Q79" s="127">
        <v>3285460000</v>
      </c>
    </row>
    <row r="80" spans="2:17">
      <c r="B80" s="125">
        <v>41715</v>
      </c>
      <c r="C80" s="126">
        <v>79.019997000000004</v>
      </c>
      <c r="D80" s="126">
        <v>79.949996999999996</v>
      </c>
      <c r="E80" s="126">
        <v>79.019997000000004</v>
      </c>
      <c r="F80" s="126">
        <v>79.839995999999999</v>
      </c>
      <c r="G80" s="126">
        <v>68.480941999999999</v>
      </c>
      <c r="H80" s="127">
        <v>8452100</v>
      </c>
      <c r="K80" s="125">
        <v>41715</v>
      </c>
      <c r="L80" s="126">
        <v>1842.8100589999999</v>
      </c>
      <c r="M80" s="126">
        <v>1862.3000489999999</v>
      </c>
      <c r="N80" s="126">
        <v>1842.8100589999999</v>
      </c>
      <c r="O80" s="126">
        <v>1858.829956</v>
      </c>
      <c r="P80" s="126">
        <v>1858.829956</v>
      </c>
      <c r="Q80" s="127">
        <v>2860490000</v>
      </c>
    </row>
    <row r="81" spans="2:17">
      <c r="B81" s="125">
        <v>41716</v>
      </c>
      <c r="C81" s="126">
        <v>79.839995999999999</v>
      </c>
      <c r="D81" s="126">
        <v>80.080001999999993</v>
      </c>
      <c r="E81" s="126">
        <v>79.510002</v>
      </c>
      <c r="F81" s="126">
        <v>79.769997000000004</v>
      </c>
      <c r="G81" s="126">
        <v>68.420897999999994</v>
      </c>
      <c r="H81" s="127">
        <v>7703200</v>
      </c>
      <c r="K81" s="125">
        <v>41716</v>
      </c>
      <c r="L81" s="126">
        <v>1858.920044</v>
      </c>
      <c r="M81" s="126">
        <v>1873.76001</v>
      </c>
      <c r="N81" s="126">
        <v>1858.920044</v>
      </c>
      <c r="O81" s="126">
        <v>1872.25</v>
      </c>
      <c r="P81" s="126">
        <v>1872.25</v>
      </c>
      <c r="Q81" s="127">
        <v>2930190000</v>
      </c>
    </row>
    <row r="82" spans="2:17">
      <c r="B82" s="125">
        <v>41717</v>
      </c>
      <c r="C82" s="126">
        <v>79.680000000000007</v>
      </c>
      <c r="D82" s="126">
        <v>79.910004000000001</v>
      </c>
      <c r="E82" s="126">
        <v>78.510002</v>
      </c>
      <c r="F82" s="126">
        <v>78.779999000000004</v>
      </c>
      <c r="G82" s="126">
        <v>67.571747000000002</v>
      </c>
      <c r="H82" s="127">
        <v>8607200</v>
      </c>
      <c r="K82" s="125">
        <v>41717</v>
      </c>
      <c r="L82" s="126">
        <v>1872.25</v>
      </c>
      <c r="M82" s="126">
        <v>1874.1400149999999</v>
      </c>
      <c r="N82" s="126">
        <v>1850.349976</v>
      </c>
      <c r="O82" s="126">
        <v>1860.7700199999999</v>
      </c>
      <c r="P82" s="126">
        <v>1860.7700199999999</v>
      </c>
      <c r="Q82" s="127">
        <v>3289210000</v>
      </c>
    </row>
    <row r="83" spans="2:17">
      <c r="B83" s="125">
        <v>41718</v>
      </c>
      <c r="C83" s="126">
        <v>78.699996999999996</v>
      </c>
      <c r="D83" s="126">
        <v>78.930000000000007</v>
      </c>
      <c r="E83" s="126">
        <v>78.150002000000001</v>
      </c>
      <c r="F83" s="126">
        <v>78.319999999999993</v>
      </c>
      <c r="G83" s="126">
        <v>67.177193000000003</v>
      </c>
      <c r="H83" s="127">
        <v>8659500</v>
      </c>
      <c r="K83" s="125">
        <v>41718</v>
      </c>
      <c r="L83" s="126">
        <v>1860.089966</v>
      </c>
      <c r="M83" s="126">
        <v>1873.48999</v>
      </c>
      <c r="N83" s="126">
        <v>1854.630005</v>
      </c>
      <c r="O83" s="126">
        <v>1872.01001</v>
      </c>
      <c r="P83" s="126">
        <v>1872.01001</v>
      </c>
      <c r="Q83" s="127">
        <v>3327540000</v>
      </c>
    </row>
    <row r="84" spans="2:17">
      <c r="B84" s="125">
        <v>41719</v>
      </c>
      <c r="C84" s="126">
        <v>79.040001000000004</v>
      </c>
      <c r="D84" s="126">
        <v>79.75</v>
      </c>
      <c r="E84" s="126">
        <v>77.879997000000003</v>
      </c>
      <c r="F84" s="126">
        <v>77.879997000000003</v>
      </c>
      <c r="G84" s="126">
        <v>66.799789000000004</v>
      </c>
      <c r="H84" s="127">
        <v>21244400</v>
      </c>
      <c r="K84" s="125">
        <v>41719</v>
      </c>
      <c r="L84" s="126">
        <v>1874.530029</v>
      </c>
      <c r="M84" s="126">
        <v>1883.969971</v>
      </c>
      <c r="N84" s="126">
        <v>1863.459961</v>
      </c>
      <c r="O84" s="126">
        <v>1866.5200199999999</v>
      </c>
      <c r="P84" s="126">
        <v>1866.5200199999999</v>
      </c>
      <c r="Q84" s="127">
        <v>5270710000</v>
      </c>
    </row>
    <row r="85" spans="2:17">
      <c r="B85" s="125">
        <v>41722</v>
      </c>
      <c r="C85" s="126">
        <v>78.5</v>
      </c>
      <c r="D85" s="126">
        <v>79.830001999999993</v>
      </c>
      <c r="E85" s="126">
        <v>78.470000999999996</v>
      </c>
      <c r="F85" s="126">
        <v>79.300003000000004</v>
      </c>
      <c r="G85" s="126">
        <v>68.017760999999993</v>
      </c>
      <c r="H85" s="127">
        <v>11221600</v>
      </c>
      <c r="K85" s="125">
        <v>41722</v>
      </c>
      <c r="L85" s="126">
        <v>1867.670044</v>
      </c>
      <c r="M85" s="126">
        <v>1873.339966</v>
      </c>
      <c r="N85" s="126">
        <v>1849.6899410000001</v>
      </c>
      <c r="O85" s="126">
        <v>1857.4399410000001</v>
      </c>
      <c r="P85" s="126">
        <v>1857.4399410000001</v>
      </c>
      <c r="Q85" s="127">
        <v>3409000000</v>
      </c>
    </row>
    <row r="86" spans="2:17">
      <c r="B86" s="125">
        <v>41723</v>
      </c>
      <c r="C86" s="126">
        <v>79.519997000000004</v>
      </c>
      <c r="D86" s="126">
        <v>79.989998</v>
      </c>
      <c r="E86" s="126">
        <v>79.440002000000007</v>
      </c>
      <c r="F86" s="126">
        <v>79.809997999999993</v>
      </c>
      <c r="G86" s="126">
        <v>68.455200000000005</v>
      </c>
      <c r="H86" s="127">
        <v>8892500</v>
      </c>
      <c r="K86" s="125">
        <v>41723</v>
      </c>
      <c r="L86" s="126">
        <v>1859.4799800000001</v>
      </c>
      <c r="M86" s="126">
        <v>1871.869995</v>
      </c>
      <c r="N86" s="126">
        <v>1855.959961</v>
      </c>
      <c r="O86" s="126">
        <v>1865.619995</v>
      </c>
      <c r="P86" s="126">
        <v>1865.619995</v>
      </c>
      <c r="Q86" s="127">
        <v>3200560000</v>
      </c>
    </row>
    <row r="87" spans="2:17">
      <c r="B87" s="125">
        <v>41724</v>
      </c>
      <c r="C87" s="126">
        <v>80.029999000000004</v>
      </c>
      <c r="D87" s="126">
        <v>80.180000000000007</v>
      </c>
      <c r="E87" s="126">
        <v>79.330001999999993</v>
      </c>
      <c r="F87" s="126">
        <v>79.5</v>
      </c>
      <c r="G87" s="126">
        <v>68.189307999999997</v>
      </c>
      <c r="H87" s="127">
        <v>8269800</v>
      </c>
      <c r="K87" s="125">
        <v>41724</v>
      </c>
      <c r="L87" s="126">
        <v>1867.089966</v>
      </c>
      <c r="M87" s="126">
        <v>1875.920044</v>
      </c>
      <c r="N87" s="126">
        <v>1852.5600589999999</v>
      </c>
      <c r="O87" s="126">
        <v>1852.5600589999999</v>
      </c>
      <c r="P87" s="126">
        <v>1852.5600589999999</v>
      </c>
      <c r="Q87" s="127">
        <v>3480850000</v>
      </c>
    </row>
    <row r="88" spans="2:17">
      <c r="B88" s="125">
        <v>41725</v>
      </c>
      <c r="C88" s="126">
        <v>79.550003000000004</v>
      </c>
      <c r="D88" s="126">
        <v>80.430000000000007</v>
      </c>
      <c r="E88" s="126">
        <v>79.379997000000003</v>
      </c>
      <c r="F88" s="126">
        <v>79.650002000000001</v>
      </c>
      <c r="G88" s="126">
        <v>68.317963000000006</v>
      </c>
      <c r="H88" s="127">
        <v>8134100</v>
      </c>
      <c r="K88" s="125">
        <v>41725</v>
      </c>
      <c r="L88" s="126">
        <v>1852.1099850000001</v>
      </c>
      <c r="M88" s="126">
        <v>1855.5500489999999</v>
      </c>
      <c r="N88" s="126">
        <v>1842.1099850000001</v>
      </c>
      <c r="O88" s="126">
        <v>1849.040039</v>
      </c>
      <c r="P88" s="126">
        <v>1849.040039</v>
      </c>
      <c r="Q88" s="127">
        <v>3733430000</v>
      </c>
    </row>
    <row r="89" spans="2:17">
      <c r="B89" s="125">
        <v>41726</v>
      </c>
      <c r="C89" s="126">
        <v>79.940002000000007</v>
      </c>
      <c r="D89" s="126">
        <v>80.319999999999993</v>
      </c>
      <c r="E89" s="126">
        <v>79.519997000000004</v>
      </c>
      <c r="F89" s="126">
        <v>79.760002</v>
      </c>
      <c r="G89" s="126">
        <v>68.412300000000002</v>
      </c>
      <c r="H89" s="127">
        <v>6413500</v>
      </c>
      <c r="K89" s="125">
        <v>41726</v>
      </c>
      <c r="L89" s="126">
        <v>1850.0699460000001</v>
      </c>
      <c r="M89" s="126">
        <v>1866.630005</v>
      </c>
      <c r="N89" s="126">
        <v>1850.0699460000001</v>
      </c>
      <c r="O89" s="126">
        <v>1857.619995</v>
      </c>
      <c r="P89" s="126">
        <v>1857.619995</v>
      </c>
      <c r="Q89" s="127">
        <v>2955520000</v>
      </c>
    </row>
    <row r="90" spans="2:17">
      <c r="B90" s="125">
        <v>41729</v>
      </c>
      <c r="C90" s="126">
        <v>80</v>
      </c>
      <c r="D90" s="126">
        <v>80.830001999999993</v>
      </c>
      <c r="E90" s="126">
        <v>79.550003000000004</v>
      </c>
      <c r="F90" s="126">
        <v>80.599997999999999</v>
      </c>
      <c r="G90" s="126">
        <v>69.132812999999999</v>
      </c>
      <c r="H90" s="127">
        <v>8492800</v>
      </c>
      <c r="K90" s="125">
        <v>41729</v>
      </c>
      <c r="L90" s="126">
        <v>1859.160034</v>
      </c>
      <c r="M90" s="126">
        <v>1875.1800539999999</v>
      </c>
      <c r="N90" s="126">
        <v>1859.160034</v>
      </c>
      <c r="O90" s="126">
        <v>1872.339966</v>
      </c>
      <c r="P90" s="126">
        <v>1872.339966</v>
      </c>
      <c r="Q90" s="127">
        <v>3274300000</v>
      </c>
    </row>
    <row r="91" spans="2:17">
      <c r="B91" s="125">
        <v>41730</v>
      </c>
      <c r="C91" s="126">
        <v>80.599997999999999</v>
      </c>
      <c r="D91" s="126">
        <v>80.839995999999999</v>
      </c>
      <c r="E91" s="126">
        <v>80.209998999999996</v>
      </c>
      <c r="F91" s="126">
        <v>80.339995999999999</v>
      </c>
      <c r="G91" s="126">
        <v>68.909790000000001</v>
      </c>
      <c r="H91" s="127">
        <v>8222300</v>
      </c>
      <c r="K91" s="125">
        <v>41730</v>
      </c>
      <c r="L91" s="126">
        <v>1873.959961</v>
      </c>
      <c r="M91" s="126">
        <v>1885.839966</v>
      </c>
      <c r="N91" s="126">
        <v>1873.959961</v>
      </c>
      <c r="O91" s="126">
        <v>1885.5200199999999</v>
      </c>
      <c r="P91" s="126">
        <v>1885.5200199999999</v>
      </c>
      <c r="Q91" s="127">
        <v>3336190000</v>
      </c>
    </row>
    <row r="92" spans="2:17">
      <c r="B92" s="125">
        <v>41731</v>
      </c>
      <c r="C92" s="126">
        <v>80.190002000000007</v>
      </c>
      <c r="D92" s="126">
        <v>80.330001999999993</v>
      </c>
      <c r="E92" s="126">
        <v>79.800003000000004</v>
      </c>
      <c r="F92" s="126">
        <v>80.129997000000003</v>
      </c>
      <c r="G92" s="126">
        <v>68.729668000000004</v>
      </c>
      <c r="H92" s="127">
        <v>6741800</v>
      </c>
      <c r="K92" s="125">
        <v>41731</v>
      </c>
      <c r="L92" s="126">
        <v>1886.6099850000001</v>
      </c>
      <c r="M92" s="126">
        <v>1893.170044</v>
      </c>
      <c r="N92" s="126">
        <v>1883.790039</v>
      </c>
      <c r="O92" s="126">
        <v>1890.900024</v>
      </c>
      <c r="P92" s="126">
        <v>1890.900024</v>
      </c>
      <c r="Q92" s="127">
        <v>3131660000</v>
      </c>
    </row>
    <row r="93" spans="2:17">
      <c r="B93" s="125">
        <v>41732</v>
      </c>
      <c r="C93" s="126">
        <v>80.279999000000004</v>
      </c>
      <c r="D93" s="126">
        <v>80.580001999999993</v>
      </c>
      <c r="E93" s="126">
        <v>79.930000000000007</v>
      </c>
      <c r="F93" s="126">
        <v>80.099997999999999</v>
      </c>
      <c r="G93" s="126">
        <v>68.703934000000004</v>
      </c>
      <c r="H93" s="127">
        <v>5646000</v>
      </c>
      <c r="K93" s="125">
        <v>41732</v>
      </c>
      <c r="L93" s="126">
        <v>1891.4300539999999</v>
      </c>
      <c r="M93" s="126">
        <v>1893.8000489999999</v>
      </c>
      <c r="N93" s="126">
        <v>1882.650024</v>
      </c>
      <c r="O93" s="126">
        <v>1888.7700199999999</v>
      </c>
      <c r="P93" s="126">
        <v>1888.7700199999999</v>
      </c>
      <c r="Q93" s="127">
        <v>3055600000</v>
      </c>
    </row>
    <row r="94" spans="2:17">
      <c r="B94" s="125">
        <v>41733</v>
      </c>
      <c r="C94" s="126">
        <v>80.470000999999996</v>
      </c>
      <c r="D94" s="126">
        <v>80.559997999999993</v>
      </c>
      <c r="E94" s="126">
        <v>79.75</v>
      </c>
      <c r="F94" s="126">
        <v>79.769997000000004</v>
      </c>
      <c r="G94" s="126">
        <v>68.420897999999994</v>
      </c>
      <c r="H94" s="127">
        <v>8649600</v>
      </c>
      <c r="K94" s="125">
        <v>41733</v>
      </c>
      <c r="L94" s="126">
        <v>1890.25</v>
      </c>
      <c r="M94" s="126">
        <v>1897.280029</v>
      </c>
      <c r="N94" s="126">
        <v>1863.26001</v>
      </c>
      <c r="O94" s="126">
        <v>1865.089966</v>
      </c>
      <c r="P94" s="126">
        <v>1865.089966</v>
      </c>
      <c r="Q94" s="127">
        <v>3583750000</v>
      </c>
    </row>
    <row r="95" spans="2:17">
      <c r="B95" s="125">
        <v>41736</v>
      </c>
      <c r="C95" s="126">
        <v>80.019997000000004</v>
      </c>
      <c r="D95" s="126">
        <v>81.069999999999993</v>
      </c>
      <c r="E95" s="126">
        <v>79.930000000000007</v>
      </c>
      <c r="F95" s="126">
        <v>80.489998</v>
      </c>
      <c r="G95" s="126">
        <v>69.038444999999996</v>
      </c>
      <c r="H95" s="127">
        <v>13229000</v>
      </c>
      <c r="K95" s="125">
        <v>41736</v>
      </c>
      <c r="L95" s="126">
        <v>1863.920044</v>
      </c>
      <c r="M95" s="126">
        <v>1864.040039</v>
      </c>
      <c r="N95" s="126">
        <v>1841.4799800000001</v>
      </c>
      <c r="O95" s="126">
        <v>1845.040039</v>
      </c>
      <c r="P95" s="126">
        <v>1845.040039</v>
      </c>
      <c r="Q95" s="127">
        <v>3801540000</v>
      </c>
    </row>
    <row r="96" spans="2:17">
      <c r="B96" s="125">
        <v>41737</v>
      </c>
      <c r="C96" s="126">
        <v>80.510002</v>
      </c>
      <c r="D96" s="126">
        <v>81.379997000000003</v>
      </c>
      <c r="E96" s="126">
        <v>80.019997000000004</v>
      </c>
      <c r="F96" s="126">
        <v>81.349997999999999</v>
      </c>
      <c r="G96" s="126">
        <v>69.776093000000003</v>
      </c>
      <c r="H96" s="127">
        <v>11880700</v>
      </c>
      <c r="K96" s="125">
        <v>41737</v>
      </c>
      <c r="L96" s="126">
        <v>1845.4799800000001</v>
      </c>
      <c r="M96" s="126">
        <v>1854.9499510000001</v>
      </c>
      <c r="N96" s="126">
        <v>1837.48999</v>
      </c>
      <c r="O96" s="126">
        <v>1851.959961</v>
      </c>
      <c r="P96" s="126">
        <v>1851.959961</v>
      </c>
      <c r="Q96" s="127">
        <v>3721450000</v>
      </c>
    </row>
    <row r="97" spans="2:17">
      <c r="B97" s="125">
        <v>41738</v>
      </c>
      <c r="C97" s="126">
        <v>81.800003000000004</v>
      </c>
      <c r="D97" s="126">
        <v>82.239998</v>
      </c>
      <c r="E97" s="126">
        <v>81.319999999999993</v>
      </c>
      <c r="F97" s="126">
        <v>81.489998</v>
      </c>
      <c r="G97" s="126">
        <v>69.896186999999998</v>
      </c>
      <c r="H97" s="127">
        <v>11550700</v>
      </c>
      <c r="K97" s="125">
        <v>41738</v>
      </c>
      <c r="L97" s="126">
        <v>1852.6400149999999</v>
      </c>
      <c r="M97" s="126">
        <v>1872.4300539999999</v>
      </c>
      <c r="N97" s="126">
        <v>1852.380005</v>
      </c>
      <c r="O97" s="126">
        <v>1872.1800539999999</v>
      </c>
      <c r="P97" s="126">
        <v>1872.1800539999999</v>
      </c>
      <c r="Q97" s="127">
        <v>3308650000</v>
      </c>
    </row>
    <row r="98" spans="2:17">
      <c r="B98" s="125">
        <v>41739</v>
      </c>
      <c r="C98" s="126">
        <v>81.580001999999993</v>
      </c>
      <c r="D98" s="126">
        <v>82.129997000000003</v>
      </c>
      <c r="E98" s="126">
        <v>80.889999000000003</v>
      </c>
      <c r="F98" s="126">
        <v>81.089995999999999</v>
      </c>
      <c r="G98" s="126">
        <v>69.553100999999998</v>
      </c>
      <c r="H98" s="127">
        <v>12194300</v>
      </c>
      <c r="K98" s="125">
        <v>41739</v>
      </c>
      <c r="L98" s="126">
        <v>1872.280029</v>
      </c>
      <c r="M98" s="126">
        <v>1872.530029</v>
      </c>
      <c r="N98" s="126">
        <v>1830.869995</v>
      </c>
      <c r="O98" s="126">
        <v>1833.079956</v>
      </c>
      <c r="P98" s="126">
        <v>1833.079956</v>
      </c>
      <c r="Q98" s="127">
        <v>3758780000</v>
      </c>
    </row>
    <row r="99" spans="2:17">
      <c r="B99" s="125">
        <v>41740</v>
      </c>
      <c r="C99" s="126">
        <v>80.980002999999996</v>
      </c>
      <c r="D99" s="126">
        <v>81.660004000000001</v>
      </c>
      <c r="E99" s="126">
        <v>80.5</v>
      </c>
      <c r="F99" s="126">
        <v>80.760002</v>
      </c>
      <c r="G99" s="126">
        <v>69.270049999999998</v>
      </c>
      <c r="H99" s="127">
        <v>11831400</v>
      </c>
      <c r="K99" s="125">
        <v>41740</v>
      </c>
      <c r="L99" s="126">
        <v>1830.650024</v>
      </c>
      <c r="M99" s="126">
        <v>1835.0699460000001</v>
      </c>
      <c r="N99" s="126">
        <v>1814.3599850000001</v>
      </c>
      <c r="O99" s="126">
        <v>1815.6899410000001</v>
      </c>
      <c r="P99" s="126">
        <v>1815.6899410000001</v>
      </c>
      <c r="Q99" s="127">
        <v>3743460000</v>
      </c>
    </row>
    <row r="100" spans="2:17">
      <c r="B100" s="125">
        <v>41743</v>
      </c>
      <c r="C100" s="126">
        <v>81</v>
      </c>
      <c r="D100" s="126">
        <v>81.199996999999996</v>
      </c>
      <c r="E100" s="126">
        <v>80.510002</v>
      </c>
      <c r="F100" s="126">
        <v>80.809997999999993</v>
      </c>
      <c r="G100" s="126">
        <v>69.312927000000002</v>
      </c>
      <c r="H100" s="127">
        <v>7105600</v>
      </c>
      <c r="K100" s="125">
        <v>41743</v>
      </c>
      <c r="L100" s="126">
        <v>1818.1800539999999</v>
      </c>
      <c r="M100" s="126">
        <v>1834.1899410000001</v>
      </c>
      <c r="N100" s="126">
        <v>1815.8000489999999</v>
      </c>
      <c r="O100" s="126">
        <v>1830.6099850000001</v>
      </c>
      <c r="P100" s="126">
        <v>1830.6099850000001</v>
      </c>
      <c r="Q100" s="127">
        <v>3111540000</v>
      </c>
    </row>
    <row r="101" spans="2:17">
      <c r="B101" s="125">
        <v>41744</v>
      </c>
      <c r="C101" s="126">
        <v>80.790001000000004</v>
      </c>
      <c r="D101" s="126">
        <v>81.089995999999999</v>
      </c>
      <c r="E101" s="126">
        <v>80.519997000000004</v>
      </c>
      <c r="F101" s="126">
        <v>80.839995999999999</v>
      </c>
      <c r="G101" s="126">
        <v>69.338661000000002</v>
      </c>
      <c r="H101" s="127">
        <v>9000800</v>
      </c>
      <c r="K101" s="125">
        <v>41744</v>
      </c>
      <c r="L101" s="126">
        <v>1831.4499510000001</v>
      </c>
      <c r="M101" s="126">
        <v>1844.0200199999999</v>
      </c>
      <c r="N101" s="126">
        <v>1816.290039</v>
      </c>
      <c r="O101" s="126">
        <v>1842.9799800000001</v>
      </c>
      <c r="P101" s="126">
        <v>1842.9799800000001</v>
      </c>
      <c r="Q101" s="127">
        <v>3736440000</v>
      </c>
    </row>
    <row r="102" spans="2:17">
      <c r="B102" s="125">
        <v>41745</v>
      </c>
      <c r="C102" s="126">
        <v>81.279999000000004</v>
      </c>
      <c r="D102" s="126">
        <v>81.879997000000003</v>
      </c>
      <c r="E102" s="126">
        <v>81.029999000000004</v>
      </c>
      <c r="F102" s="126">
        <v>81.650002000000001</v>
      </c>
      <c r="G102" s="126">
        <v>70.033423999999997</v>
      </c>
      <c r="H102" s="127">
        <v>8300700</v>
      </c>
      <c r="K102" s="125">
        <v>41745</v>
      </c>
      <c r="L102" s="126">
        <v>1846.01001</v>
      </c>
      <c r="M102" s="126">
        <v>1862.3100589999999</v>
      </c>
      <c r="N102" s="126">
        <v>1846.01001</v>
      </c>
      <c r="O102" s="126">
        <v>1862.3100589999999</v>
      </c>
      <c r="P102" s="126">
        <v>1862.3100589999999</v>
      </c>
      <c r="Q102" s="127">
        <v>3155080000</v>
      </c>
    </row>
    <row r="103" spans="2:17">
      <c r="B103" s="125">
        <v>41746</v>
      </c>
      <c r="C103" s="126">
        <v>81.470000999999996</v>
      </c>
      <c r="D103" s="126">
        <v>81.889999000000003</v>
      </c>
      <c r="E103" s="126">
        <v>81.339995999999999</v>
      </c>
      <c r="F103" s="126">
        <v>81.760002</v>
      </c>
      <c r="G103" s="126">
        <v>70.127762000000004</v>
      </c>
      <c r="H103" s="127">
        <v>8374700</v>
      </c>
      <c r="K103" s="125">
        <v>41746</v>
      </c>
      <c r="L103" s="126">
        <v>1861.7299800000001</v>
      </c>
      <c r="M103" s="126">
        <v>1869.630005</v>
      </c>
      <c r="N103" s="126">
        <v>1856.719971</v>
      </c>
      <c r="O103" s="126">
        <v>1864.849976</v>
      </c>
      <c r="P103" s="126">
        <v>1864.849976</v>
      </c>
      <c r="Q103" s="127">
        <v>3341430000</v>
      </c>
    </row>
    <row r="104" spans="2:17">
      <c r="B104" s="125">
        <v>41750</v>
      </c>
      <c r="C104" s="126">
        <v>81.809997999999993</v>
      </c>
      <c r="D104" s="126">
        <v>81.809997999999993</v>
      </c>
      <c r="E104" s="126">
        <v>81.290001000000004</v>
      </c>
      <c r="F104" s="126">
        <v>81.559997999999993</v>
      </c>
      <c r="G104" s="126">
        <v>69.956230000000005</v>
      </c>
      <c r="H104" s="127">
        <v>6391000</v>
      </c>
      <c r="K104" s="125">
        <v>41750</v>
      </c>
      <c r="L104" s="126">
        <v>1865.790039</v>
      </c>
      <c r="M104" s="126">
        <v>1871.8900149999999</v>
      </c>
      <c r="N104" s="126">
        <v>1863.1800539999999</v>
      </c>
      <c r="O104" s="126">
        <v>1871.8900149999999</v>
      </c>
      <c r="P104" s="126">
        <v>1871.8900149999999</v>
      </c>
      <c r="Q104" s="127">
        <v>2642500000</v>
      </c>
    </row>
    <row r="105" spans="2:17">
      <c r="B105" s="125">
        <v>41751</v>
      </c>
      <c r="C105" s="126">
        <v>81.540001000000004</v>
      </c>
      <c r="D105" s="126">
        <v>81.669998000000007</v>
      </c>
      <c r="E105" s="126">
        <v>81.150002000000001</v>
      </c>
      <c r="F105" s="126">
        <v>81.25</v>
      </c>
      <c r="G105" s="126">
        <v>69.690337999999997</v>
      </c>
      <c r="H105" s="127">
        <v>9259100</v>
      </c>
      <c r="K105" s="125">
        <v>41751</v>
      </c>
      <c r="L105" s="126">
        <v>1872.5699460000001</v>
      </c>
      <c r="M105" s="126">
        <v>1884.8900149999999</v>
      </c>
      <c r="N105" s="126">
        <v>1872.5699460000001</v>
      </c>
      <c r="O105" s="126">
        <v>1879.5500489999999</v>
      </c>
      <c r="P105" s="126">
        <v>1879.5500489999999</v>
      </c>
      <c r="Q105" s="127">
        <v>3215440000</v>
      </c>
    </row>
    <row r="106" spans="2:17">
      <c r="B106" s="125">
        <v>41752</v>
      </c>
      <c r="C106" s="126">
        <v>80.720000999999996</v>
      </c>
      <c r="D106" s="126">
        <v>80.720000999999996</v>
      </c>
      <c r="E106" s="126">
        <v>79.379997000000003</v>
      </c>
      <c r="F106" s="126">
        <v>80.360000999999997</v>
      </c>
      <c r="G106" s="126">
        <v>69.477294999999998</v>
      </c>
      <c r="H106" s="127">
        <v>9577500</v>
      </c>
      <c r="K106" s="125">
        <v>41752</v>
      </c>
      <c r="L106" s="126">
        <v>1879.3199460000001</v>
      </c>
      <c r="M106" s="126">
        <v>1879.75</v>
      </c>
      <c r="N106" s="126">
        <v>1873.910034</v>
      </c>
      <c r="O106" s="126">
        <v>1875.3900149999999</v>
      </c>
      <c r="P106" s="126">
        <v>1875.3900149999999</v>
      </c>
      <c r="Q106" s="127">
        <v>3085720000</v>
      </c>
    </row>
    <row r="107" spans="2:17">
      <c r="B107" s="125">
        <v>41753</v>
      </c>
      <c r="C107" s="126">
        <v>80.260002</v>
      </c>
      <c r="D107" s="126">
        <v>81.379997000000003</v>
      </c>
      <c r="E107" s="126">
        <v>80.010002</v>
      </c>
      <c r="F107" s="126">
        <v>81.150002000000001</v>
      </c>
      <c r="G107" s="126">
        <v>70.160308999999998</v>
      </c>
      <c r="H107" s="127">
        <v>9523200</v>
      </c>
      <c r="K107" s="125">
        <v>41753</v>
      </c>
      <c r="L107" s="126">
        <v>1881.969971</v>
      </c>
      <c r="M107" s="126">
        <v>1884.0600589999999</v>
      </c>
      <c r="N107" s="126">
        <v>1870.23999</v>
      </c>
      <c r="O107" s="126">
        <v>1878.6099850000001</v>
      </c>
      <c r="P107" s="126">
        <v>1878.6099850000001</v>
      </c>
      <c r="Q107" s="127">
        <v>3191830000</v>
      </c>
    </row>
    <row r="108" spans="2:17">
      <c r="B108" s="125">
        <v>41754</v>
      </c>
      <c r="C108" s="126">
        <v>81.199996999999996</v>
      </c>
      <c r="D108" s="126">
        <v>81.580001999999993</v>
      </c>
      <c r="E108" s="126">
        <v>80.970000999999996</v>
      </c>
      <c r="F108" s="126">
        <v>81.410004000000001</v>
      </c>
      <c r="G108" s="126">
        <v>70.385093999999995</v>
      </c>
      <c r="H108" s="127">
        <v>7497400</v>
      </c>
      <c r="K108" s="125">
        <v>41754</v>
      </c>
      <c r="L108" s="126">
        <v>1877.719971</v>
      </c>
      <c r="M108" s="126">
        <v>1877.719971</v>
      </c>
      <c r="N108" s="126">
        <v>1859.6999510000001</v>
      </c>
      <c r="O108" s="126">
        <v>1863.400024</v>
      </c>
      <c r="P108" s="126">
        <v>1863.400024</v>
      </c>
      <c r="Q108" s="127">
        <v>3213020000</v>
      </c>
    </row>
    <row r="109" spans="2:17">
      <c r="B109" s="125">
        <v>41757</v>
      </c>
      <c r="C109" s="126">
        <v>81.540001000000004</v>
      </c>
      <c r="D109" s="126">
        <v>82.980002999999996</v>
      </c>
      <c r="E109" s="126">
        <v>81.510002</v>
      </c>
      <c r="F109" s="126">
        <v>82.940002000000007</v>
      </c>
      <c r="G109" s="126">
        <v>71.707909000000001</v>
      </c>
      <c r="H109" s="127">
        <v>11595100</v>
      </c>
      <c r="K109" s="125">
        <v>41757</v>
      </c>
      <c r="L109" s="126">
        <v>1865</v>
      </c>
      <c r="M109" s="126">
        <v>1877.01001</v>
      </c>
      <c r="N109" s="126">
        <v>1850.6099850000001</v>
      </c>
      <c r="O109" s="126">
        <v>1869.4300539999999</v>
      </c>
      <c r="P109" s="126">
        <v>1869.4300539999999</v>
      </c>
      <c r="Q109" s="127">
        <v>4034680000</v>
      </c>
    </row>
    <row r="110" spans="2:17">
      <c r="B110" s="125">
        <v>41758</v>
      </c>
      <c r="C110" s="126">
        <v>82.75</v>
      </c>
      <c r="D110" s="126">
        <v>82.949996999999996</v>
      </c>
      <c r="E110" s="126">
        <v>82.360000999999997</v>
      </c>
      <c r="F110" s="126">
        <v>82.440002000000007</v>
      </c>
      <c r="G110" s="126">
        <v>71.275604000000001</v>
      </c>
      <c r="H110" s="127">
        <v>7214300</v>
      </c>
      <c r="K110" s="125">
        <v>41758</v>
      </c>
      <c r="L110" s="126">
        <v>1870.780029</v>
      </c>
      <c r="M110" s="126">
        <v>1880.599976</v>
      </c>
      <c r="N110" s="126">
        <v>1870.780029</v>
      </c>
      <c r="O110" s="126">
        <v>1878.329956</v>
      </c>
      <c r="P110" s="126">
        <v>1878.329956</v>
      </c>
      <c r="Q110" s="127">
        <v>3647820000</v>
      </c>
    </row>
    <row r="111" spans="2:17">
      <c r="B111" s="125">
        <v>41759</v>
      </c>
      <c r="C111" s="126">
        <v>82.389999000000003</v>
      </c>
      <c r="D111" s="126">
        <v>82.75</v>
      </c>
      <c r="E111" s="126">
        <v>82.239998</v>
      </c>
      <c r="F111" s="126">
        <v>82.550003000000004</v>
      </c>
      <c r="G111" s="126">
        <v>71.370720000000006</v>
      </c>
      <c r="H111" s="127">
        <v>6243300</v>
      </c>
      <c r="K111" s="125">
        <v>41759</v>
      </c>
      <c r="L111" s="126">
        <v>1877.099976</v>
      </c>
      <c r="M111" s="126">
        <v>1885.1999510000001</v>
      </c>
      <c r="N111" s="126">
        <v>1872.6899410000001</v>
      </c>
      <c r="O111" s="126">
        <v>1883.9499510000001</v>
      </c>
      <c r="P111" s="126">
        <v>1883.9499510000001</v>
      </c>
      <c r="Q111" s="127">
        <v>3779230000</v>
      </c>
    </row>
    <row r="112" spans="2:17">
      <c r="B112" s="125">
        <v>41760</v>
      </c>
      <c r="C112" s="126">
        <v>82.389999000000003</v>
      </c>
      <c r="D112" s="126">
        <v>82.470000999999996</v>
      </c>
      <c r="E112" s="126">
        <v>81.760002</v>
      </c>
      <c r="F112" s="126">
        <v>82.339995999999999</v>
      </c>
      <c r="G112" s="126">
        <v>71.189139999999995</v>
      </c>
      <c r="H112" s="127">
        <v>5305000</v>
      </c>
      <c r="K112" s="125">
        <v>41760</v>
      </c>
      <c r="L112" s="126">
        <v>1884.3900149999999</v>
      </c>
      <c r="M112" s="126">
        <v>1888.589966</v>
      </c>
      <c r="N112" s="126">
        <v>1878.040039</v>
      </c>
      <c r="O112" s="126">
        <v>1883.6800539999999</v>
      </c>
      <c r="P112" s="126">
        <v>1883.6800539999999</v>
      </c>
      <c r="Q112" s="127">
        <v>3416740000</v>
      </c>
    </row>
    <row r="113" spans="2:17">
      <c r="B113" s="125">
        <v>41761</v>
      </c>
      <c r="C113" s="126">
        <v>82.220000999999996</v>
      </c>
      <c r="D113" s="126">
        <v>82.599997999999999</v>
      </c>
      <c r="E113" s="126">
        <v>81.75</v>
      </c>
      <c r="F113" s="126">
        <v>81.919998000000007</v>
      </c>
      <c r="G113" s="126">
        <v>70.826042000000001</v>
      </c>
      <c r="H113" s="127">
        <v>6629200</v>
      </c>
      <c r="K113" s="125">
        <v>41761</v>
      </c>
      <c r="L113" s="126">
        <v>1885.3000489999999</v>
      </c>
      <c r="M113" s="126">
        <v>1891.329956</v>
      </c>
      <c r="N113" s="126">
        <v>1878.5</v>
      </c>
      <c r="O113" s="126">
        <v>1881.1400149999999</v>
      </c>
      <c r="P113" s="126">
        <v>1881.1400149999999</v>
      </c>
      <c r="Q113" s="127">
        <v>3159560000</v>
      </c>
    </row>
    <row r="114" spans="2:17">
      <c r="B114" s="125">
        <v>41764</v>
      </c>
      <c r="C114" s="126">
        <v>81.639999000000003</v>
      </c>
      <c r="D114" s="126">
        <v>81.879997000000003</v>
      </c>
      <c r="E114" s="126">
        <v>81.470000999999996</v>
      </c>
      <c r="F114" s="126">
        <v>81.699996999999996</v>
      </c>
      <c r="G114" s="126">
        <v>70.635834000000003</v>
      </c>
      <c r="H114" s="127">
        <v>4563600</v>
      </c>
      <c r="K114" s="125">
        <v>41764</v>
      </c>
      <c r="L114" s="126">
        <v>1879.4499510000001</v>
      </c>
      <c r="M114" s="126">
        <v>1885.51001</v>
      </c>
      <c r="N114" s="126">
        <v>1866.7700199999999</v>
      </c>
      <c r="O114" s="126">
        <v>1884.660034</v>
      </c>
      <c r="P114" s="126">
        <v>1884.660034</v>
      </c>
      <c r="Q114" s="127">
        <v>2733730000</v>
      </c>
    </row>
    <row r="115" spans="2:17">
      <c r="B115" s="125">
        <v>41765</v>
      </c>
      <c r="C115" s="126">
        <v>81.760002</v>
      </c>
      <c r="D115" s="126">
        <v>81.760002</v>
      </c>
      <c r="E115" s="126">
        <v>81.120002999999997</v>
      </c>
      <c r="F115" s="126">
        <v>81.129997000000003</v>
      </c>
      <c r="G115" s="126">
        <v>70.143028000000001</v>
      </c>
      <c r="H115" s="127">
        <v>4591300</v>
      </c>
      <c r="K115" s="125">
        <v>41765</v>
      </c>
      <c r="L115" s="126">
        <v>1883.6899410000001</v>
      </c>
      <c r="M115" s="126">
        <v>1883.6899410000001</v>
      </c>
      <c r="N115" s="126">
        <v>1867.719971</v>
      </c>
      <c r="O115" s="126">
        <v>1867.719971</v>
      </c>
      <c r="P115" s="126">
        <v>1867.719971</v>
      </c>
      <c r="Q115" s="127">
        <v>3327260000</v>
      </c>
    </row>
    <row r="116" spans="2:17">
      <c r="B116" s="125">
        <v>41766</v>
      </c>
      <c r="C116" s="126">
        <v>81.449996999999996</v>
      </c>
      <c r="D116" s="126">
        <v>82.139999000000003</v>
      </c>
      <c r="E116" s="126">
        <v>81.419998000000007</v>
      </c>
      <c r="F116" s="126">
        <v>82.089995999999999</v>
      </c>
      <c r="G116" s="126">
        <v>70.972999999999999</v>
      </c>
      <c r="H116" s="127">
        <v>6639500</v>
      </c>
      <c r="K116" s="125">
        <v>41766</v>
      </c>
      <c r="L116" s="126">
        <v>1868.530029</v>
      </c>
      <c r="M116" s="126">
        <v>1878.829956</v>
      </c>
      <c r="N116" s="126">
        <v>1859.790039</v>
      </c>
      <c r="O116" s="126">
        <v>1878.209961</v>
      </c>
      <c r="P116" s="126">
        <v>1878.209961</v>
      </c>
      <c r="Q116" s="127">
        <v>3632950000</v>
      </c>
    </row>
    <row r="117" spans="2:17">
      <c r="B117" s="125">
        <v>41767</v>
      </c>
      <c r="C117" s="126">
        <v>82.059997999999993</v>
      </c>
      <c r="D117" s="126">
        <v>82.32</v>
      </c>
      <c r="E117" s="126">
        <v>81.819999999999993</v>
      </c>
      <c r="F117" s="126">
        <v>82.160004000000001</v>
      </c>
      <c r="G117" s="126">
        <v>71.033539000000005</v>
      </c>
      <c r="H117" s="127">
        <v>4631200</v>
      </c>
      <c r="K117" s="125">
        <v>41767</v>
      </c>
      <c r="L117" s="126">
        <v>1877.3900149999999</v>
      </c>
      <c r="M117" s="126">
        <v>1889.0699460000001</v>
      </c>
      <c r="N117" s="126">
        <v>1870.0500489999999</v>
      </c>
      <c r="O117" s="126">
        <v>1875.630005</v>
      </c>
      <c r="P117" s="126">
        <v>1875.630005</v>
      </c>
      <c r="Q117" s="127">
        <v>3393420000</v>
      </c>
    </row>
    <row r="118" spans="2:17">
      <c r="B118" s="125">
        <v>41768</v>
      </c>
      <c r="C118" s="126">
        <v>82.199996999999996</v>
      </c>
      <c r="D118" s="126">
        <v>82.800003000000004</v>
      </c>
      <c r="E118" s="126">
        <v>82.139999000000003</v>
      </c>
      <c r="F118" s="126">
        <v>82.389999000000003</v>
      </c>
      <c r="G118" s="126">
        <v>71.232383999999996</v>
      </c>
      <c r="H118" s="127">
        <v>7303500</v>
      </c>
      <c r="K118" s="125">
        <v>41768</v>
      </c>
      <c r="L118" s="126">
        <v>1875.2700199999999</v>
      </c>
      <c r="M118" s="126">
        <v>1878.5699460000001</v>
      </c>
      <c r="N118" s="126">
        <v>1867.0200199999999</v>
      </c>
      <c r="O118" s="126">
        <v>1878.4799800000001</v>
      </c>
      <c r="P118" s="126">
        <v>1878.4799800000001</v>
      </c>
      <c r="Q118" s="127">
        <v>3025020000</v>
      </c>
    </row>
    <row r="119" spans="2:17">
      <c r="B119" s="125">
        <v>41771</v>
      </c>
      <c r="C119" s="126">
        <v>82.610000999999997</v>
      </c>
      <c r="D119" s="126">
        <v>82.709998999999996</v>
      </c>
      <c r="E119" s="126">
        <v>81.709998999999996</v>
      </c>
      <c r="F119" s="126">
        <v>81.730002999999996</v>
      </c>
      <c r="G119" s="126">
        <v>70.661773999999994</v>
      </c>
      <c r="H119" s="127">
        <v>7859000</v>
      </c>
      <c r="K119" s="125">
        <v>41771</v>
      </c>
      <c r="L119" s="126">
        <v>1880.030029</v>
      </c>
      <c r="M119" s="126">
        <v>1897.130005</v>
      </c>
      <c r="N119" s="126">
        <v>1880.030029</v>
      </c>
      <c r="O119" s="126">
        <v>1896.650024</v>
      </c>
      <c r="P119" s="126">
        <v>1896.650024</v>
      </c>
      <c r="Q119" s="127">
        <v>3005740000</v>
      </c>
    </row>
    <row r="120" spans="2:17">
      <c r="B120" s="125">
        <v>41772</v>
      </c>
      <c r="C120" s="126">
        <v>81.940002000000007</v>
      </c>
      <c r="D120" s="126">
        <v>81.980002999999996</v>
      </c>
      <c r="E120" s="126">
        <v>81.419998000000007</v>
      </c>
      <c r="F120" s="126">
        <v>81.610000999999997</v>
      </c>
      <c r="G120" s="126">
        <v>70.558021999999994</v>
      </c>
      <c r="H120" s="127">
        <v>6540200</v>
      </c>
      <c r="K120" s="125">
        <v>41772</v>
      </c>
      <c r="L120" s="126">
        <v>1896.75</v>
      </c>
      <c r="M120" s="126">
        <v>1902.170044</v>
      </c>
      <c r="N120" s="126">
        <v>1896.0600589999999</v>
      </c>
      <c r="O120" s="126">
        <v>1897.4499510000001</v>
      </c>
      <c r="P120" s="126">
        <v>1897.4499510000001</v>
      </c>
      <c r="Q120" s="127">
        <v>2915680000</v>
      </c>
    </row>
    <row r="121" spans="2:17">
      <c r="B121" s="125">
        <v>41773</v>
      </c>
      <c r="C121" s="126">
        <v>81.739998</v>
      </c>
      <c r="D121" s="126">
        <v>81.910004000000001</v>
      </c>
      <c r="E121" s="126">
        <v>81.120002999999997</v>
      </c>
      <c r="F121" s="126">
        <v>81.169998000000007</v>
      </c>
      <c r="G121" s="126">
        <v>70.177597000000006</v>
      </c>
      <c r="H121" s="127">
        <v>6867200</v>
      </c>
      <c r="K121" s="125">
        <v>41773</v>
      </c>
      <c r="L121" s="126">
        <v>1897.130005</v>
      </c>
      <c r="M121" s="126">
        <v>1897.130005</v>
      </c>
      <c r="N121" s="126">
        <v>1885.7700199999999</v>
      </c>
      <c r="O121" s="126">
        <v>1888.530029</v>
      </c>
      <c r="P121" s="126">
        <v>1888.530029</v>
      </c>
      <c r="Q121" s="127">
        <v>2822060000</v>
      </c>
    </row>
    <row r="122" spans="2:17">
      <c r="B122" s="125">
        <v>41774</v>
      </c>
      <c r="C122" s="126">
        <v>81.25</v>
      </c>
      <c r="D122" s="126">
        <v>81.370002999999997</v>
      </c>
      <c r="E122" s="126">
        <v>80.440002000000007</v>
      </c>
      <c r="F122" s="126">
        <v>80.529999000000004</v>
      </c>
      <c r="G122" s="126">
        <v>69.624260000000007</v>
      </c>
      <c r="H122" s="127">
        <v>9402100</v>
      </c>
      <c r="K122" s="125">
        <v>41774</v>
      </c>
      <c r="L122" s="126">
        <v>1888.160034</v>
      </c>
      <c r="M122" s="126">
        <v>1888.160034</v>
      </c>
      <c r="N122" s="126">
        <v>1862.3599850000001</v>
      </c>
      <c r="O122" s="126">
        <v>1870.849976</v>
      </c>
      <c r="P122" s="126">
        <v>1870.849976</v>
      </c>
      <c r="Q122" s="127">
        <v>3552640000</v>
      </c>
    </row>
    <row r="123" spans="2:17">
      <c r="B123" s="125">
        <v>41775</v>
      </c>
      <c r="C123" s="126">
        <v>80.629997000000003</v>
      </c>
      <c r="D123" s="126">
        <v>80.760002</v>
      </c>
      <c r="E123" s="126">
        <v>80</v>
      </c>
      <c r="F123" s="126">
        <v>80.330001999999993</v>
      </c>
      <c r="G123" s="126">
        <v>69.451355000000007</v>
      </c>
      <c r="H123" s="127">
        <v>11558900</v>
      </c>
      <c r="K123" s="125">
        <v>41775</v>
      </c>
      <c r="L123" s="126">
        <v>1871.1899410000001</v>
      </c>
      <c r="M123" s="126">
        <v>1878.280029</v>
      </c>
      <c r="N123" s="126">
        <v>1864.8199460000001</v>
      </c>
      <c r="O123" s="126">
        <v>1877.8599850000001</v>
      </c>
      <c r="P123" s="126">
        <v>1877.8599850000001</v>
      </c>
      <c r="Q123" s="127">
        <v>3173650000</v>
      </c>
    </row>
    <row r="124" spans="2:17">
      <c r="B124" s="125">
        <v>41778</v>
      </c>
      <c r="C124" s="126">
        <v>80.010002</v>
      </c>
      <c r="D124" s="126">
        <v>80.050003000000004</v>
      </c>
      <c r="E124" s="126">
        <v>79.540001000000004</v>
      </c>
      <c r="F124" s="126">
        <v>79.930000000000007</v>
      </c>
      <c r="G124" s="126">
        <v>69.105530000000002</v>
      </c>
      <c r="H124" s="127">
        <v>6068100</v>
      </c>
      <c r="K124" s="125">
        <v>41778</v>
      </c>
      <c r="L124" s="126">
        <v>1876.660034</v>
      </c>
      <c r="M124" s="126">
        <v>1886</v>
      </c>
      <c r="N124" s="126">
        <v>1872.420044</v>
      </c>
      <c r="O124" s="126">
        <v>1885.079956</v>
      </c>
      <c r="P124" s="126">
        <v>1885.079956</v>
      </c>
      <c r="Q124" s="127">
        <v>2664250000</v>
      </c>
    </row>
    <row r="125" spans="2:17">
      <c r="B125" s="125">
        <v>41779</v>
      </c>
      <c r="C125" s="126">
        <v>80.019997000000004</v>
      </c>
      <c r="D125" s="126">
        <v>80.580001999999993</v>
      </c>
      <c r="E125" s="126">
        <v>79.970000999999996</v>
      </c>
      <c r="F125" s="126">
        <v>80.230002999999996</v>
      </c>
      <c r="G125" s="126">
        <v>69.364906000000005</v>
      </c>
      <c r="H125" s="127">
        <v>7057200</v>
      </c>
      <c r="K125" s="125">
        <v>41779</v>
      </c>
      <c r="L125" s="126">
        <v>1884.880005</v>
      </c>
      <c r="M125" s="126">
        <v>1884.880005</v>
      </c>
      <c r="N125" s="126">
        <v>1868.1400149999999</v>
      </c>
      <c r="O125" s="126">
        <v>1872.829956</v>
      </c>
      <c r="P125" s="126">
        <v>1872.829956</v>
      </c>
      <c r="Q125" s="127">
        <v>3007700000</v>
      </c>
    </row>
    <row r="126" spans="2:17">
      <c r="B126" s="125">
        <v>41780</v>
      </c>
      <c r="C126" s="126">
        <v>80.339995999999999</v>
      </c>
      <c r="D126" s="126">
        <v>80.669998000000007</v>
      </c>
      <c r="E126" s="126">
        <v>80.019997000000004</v>
      </c>
      <c r="F126" s="126">
        <v>80.489998</v>
      </c>
      <c r="G126" s="126">
        <v>69.589684000000005</v>
      </c>
      <c r="H126" s="127">
        <v>6339800</v>
      </c>
      <c r="K126" s="125">
        <v>41780</v>
      </c>
      <c r="L126" s="126">
        <v>1873.339966</v>
      </c>
      <c r="M126" s="126">
        <v>1888.8000489999999</v>
      </c>
      <c r="N126" s="126">
        <v>1873.339966</v>
      </c>
      <c r="O126" s="126">
        <v>1888.030029</v>
      </c>
      <c r="P126" s="126">
        <v>1888.030029</v>
      </c>
      <c r="Q126" s="127">
        <v>2777140000</v>
      </c>
    </row>
    <row r="127" spans="2:17">
      <c r="B127" s="125">
        <v>41781</v>
      </c>
      <c r="C127" s="126">
        <v>80.370002999999997</v>
      </c>
      <c r="D127" s="126">
        <v>80.669998000000007</v>
      </c>
      <c r="E127" s="126">
        <v>80.050003000000004</v>
      </c>
      <c r="F127" s="126">
        <v>80.650002000000001</v>
      </c>
      <c r="G127" s="126">
        <v>69.728026999999997</v>
      </c>
      <c r="H127" s="127">
        <v>5561100</v>
      </c>
      <c r="K127" s="125">
        <v>41781</v>
      </c>
      <c r="L127" s="126">
        <v>1888.1899410000001</v>
      </c>
      <c r="M127" s="126">
        <v>1896.329956</v>
      </c>
      <c r="N127" s="126">
        <v>1885.3900149999999</v>
      </c>
      <c r="O127" s="126">
        <v>1892.48999</v>
      </c>
      <c r="P127" s="126">
        <v>1892.48999</v>
      </c>
      <c r="Q127" s="127">
        <v>2759800000</v>
      </c>
    </row>
    <row r="128" spans="2:17">
      <c r="B128" s="125">
        <v>41782</v>
      </c>
      <c r="C128" s="126">
        <v>80.510002</v>
      </c>
      <c r="D128" s="126">
        <v>80.849997999999999</v>
      </c>
      <c r="E128" s="126">
        <v>80.400002000000001</v>
      </c>
      <c r="F128" s="126">
        <v>80.519997000000004</v>
      </c>
      <c r="G128" s="126">
        <v>69.615630999999993</v>
      </c>
      <c r="H128" s="127">
        <v>4472600</v>
      </c>
      <c r="K128" s="125">
        <v>41782</v>
      </c>
      <c r="L128" s="126">
        <v>1893.3199460000001</v>
      </c>
      <c r="M128" s="126">
        <v>1901.26001</v>
      </c>
      <c r="N128" s="126">
        <v>1893.3199460000001</v>
      </c>
      <c r="O128" s="126">
        <v>1900.530029</v>
      </c>
      <c r="P128" s="126">
        <v>1900.530029</v>
      </c>
      <c r="Q128" s="127">
        <v>2396280000</v>
      </c>
    </row>
    <row r="129" spans="2:17">
      <c r="B129" s="125">
        <v>41786</v>
      </c>
      <c r="C129" s="126">
        <v>80.550003000000004</v>
      </c>
      <c r="D129" s="126">
        <v>80.580001999999993</v>
      </c>
      <c r="E129" s="126">
        <v>80.050003000000004</v>
      </c>
      <c r="F129" s="126">
        <v>80.080001999999993</v>
      </c>
      <c r="G129" s="126">
        <v>69.235213999999999</v>
      </c>
      <c r="H129" s="127">
        <v>7003800</v>
      </c>
      <c r="K129" s="125">
        <v>41786</v>
      </c>
      <c r="L129" s="126">
        <v>1902.01001</v>
      </c>
      <c r="M129" s="126">
        <v>1912.280029</v>
      </c>
      <c r="N129" s="126">
        <v>1902.01001</v>
      </c>
      <c r="O129" s="126">
        <v>1911.910034</v>
      </c>
      <c r="P129" s="126">
        <v>1911.910034</v>
      </c>
      <c r="Q129" s="127">
        <v>2911020000</v>
      </c>
    </row>
    <row r="130" spans="2:17">
      <c r="B130" s="125">
        <v>41787</v>
      </c>
      <c r="C130" s="126">
        <v>80.029999000000004</v>
      </c>
      <c r="D130" s="126">
        <v>80.279999000000004</v>
      </c>
      <c r="E130" s="126">
        <v>80.019997000000004</v>
      </c>
      <c r="F130" s="126">
        <v>80.099997999999999</v>
      </c>
      <c r="G130" s="126">
        <v>69.252480000000006</v>
      </c>
      <c r="H130" s="127">
        <v>4201400</v>
      </c>
      <c r="K130" s="125">
        <v>41787</v>
      </c>
      <c r="L130" s="126">
        <v>1911.7700199999999</v>
      </c>
      <c r="M130" s="126">
        <v>1914.459961</v>
      </c>
      <c r="N130" s="126">
        <v>1907.3000489999999</v>
      </c>
      <c r="O130" s="126">
        <v>1909.780029</v>
      </c>
      <c r="P130" s="126">
        <v>1909.780029</v>
      </c>
      <c r="Q130" s="127">
        <v>2976450000</v>
      </c>
    </row>
    <row r="131" spans="2:17">
      <c r="B131" s="125">
        <v>41788</v>
      </c>
      <c r="C131" s="126">
        <v>80.099997999999999</v>
      </c>
      <c r="D131" s="126">
        <v>80.400002000000001</v>
      </c>
      <c r="E131" s="126">
        <v>80.080001999999993</v>
      </c>
      <c r="F131" s="126">
        <v>80.400002000000001</v>
      </c>
      <c r="G131" s="126">
        <v>69.511887000000002</v>
      </c>
      <c r="H131" s="127">
        <v>3886800</v>
      </c>
      <c r="K131" s="125">
        <v>41788</v>
      </c>
      <c r="L131" s="126">
        <v>1910.599976</v>
      </c>
      <c r="M131" s="126">
        <v>1920.030029</v>
      </c>
      <c r="N131" s="126">
        <v>1909.8199460000001</v>
      </c>
      <c r="O131" s="126">
        <v>1920.030029</v>
      </c>
      <c r="P131" s="126">
        <v>1920.030029</v>
      </c>
      <c r="Q131" s="127">
        <v>2709050000</v>
      </c>
    </row>
    <row r="132" spans="2:17">
      <c r="B132" s="125">
        <v>41789</v>
      </c>
      <c r="C132" s="126">
        <v>80.25</v>
      </c>
      <c r="D132" s="126">
        <v>80.849997999999999</v>
      </c>
      <c r="E132" s="126">
        <v>80.169998000000007</v>
      </c>
      <c r="F132" s="126">
        <v>80.790001000000004</v>
      </c>
      <c r="G132" s="126">
        <v>69.849074999999999</v>
      </c>
      <c r="H132" s="127">
        <v>7433000</v>
      </c>
      <c r="K132" s="125">
        <v>41789</v>
      </c>
      <c r="L132" s="126">
        <v>1920.329956</v>
      </c>
      <c r="M132" s="126">
        <v>1924.030029</v>
      </c>
      <c r="N132" s="126">
        <v>1916.6400149999999</v>
      </c>
      <c r="O132" s="126">
        <v>1923.5699460000001</v>
      </c>
      <c r="P132" s="126">
        <v>1923.5699460000001</v>
      </c>
      <c r="Q132" s="127">
        <v>3263490000</v>
      </c>
    </row>
    <row r="133" spans="2:17">
      <c r="B133" s="125">
        <v>41792</v>
      </c>
      <c r="C133" s="126">
        <v>80.660004000000001</v>
      </c>
      <c r="D133" s="126">
        <v>80.669998000000007</v>
      </c>
      <c r="E133" s="126">
        <v>80.290001000000004</v>
      </c>
      <c r="F133" s="126">
        <v>80.360000999999997</v>
      </c>
      <c r="G133" s="126">
        <v>69.477294999999998</v>
      </c>
      <c r="H133" s="127">
        <v>4331700</v>
      </c>
      <c r="K133" s="125">
        <v>41792</v>
      </c>
      <c r="L133" s="126">
        <v>1923.869995</v>
      </c>
      <c r="M133" s="126">
        <v>1925.880005</v>
      </c>
      <c r="N133" s="126">
        <v>1915.9799800000001</v>
      </c>
      <c r="O133" s="126">
        <v>1924.969971</v>
      </c>
      <c r="P133" s="126">
        <v>1924.969971</v>
      </c>
      <c r="Q133" s="127">
        <v>2509020000</v>
      </c>
    </row>
    <row r="134" spans="2:17">
      <c r="B134" s="125">
        <v>41793</v>
      </c>
      <c r="C134" s="126">
        <v>80.040001000000004</v>
      </c>
      <c r="D134" s="126">
        <v>80.300003000000004</v>
      </c>
      <c r="E134" s="126">
        <v>79.599997999999999</v>
      </c>
      <c r="F134" s="126">
        <v>79.930000000000007</v>
      </c>
      <c r="G134" s="126">
        <v>69.105530000000002</v>
      </c>
      <c r="H134" s="127">
        <v>6970600</v>
      </c>
      <c r="K134" s="125">
        <v>41793</v>
      </c>
      <c r="L134" s="126">
        <v>1923.0699460000001</v>
      </c>
      <c r="M134" s="126">
        <v>1925.0699460000001</v>
      </c>
      <c r="N134" s="126">
        <v>1918.790039</v>
      </c>
      <c r="O134" s="126">
        <v>1924.23999</v>
      </c>
      <c r="P134" s="126">
        <v>1924.23999</v>
      </c>
      <c r="Q134" s="127">
        <v>2867180000</v>
      </c>
    </row>
    <row r="135" spans="2:17">
      <c r="B135" s="125">
        <v>41794</v>
      </c>
      <c r="C135" s="126">
        <v>80</v>
      </c>
      <c r="D135" s="126">
        <v>80.220000999999996</v>
      </c>
      <c r="E135" s="126">
        <v>79.639999000000003</v>
      </c>
      <c r="F135" s="126">
        <v>79.860000999999997</v>
      </c>
      <c r="G135" s="126">
        <v>69.045006000000001</v>
      </c>
      <c r="H135" s="127">
        <v>5427700</v>
      </c>
      <c r="K135" s="125">
        <v>41794</v>
      </c>
      <c r="L135" s="126">
        <v>1923.0600589999999</v>
      </c>
      <c r="M135" s="126">
        <v>1928.630005</v>
      </c>
      <c r="N135" s="126">
        <v>1918.599976</v>
      </c>
      <c r="O135" s="126">
        <v>1927.880005</v>
      </c>
      <c r="P135" s="126">
        <v>1927.880005</v>
      </c>
      <c r="Q135" s="127">
        <v>2793920000</v>
      </c>
    </row>
    <row r="136" spans="2:17">
      <c r="B136" s="125">
        <v>41795</v>
      </c>
      <c r="C136" s="126">
        <v>80.110000999999997</v>
      </c>
      <c r="D136" s="126">
        <v>80.309997999999993</v>
      </c>
      <c r="E136" s="126">
        <v>79.970000999999996</v>
      </c>
      <c r="F136" s="126">
        <v>80.110000999999997</v>
      </c>
      <c r="G136" s="126">
        <v>69.261161999999999</v>
      </c>
      <c r="H136" s="127">
        <v>5787700</v>
      </c>
      <c r="K136" s="125">
        <v>41795</v>
      </c>
      <c r="L136" s="126">
        <v>1928.5200199999999</v>
      </c>
      <c r="M136" s="126">
        <v>1941.73999</v>
      </c>
      <c r="N136" s="126">
        <v>1922.9300539999999</v>
      </c>
      <c r="O136" s="126">
        <v>1940.459961</v>
      </c>
      <c r="P136" s="126">
        <v>1940.459961</v>
      </c>
      <c r="Q136" s="127">
        <v>3113270000</v>
      </c>
    </row>
    <row r="137" spans="2:17">
      <c r="B137" s="125">
        <v>41796</v>
      </c>
      <c r="C137" s="126">
        <v>80.089995999999999</v>
      </c>
      <c r="D137" s="126">
        <v>80.239998</v>
      </c>
      <c r="E137" s="126">
        <v>79.819999999999993</v>
      </c>
      <c r="F137" s="126">
        <v>80.029999000000004</v>
      </c>
      <c r="G137" s="126">
        <v>69.191993999999994</v>
      </c>
      <c r="H137" s="127">
        <v>5520500</v>
      </c>
      <c r="K137" s="125">
        <v>41796</v>
      </c>
      <c r="L137" s="126">
        <v>1942.410034</v>
      </c>
      <c r="M137" s="126">
        <v>1949.4399410000001</v>
      </c>
      <c r="N137" s="126">
        <v>1942.410034</v>
      </c>
      <c r="O137" s="126">
        <v>1949.4399410000001</v>
      </c>
      <c r="P137" s="126">
        <v>1949.4399410000001</v>
      </c>
      <c r="Q137" s="127">
        <v>2864300000</v>
      </c>
    </row>
    <row r="138" spans="2:17">
      <c r="B138" s="125">
        <v>41799</v>
      </c>
      <c r="C138" s="126">
        <v>79.910004000000001</v>
      </c>
      <c r="D138" s="126">
        <v>80.239998</v>
      </c>
      <c r="E138" s="126">
        <v>79.849997999999999</v>
      </c>
      <c r="F138" s="126">
        <v>80.089995999999999</v>
      </c>
      <c r="G138" s="126">
        <v>69.243865999999997</v>
      </c>
      <c r="H138" s="127">
        <v>6352500</v>
      </c>
      <c r="K138" s="125">
        <v>41799</v>
      </c>
      <c r="L138" s="126">
        <v>1948.969971</v>
      </c>
      <c r="M138" s="126">
        <v>1955.5500489999999</v>
      </c>
      <c r="N138" s="126">
        <v>1947.160034</v>
      </c>
      <c r="O138" s="126">
        <v>1951.2700199999999</v>
      </c>
      <c r="P138" s="126">
        <v>1951.2700199999999</v>
      </c>
      <c r="Q138" s="127">
        <v>2812180000</v>
      </c>
    </row>
    <row r="139" spans="2:17">
      <c r="B139" s="125">
        <v>41800</v>
      </c>
      <c r="C139" s="126">
        <v>80.029999000000004</v>
      </c>
      <c r="D139" s="126">
        <v>80.300003000000004</v>
      </c>
      <c r="E139" s="126">
        <v>80</v>
      </c>
      <c r="F139" s="126">
        <v>80.150002000000001</v>
      </c>
      <c r="G139" s="126">
        <v>69.295731000000004</v>
      </c>
      <c r="H139" s="127">
        <v>5658400</v>
      </c>
      <c r="K139" s="125">
        <v>41800</v>
      </c>
      <c r="L139" s="126">
        <v>1950.339966</v>
      </c>
      <c r="M139" s="126">
        <v>1950.8599850000001</v>
      </c>
      <c r="N139" s="126">
        <v>1944.6400149999999</v>
      </c>
      <c r="O139" s="126">
        <v>1950.790039</v>
      </c>
      <c r="P139" s="126">
        <v>1950.790039</v>
      </c>
      <c r="Q139" s="127">
        <v>2702360000</v>
      </c>
    </row>
    <row r="140" spans="2:17">
      <c r="B140" s="125">
        <v>41801</v>
      </c>
      <c r="C140" s="126">
        <v>80.050003000000004</v>
      </c>
      <c r="D140" s="126">
        <v>80.300003000000004</v>
      </c>
      <c r="E140" s="126">
        <v>79.879997000000003</v>
      </c>
      <c r="F140" s="126">
        <v>80.059997999999993</v>
      </c>
      <c r="G140" s="126">
        <v>69.217917999999997</v>
      </c>
      <c r="H140" s="127">
        <v>7453700</v>
      </c>
      <c r="K140" s="125">
        <v>41801</v>
      </c>
      <c r="L140" s="126">
        <v>1949.369995</v>
      </c>
      <c r="M140" s="126">
        <v>1949.369995</v>
      </c>
      <c r="N140" s="126">
        <v>1940.079956</v>
      </c>
      <c r="O140" s="126">
        <v>1943.8900149999999</v>
      </c>
      <c r="P140" s="126">
        <v>1943.8900149999999</v>
      </c>
      <c r="Q140" s="127">
        <v>2710620000</v>
      </c>
    </row>
    <row r="141" spans="2:17">
      <c r="B141" s="125">
        <v>41802</v>
      </c>
      <c r="C141" s="126">
        <v>79.819999999999993</v>
      </c>
      <c r="D141" s="126">
        <v>80.029999000000004</v>
      </c>
      <c r="E141" s="126">
        <v>79.690002000000007</v>
      </c>
      <c r="F141" s="126">
        <v>79.760002</v>
      </c>
      <c r="G141" s="126">
        <v>68.958556999999999</v>
      </c>
      <c r="H141" s="127">
        <v>6526800</v>
      </c>
      <c r="K141" s="125">
        <v>41802</v>
      </c>
      <c r="L141" s="126">
        <v>1943.349976</v>
      </c>
      <c r="M141" s="126">
        <v>1943.349976</v>
      </c>
      <c r="N141" s="126">
        <v>1925.780029</v>
      </c>
      <c r="O141" s="126">
        <v>1930.1099850000001</v>
      </c>
      <c r="P141" s="126">
        <v>1930.1099850000001</v>
      </c>
      <c r="Q141" s="127">
        <v>3040480000</v>
      </c>
    </row>
    <row r="142" spans="2:17">
      <c r="B142" s="125">
        <v>41803</v>
      </c>
      <c r="C142" s="126">
        <v>79.730002999999996</v>
      </c>
      <c r="D142" s="126">
        <v>79.940002000000007</v>
      </c>
      <c r="E142" s="126">
        <v>79.5</v>
      </c>
      <c r="F142" s="126">
        <v>79.639999000000003</v>
      </c>
      <c r="G142" s="126">
        <v>68.854797000000005</v>
      </c>
      <c r="H142" s="127">
        <v>5214000</v>
      </c>
      <c r="K142" s="125">
        <v>41803</v>
      </c>
      <c r="L142" s="126">
        <v>1930.8000489999999</v>
      </c>
      <c r="M142" s="126">
        <v>1937.3000489999999</v>
      </c>
      <c r="N142" s="126">
        <v>1927.6899410000001</v>
      </c>
      <c r="O142" s="126">
        <v>1936.160034</v>
      </c>
      <c r="P142" s="126">
        <v>1936.160034</v>
      </c>
      <c r="Q142" s="127">
        <v>2598230000</v>
      </c>
    </row>
    <row r="143" spans="2:17">
      <c r="B143" s="125">
        <v>41806</v>
      </c>
      <c r="C143" s="126">
        <v>79.519997000000004</v>
      </c>
      <c r="D143" s="126">
        <v>79.940002000000007</v>
      </c>
      <c r="E143" s="126">
        <v>79.110000999999997</v>
      </c>
      <c r="F143" s="126">
        <v>79.690002000000007</v>
      </c>
      <c r="G143" s="126">
        <v>68.898032999999998</v>
      </c>
      <c r="H143" s="127">
        <v>5334600</v>
      </c>
      <c r="K143" s="125">
        <v>41806</v>
      </c>
      <c r="L143" s="126">
        <v>1934.839966</v>
      </c>
      <c r="M143" s="126">
        <v>1941.150024</v>
      </c>
      <c r="N143" s="126">
        <v>1930.910034</v>
      </c>
      <c r="O143" s="126">
        <v>1937.780029</v>
      </c>
      <c r="P143" s="126">
        <v>1937.780029</v>
      </c>
      <c r="Q143" s="127">
        <v>2926130000</v>
      </c>
    </row>
    <row r="144" spans="2:17">
      <c r="B144" s="125">
        <v>41807</v>
      </c>
      <c r="C144" s="126">
        <v>79.610000999999997</v>
      </c>
      <c r="D144" s="126">
        <v>79.790001000000004</v>
      </c>
      <c r="E144" s="126">
        <v>79.349997999999999</v>
      </c>
      <c r="F144" s="126">
        <v>79.580001999999993</v>
      </c>
      <c r="G144" s="126">
        <v>68.802925000000002</v>
      </c>
      <c r="H144" s="127">
        <v>5337300</v>
      </c>
      <c r="K144" s="125">
        <v>41807</v>
      </c>
      <c r="L144" s="126">
        <v>1937.150024</v>
      </c>
      <c r="M144" s="126">
        <v>1943.6899410000001</v>
      </c>
      <c r="N144" s="126">
        <v>1933.5500489999999</v>
      </c>
      <c r="O144" s="126">
        <v>1941.98999</v>
      </c>
      <c r="P144" s="126">
        <v>1941.98999</v>
      </c>
      <c r="Q144" s="127">
        <v>2971260000</v>
      </c>
    </row>
    <row r="145" spans="2:17">
      <c r="B145" s="125">
        <v>41808</v>
      </c>
      <c r="C145" s="126">
        <v>79.440002000000007</v>
      </c>
      <c r="D145" s="126">
        <v>79.940002000000007</v>
      </c>
      <c r="E145" s="126">
        <v>79.129997000000003</v>
      </c>
      <c r="F145" s="126">
        <v>79.790001000000004</v>
      </c>
      <c r="G145" s="126">
        <v>68.984482</v>
      </c>
      <c r="H145" s="127">
        <v>9614200</v>
      </c>
      <c r="K145" s="125">
        <v>41808</v>
      </c>
      <c r="L145" s="126">
        <v>1942.7299800000001</v>
      </c>
      <c r="M145" s="126">
        <v>1957.73999</v>
      </c>
      <c r="N145" s="126">
        <v>1939.290039</v>
      </c>
      <c r="O145" s="126">
        <v>1956.9799800000001</v>
      </c>
      <c r="P145" s="126">
        <v>1956.9799800000001</v>
      </c>
      <c r="Q145" s="127">
        <v>3065220000</v>
      </c>
    </row>
    <row r="146" spans="2:17">
      <c r="B146" s="125">
        <v>41809</v>
      </c>
      <c r="C146" s="126">
        <v>79.849997999999999</v>
      </c>
      <c r="D146" s="126">
        <v>80.569999999999993</v>
      </c>
      <c r="E146" s="126">
        <v>79.800003000000004</v>
      </c>
      <c r="F146" s="126">
        <v>80.239998</v>
      </c>
      <c r="G146" s="126">
        <v>69.373542999999998</v>
      </c>
      <c r="H146" s="127">
        <v>12485100</v>
      </c>
      <c r="K146" s="125">
        <v>41809</v>
      </c>
      <c r="L146" s="126">
        <v>1957.5</v>
      </c>
      <c r="M146" s="126">
        <v>1959.869995</v>
      </c>
      <c r="N146" s="126">
        <v>1952.26001</v>
      </c>
      <c r="O146" s="126">
        <v>1959.4799800000001</v>
      </c>
      <c r="P146" s="126">
        <v>1959.4799800000001</v>
      </c>
      <c r="Q146" s="127">
        <v>2952150000</v>
      </c>
    </row>
    <row r="147" spans="2:17">
      <c r="B147" s="125">
        <v>41810</v>
      </c>
      <c r="C147" s="126">
        <v>80.440002000000007</v>
      </c>
      <c r="D147" s="126">
        <v>80.5</v>
      </c>
      <c r="E147" s="126">
        <v>79.830001999999993</v>
      </c>
      <c r="F147" s="126">
        <v>79.930000000000007</v>
      </c>
      <c r="G147" s="126">
        <v>69.105530000000002</v>
      </c>
      <c r="H147" s="127">
        <v>11659900</v>
      </c>
      <c r="K147" s="125">
        <v>41810</v>
      </c>
      <c r="L147" s="126">
        <v>1960.4499510000001</v>
      </c>
      <c r="M147" s="126">
        <v>1963.910034</v>
      </c>
      <c r="N147" s="126">
        <v>1959.170044</v>
      </c>
      <c r="O147" s="126">
        <v>1962.869995</v>
      </c>
      <c r="P147" s="126">
        <v>1962.869995</v>
      </c>
      <c r="Q147" s="127">
        <v>4336240000</v>
      </c>
    </row>
    <row r="148" spans="2:17">
      <c r="B148" s="125">
        <v>41813</v>
      </c>
      <c r="C148" s="126">
        <v>80.059997999999993</v>
      </c>
      <c r="D148" s="126">
        <v>80.059997999999993</v>
      </c>
      <c r="E148" s="126">
        <v>79.360000999999997</v>
      </c>
      <c r="F148" s="126">
        <v>79.519997000000004</v>
      </c>
      <c r="G148" s="126">
        <v>68.751052999999999</v>
      </c>
      <c r="H148" s="127">
        <v>6938900</v>
      </c>
      <c r="K148" s="125">
        <v>41813</v>
      </c>
      <c r="L148" s="126">
        <v>1962.920044</v>
      </c>
      <c r="M148" s="126">
        <v>1963.73999</v>
      </c>
      <c r="N148" s="126">
        <v>1958.8900149999999</v>
      </c>
      <c r="O148" s="126">
        <v>1962.6099850000001</v>
      </c>
      <c r="P148" s="126">
        <v>1962.6099850000001</v>
      </c>
      <c r="Q148" s="127">
        <v>2717630000</v>
      </c>
    </row>
    <row r="149" spans="2:17">
      <c r="B149" s="125">
        <v>41814</v>
      </c>
      <c r="C149" s="126">
        <v>79.419998000000007</v>
      </c>
      <c r="D149" s="126">
        <v>79.440002000000007</v>
      </c>
      <c r="E149" s="126">
        <v>78.919998000000007</v>
      </c>
      <c r="F149" s="126">
        <v>79.010002</v>
      </c>
      <c r="G149" s="126">
        <v>68.310112000000004</v>
      </c>
      <c r="H149" s="127">
        <v>8157300</v>
      </c>
      <c r="K149" s="125">
        <v>41814</v>
      </c>
      <c r="L149" s="126">
        <v>1961.969971</v>
      </c>
      <c r="M149" s="126">
        <v>1968.170044</v>
      </c>
      <c r="N149" s="126">
        <v>1948.339966</v>
      </c>
      <c r="O149" s="126">
        <v>1949.9799800000001</v>
      </c>
      <c r="P149" s="126">
        <v>1949.9799800000001</v>
      </c>
      <c r="Q149" s="127">
        <v>3089700000</v>
      </c>
    </row>
    <row r="150" spans="2:17">
      <c r="B150" s="125">
        <v>41815</v>
      </c>
      <c r="C150" s="126">
        <v>79.040001000000004</v>
      </c>
      <c r="D150" s="126">
        <v>79.360000999999997</v>
      </c>
      <c r="E150" s="126">
        <v>78.650002000000001</v>
      </c>
      <c r="F150" s="126">
        <v>79.319999999999993</v>
      </c>
      <c r="G150" s="126">
        <v>68.578132999999994</v>
      </c>
      <c r="H150" s="127">
        <v>12569300</v>
      </c>
      <c r="K150" s="125">
        <v>41815</v>
      </c>
      <c r="L150" s="126">
        <v>1949.2700199999999</v>
      </c>
      <c r="M150" s="126">
        <v>1960.829956</v>
      </c>
      <c r="N150" s="126">
        <v>1947.48999</v>
      </c>
      <c r="O150" s="126">
        <v>1959.530029</v>
      </c>
      <c r="P150" s="126">
        <v>1959.530029</v>
      </c>
      <c r="Q150" s="127">
        <v>3106710000</v>
      </c>
    </row>
    <row r="151" spans="2:17">
      <c r="B151" s="125">
        <v>41816</v>
      </c>
      <c r="C151" s="126">
        <v>79.239998</v>
      </c>
      <c r="D151" s="126">
        <v>79.290001000000004</v>
      </c>
      <c r="E151" s="126">
        <v>78.589995999999999</v>
      </c>
      <c r="F151" s="126">
        <v>78.620002999999997</v>
      </c>
      <c r="G151" s="126">
        <v>67.972938999999997</v>
      </c>
      <c r="H151" s="127">
        <v>7258800</v>
      </c>
      <c r="K151" s="125">
        <v>41816</v>
      </c>
      <c r="L151" s="126">
        <v>1959.8900149999999</v>
      </c>
      <c r="M151" s="126">
        <v>1959.8900149999999</v>
      </c>
      <c r="N151" s="126">
        <v>1944.6899410000001</v>
      </c>
      <c r="O151" s="126">
        <v>1957.219971</v>
      </c>
      <c r="P151" s="126">
        <v>1957.219971</v>
      </c>
      <c r="Q151" s="127">
        <v>2778840000</v>
      </c>
    </row>
    <row r="152" spans="2:17">
      <c r="B152" s="125">
        <v>41817</v>
      </c>
      <c r="C152" s="126">
        <v>78.599997999999999</v>
      </c>
      <c r="D152" s="126">
        <v>79.190002000000007</v>
      </c>
      <c r="E152" s="126">
        <v>78.519997000000004</v>
      </c>
      <c r="F152" s="126">
        <v>79.019997000000004</v>
      </c>
      <c r="G152" s="126">
        <v>68.318755999999993</v>
      </c>
      <c r="H152" s="127">
        <v>8974900</v>
      </c>
      <c r="K152" s="125">
        <v>41817</v>
      </c>
      <c r="L152" s="126">
        <v>1956.5600589999999</v>
      </c>
      <c r="M152" s="126">
        <v>1961.469971</v>
      </c>
      <c r="N152" s="126">
        <v>1952.1800539999999</v>
      </c>
      <c r="O152" s="126">
        <v>1960.959961</v>
      </c>
      <c r="P152" s="126">
        <v>1960.959961</v>
      </c>
      <c r="Q152" s="127">
        <v>4290590000</v>
      </c>
    </row>
    <row r="153" spans="2:17">
      <c r="B153" s="125">
        <v>41820</v>
      </c>
      <c r="C153" s="126">
        <v>79.010002</v>
      </c>
      <c r="D153" s="126">
        <v>79.459998999999996</v>
      </c>
      <c r="E153" s="126">
        <v>78.430000000000007</v>
      </c>
      <c r="F153" s="126">
        <v>78.589995999999999</v>
      </c>
      <c r="G153" s="126">
        <v>67.946990999999997</v>
      </c>
      <c r="H153" s="127">
        <v>10297700</v>
      </c>
      <c r="K153" s="125">
        <v>41820</v>
      </c>
      <c r="L153" s="126">
        <v>1960.790039</v>
      </c>
      <c r="M153" s="126">
        <v>1964.23999</v>
      </c>
      <c r="N153" s="126">
        <v>1958.219971</v>
      </c>
      <c r="O153" s="126">
        <v>1960.2299800000001</v>
      </c>
      <c r="P153" s="126">
        <v>1960.2299800000001</v>
      </c>
      <c r="Q153" s="127">
        <v>3037350000</v>
      </c>
    </row>
    <row r="154" spans="2:17">
      <c r="B154" s="125">
        <v>41821</v>
      </c>
      <c r="C154" s="126">
        <v>78.870002999999997</v>
      </c>
      <c r="D154" s="126">
        <v>79.410004000000001</v>
      </c>
      <c r="E154" s="126">
        <v>78.510002</v>
      </c>
      <c r="F154" s="126">
        <v>79.279999000000004</v>
      </c>
      <c r="G154" s="126">
        <v>68.543548999999999</v>
      </c>
      <c r="H154" s="127">
        <v>8421200</v>
      </c>
      <c r="K154" s="125">
        <v>41821</v>
      </c>
      <c r="L154" s="126">
        <v>1962.290039</v>
      </c>
      <c r="M154" s="126">
        <v>1978.579956</v>
      </c>
      <c r="N154" s="126">
        <v>1962.290039</v>
      </c>
      <c r="O154" s="126">
        <v>1973.3199460000001</v>
      </c>
      <c r="P154" s="126">
        <v>1973.3199460000001</v>
      </c>
      <c r="Q154" s="127">
        <v>3188240000</v>
      </c>
    </row>
    <row r="155" spans="2:17">
      <c r="B155" s="125">
        <v>41822</v>
      </c>
      <c r="C155" s="126">
        <v>79.559997999999993</v>
      </c>
      <c r="D155" s="126">
        <v>79.860000999999997</v>
      </c>
      <c r="E155" s="126">
        <v>79.440002000000007</v>
      </c>
      <c r="F155" s="126">
        <v>79.559997999999993</v>
      </c>
      <c r="G155" s="126">
        <v>68.785629</v>
      </c>
      <c r="H155" s="127">
        <v>6276600</v>
      </c>
      <c r="K155" s="125">
        <v>41822</v>
      </c>
      <c r="L155" s="126">
        <v>1973.0600589999999</v>
      </c>
      <c r="M155" s="126">
        <v>1976.670044</v>
      </c>
      <c r="N155" s="126">
        <v>1972.579956</v>
      </c>
      <c r="O155" s="126">
        <v>1974.619995</v>
      </c>
      <c r="P155" s="126">
        <v>1974.619995</v>
      </c>
      <c r="Q155" s="127">
        <v>2851480000</v>
      </c>
    </row>
    <row r="156" spans="2:17">
      <c r="B156" s="125">
        <v>41823</v>
      </c>
      <c r="C156" s="126">
        <v>79.930000000000007</v>
      </c>
      <c r="D156" s="126">
        <v>80.139999000000003</v>
      </c>
      <c r="E156" s="126">
        <v>79.639999000000003</v>
      </c>
      <c r="F156" s="126">
        <v>79.980002999999996</v>
      </c>
      <c r="G156" s="126">
        <v>69.148773000000006</v>
      </c>
      <c r="H156" s="127">
        <v>5501100</v>
      </c>
      <c r="K156" s="125">
        <v>41823</v>
      </c>
      <c r="L156" s="126">
        <v>1975.880005</v>
      </c>
      <c r="M156" s="126">
        <v>1985.589966</v>
      </c>
      <c r="N156" s="126">
        <v>1975.880005</v>
      </c>
      <c r="O156" s="126">
        <v>1985.4399410000001</v>
      </c>
      <c r="P156" s="126">
        <v>1985.4399410000001</v>
      </c>
      <c r="Q156" s="127">
        <v>1998090000</v>
      </c>
    </row>
    <row r="157" spans="2:17">
      <c r="B157" s="125">
        <v>41827</v>
      </c>
      <c r="C157" s="126">
        <v>79.75</v>
      </c>
      <c r="D157" s="126">
        <v>80.199996999999996</v>
      </c>
      <c r="E157" s="126">
        <v>79.660004000000001</v>
      </c>
      <c r="F157" s="126">
        <v>80.190002000000007</v>
      </c>
      <c r="G157" s="126">
        <v>69.330330000000004</v>
      </c>
      <c r="H157" s="127">
        <v>6673600</v>
      </c>
      <c r="K157" s="125">
        <v>41827</v>
      </c>
      <c r="L157" s="126">
        <v>1984.219971</v>
      </c>
      <c r="M157" s="126">
        <v>1984.219971</v>
      </c>
      <c r="N157" s="126">
        <v>1974.880005</v>
      </c>
      <c r="O157" s="126">
        <v>1977.650024</v>
      </c>
      <c r="P157" s="126">
        <v>1977.650024</v>
      </c>
      <c r="Q157" s="127">
        <v>2681260000</v>
      </c>
    </row>
    <row r="158" spans="2:17">
      <c r="B158" s="125">
        <v>41828</v>
      </c>
      <c r="C158" s="126">
        <v>80.029999000000004</v>
      </c>
      <c r="D158" s="126">
        <v>80.849997999999999</v>
      </c>
      <c r="E158" s="126">
        <v>79.910004000000001</v>
      </c>
      <c r="F158" s="126">
        <v>80.559997999999993</v>
      </c>
      <c r="G158" s="126">
        <v>69.650199999999998</v>
      </c>
      <c r="H158" s="127">
        <v>9150200</v>
      </c>
      <c r="K158" s="125">
        <v>41828</v>
      </c>
      <c r="L158" s="126">
        <v>1976.3900149999999</v>
      </c>
      <c r="M158" s="126">
        <v>1976.3900149999999</v>
      </c>
      <c r="N158" s="126">
        <v>1959.459961</v>
      </c>
      <c r="O158" s="126">
        <v>1963.709961</v>
      </c>
      <c r="P158" s="126">
        <v>1963.709961</v>
      </c>
      <c r="Q158" s="127">
        <v>3302430000</v>
      </c>
    </row>
    <row r="159" spans="2:17">
      <c r="B159" s="125">
        <v>41829</v>
      </c>
      <c r="C159" s="126">
        <v>80.660004000000001</v>
      </c>
      <c r="D159" s="126">
        <v>81.800003000000004</v>
      </c>
      <c r="E159" s="126">
        <v>80.5</v>
      </c>
      <c r="F159" s="126">
        <v>81.669998000000007</v>
      </c>
      <c r="G159" s="126">
        <v>70.609879000000006</v>
      </c>
      <c r="H159" s="127">
        <v>12113100</v>
      </c>
      <c r="K159" s="125">
        <v>41829</v>
      </c>
      <c r="L159" s="126">
        <v>1965.099976</v>
      </c>
      <c r="M159" s="126">
        <v>1974.150024</v>
      </c>
      <c r="N159" s="126">
        <v>1965.099976</v>
      </c>
      <c r="O159" s="126">
        <v>1972.829956</v>
      </c>
      <c r="P159" s="126">
        <v>1972.829956</v>
      </c>
      <c r="Q159" s="127">
        <v>2858800000</v>
      </c>
    </row>
    <row r="160" spans="2:17">
      <c r="B160" s="125">
        <v>41830</v>
      </c>
      <c r="C160" s="126">
        <v>81.269997000000004</v>
      </c>
      <c r="D160" s="126">
        <v>81.910004000000001</v>
      </c>
      <c r="E160" s="126">
        <v>81.190002000000007</v>
      </c>
      <c r="F160" s="126">
        <v>81.610000999999997</v>
      </c>
      <c r="G160" s="126">
        <v>70.558021999999994</v>
      </c>
      <c r="H160" s="127">
        <v>8786500</v>
      </c>
      <c r="K160" s="125">
        <v>41830</v>
      </c>
      <c r="L160" s="126">
        <v>1966.670044</v>
      </c>
      <c r="M160" s="126">
        <v>1969.839966</v>
      </c>
      <c r="N160" s="126">
        <v>1952.8599850000001</v>
      </c>
      <c r="O160" s="126">
        <v>1964.6800539999999</v>
      </c>
      <c r="P160" s="126">
        <v>1964.6800539999999</v>
      </c>
      <c r="Q160" s="127">
        <v>3165690000</v>
      </c>
    </row>
    <row r="161" spans="2:17">
      <c r="B161" s="125">
        <v>41831</v>
      </c>
      <c r="C161" s="126">
        <v>81.059997999999993</v>
      </c>
      <c r="D161" s="126">
        <v>81.569999999999993</v>
      </c>
      <c r="E161" s="126">
        <v>81</v>
      </c>
      <c r="F161" s="126">
        <v>81.160004000000001</v>
      </c>
      <c r="G161" s="126">
        <v>70.168960999999996</v>
      </c>
      <c r="H161" s="127">
        <v>7519300</v>
      </c>
      <c r="K161" s="125">
        <v>41831</v>
      </c>
      <c r="L161" s="126">
        <v>1965.76001</v>
      </c>
      <c r="M161" s="126">
        <v>1968.670044</v>
      </c>
      <c r="N161" s="126">
        <v>1959.630005</v>
      </c>
      <c r="O161" s="126">
        <v>1967.5699460000001</v>
      </c>
      <c r="P161" s="126">
        <v>1967.5699460000001</v>
      </c>
      <c r="Q161" s="127">
        <v>2684630000</v>
      </c>
    </row>
    <row r="162" spans="2:17">
      <c r="B162" s="125">
        <v>41834</v>
      </c>
      <c r="C162" s="126">
        <v>81.360000999999997</v>
      </c>
      <c r="D162" s="126">
        <v>81.739998</v>
      </c>
      <c r="E162" s="126">
        <v>81.300003000000004</v>
      </c>
      <c r="F162" s="126">
        <v>81.319999999999993</v>
      </c>
      <c r="G162" s="126">
        <v>70.307288999999997</v>
      </c>
      <c r="H162" s="127">
        <v>6802000</v>
      </c>
      <c r="K162" s="125">
        <v>41834</v>
      </c>
      <c r="L162" s="126">
        <v>1969.8599850000001</v>
      </c>
      <c r="M162" s="126">
        <v>1979.849976</v>
      </c>
      <c r="N162" s="126">
        <v>1969.8599850000001</v>
      </c>
      <c r="O162" s="126">
        <v>1977.099976</v>
      </c>
      <c r="P162" s="126">
        <v>1977.099976</v>
      </c>
      <c r="Q162" s="127">
        <v>2744920000</v>
      </c>
    </row>
    <row r="163" spans="2:17">
      <c r="B163" s="125">
        <v>41835</v>
      </c>
      <c r="C163" s="126">
        <v>81.510002</v>
      </c>
      <c r="D163" s="126">
        <v>81.519997000000004</v>
      </c>
      <c r="E163" s="126">
        <v>81.089995999999999</v>
      </c>
      <c r="F163" s="126">
        <v>81.260002</v>
      </c>
      <c r="G163" s="126">
        <v>70.255402000000004</v>
      </c>
      <c r="H163" s="127">
        <v>9637600</v>
      </c>
      <c r="K163" s="125">
        <v>41835</v>
      </c>
      <c r="L163" s="126">
        <v>1977.3599850000001</v>
      </c>
      <c r="M163" s="126">
        <v>1982.5200199999999</v>
      </c>
      <c r="N163" s="126">
        <v>1965.339966</v>
      </c>
      <c r="O163" s="126">
        <v>1973.280029</v>
      </c>
      <c r="P163" s="126">
        <v>1973.280029</v>
      </c>
      <c r="Q163" s="127">
        <v>3328740000</v>
      </c>
    </row>
    <row r="164" spans="2:17">
      <c r="B164" s="125">
        <v>41836</v>
      </c>
      <c r="C164" s="126">
        <v>80.900002000000001</v>
      </c>
      <c r="D164" s="126">
        <v>81.199996999999996</v>
      </c>
      <c r="E164" s="126">
        <v>80.75</v>
      </c>
      <c r="F164" s="126">
        <v>80.940002000000007</v>
      </c>
      <c r="G164" s="126">
        <v>70.537436999999997</v>
      </c>
      <c r="H164" s="127">
        <v>8940500</v>
      </c>
      <c r="K164" s="125">
        <v>41836</v>
      </c>
      <c r="L164" s="126">
        <v>1976.349976</v>
      </c>
      <c r="M164" s="126">
        <v>1983.9399410000001</v>
      </c>
      <c r="N164" s="126">
        <v>1975.670044</v>
      </c>
      <c r="O164" s="126">
        <v>1981.5699460000001</v>
      </c>
      <c r="P164" s="126">
        <v>1981.5699460000001</v>
      </c>
      <c r="Q164" s="127">
        <v>3390950000</v>
      </c>
    </row>
    <row r="165" spans="2:17">
      <c r="B165" s="125">
        <v>41837</v>
      </c>
      <c r="C165" s="126">
        <v>80.989998</v>
      </c>
      <c r="D165" s="126">
        <v>81.220000999999996</v>
      </c>
      <c r="E165" s="126">
        <v>80.389999000000003</v>
      </c>
      <c r="F165" s="126">
        <v>80.400002000000001</v>
      </c>
      <c r="G165" s="126">
        <v>70.066840999999997</v>
      </c>
      <c r="H165" s="127">
        <v>5844700</v>
      </c>
      <c r="K165" s="125">
        <v>41837</v>
      </c>
      <c r="L165" s="126">
        <v>1979.75</v>
      </c>
      <c r="M165" s="126">
        <v>1981.8000489999999</v>
      </c>
      <c r="N165" s="126">
        <v>1955.589966</v>
      </c>
      <c r="O165" s="126">
        <v>1958.119995</v>
      </c>
      <c r="P165" s="126">
        <v>1958.119995</v>
      </c>
      <c r="Q165" s="127">
        <v>3381680000</v>
      </c>
    </row>
    <row r="166" spans="2:17">
      <c r="B166" s="125">
        <v>41838</v>
      </c>
      <c r="C166" s="126">
        <v>80.550003000000004</v>
      </c>
      <c r="D166" s="126">
        <v>80.75</v>
      </c>
      <c r="E166" s="126">
        <v>80.160004000000001</v>
      </c>
      <c r="F166" s="126">
        <v>80.550003000000004</v>
      </c>
      <c r="G166" s="126">
        <v>70.197524999999999</v>
      </c>
      <c r="H166" s="127">
        <v>6502400</v>
      </c>
      <c r="K166" s="125">
        <v>41838</v>
      </c>
      <c r="L166" s="126">
        <v>1961.540039</v>
      </c>
      <c r="M166" s="126">
        <v>1979.910034</v>
      </c>
      <c r="N166" s="126">
        <v>1960.8199460000001</v>
      </c>
      <c r="O166" s="126">
        <v>1978.219971</v>
      </c>
      <c r="P166" s="126">
        <v>1978.219971</v>
      </c>
      <c r="Q166" s="127">
        <v>3106060000</v>
      </c>
    </row>
    <row r="167" spans="2:17">
      <c r="B167" s="125">
        <v>41841</v>
      </c>
      <c r="C167" s="126">
        <v>80.330001999999993</v>
      </c>
      <c r="D167" s="126">
        <v>80.400002000000001</v>
      </c>
      <c r="E167" s="126">
        <v>79.949996999999996</v>
      </c>
      <c r="F167" s="126">
        <v>80.279999000000004</v>
      </c>
      <c r="G167" s="126">
        <v>69.962242000000003</v>
      </c>
      <c r="H167" s="127">
        <v>4434300</v>
      </c>
      <c r="K167" s="125">
        <v>41841</v>
      </c>
      <c r="L167" s="126">
        <v>1976.9300539999999</v>
      </c>
      <c r="M167" s="126">
        <v>1976.9300539999999</v>
      </c>
      <c r="N167" s="126">
        <v>1965.7700199999999</v>
      </c>
      <c r="O167" s="126">
        <v>1973.630005</v>
      </c>
      <c r="P167" s="126">
        <v>1973.630005</v>
      </c>
      <c r="Q167" s="127">
        <v>2611160000</v>
      </c>
    </row>
    <row r="168" spans="2:17">
      <c r="B168" s="125">
        <v>41842</v>
      </c>
      <c r="C168" s="126">
        <v>80.290001000000004</v>
      </c>
      <c r="D168" s="126">
        <v>80.580001999999993</v>
      </c>
      <c r="E168" s="126">
        <v>79.769997000000004</v>
      </c>
      <c r="F168" s="126">
        <v>80.099997999999999</v>
      </c>
      <c r="G168" s="126">
        <v>69.805367000000004</v>
      </c>
      <c r="H168" s="127">
        <v>6073200</v>
      </c>
      <c r="K168" s="125">
        <v>41842</v>
      </c>
      <c r="L168" s="126">
        <v>1975.650024</v>
      </c>
      <c r="M168" s="126">
        <v>1986.23999</v>
      </c>
      <c r="N168" s="126">
        <v>1975.650024</v>
      </c>
      <c r="O168" s="126">
        <v>1983.530029</v>
      </c>
      <c r="P168" s="126">
        <v>1983.530029</v>
      </c>
      <c r="Q168" s="127">
        <v>2890480000</v>
      </c>
    </row>
    <row r="169" spans="2:17">
      <c r="B169" s="125">
        <v>41843</v>
      </c>
      <c r="C169" s="126">
        <v>80.330001999999993</v>
      </c>
      <c r="D169" s="126">
        <v>80.5</v>
      </c>
      <c r="E169" s="126">
        <v>79.819999999999993</v>
      </c>
      <c r="F169" s="126">
        <v>79.989998</v>
      </c>
      <c r="G169" s="126">
        <v>69.709518000000003</v>
      </c>
      <c r="H169" s="127">
        <v>5891200</v>
      </c>
      <c r="K169" s="125">
        <v>41843</v>
      </c>
      <c r="L169" s="126">
        <v>1985.3199460000001</v>
      </c>
      <c r="M169" s="126">
        <v>1989.2299800000001</v>
      </c>
      <c r="N169" s="126">
        <v>1982.4399410000001</v>
      </c>
      <c r="O169" s="126">
        <v>1987.01001</v>
      </c>
      <c r="P169" s="126">
        <v>1987.01001</v>
      </c>
      <c r="Q169" s="127">
        <v>2869720000</v>
      </c>
    </row>
    <row r="170" spans="2:17">
      <c r="B170" s="125">
        <v>41844</v>
      </c>
      <c r="C170" s="126">
        <v>80.120002999999997</v>
      </c>
      <c r="D170" s="126">
        <v>80.319999999999993</v>
      </c>
      <c r="E170" s="126">
        <v>79.849997999999999</v>
      </c>
      <c r="F170" s="126">
        <v>80.260002</v>
      </c>
      <c r="G170" s="126">
        <v>69.944823999999997</v>
      </c>
      <c r="H170" s="127">
        <v>6273100</v>
      </c>
      <c r="K170" s="125">
        <v>41844</v>
      </c>
      <c r="L170" s="126">
        <v>1988.0699460000001</v>
      </c>
      <c r="M170" s="126">
        <v>1991.3900149999999</v>
      </c>
      <c r="N170" s="126">
        <v>1985.790039</v>
      </c>
      <c r="O170" s="126">
        <v>1987.9799800000001</v>
      </c>
      <c r="P170" s="126">
        <v>1987.9799800000001</v>
      </c>
      <c r="Q170" s="127">
        <v>3203530000</v>
      </c>
    </row>
    <row r="171" spans="2:17">
      <c r="B171" s="125">
        <v>41845</v>
      </c>
      <c r="C171" s="126">
        <v>80.019997000000004</v>
      </c>
      <c r="D171" s="126">
        <v>80.160004000000001</v>
      </c>
      <c r="E171" s="126">
        <v>79.370002999999997</v>
      </c>
      <c r="F171" s="126">
        <v>79.559997999999993</v>
      </c>
      <c r="G171" s="126">
        <v>69.334778</v>
      </c>
      <c r="H171" s="127">
        <v>6293400</v>
      </c>
      <c r="K171" s="125">
        <v>41845</v>
      </c>
      <c r="L171" s="126">
        <v>1984.599976</v>
      </c>
      <c r="M171" s="126">
        <v>1984.599976</v>
      </c>
      <c r="N171" s="126">
        <v>1974.369995</v>
      </c>
      <c r="O171" s="126">
        <v>1978.339966</v>
      </c>
      <c r="P171" s="126">
        <v>1978.339966</v>
      </c>
      <c r="Q171" s="127">
        <v>2638960000</v>
      </c>
    </row>
    <row r="172" spans="2:17">
      <c r="B172" s="125">
        <v>41848</v>
      </c>
      <c r="C172" s="126">
        <v>79.410004000000001</v>
      </c>
      <c r="D172" s="126">
        <v>79.620002999999997</v>
      </c>
      <c r="E172" s="126">
        <v>78.849997999999999</v>
      </c>
      <c r="F172" s="126">
        <v>79.260002</v>
      </c>
      <c r="G172" s="126">
        <v>69.073334000000003</v>
      </c>
      <c r="H172" s="127">
        <v>6757300</v>
      </c>
      <c r="K172" s="125">
        <v>41848</v>
      </c>
      <c r="L172" s="126">
        <v>1978.25</v>
      </c>
      <c r="M172" s="126">
        <v>1981.5200199999999</v>
      </c>
      <c r="N172" s="126">
        <v>1967.3100589999999</v>
      </c>
      <c r="O172" s="126">
        <v>1978.910034</v>
      </c>
      <c r="P172" s="126">
        <v>1978.910034</v>
      </c>
      <c r="Q172" s="127">
        <v>2803320000</v>
      </c>
    </row>
    <row r="173" spans="2:17">
      <c r="B173" s="125">
        <v>41849</v>
      </c>
      <c r="C173" s="126">
        <v>79.089995999999999</v>
      </c>
      <c r="D173" s="126">
        <v>79.5</v>
      </c>
      <c r="E173" s="126">
        <v>78.650002000000001</v>
      </c>
      <c r="F173" s="126">
        <v>78.650002000000001</v>
      </c>
      <c r="G173" s="126">
        <v>68.541756000000007</v>
      </c>
      <c r="H173" s="127">
        <v>6419600</v>
      </c>
      <c r="K173" s="125">
        <v>41849</v>
      </c>
      <c r="L173" s="126">
        <v>1980.030029</v>
      </c>
      <c r="M173" s="126">
        <v>1984.849976</v>
      </c>
      <c r="N173" s="126">
        <v>1969.9499510000001</v>
      </c>
      <c r="O173" s="126">
        <v>1969.9499510000001</v>
      </c>
      <c r="P173" s="126">
        <v>1969.9499510000001</v>
      </c>
      <c r="Q173" s="127">
        <v>3183300000</v>
      </c>
    </row>
    <row r="174" spans="2:17">
      <c r="B174" s="125">
        <v>41850</v>
      </c>
      <c r="C174" s="126">
        <v>78.699996999999996</v>
      </c>
      <c r="D174" s="126">
        <v>79.010002</v>
      </c>
      <c r="E174" s="126">
        <v>78.139999000000003</v>
      </c>
      <c r="F174" s="126">
        <v>78.160004000000001</v>
      </c>
      <c r="G174" s="126">
        <v>68.114722999999998</v>
      </c>
      <c r="H174" s="127">
        <v>8296500</v>
      </c>
      <c r="K174" s="125">
        <v>41850</v>
      </c>
      <c r="L174" s="126">
        <v>1973.209961</v>
      </c>
      <c r="M174" s="126">
        <v>1978.900024</v>
      </c>
      <c r="N174" s="126">
        <v>1962.420044</v>
      </c>
      <c r="O174" s="126">
        <v>1970.0699460000001</v>
      </c>
      <c r="P174" s="126">
        <v>1970.0699460000001</v>
      </c>
      <c r="Q174" s="127">
        <v>3448250000</v>
      </c>
    </row>
    <row r="175" spans="2:17">
      <c r="B175" s="125">
        <v>41851</v>
      </c>
      <c r="C175" s="126">
        <v>77.760002</v>
      </c>
      <c r="D175" s="126">
        <v>78.010002</v>
      </c>
      <c r="E175" s="126">
        <v>77.290001000000004</v>
      </c>
      <c r="F175" s="126">
        <v>77.319999999999993</v>
      </c>
      <c r="G175" s="126">
        <v>67.382675000000006</v>
      </c>
      <c r="H175" s="127">
        <v>11235600</v>
      </c>
      <c r="K175" s="125">
        <v>41851</v>
      </c>
      <c r="L175" s="126">
        <v>1965.1400149999999</v>
      </c>
      <c r="M175" s="126">
        <v>1965.1400149999999</v>
      </c>
      <c r="N175" s="126">
        <v>1930.670044</v>
      </c>
      <c r="O175" s="126">
        <v>1930.670044</v>
      </c>
      <c r="P175" s="126">
        <v>1930.670044</v>
      </c>
      <c r="Q175" s="127">
        <v>4193000000</v>
      </c>
    </row>
    <row r="176" spans="2:17">
      <c r="B176" s="125">
        <v>41852</v>
      </c>
      <c r="C176" s="126">
        <v>79.25</v>
      </c>
      <c r="D176" s="126">
        <v>80.669998000000007</v>
      </c>
      <c r="E176" s="126">
        <v>78.830001999999993</v>
      </c>
      <c r="F176" s="126">
        <v>79.650002000000001</v>
      </c>
      <c r="G176" s="126">
        <v>69.413223000000002</v>
      </c>
      <c r="H176" s="127">
        <v>18110700</v>
      </c>
      <c r="K176" s="125">
        <v>41852</v>
      </c>
      <c r="L176" s="126">
        <v>1929.8000489999999</v>
      </c>
      <c r="M176" s="126">
        <v>1937.349976</v>
      </c>
      <c r="N176" s="126">
        <v>1916.369995</v>
      </c>
      <c r="O176" s="126">
        <v>1925.150024</v>
      </c>
      <c r="P176" s="126">
        <v>1925.150024</v>
      </c>
      <c r="Q176" s="127">
        <v>3789660000</v>
      </c>
    </row>
    <row r="177" spans="2:17">
      <c r="B177" s="125">
        <v>41855</v>
      </c>
      <c r="C177" s="126">
        <v>79.459998999999996</v>
      </c>
      <c r="D177" s="126">
        <v>79.459998999999996</v>
      </c>
      <c r="E177" s="126">
        <v>78.660004000000001</v>
      </c>
      <c r="F177" s="126">
        <v>79.220000999999996</v>
      </c>
      <c r="G177" s="126">
        <v>69.038482999999999</v>
      </c>
      <c r="H177" s="127">
        <v>12075300</v>
      </c>
      <c r="K177" s="125">
        <v>41855</v>
      </c>
      <c r="L177" s="126">
        <v>1926.619995</v>
      </c>
      <c r="M177" s="126">
        <v>1942.920044</v>
      </c>
      <c r="N177" s="126">
        <v>1921.1999510000001</v>
      </c>
      <c r="O177" s="126">
        <v>1938.98999</v>
      </c>
      <c r="P177" s="126">
        <v>1938.98999</v>
      </c>
      <c r="Q177" s="127">
        <v>3072920000</v>
      </c>
    </row>
    <row r="178" spans="2:17">
      <c r="B178" s="125">
        <v>41856</v>
      </c>
      <c r="C178" s="126">
        <v>78.989998</v>
      </c>
      <c r="D178" s="126">
        <v>79.739998</v>
      </c>
      <c r="E178" s="126">
        <v>78.980002999999996</v>
      </c>
      <c r="F178" s="126">
        <v>79.410004000000001</v>
      </c>
      <c r="G178" s="126">
        <v>69.204070999999999</v>
      </c>
      <c r="H178" s="127">
        <v>7995900</v>
      </c>
      <c r="K178" s="125">
        <v>41856</v>
      </c>
      <c r="L178" s="126">
        <v>1936.339966</v>
      </c>
      <c r="M178" s="126">
        <v>1936.339966</v>
      </c>
      <c r="N178" s="126">
        <v>1913.7700199999999</v>
      </c>
      <c r="O178" s="126">
        <v>1920.209961</v>
      </c>
      <c r="P178" s="126">
        <v>1920.209961</v>
      </c>
      <c r="Q178" s="127">
        <v>3462520000</v>
      </c>
    </row>
    <row r="179" spans="2:17">
      <c r="B179" s="125">
        <v>41857</v>
      </c>
      <c r="C179" s="126">
        <v>79.400002000000001</v>
      </c>
      <c r="D179" s="126">
        <v>81.300003000000004</v>
      </c>
      <c r="E179" s="126">
        <v>79.269997000000004</v>
      </c>
      <c r="F179" s="126">
        <v>81.089995999999999</v>
      </c>
      <c r="G179" s="126">
        <v>70.668143999999998</v>
      </c>
      <c r="H179" s="127">
        <v>12839000</v>
      </c>
      <c r="K179" s="125">
        <v>41857</v>
      </c>
      <c r="L179" s="126">
        <v>1917.290039</v>
      </c>
      <c r="M179" s="126">
        <v>1927.910034</v>
      </c>
      <c r="N179" s="126">
        <v>1911.4499510000001</v>
      </c>
      <c r="O179" s="126">
        <v>1920.23999</v>
      </c>
      <c r="P179" s="126">
        <v>1920.23999</v>
      </c>
      <c r="Q179" s="127">
        <v>3539150000</v>
      </c>
    </row>
    <row r="180" spans="2:17">
      <c r="B180" s="125">
        <v>41858</v>
      </c>
      <c r="C180" s="126">
        <v>81.019997000000004</v>
      </c>
      <c r="D180" s="126">
        <v>81.180000000000007</v>
      </c>
      <c r="E180" s="126">
        <v>80.010002</v>
      </c>
      <c r="F180" s="126">
        <v>80.139999000000003</v>
      </c>
      <c r="G180" s="126">
        <v>69.840232999999998</v>
      </c>
      <c r="H180" s="127">
        <v>7904000</v>
      </c>
      <c r="K180" s="125">
        <v>41858</v>
      </c>
      <c r="L180" s="126">
        <v>1923.030029</v>
      </c>
      <c r="M180" s="126">
        <v>1928.8900149999999</v>
      </c>
      <c r="N180" s="126">
        <v>1904.780029</v>
      </c>
      <c r="O180" s="126">
        <v>1909.5699460000001</v>
      </c>
      <c r="P180" s="126">
        <v>1909.5699460000001</v>
      </c>
      <c r="Q180" s="127">
        <v>3230520000</v>
      </c>
    </row>
    <row r="181" spans="2:17">
      <c r="B181" s="125">
        <v>41859</v>
      </c>
      <c r="C181" s="126">
        <v>80.050003000000004</v>
      </c>
      <c r="D181" s="126">
        <v>81.029999000000004</v>
      </c>
      <c r="E181" s="126">
        <v>80.040001000000004</v>
      </c>
      <c r="F181" s="126">
        <v>80.949996999999996</v>
      </c>
      <c r="G181" s="126">
        <v>70.546135000000007</v>
      </c>
      <c r="H181" s="127">
        <v>6215600</v>
      </c>
      <c r="K181" s="125">
        <v>41859</v>
      </c>
      <c r="L181" s="126">
        <v>1910.349976</v>
      </c>
      <c r="M181" s="126">
        <v>1932.380005</v>
      </c>
      <c r="N181" s="126">
        <v>1909.01001</v>
      </c>
      <c r="O181" s="126">
        <v>1931.589966</v>
      </c>
      <c r="P181" s="126">
        <v>1931.589966</v>
      </c>
      <c r="Q181" s="127">
        <v>2902280000</v>
      </c>
    </row>
    <row r="182" spans="2:17">
      <c r="B182" s="125">
        <v>41862</v>
      </c>
      <c r="C182" s="126">
        <v>81.230002999999996</v>
      </c>
      <c r="D182" s="126">
        <v>81.870002999999997</v>
      </c>
      <c r="E182" s="126">
        <v>81.029999000000004</v>
      </c>
      <c r="F182" s="126">
        <v>81.480002999999996</v>
      </c>
      <c r="G182" s="126">
        <v>71.008041000000006</v>
      </c>
      <c r="H182" s="127">
        <v>8188000</v>
      </c>
      <c r="K182" s="125">
        <v>41862</v>
      </c>
      <c r="L182" s="126">
        <v>1933.4300539999999</v>
      </c>
      <c r="M182" s="126">
        <v>1944.900024</v>
      </c>
      <c r="N182" s="126">
        <v>1933.4300539999999</v>
      </c>
      <c r="O182" s="126">
        <v>1936.920044</v>
      </c>
      <c r="P182" s="126">
        <v>1936.920044</v>
      </c>
      <c r="Q182" s="127">
        <v>2784890000</v>
      </c>
    </row>
    <row r="183" spans="2:17">
      <c r="B183" s="125">
        <v>41863</v>
      </c>
      <c r="C183" s="126">
        <v>81.5</v>
      </c>
      <c r="D183" s="126">
        <v>81.860000999999997</v>
      </c>
      <c r="E183" s="126">
        <v>81.209998999999996</v>
      </c>
      <c r="F183" s="126">
        <v>81.419998000000007</v>
      </c>
      <c r="G183" s="126">
        <v>70.955726999999996</v>
      </c>
      <c r="H183" s="127">
        <v>6591200</v>
      </c>
      <c r="K183" s="125">
        <v>41863</v>
      </c>
      <c r="L183" s="126">
        <v>1935.7299800000001</v>
      </c>
      <c r="M183" s="126">
        <v>1939.650024</v>
      </c>
      <c r="N183" s="126">
        <v>1928.290039</v>
      </c>
      <c r="O183" s="126">
        <v>1933.75</v>
      </c>
      <c r="P183" s="126">
        <v>1933.75</v>
      </c>
      <c r="Q183" s="127">
        <v>2611700000</v>
      </c>
    </row>
    <row r="184" spans="2:17">
      <c r="B184" s="125">
        <v>41864</v>
      </c>
      <c r="C184" s="126">
        <v>81.639999000000003</v>
      </c>
      <c r="D184" s="126">
        <v>81.800003000000004</v>
      </c>
      <c r="E184" s="126">
        <v>81.110000999999997</v>
      </c>
      <c r="F184" s="126">
        <v>81.480002999999996</v>
      </c>
      <c r="G184" s="126">
        <v>71.008041000000006</v>
      </c>
      <c r="H184" s="127">
        <v>5472200</v>
      </c>
      <c r="K184" s="125">
        <v>41864</v>
      </c>
      <c r="L184" s="126">
        <v>1935.599976</v>
      </c>
      <c r="M184" s="126">
        <v>1948.410034</v>
      </c>
      <c r="N184" s="126">
        <v>1935.599976</v>
      </c>
      <c r="O184" s="126">
        <v>1946.719971</v>
      </c>
      <c r="P184" s="126">
        <v>1946.719971</v>
      </c>
      <c r="Q184" s="127">
        <v>2718020000</v>
      </c>
    </row>
    <row r="185" spans="2:17">
      <c r="B185" s="125">
        <v>41865</v>
      </c>
      <c r="C185" s="126">
        <v>81.589995999999999</v>
      </c>
      <c r="D185" s="126">
        <v>82.040001000000004</v>
      </c>
      <c r="E185" s="126">
        <v>81.440002000000007</v>
      </c>
      <c r="F185" s="126">
        <v>81.949996999999996</v>
      </c>
      <c r="G185" s="126">
        <v>71.417618000000004</v>
      </c>
      <c r="H185" s="127">
        <v>5930700</v>
      </c>
      <c r="K185" s="125">
        <v>41865</v>
      </c>
      <c r="L185" s="126">
        <v>1947.410034</v>
      </c>
      <c r="M185" s="126">
        <v>1955.2299800000001</v>
      </c>
      <c r="N185" s="126">
        <v>1947.410034</v>
      </c>
      <c r="O185" s="126">
        <v>1955.1800539999999</v>
      </c>
      <c r="P185" s="126">
        <v>1955.1800539999999</v>
      </c>
      <c r="Q185" s="127">
        <v>2609460000</v>
      </c>
    </row>
    <row r="186" spans="2:17">
      <c r="B186" s="125">
        <v>41866</v>
      </c>
      <c r="C186" s="126">
        <v>82.230002999999996</v>
      </c>
      <c r="D186" s="126">
        <v>82.230002999999996</v>
      </c>
      <c r="E186" s="126">
        <v>81.180000000000007</v>
      </c>
      <c r="F186" s="126">
        <v>81.779999000000004</v>
      </c>
      <c r="G186" s="126">
        <v>71.269454999999994</v>
      </c>
      <c r="H186" s="127">
        <v>7418400</v>
      </c>
      <c r="K186" s="125">
        <v>41866</v>
      </c>
      <c r="L186" s="126">
        <v>1958.869995</v>
      </c>
      <c r="M186" s="126">
        <v>1964.040039</v>
      </c>
      <c r="N186" s="126">
        <v>1941.5</v>
      </c>
      <c r="O186" s="126">
        <v>1955.0600589999999</v>
      </c>
      <c r="P186" s="126">
        <v>1955.0600589999999</v>
      </c>
      <c r="Q186" s="127">
        <v>3023380000</v>
      </c>
    </row>
    <row r="187" spans="2:17">
      <c r="B187" s="125">
        <v>41869</v>
      </c>
      <c r="C187" s="126">
        <v>81.989998</v>
      </c>
      <c r="D187" s="126">
        <v>82.849997999999999</v>
      </c>
      <c r="E187" s="126">
        <v>81.809997999999993</v>
      </c>
      <c r="F187" s="126">
        <v>82.440002000000007</v>
      </c>
      <c r="G187" s="126">
        <v>71.844634999999997</v>
      </c>
      <c r="H187" s="127">
        <v>8450500</v>
      </c>
      <c r="K187" s="125">
        <v>41869</v>
      </c>
      <c r="L187" s="126">
        <v>1958.3599850000001</v>
      </c>
      <c r="M187" s="126">
        <v>1971.98999</v>
      </c>
      <c r="N187" s="126">
        <v>1958.3599850000001</v>
      </c>
      <c r="O187" s="126">
        <v>1971.73999</v>
      </c>
      <c r="P187" s="126">
        <v>1971.73999</v>
      </c>
      <c r="Q187" s="127">
        <v>2638160000</v>
      </c>
    </row>
    <row r="188" spans="2:17">
      <c r="B188" s="125">
        <v>41870</v>
      </c>
      <c r="C188" s="126">
        <v>82.349997999999999</v>
      </c>
      <c r="D188" s="126">
        <v>82.870002999999997</v>
      </c>
      <c r="E188" s="126">
        <v>82.120002999999997</v>
      </c>
      <c r="F188" s="126">
        <v>82.690002000000007</v>
      </c>
      <c r="G188" s="126">
        <v>72.062507999999994</v>
      </c>
      <c r="H188" s="127">
        <v>6867700</v>
      </c>
      <c r="K188" s="125">
        <v>41870</v>
      </c>
      <c r="L188" s="126">
        <v>1972.7299800000001</v>
      </c>
      <c r="M188" s="126">
        <v>1982.5699460000001</v>
      </c>
      <c r="N188" s="126">
        <v>1972.7299800000001</v>
      </c>
      <c r="O188" s="126">
        <v>1981.599976</v>
      </c>
      <c r="P188" s="126">
        <v>1981.599976</v>
      </c>
      <c r="Q188" s="127">
        <v>2656430000</v>
      </c>
    </row>
    <row r="189" spans="2:17">
      <c r="B189" s="125">
        <v>41871</v>
      </c>
      <c r="C189" s="126">
        <v>82.459998999999996</v>
      </c>
      <c r="D189" s="126">
        <v>82.940002000000007</v>
      </c>
      <c r="E189" s="126">
        <v>82.459998999999996</v>
      </c>
      <c r="F189" s="126">
        <v>82.809997999999993</v>
      </c>
      <c r="G189" s="126">
        <v>72.167084000000003</v>
      </c>
      <c r="H189" s="127">
        <v>4581800</v>
      </c>
      <c r="K189" s="125">
        <v>41871</v>
      </c>
      <c r="L189" s="126">
        <v>1980.459961</v>
      </c>
      <c r="M189" s="126">
        <v>1988.5699460000001</v>
      </c>
      <c r="N189" s="126">
        <v>1977.6800539999999</v>
      </c>
      <c r="O189" s="126">
        <v>1986.51001</v>
      </c>
      <c r="P189" s="126">
        <v>1986.51001</v>
      </c>
      <c r="Q189" s="127">
        <v>2579560000</v>
      </c>
    </row>
    <row r="190" spans="2:17">
      <c r="B190" s="125">
        <v>41872</v>
      </c>
      <c r="C190" s="126">
        <v>82.800003000000004</v>
      </c>
      <c r="D190" s="126">
        <v>83.470000999999996</v>
      </c>
      <c r="E190" s="126">
        <v>82.690002000000007</v>
      </c>
      <c r="F190" s="126">
        <v>83.279999000000004</v>
      </c>
      <c r="G190" s="126">
        <v>72.576674999999994</v>
      </c>
      <c r="H190" s="127">
        <v>7099800</v>
      </c>
      <c r="K190" s="125">
        <v>41872</v>
      </c>
      <c r="L190" s="126">
        <v>1986.8199460000001</v>
      </c>
      <c r="M190" s="126">
        <v>1994.76001</v>
      </c>
      <c r="N190" s="126">
        <v>1986.8199460000001</v>
      </c>
      <c r="O190" s="126">
        <v>1992.369995</v>
      </c>
      <c r="P190" s="126">
        <v>1992.369995</v>
      </c>
      <c r="Q190" s="127">
        <v>2638920000</v>
      </c>
    </row>
    <row r="191" spans="2:17">
      <c r="B191" s="125">
        <v>41873</v>
      </c>
      <c r="C191" s="126">
        <v>83.160004000000001</v>
      </c>
      <c r="D191" s="126">
        <v>83.660004000000001</v>
      </c>
      <c r="E191" s="126">
        <v>83.139999000000003</v>
      </c>
      <c r="F191" s="126">
        <v>83.389999000000003</v>
      </c>
      <c r="G191" s="126">
        <v>72.672545999999997</v>
      </c>
      <c r="H191" s="127">
        <v>6978500</v>
      </c>
      <c r="K191" s="125">
        <v>41873</v>
      </c>
      <c r="L191" s="126">
        <v>1992.599976</v>
      </c>
      <c r="M191" s="126">
        <v>1993.540039</v>
      </c>
      <c r="N191" s="126">
        <v>1984.76001</v>
      </c>
      <c r="O191" s="126">
        <v>1988.400024</v>
      </c>
      <c r="P191" s="126">
        <v>1988.400024</v>
      </c>
      <c r="Q191" s="127">
        <v>2301860000</v>
      </c>
    </row>
    <row r="192" spans="2:17">
      <c r="B192" s="125">
        <v>41876</v>
      </c>
      <c r="C192" s="126">
        <v>83.739998</v>
      </c>
      <c r="D192" s="126">
        <v>83.82</v>
      </c>
      <c r="E192" s="126">
        <v>83.309997999999993</v>
      </c>
      <c r="F192" s="126">
        <v>83.540001000000004</v>
      </c>
      <c r="G192" s="126">
        <v>72.803261000000006</v>
      </c>
      <c r="H192" s="127">
        <v>5586800</v>
      </c>
      <c r="K192" s="125">
        <v>41876</v>
      </c>
      <c r="L192" s="126">
        <v>1991.73999</v>
      </c>
      <c r="M192" s="126">
        <v>2001.9499510000001</v>
      </c>
      <c r="N192" s="126">
        <v>1991.73999</v>
      </c>
      <c r="O192" s="126">
        <v>1997.920044</v>
      </c>
      <c r="P192" s="126">
        <v>1997.920044</v>
      </c>
      <c r="Q192" s="127">
        <v>2233880000</v>
      </c>
    </row>
    <row r="193" spans="2:17">
      <c r="B193" s="125">
        <v>41877</v>
      </c>
      <c r="C193" s="126">
        <v>83.610000999999997</v>
      </c>
      <c r="D193" s="126">
        <v>83.830001999999993</v>
      </c>
      <c r="E193" s="126">
        <v>83.330001999999993</v>
      </c>
      <c r="F193" s="126">
        <v>83.379997000000003</v>
      </c>
      <c r="G193" s="126">
        <v>72.663833999999994</v>
      </c>
      <c r="H193" s="127">
        <v>5188400</v>
      </c>
      <c r="K193" s="125">
        <v>41877</v>
      </c>
      <c r="L193" s="126">
        <v>1998.589966</v>
      </c>
      <c r="M193" s="126">
        <v>2005.040039</v>
      </c>
      <c r="N193" s="126">
        <v>1998.589966</v>
      </c>
      <c r="O193" s="126">
        <v>2000.0200199999999</v>
      </c>
      <c r="P193" s="126">
        <v>2000.0200199999999</v>
      </c>
      <c r="Q193" s="127">
        <v>2451950000</v>
      </c>
    </row>
    <row r="194" spans="2:17">
      <c r="B194" s="125">
        <v>41878</v>
      </c>
      <c r="C194" s="126">
        <v>83.43</v>
      </c>
      <c r="D194" s="126">
        <v>83.599997999999999</v>
      </c>
      <c r="E194" s="126">
        <v>83.160004000000001</v>
      </c>
      <c r="F194" s="126">
        <v>83.309997999999993</v>
      </c>
      <c r="G194" s="126">
        <v>72.602829</v>
      </c>
      <c r="H194" s="127">
        <v>4248300</v>
      </c>
      <c r="K194" s="125">
        <v>41878</v>
      </c>
      <c r="L194" s="126">
        <v>2000.540039</v>
      </c>
      <c r="M194" s="126">
        <v>2002.1400149999999</v>
      </c>
      <c r="N194" s="126">
        <v>1996.1999510000001</v>
      </c>
      <c r="O194" s="126">
        <v>2000.119995</v>
      </c>
      <c r="P194" s="126">
        <v>2000.119995</v>
      </c>
      <c r="Q194" s="127">
        <v>2344350000</v>
      </c>
    </row>
    <row r="195" spans="2:17">
      <c r="B195" s="125">
        <v>41879</v>
      </c>
      <c r="C195" s="126">
        <v>83.019997000000004</v>
      </c>
      <c r="D195" s="126">
        <v>83.220000999999996</v>
      </c>
      <c r="E195" s="126">
        <v>82.760002</v>
      </c>
      <c r="F195" s="126">
        <v>83.029999000000004</v>
      </c>
      <c r="G195" s="126">
        <v>72.358802999999995</v>
      </c>
      <c r="H195" s="127">
        <v>4278700</v>
      </c>
      <c r="K195" s="125">
        <v>41879</v>
      </c>
      <c r="L195" s="126">
        <v>1997.420044</v>
      </c>
      <c r="M195" s="126">
        <v>1998.5500489999999</v>
      </c>
      <c r="N195" s="126">
        <v>1990.5200199999999</v>
      </c>
      <c r="O195" s="126">
        <v>1996.73999</v>
      </c>
      <c r="P195" s="126">
        <v>1996.73999</v>
      </c>
      <c r="Q195" s="127">
        <v>2282400000</v>
      </c>
    </row>
    <row r="196" spans="2:17">
      <c r="B196" s="125">
        <v>41880</v>
      </c>
      <c r="C196" s="126">
        <v>83.089995999999999</v>
      </c>
      <c r="D196" s="126">
        <v>83.129997000000003</v>
      </c>
      <c r="E196" s="126">
        <v>82.599997999999999</v>
      </c>
      <c r="F196" s="126">
        <v>83.110000999999997</v>
      </c>
      <c r="G196" s="126">
        <v>72.428520000000006</v>
      </c>
      <c r="H196" s="127">
        <v>4901300</v>
      </c>
      <c r="K196" s="125">
        <v>41880</v>
      </c>
      <c r="L196" s="126">
        <v>1998.4499510000001</v>
      </c>
      <c r="M196" s="126">
        <v>2003.380005</v>
      </c>
      <c r="N196" s="126">
        <v>1994.650024</v>
      </c>
      <c r="O196" s="126">
        <v>2003.369995</v>
      </c>
      <c r="P196" s="126">
        <v>2003.369995</v>
      </c>
      <c r="Q196" s="127">
        <v>2259130000</v>
      </c>
    </row>
    <row r="197" spans="2:17">
      <c r="B197" s="125">
        <v>41884</v>
      </c>
      <c r="C197" s="126">
        <v>83.209998999999996</v>
      </c>
      <c r="D197" s="126">
        <v>83.489998</v>
      </c>
      <c r="E197" s="126">
        <v>82.709998999999996</v>
      </c>
      <c r="F197" s="126">
        <v>82.980002999999996</v>
      </c>
      <c r="G197" s="126">
        <v>72.315246999999999</v>
      </c>
      <c r="H197" s="127">
        <v>5528900</v>
      </c>
      <c r="K197" s="125">
        <v>41884</v>
      </c>
      <c r="L197" s="126">
        <v>2004.0699460000001</v>
      </c>
      <c r="M197" s="126">
        <v>2006.119995</v>
      </c>
      <c r="N197" s="126">
        <v>1994.849976</v>
      </c>
      <c r="O197" s="126">
        <v>2002.280029</v>
      </c>
      <c r="P197" s="126">
        <v>2002.280029</v>
      </c>
      <c r="Q197" s="127">
        <v>2819980000</v>
      </c>
    </row>
    <row r="198" spans="2:17">
      <c r="B198" s="125">
        <v>41885</v>
      </c>
      <c r="C198" s="126">
        <v>83.260002</v>
      </c>
      <c r="D198" s="126">
        <v>83.480002999999996</v>
      </c>
      <c r="E198" s="126">
        <v>82.769997000000004</v>
      </c>
      <c r="F198" s="126">
        <v>82.900002000000001</v>
      </c>
      <c r="G198" s="126">
        <v>72.245529000000005</v>
      </c>
      <c r="H198" s="127">
        <v>5851800</v>
      </c>
      <c r="K198" s="125">
        <v>41885</v>
      </c>
      <c r="L198" s="126">
        <v>2003.5699460000001</v>
      </c>
      <c r="M198" s="126">
        <v>2009.280029</v>
      </c>
      <c r="N198" s="126">
        <v>1998.1400149999999</v>
      </c>
      <c r="O198" s="126">
        <v>2000.719971</v>
      </c>
      <c r="P198" s="126">
        <v>2000.719971</v>
      </c>
      <c r="Q198" s="127">
        <v>2809980000</v>
      </c>
    </row>
    <row r="199" spans="2:17">
      <c r="B199" s="125">
        <v>41886</v>
      </c>
      <c r="C199" s="126">
        <v>82.919998000000007</v>
      </c>
      <c r="D199" s="126">
        <v>83.75</v>
      </c>
      <c r="E199" s="126">
        <v>82.779999000000004</v>
      </c>
      <c r="F199" s="126">
        <v>83.699996999999996</v>
      </c>
      <c r="G199" s="126">
        <v>72.942702999999995</v>
      </c>
      <c r="H199" s="127">
        <v>7444200</v>
      </c>
      <c r="K199" s="125">
        <v>41886</v>
      </c>
      <c r="L199" s="126">
        <v>2001.670044</v>
      </c>
      <c r="M199" s="126">
        <v>2011.170044</v>
      </c>
      <c r="N199" s="126">
        <v>1992.540039</v>
      </c>
      <c r="O199" s="126">
        <v>1997.650024</v>
      </c>
      <c r="P199" s="126">
        <v>1997.650024</v>
      </c>
      <c r="Q199" s="127">
        <v>3072410000</v>
      </c>
    </row>
    <row r="200" spans="2:17">
      <c r="B200" s="125">
        <v>41887</v>
      </c>
      <c r="C200" s="126">
        <v>83.440002000000007</v>
      </c>
      <c r="D200" s="126">
        <v>83.800003000000004</v>
      </c>
      <c r="E200" s="126">
        <v>83.07</v>
      </c>
      <c r="F200" s="126">
        <v>83.769997000000004</v>
      </c>
      <c r="G200" s="126">
        <v>73.003708000000003</v>
      </c>
      <c r="H200" s="127">
        <v>5888900</v>
      </c>
      <c r="K200" s="125">
        <v>41887</v>
      </c>
      <c r="L200" s="126">
        <v>1998</v>
      </c>
      <c r="M200" s="126">
        <v>2007.709961</v>
      </c>
      <c r="N200" s="126">
        <v>1990.099976</v>
      </c>
      <c r="O200" s="126">
        <v>2007.709961</v>
      </c>
      <c r="P200" s="126">
        <v>2007.709961</v>
      </c>
      <c r="Q200" s="127">
        <v>2818300000</v>
      </c>
    </row>
    <row r="201" spans="2:17">
      <c r="B201" s="125">
        <v>41890</v>
      </c>
      <c r="C201" s="126">
        <v>83.57</v>
      </c>
      <c r="D201" s="126">
        <v>83.599997999999999</v>
      </c>
      <c r="E201" s="126">
        <v>83.129997000000003</v>
      </c>
      <c r="F201" s="126">
        <v>83.32</v>
      </c>
      <c r="G201" s="126">
        <v>72.611548999999997</v>
      </c>
      <c r="H201" s="127">
        <v>4899600</v>
      </c>
      <c r="K201" s="125">
        <v>41890</v>
      </c>
      <c r="L201" s="126">
        <v>2007.170044</v>
      </c>
      <c r="M201" s="126">
        <v>2007.170044</v>
      </c>
      <c r="N201" s="126">
        <v>1995.599976</v>
      </c>
      <c r="O201" s="126">
        <v>2001.540039</v>
      </c>
      <c r="P201" s="126">
        <v>2001.540039</v>
      </c>
      <c r="Q201" s="127">
        <v>2789090000</v>
      </c>
    </row>
    <row r="202" spans="2:17">
      <c r="B202" s="125">
        <v>41891</v>
      </c>
      <c r="C202" s="126">
        <v>83.050003000000004</v>
      </c>
      <c r="D202" s="126">
        <v>83.290001000000004</v>
      </c>
      <c r="E202" s="126">
        <v>82.830001999999993</v>
      </c>
      <c r="F202" s="126">
        <v>82.989998</v>
      </c>
      <c r="G202" s="126">
        <v>72.323959000000002</v>
      </c>
      <c r="H202" s="127">
        <v>5202900</v>
      </c>
      <c r="K202" s="125">
        <v>41891</v>
      </c>
      <c r="L202" s="126">
        <v>2000.7299800000001</v>
      </c>
      <c r="M202" s="126">
        <v>2001.01001</v>
      </c>
      <c r="N202" s="126">
        <v>1984.6099850000001</v>
      </c>
      <c r="O202" s="126">
        <v>1988.4399410000001</v>
      </c>
      <c r="P202" s="126">
        <v>1988.4399410000001</v>
      </c>
      <c r="Q202" s="127">
        <v>2882830000</v>
      </c>
    </row>
    <row r="203" spans="2:17">
      <c r="B203" s="125">
        <v>41892</v>
      </c>
      <c r="C203" s="126">
        <v>83.199996999999996</v>
      </c>
      <c r="D203" s="126">
        <v>83.959998999999996</v>
      </c>
      <c r="E203" s="126">
        <v>83.150002000000001</v>
      </c>
      <c r="F203" s="126">
        <v>83.639999000000003</v>
      </c>
      <c r="G203" s="126">
        <v>72.890418999999994</v>
      </c>
      <c r="H203" s="127">
        <v>6715300</v>
      </c>
      <c r="K203" s="125">
        <v>41892</v>
      </c>
      <c r="L203" s="126">
        <v>1988.410034</v>
      </c>
      <c r="M203" s="126">
        <v>1996.660034</v>
      </c>
      <c r="N203" s="126">
        <v>1982.98999</v>
      </c>
      <c r="O203" s="126">
        <v>1995.6899410000001</v>
      </c>
      <c r="P203" s="126">
        <v>1995.6899410000001</v>
      </c>
      <c r="Q203" s="127">
        <v>2912430000</v>
      </c>
    </row>
    <row r="204" spans="2:17">
      <c r="B204" s="125">
        <v>41893</v>
      </c>
      <c r="C204" s="126">
        <v>83.610000999999997</v>
      </c>
      <c r="D204" s="126">
        <v>83.75</v>
      </c>
      <c r="E204" s="126">
        <v>83.370002999999997</v>
      </c>
      <c r="F204" s="126">
        <v>83.489998</v>
      </c>
      <c r="G204" s="126">
        <v>72.759681999999998</v>
      </c>
      <c r="H204" s="127">
        <v>6341600</v>
      </c>
      <c r="K204" s="125">
        <v>41893</v>
      </c>
      <c r="L204" s="126">
        <v>1992.849976</v>
      </c>
      <c r="M204" s="126">
        <v>1997.650024</v>
      </c>
      <c r="N204" s="126">
        <v>1985.9300539999999</v>
      </c>
      <c r="O204" s="126">
        <v>1997.4499510000001</v>
      </c>
      <c r="P204" s="126">
        <v>1997.4499510000001</v>
      </c>
      <c r="Q204" s="127">
        <v>2941690000</v>
      </c>
    </row>
    <row r="205" spans="2:17">
      <c r="B205" s="125">
        <v>41894</v>
      </c>
      <c r="C205" s="126">
        <v>83.209998999999996</v>
      </c>
      <c r="D205" s="126">
        <v>83.379997000000003</v>
      </c>
      <c r="E205" s="126">
        <v>82.860000999999997</v>
      </c>
      <c r="F205" s="126">
        <v>83.260002</v>
      </c>
      <c r="G205" s="126">
        <v>72.559250000000006</v>
      </c>
      <c r="H205" s="127">
        <v>6358500</v>
      </c>
      <c r="K205" s="125">
        <v>41894</v>
      </c>
      <c r="L205" s="126">
        <v>1996.73999</v>
      </c>
      <c r="M205" s="126">
        <v>1996.73999</v>
      </c>
      <c r="N205" s="126">
        <v>1980.26001</v>
      </c>
      <c r="O205" s="126">
        <v>1985.540039</v>
      </c>
      <c r="P205" s="126">
        <v>1985.540039</v>
      </c>
      <c r="Q205" s="127">
        <v>3206570000</v>
      </c>
    </row>
    <row r="206" spans="2:17">
      <c r="B206" s="125">
        <v>41897</v>
      </c>
      <c r="C206" s="126">
        <v>83.18</v>
      </c>
      <c r="D206" s="126">
        <v>84.25</v>
      </c>
      <c r="E206" s="126">
        <v>83.139999000000003</v>
      </c>
      <c r="F206" s="126">
        <v>83.870002999999997</v>
      </c>
      <c r="G206" s="126">
        <v>73.090866000000005</v>
      </c>
      <c r="H206" s="127">
        <v>7004700</v>
      </c>
      <c r="K206" s="125">
        <v>41897</v>
      </c>
      <c r="L206" s="126">
        <v>1986.040039</v>
      </c>
      <c r="M206" s="126">
        <v>1987.1800539999999</v>
      </c>
      <c r="N206" s="126">
        <v>1978.4799800000001</v>
      </c>
      <c r="O206" s="126">
        <v>1984.130005</v>
      </c>
      <c r="P206" s="126">
        <v>1984.130005</v>
      </c>
      <c r="Q206" s="127">
        <v>2776530000</v>
      </c>
    </row>
    <row r="207" spans="2:17">
      <c r="B207" s="125">
        <v>41898</v>
      </c>
      <c r="C207" s="126">
        <v>83.580001999999993</v>
      </c>
      <c r="D207" s="126">
        <v>84.449996999999996</v>
      </c>
      <c r="E207" s="126">
        <v>83.559997999999993</v>
      </c>
      <c r="F207" s="126">
        <v>84.080001999999993</v>
      </c>
      <c r="G207" s="126">
        <v>73.273857000000007</v>
      </c>
      <c r="H207" s="127">
        <v>7143800</v>
      </c>
      <c r="K207" s="125">
        <v>41898</v>
      </c>
      <c r="L207" s="126">
        <v>1981.9300539999999</v>
      </c>
      <c r="M207" s="126">
        <v>2002.280029</v>
      </c>
      <c r="N207" s="126">
        <v>1979.0600589999999</v>
      </c>
      <c r="O207" s="126">
        <v>1998.9799800000001</v>
      </c>
      <c r="P207" s="126">
        <v>1998.9799800000001</v>
      </c>
      <c r="Q207" s="127">
        <v>3160310000</v>
      </c>
    </row>
    <row r="208" spans="2:17">
      <c r="B208" s="125">
        <v>41899</v>
      </c>
      <c r="C208" s="126">
        <v>84.019997000000004</v>
      </c>
      <c r="D208" s="126">
        <v>84.5</v>
      </c>
      <c r="E208" s="126">
        <v>83.93</v>
      </c>
      <c r="F208" s="126">
        <v>84.160004000000001</v>
      </c>
      <c r="G208" s="126">
        <v>73.343581999999998</v>
      </c>
      <c r="H208" s="127">
        <v>8273800</v>
      </c>
      <c r="K208" s="125">
        <v>41899</v>
      </c>
      <c r="L208" s="126">
        <v>1999.3000489999999</v>
      </c>
      <c r="M208" s="126">
        <v>2010.73999</v>
      </c>
      <c r="N208" s="126">
        <v>1993.290039</v>
      </c>
      <c r="O208" s="126">
        <v>2001.5699460000001</v>
      </c>
      <c r="P208" s="126">
        <v>2001.5699460000001</v>
      </c>
      <c r="Q208" s="127">
        <v>3209420000</v>
      </c>
    </row>
    <row r="209" spans="2:17">
      <c r="B209" s="125">
        <v>41900</v>
      </c>
      <c r="C209" s="126">
        <v>84.18</v>
      </c>
      <c r="D209" s="126">
        <v>84.440002000000007</v>
      </c>
      <c r="E209" s="126">
        <v>84.07</v>
      </c>
      <c r="F209" s="126">
        <v>84.190002000000007</v>
      </c>
      <c r="G209" s="126">
        <v>73.369720000000001</v>
      </c>
      <c r="H209" s="127">
        <v>5309200</v>
      </c>
      <c r="K209" s="125">
        <v>41900</v>
      </c>
      <c r="L209" s="126">
        <v>2003.0699460000001</v>
      </c>
      <c r="M209" s="126">
        <v>2012.339966</v>
      </c>
      <c r="N209" s="126">
        <v>2003.0699460000001</v>
      </c>
      <c r="O209" s="126">
        <v>2011.3599850000001</v>
      </c>
      <c r="P209" s="126">
        <v>2011.3599850000001</v>
      </c>
      <c r="Q209" s="127">
        <v>3235340000</v>
      </c>
    </row>
    <row r="210" spans="2:17">
      <c r="B210" s="125">
        <v>41901</v>
      </c>
      <c r="C210" s="126">
        <v>84.519997000000004</v>
      </c>
      <c r="D210" s="126">
        <v>84.769997000000004</v>
      </c>
      <c r="E210" s="126">
        <v>84.18</v>
      </c>
      <c r="F210" s="126">
        <v>84.470000999999996</v>
      </c>
      <c r="G210" s="126">
        <v>73.613738999999995</v>
      </c>
      <c r="H210" s="127">
        <v>11377700</v>
      </c>
      <c r="K210" s="125">
        <v>41901</v>
      </c>
      <c r="L210" s="126">
        <v>2012.73999</v>
      </c>
      <c r="M210" s="126">
        <v>2019.26001</v>
      </c>
      <c r="N210" s="126">
        <v>2006.589966</v>
      </c>
      <c r="O210" s="126">
        <v>2010.400024</v>
      </c>
      <c r="P210" s="126">
        <v>2010.400024</v>
      </c>
      <c r="Q210" s="127">
        <v>4880220000</v>
      </c>
    </row>
    <row r="211" spans="2:17">
      <c r="B211" s="125">
        <v>41904</v>
      </c>
      <c r="C211" s="126">
        <v>84.639999000000003</v>
      </c>
      <c r="D211" s="126">
        <v>84.949996999999996</v>
      </c>
      <c r="E211" s="126">
        <v>84.489998</v>
      </c>
      <c r="F211" s="126">
        <v>84.809997999999993</v>
      </c>
      <c r="G211" s="126">
        <v>73.910049000000001</v>
      </c>
      <c r="H211" s="127">
        <v>8397100</v>
      </c>
      <c r="K211" s="125">
        <v>41904</v>
      </c>
      <c r="L211" s="126">
        <v>2009.079956</v>
      </c>
      <c r="M211" s="126">
        <v>2009.079956</v>
      </c>
      <c r="N211" s="126">
        <v>1991.01001</v>
      </c>
      <c r="O211" s="126">
        <v>1994.290039</v>
      </c>
      <c r="P211" s="126">
        <v>1994.290039</v>
      </c>
      <c r="Q211" s="127">
        <v>3349670000</v>
      </c>
    </row>
    <row r="212" spans="2:17">
      <c r="B212" s="125">
        <v>41905</v>
      </c>
      <c r="C212" s="126">
        <v>84.650002000000001</v>
      </c>
      <c r="D212" s="126">
        <v>84.919998000000007</v>
      </c>
      <c r="E212" s="126">
        <v>84.440002000000007</v>
      </c>
      <c r="F212" s="126">
        <v>84.440002000000007</v>
      </c>
      <c r="G212" s="126">
        <v>73.587592999999998</v>
      </c>
      <c r="H212" s="127">
        <v>7723500</v>
      </c>
      <c r="K212" s="125">
        <v>41905</v>
      </c>
      <c r="L212" s="126">
        <v>1992.780029</v>
      </c>
      <c r="M212" s="126">
        <v>1995.410034</v>
      </c>
      <c r="N212" s="126">
        <v>1982.7700199999999</v>
      </c>
      <c r="O212" s="126">
        <v>1982.7700199999999</v>
      </c>
      <c r="P212" s="126">
        <v>1982.7700199999999</v>
      </c>
      <c r="Q212" s="127">
        <v>3279350000</v>
      </c>
    </row>
    <row r="213" spans="2:17">
      <c r="B213" s="125">
        <v>41906</v>
      </c>
      <c r="C213" s="126">
        <v>84.330001999999993</v>
      </c>
      <c r="D213" s="126">
        <v>85.400002000000001</v>
      </c>
      <c r="E213" s="126">
        <v>84.330001999999993</v>
      </c>
      <c r="F213" s="126">
        <v>85.239998</v>
      </c>
      <c r="G213" s="126">
        <v>74.284782000000007</v>
      </c>
      <c r="H213" s="127">
        <v>11694700</v>
      </c>
      <c r="K213" s="125">
        <v>41906</v>
      </c>
      <c r="L213" s="126">
        <v>1983.339966</v>
      </c>
      <c r="M213" s="126">
        <v>1999.790039</v>
      </c>
      <c r="N213" s="126">
        <v>1978.630005</v>
      </c>
      <c r="O213" s="126">
        <v>1998.3000489999999</v>
      </c>
      <c r="P213" s="126">
        <v>1998.3000489999999</v>
      </c>
      <c r="Q213" s="127">
        <v>3313850000</v>
      </c>
    </row>
    <row r="214" spans="2:17">
      <c r="B214" s="125">
        <v>41907</v>
      </c>
      <c r="C214" s="126">
        <v>85.019997000000004</v>
      </c>
      <c r="D214" s="126">
        <v>85.129997000000003</v>
      </c>
      <c r="E214" s="126">
        <v>84.330001999999993</v>
      </c>
      <c r="F214" s="126">
        <v>84.330001999999993</v>
      </c>
      <c r="G214" s="126">
        <v>73.491730000000004</v>
      </c>
      <c r="H214" s="127">
        <v>8212300</v>
      </c>
      <c r="K214" s="125">
        <v>41907</v>
      </c>
      <c r="L214" s="126">
        <v>1997.3199460000001</v>
      </c>
      <c r="M214" s="126">
        <v>1997.3199460000001</v>
      </c>
      <c r="N214" s="126">
        <v>1965.98999</v>
      </c>
      <c r="O214" s="126">
        <v>1965.98999</v>
      </c>
      <c r="P214" s="126">
        <v>1965.98999</v>
      </c>
      <c r="Q214" s="127">
        <v>3273050000</v>
      </c>
    </row>
    <row r="215" spans="2:17">
      <c r="B215" s="125">
        <v>41908</v>
      </c>
      <c r="C215" s="126">
        <v>84.540001000000004</v>
      </c>
      <c r="D215" s="126">
        <v>84.739998</v>
      </c>
      <c r="E215" s="126">
        <v>83.860000999999997</v>
      </c>
      <c r="F215" s="126">
        <v>84.580001999999993</v>
      </c>
      <c r="G215" s="126">
        <v>73.709625000000003</v>
      </c>
      <c r="H215" s="127">
        <v>5478000</v>
      </c>
      <c r="K215" s="125">
        <v>41908</v>
      </c>
      <c r="L215" s="126">
        <v>1966.219971</v>
      </c>
      <c r="M215" s="126">
        <v>1986.369995</v>
      </c>
      <c r="N215" s="126">
        <v>1966.219971</v>
      </c>
      <c r="O215" s="126">
        <v>1982.849976</v>
      </c>
      <c r="P215" s="126">
        <v>1982.849976</v>
      </c>
      <c r="Q215" s="127">
        <v>2929440000</v>
      </c>
    </row>
    <row r="216" spans="2:17">
      <c r="B216" s="125">
        <v>41911</v>
      </c>
      <c r="C216" s="126">
        <v>84.110000999999997</v>
      </c>
      <c r="D216" s="126">
        <v>84.470000999999996</v>
      </c>
      <c r="E216" s="126">
        <v>83.660004000000001</v>
      </c>
      <c r="F216" s="126">
        <v>84.440002000000007</v>
      </c>
      <c r="G216" s="126">
        <v>73.587592999999998</v>
      </c>
      <c r="H216" s="127">
        <v>6360000</v>
      </c>
      <c r="K216" s="125">
        <v>41911</v>
      </c>
      <c r="L216" s="126">
        <v>1978.959961</v>
      </c>
      <c r="M216" s="126">
        <v>1981.280029</v>
      </c>
      <c r="N216" s="126">
        <v>1964.040039</v>
      </c>
      <c r="O216" s="126">
        <v>1977.8000489999999</v>
      </c>
      <c r="P216" s="126">
        <v>1977.8000489999999</v>
      </c>
      <c r="Q216" s="127">
        <v>3094440000</v>
      </c>
    </row>
    <row r="217" spans="2:17">
      <c r="B217" s="125">
        <v>41912</v>
      </c>
      <c r="C217" s="126">
        <v>84.339995999999999</v>
      </c>
      <c r="D217" s="126">
        <v>84.360000999999997</v>
      </c>
      <c r="E217" s="126">
        <v>83.68</v>
      </c>
      <c r="F217" s="126">
        <v>83.739998</v>
      </c>
      <c r="G217" s="126">
        <v>72.977553999999998</v>
      </c>
      <c r="H217" s="127">
        <v>8074700</v>
      </c>
      <c r="K217" s="125">
        <v>41912</v>
      </c>
      <c r="L217" s="126">
        <v>1978.209961</v>
      </c>
      <c r="M217" s="126">
        <v>1985.170044</v>
      </c>
      <c r="N217" s="126">
        <v>1968.959961</v>
      </c>
      <c r="O217" s="126">
        <v>1972.290039</v>
      </c>
      <c r="P217" s="126">
        <v>1972.290039</v>
      </c>
      <c r="Q217" s="127">
        <v>3951100000</v>
      </c>
    </row>
    <row r="218" spans="2:17">
      <c r="B218" s="125">
        <v>41913</v>
      </c>
      <c r="C218" s="126">
        <v>84.019997000000004</v>
      </c>
      <c r="D218" s="126">
        <v>84.040001000000004</v>
      </c>
      <c r="E218" s="126">
        <v>83.029999000000004</v>
      </c>
      <c r="F218" s="126">
        <v>83.139999000000003</v>
      </c>
      <c r="G218" s="126">
        <v>72.454689000000002</v>
      </c>
      <c r="H218" s="127">
        <v>9024700</v>
      </c>
      <c r="K218" s="125">
        <v>41913</v>
      </c>
      <c r="L218" s="126">
        <v>1971.4399410000001</v>
      </c>
      <c r="M218" s="126">
        <v>1971.4399410000001</v>
      </c>
      <c r="N218" s="126">
        <v>1941.719971</v>
      </c>
      <c r="O218" s="126">
        <v>1946.160034</v>
      </c>
      <c r="P218" s="126">
        <v>1946.160034</v>
      </c>
      <c r="Q218" s="127">
        <v>4188590000</v>
      </c>
    </row>
    <row r="219" spans="2:17">
      <c r="B219" s="125">
        <v>41914</v>
      </c>
      <c r="C219" s="126">
        <v>83.099997999999999</v>
      </c>
      <c r="D219" s="126">
        <v>83.970000999999996</v>
      </c>
      <c r="E219" s="126">
        <v>82.949996999999996</v>
      </c>
      <c r="F219" s="126">
        <v>83.050003000000004</v>
      </c>
      <c r="G219" s="126">
        <v>72.376244</v>
      </c>
      <c r="H219" s="127">
        <v>8858400</v>
      </c>
      <c r="K219" s="125">
        <v>41914</v>
      </c>
      <c r="L219" s="126">
        <v>1945.829956</v>
      </c>
      <c r="M219" s="126">
        <v>1952.3199460000001</v>
      </c>
      <c r="N219" s="126">
        <v>1926.030029</v>
      </c>
      <c r="O219" s="126">
        <v>1946.170044</v>
      </c>
      <c r="P219" s="126">
        <v>1946.170044</v>
      </c>
      <c r="Q219" s="127">
        <v>4012510000</v>
      </c>
    </row>
    <row r="220" spans="2:17">
      <c r="B220" s="125">
        <v>41915</v>
      </c>
      <c r="C220" s="126">
        <v>83.440002000000007</v>
      </c>
      <c r="D220" s="126">
        <v>83.949996999999996</v>
      </c>
      <c r="E220" s="126">
        <v>82.879997000000003</v>
      </c>
      <c r="F220" s="126">
        <v>83.790001000000004</v>
      </c>
      <c r="G220" s="126">
        <v>73.021141</v>
      </c>
      <c r="H220" s="127">
        <v>6701500</v>
      </c>
      <c r="K220" s="125">
        <v>41915</v>
      </c>
      <c r="L220" s="126">
        <v>1948.119995</v>
      </c>
      <c r="M220" s="126">
        <v>1971.1899410000001</v>
      </c>
      <c r="N220" s="126">
        <v>1948.119995</v>
      </c>
      <c r="O220" s="126">
        <v>1967.900024</v>
      </c>
      <c r="P220" s="126">
        <v>1967.900024</v>
      </c>
      <c r="Q220" s="127">
        <v>3560970000</v>
      </c>
    </row>
    <row r="221" spans="2:17">
      <c r="B221" s="125">
        <v>41918</v>
      </c>
      <c r="C221" s="126">
        <v>83.57</v>
      </c>
      <c r="D221" s="126">
        <v>83.940002000000007</v>
      </c>
      <c r="E221" s="126">
        <v>83.190002000000007</v>
      </c>
      <c r="F221" s="126">
        <v>83.57</v>
      </c>
      <c r="G221" s="126">
        <v>72.829414</v>
      </c>
      <c r="H221" s="127">
        <v>5656500</v>
      </c>
      <c r="K221" s="125">
        <v>41918</v>
      </c>
      <c r="L221" s="126">
        <v>1970.01001</v>
      </c>
      <c r="M221" s="126">
        <v>1977.839966</v>
      </c>
      <c r="N221" s="126">
        <v>1958.4300539999999</v>
      </c>
      <c r="O221" s="126">
        <v>1964.8199460000001</v>
      </c>
      <c r="P221" s="126">
        <v>1964.8199460000001</v>
      </c>
      <c r="Q221" s="127">
        <v>3358220000</v>
      </c>
    </row>
    <row r="222" spans="2:17">
      <c r="B222" s="125">
        <v>41919</v>
      </c>
      <c r="C222" s="126">
        <v>83.379997000000003</v>
      </c>
      <c r="D222" s="126">
        <v>83.919998000000007</v>
      </c>
      <c r="E222" s="126">
        <v>83.120002999999997</v>
      </c>
      <c r="F222" s="126">
        <v>83.160004000000001</v>
      </c>
      <c r="G222" s="126">
        <v>72.472099</v>
      </c>
      <c r="H222" s="127">
        <v>7378200</v>
      </c>
      <c r="K222" s="125">
        <v>41919</v>
      </c>
      <c r="L222" s="126">
        <v>1962.3599850000001</v>
      </c>
      <c r="M222" s="126">
        <v>1962.3599850000001</v>
      </c>
      <c r="N222" s="126">
        <v>1934.869995</v>
      </c>
      <c r="O222" s="126">
        <v>1935.099976</v>
      </c>
      <c r="P222" s="126">
        <v>1935.099976</v>
      </c>
      <c r="Q222" s="127">
        <v>3687870000</v>
      </c>
    </row>
    <row r="223" spans="2:17">
      <c r="B223" s="125">
        <v>41920</v>
      </c>
      <c r="C223" s="126">
        <v>83.339995999999999</v>
      </c>
      <c r="D223" s="126">
        <v>84.279999000000004</v>
      </c>
      <c r="E223" s="126">
        <v>83.209998999999996</v>
      </c>
      <c r="F223" s="126">
        <v>84.18</v>
      </c>
      <c r="G223" s="126">
        <v>73.361014999999995</v>
      </c>
      <c r="H223" s="127">
        <v>8107100</v>
      </c>
      <c r="K223" s="125">
        <v>41920</v>
      </c>
      <c r="L223" s="126">
        <v>1935.5500489999999</v>
      </c>
      <c r="M223" s="126">
        <v>1970.3599850000001</v>
      </c>
      <c r="N223" s="126">
        <v>1925.25</v>
      </c>
      <c r="O223" s="126">
        <v>1968.8900149999999</v>
      </c>
      <c r="P223" s="126">
        <v>1968.8900149999999</v>
      </c>
      <c r="Q223" s="127">
        <v>4441890000</v>
      </c>
    </row>
    <row r="224" spans="2:17">
      <c r="B224" s="125">
        <v>41921</v>
      </c>
      <c r="C224" s="126">
        <v>84.209998999999996</v>
      </c>
      <c r="D224" s="126">
        <v>84.879997000000003</v>
      </c>
      <c r="E224" s="126">
        <v>83.529999000000004</v>
      </c>
      <c r="F224" s="126">
        <v>83.660004000000001</v>
      </c>
      <c r="G224" s="126">
        <v>72.907837000000001</v>
      </c>
      <c r="H224" s="127">
        <v>7765700</v>
      </c>
      <c r="K224" s="125">
        <v>41921</v>
      </c>
      <c r="L224" s="126">
        <v>1967.6800539999999</v>
      </c>
      <c r="M224" s="126">
        <v>1967.6800539999999</v>
      </c>
      <c r="N224" s="126">
        <v>1927.5600589999999</v>
      </c>
      <c r="O224" s="126">
        <v>1928.209961</v>
      </c>
      <c r="P224" s="126">
        <v>1928.209961</v>
      </c>
      <c r="Q224" s="127">
        <v>4344020000</v>
      </c>
    </row>
    <row r="225" spans="2:17">
      <c r="B225" s="125">
        <v>41922</v>
      </c>
      <c r="C225" s="126">
        <v>83.949996999999996</v>
      </c>
      <c r="D225" s="126">
        <v>85.279999000000004</v>
      </c>
      <c r="E225" s="126">
        <v>83.910004000000001</v>
      </c>
      <c r="F225" s="126">
        <v>84.690002000000007</v>
      </c>
      <c r="G225" s="126">
        <v>73.805473000000006</v>
      </c>
      <c r="H225" s="127">
        <v>13732400</v>
      </c>
      <c r="K225" s="125">
        <v>41922</v>
      </c>
      <c r="L225" s="126">
        <v>1925.630005</v>
      </c>
      <c r="M225" s="126">
        <v>1936.9799800000001</v>
      </c>
      <c r="N225" s="126">
        <v>1906.0500489999999</v>
      </c>
      <c r="O225" s="126">
        <v>1906.130005</v>
      </c>
      <c r="P225" s="126">
        <v>1906.130005</v>
      </c>
      <c r="Q225" s="127">
        <v>4550540000</v>
      </c>
    </row>
    <row r="226" spans="2:17">
      <c r="B226" s="125">
        <v>41925</v>
      </c>
      <c r="C226" s="126">
        <v>84.309997999999993</v>
      </c>
      <c r="D226" s="126">
        <v>84.470000999999996</v>
      </c>
      <c r="E226" s="126">
        <v>83.309997999999993</v>
      </c>
      <c r="F226" s="126">
        <v>83.370002999999997</v>
      </c>
      <c r="G226" s="126">
        <v>72.655120999999994</v>
      </c>
      <c r="H226" s="127">
        <v>10066100</v>
      </c>
      <c r="K226" s="125">
        <v>41925</v>
      </c>
      <c r="L226" s="126">
        <v>1905.650024</v>
      </c>
      <c r="M226" s="126">
        <v>1912.089966</v>
      </c>
      <c r="N226" s="126">
        <v>1874.1400149999999</v>
      </c>
      <c r="O226" s="126">
        <v>1874.73999</v>
      </c>
      <c r="P226" s="126">
        <v>1874.73999</v>
      </c>
      <c r="Q226" s="127">
        <v>4352580000</v>
      </c>
    </row>
    <row r="227" spans="2:17">
      <c r="B227" s="125">
        <v>41926</v>
      </c>
      <c r="C227" s="126">
        <v>83.910004000000001</v>
      </c>
      <c r="D227" s="126">
        <v>83.910004000000001</v>
      </c>
      <c r="E227" s="126">
        <v>83.029999000000004</v>
      </c>
      <c r="F227" s="126">
        <v>83.550003000000004</v>
      </c>
      <c r="G227" s="126">
        <v>72.811965999999998</v>
      </c>
      <c r="H227" s="127">
        <v>8210300</v>
      </c>
      <c r="K227" s="125">
        <v>41926</v>
      </c>
      <c r="L227" s="126">
        <v>1877.1099850000001</v>
      </c>
      <c r="M227" s="126">
        <v>1898.709961</v>
      </c>
      <c r="N227" s="126">
        <v>1871.790039</v>
      </c>
      <c r="O227" s="126">
        <v>1877.6999510000001</v>
      </c>
      <c r="P227" s="126">
        <v>1877.6999510000001</v>
      </c>
      <c r="Q227" s="127">
        <v>4812010000</v>
      </c>
    </row>
    <row r="228" spans="2:17">
      <c r="B228" s="125">
        <v>41927</v>
      </c>
      <c r="C228" s="126">
        <v>82.589995999999999</v>
      </c>
      <c r="D228" s="126">
        <v>83.580001999999993</v>
      </c>
      <c r="E228" s="126">
        <v>81.760002</v>
      </c>
      <c r="F228" s="126">
        <v>82.949996999999996</v>
      </c>
      <c r="G228" s="126">
        <v>72.289101000000002</v>
      </c>
      <c r="H228" s="127">
        <v>13283200</v>
      </c>
      <c r="K228" s="125">
        <v>41927</v>
      </c>
      <c r="L228" s="126">
        <v>1874.1800539999999</v>
      </c>
      <c r="M228" s="126">
        <v>1874.1800539999999</v>
      </c>
      <c r="N228" s="126">
        <v>1820.660034</v>
      </c>
      <c r="O228" s="126">
        <v>1862.48999</v>
      </c>
      <c r="P228" s="126">
        <v>1862.48999</v>
      </c>
      <c r="Q228" s="127">
        <v>6090800000</v>
      </c>
    </row>
    <row r="229" spans="2:17">
      <c r="B229" s="125">
        <v>41928</v>
      </c>
      <c r="C229" s="126">
        <v>81.650002000000001</v>
      </c>
      <c r="D229" s="126">
        <v>82.800003000000004</v>
      </c>
      <c r="E229" s="126">
        <v>81.569999999999993</v>
      </c>
      <c r="F229" s="126">
        <v>82.239998</v>
      </c>
      <c r="G229" s="126">
        <v>71.670340999999993</v>
      </c>
      <c r="H229" s="127">
        <v>11310200</v>
      </c>
      <c r="K229" s="125">
        <v>41928</v>
      </c>
      <c r="L229" s="126">
        <v>1855.9499510000001</v>
      </c>
      <c r="M229" s="126">
        <v>1876.01001</v>
      </c>
      <c r="N229" s="126">
        <v>1835.0200199999999</v>
      </c>
      <c r="O229" s="126">
        <v>1862.76001</v>
      </c>
      <c r="P229" s="126">
        <v>1862.76001</v>
      </c>
      <c r="Q229" s="127">
        <v>5073150000</v>
      </c>
    </row>
    <row r="230" spans="2:17">
      <c r="B230" s="125">
        <v>41929</v>
      </c>
      <c r="C230" s="126">
        <v>82.949996999999996</v>
      </c>
      <c r="D230" s="126">
        <v>83.480002999999996</v>
      </c>
      <c r="E230" s="126">
        <v>82.029999000000004</v>
      </c>
      <c r="F230" s="126">
        <v>83.269997000000004</v>
      </c>
      <c r="G230" s="126">
        <v>72.567963000000006</v>
      </c>
      <c r="H230" s="127">
        <v>11786600</v>
      </c>
      <c r="K230" s="125">
        <v>41929</v>
      </c>
      <c r="L230" s="126">
        <v>1864.910034</v>
      </c>
      <c r="M230" s="126">
        <v>1898.160034</v>
      </c>
      <c r="N230" s="126">
        <v>1864.910034</v>
      </c>
      <c r="O230" s="126">
        <v>1886.76001</v>
      </c>
      <c r="P230" s="126">
        <v>1886.76001</v>
      </c>
      <c r="Q230" s="127">
        <v>4482120000</v>
      </c>
    </row>
    <row r="231" spans="2:17">
      <c r="B231" s="125">
        <v>41932</v>
      </c>
      <c r="C231" s="126">
        <v>83.25</v>
      </c>
      <c r="D231" s="126">
        <v>84.330001999999993</v>
      </c>
      <c r="E231" s="126">
        <v>82.830001999999993</v>
      </c>
      <c r="F231" s="126">
        <v>84.18</v>
      </c>
      <c r="G231" s="126">
        <v>73.361014999999995</v>
      </c>
      <c r="H231" s="127">
        <v>8558100</v>
      </c>
      <c r="K231" s="125">
        <v>41932</v>
      </c>
      <c r="L231" s="126">
        <v>1885.619995</v>
      </c>
      <c r="M231" s="126">
        <v>1905.030029</v>
      </c>
      <c r="N231" s="126">
        <v>1882.3000489999999</v>
      </c>
      <c r="O231" s="126">
        <v>1904.01001</v>
      </c>
      <c r="P231" s="126">
        <v>1904.01001</v>
      </c>
      <c r="Q231" s="127">
        <v>3331210000</v>
      </c>
    </row>
    <row r="232" spans="2:17">
      <c r="B232" s="125">
        <v>41933</v>
      </c>
      <c r="C232" s="126">
        <v>84.470000999999996</v>
      </c>
      <c r="D232" s="126">
        <v>84.639999000000003</v>
      </c>
      <c r="E232" s="126">
        <v>83.660004000000001</v>
      </c>
      <c r="F232" s="126">
        <v>84.610000999999997</v>
      </c>
      <c r="G232" s="126">
        <v>73.735732999999996</v>
      </c>
      <c r="H232" s="127">
        <v>12389600</v>
      </c>
      <c r="K232" s="125">
        <v>41933</v>
      </c>
      <c r="L232" s="126">
        <v>1909.380005</v>
      </c>
      <c r="M232" s="126">
        <v>1942.4499510000001</v>
      </c>
      <c r="N232" s="126">
        <v>1909.380005</v>
      </c>
      <c r="O232" s="126">
        <v>1941.280029</v>
      </c>
      <c r="P232" s="126">
        <v>1941.280029</v>
      </c>
      <c r="Q232" s="127">
        <v>3987090000</v>
      </c>
    </row>
    <row r="233" spans="2:17">
      <c r="B233" s="125">
        <v>41934</v>
      </c>
      <c r="C233" s="126">
        <v>84.059997999999993</v>
      </c>
      <c r="D233" s="126">
        <v>84.589995999999999</v>
      </c>
      <c r="E233" s="126">
        <v>83.919998000000007</v>
      </c>
      <c r="F233" s="126">
        <v>84.230002999999996</v>
      </c>
      <c r="G233" s="126">
        <v>73.967247</v>
      </c>
      <c r="H233" s="127">
        <v>9747600</v>
      </c>
      <c r="K233" s="125">
        <v>41934</v>
      </c>
      <c r="L233" s="126">
        <v>1941.290039</v>
      </c>
      <c r="M233" s="126">
        <v>1949.3100589999999</v>
      </c>
      <c r="N233" s="126">
        <v>1926.829956</v>
      </c>
      <c r="O233" s="126">
        <v>1927.1099850000001</v>
      </c>
      <c r="P233" s="126">
        <v>1927.1099850000001</v>
      </c>
      <c r="Q233" s="127">
        <v>3761930000</v>
      </c>
    </row>
    <row r="234" spans="2:17">
      <c r="B234" s="125">
        <v>41935</v>
      </c>
      <c r="C234" s="126">
        <v>84.260002</v>
      </c>
      <c r="D234" s="126">
        <v>84.330001999999993</v>
      </c>
      <c r="E234" s="126">
        <v>82.300003000000004</v>
      </c>
      <c r="F234" s="126">
        <v>83.230002999999996</v>
      </c>
      <c r="G234" s="126">
        <v>73.089072999999999</v>
      </c>
      <c r="H234" s="127">
        <v>14292100</v>
      </c>
      <c r="K234" s="125">
        <v>41935</v>
      </c>
      <c r="L234" s="126">
        <v>1931.0200199999999</v>
      </c>
      <c r="M234" s="126">
        <v>1961.9499510000001</v>
      </c>
      <c r="N234" s="126">
        <v>1931.0200199999999</v>
      </c>
      <c r="O234" s="126">
        <v>1950.8199460000001</v>
      </c>
      <c r="P234" s="126">
        <v>1950.8199460000001</v>
      </c>
      <c r="Q234" s="127">
        <v>3789250000</v>
      </c>
    </row>
    <row r="235" spans="2:17">
      <c r="B235" s="125">
        <v>41936</v>
      </c>
      <c r="C235" s="126">
        <v>85.099997999999999</v>
      </c>
      <c r="D235" s="126">
        <v>85.970000999999996</v>
      </c>
      <c r="E235" s="126">
        <v>84.910004000000001</v>
      </c>
      <c r="F235" s="126">
        <v>85.160004000000001</v>
      </c>
      <c r="G235" s="126">
        <v>74.783912999999998</v>
      </c>
      <c r="H235" s="127">
        <v>13465600</v>
      </c>
      <c r="K235" s="125">
        <v>41936</v>
      </c>
      <c r="L235" s="126">
        <v>1951.589966</v>
      </c>
      <c r="M235" s="126">
        <v>1965.2700199999999</v>
      </c>
      <c r="N235" s="126">
        <v>1946.2700199999999</v>
      </c>
      <c r="O235" s="126">
        <v>1964.579956</v>
      </c>
      <c r="P235" s="126">
        <v>1964.579956</v>
      </c>
      <c r="Q235" s="127">
        <v>3078380000</v>
      </c>
    </row>
    <row r="236" spans="2:17">
      <c r="B236" s="125">
        <v>41939</v>
      </c>
      <c r="C236" s="126">
        <v>84.959998999999996</v>
      </c>
      <c r="D236" s="126">
        <v>86.480002999999996</v>
      </c>
      <c r="E236" s="126">
        <v>84.830001999999993</v>
      </c>
      <c r="F236" s="126">
        <v>85.949996999999996</v>
      </c>
      <c r="G236" s="126">
        <v>75.477654000000001</v>
      </c>
      <c r="H236" s="127">
        <v>10316600</v>
      </c>
      <c r="K236" s="125">
        <v>41939</v>
      </c>
      <c r="L236" s="126">
        <v>1962.969971</v>
      </c>
      <c r="M236" s="126">
        <v>1964.6400149999999</v>
      </c>
      <c r="N236" s="126">
        <v>1951.369995</v>
      </c>
      <c r="O236" s="126">
        <v>1961.630005</v>
      </c>
      <c r="P236" s="126">
        <v>1961.630005</v>
      </c>
      <c r="Q236" s="127">
        <v>3538860000</v>
      </c>
    </row>
    <row r="237" spans="2:17">
      <c r="B237" s="125">
        <v>41940</v>
      </c>
      <c r="C237" s="126">
        <v>86.199996999999996</v>
      </c>
      <c r="D237" s="126">
        <v>86.650002000000001</v>
      </c>
      <c r="E237" s="126">
        <v>86.169998000000007</v>
      </c>
      <c r="F237" s="126">
        <v>86.470000999999996</v>
      </c>
      <c r="G237" s="126">
        <v>75.934296000000003</v>
      </c>
      <c r="H237" s="127">
        <v>9437700</v>
      </c>
      <c r="K237" s="125">
        <v>41940</v>
      </c>
      <c r="L237" s="126">
        <v>1964.1400149999999</v>
      </c>
      <c r="M237" s="126">
        <v>1985.0500489999999</v>
      </c>
      <c r="N237" s="126">
        <v>1964.1400149999999</v>
      </c>
      <c r="O237" s="126">
        <v>1985.0500489999999</v>
      </c>
      <c r="P237" s="126">
        <v>1985.0500489999999</v>
      </c>
      <c r="Q237" s="127">
        <v>3653260000</v>
      </c>
    </row>
    <row r="238" spans="2:17">
      <c r="B238" s="125">
        <v>41941</v>
      </c>
      <c r="C238" s="126">
        <v>86.669998000000007</v>
      </c>
      <c r="D238" s="126">
        <v>86.669998000000007</v>
      </c>
      <c r="E238" s="126">
        <v>85.910004000000001</v>
      </c>
      <c r="F238" s="126">
        <v>86.540001000000004</v>
      </c>
      <c r="G238" s="126">
        <v>75.995780999999994</v>
      </c>
      <c r="H238" s="127">
        <v>6880600</v>
      </c>
      <c r="K238" s="125">
        <v>41941</v>
      </c>
      <c r="L238" s="126">
        <v>1983.290039</v>
      </c>
      <c r="M238" s="126">
        <v>1991.400024</v>
      </c>
      <c r="N238" s="126">
        <v>1969.040039</v>
      </c>
      <c r="O238" s="126">
        <v>1982.3000489999999</v>
      </c>
      <c r="P238" s="126">
        <v>1982.3000489999999</v>
      </c>
      <c r="Q238" s="127">
        <v>3740350000</v>
      </c>
    </row>
    <row r="239" spans="2:17">
      <c r="B239" s="125">
        <v>41942</v>
      </c>
      <c r="C239" s="126">
        <v>86.160004000000001</v>
      </c>
      <c r="D239" s="126">
        <v>87</v>
      </c>
      <c r="E239" s="126">
        <v>85.669998000000007</v>
      </c>
      <c r="F239" s="126">
        <v>86.940002000000007</v>
      </c>
      <c r="G239" s="126">
        <v>76.347037999999998</v>
      </c>
      <c r="H239" s="127">
        <v>5560300</v>
      </c>
      <c r="K239" s="125">
        <v>41942</v>
      </c>
      <c r="L239" s="126">
        <v>1979.48999</v>
      </c>
      <c r="M239" s="126">
        <v>1999.400024</v>
      </c>
      <c r="N239" s="126">
        <v>1974.75</v>
      </c>
      <c r="O239" s="126">
        <v>1994.650024</v>
      </c>
      <c r="P239" s="126">
        <v>1994.650024</v>
      </c>
      <c r="Q239" s="127">
        <v>3586150000</v>
      </c>
    </row>
    <row r="240" spans="2:17">
      <c r="B240" s="125">
        <v>41943</v>
      </c>
      <c r="C240" s="126">
        <v>87.080001999999993</v>
      </c>
      <c r="D240" s="126">
        <v>87.360000999999997</v>
      </c>
      <c r="E240" s="126">
        <v>86.709998999999996</v>
      </c>
      <c r="F240" s="126">
        <v>87.269997000000004</v>
      </c>
      <c r="G240" s="126">
        <v>76.636832999999996</v>
      </c>
      <c r="H240" s="127">
        <v>9359800</v>
      </c>
      <c r="K240" s="125">
        <v>41943</v>
      </c>
      <c r="L240" s="126">
        <v>2001.1999510000001</v>
      </c>
      <c r="M240" s="126">
        <v>2018.1899410000001</v>
      </c>
      <c r="N240" s="126">
        <v>2001.1999510000001</v>
      </c>
      <c r="O240" s="126">
        <v>2018.0500489999999</v>
      </c>
      <c r="P240" s="126">
        <v>2018.0500489999999</v>
      </c>
      <c r="Q240" s="127">
        <v>4292290000</v>
      </c>
    </row>
    <row r="241" spans="2:17">
      <c r="B241" s="125">
        <v>41946</v>
      </c>
      <c r="C241" s="126">
        <v>86.660004000000001</v>
      </c>
      <c r="D241" s="126">
        <v>87.389999000000003</v>
      </c>
      <c r="E241" s="126">
        <v>86.199996999999996</v>
      </c>
      <c r="F241" s="126">
        <v>87.379997000000003</v>
      </c>
      <c r="G241" s="126">
        <v>76.733413999999996</v>
      </c>
      <c r="H241" s="127">
        <v>7789500</v>
      </c>
      <c r="K241" s="125">
        <v>41946</v>
      </c>
      <c r="L241" s="126">
        <v>2018.209961</v>
      </c>
      <c r="M241" s="126">
        <v>2024.459961</v>
      </c>
      <c r="N241" s="126">
        <v>2013.6800539999999</v>
      </c>
      <c r="O241" s="126">
        <v>2017.8100589999999</v>
      </c>
      <c r="P241" s="126">
        <v>2017.8100589999999</v>
      </c>
      <c r="Q241" s="127">
        <v>3555440000</v>
      </c>
    </row>
    <row r="242" spans="2:17">
      <c r="B242" s="125">
        <v>41947</v>
      </c>
      <c r="C242" s="126">
        <v>87.489998</v>
      </c>
      <c r="D242" s="126">
        <v>88.870002999999997</v>
      </c>
      <c r="E242" s="126">
        <v>87.440002000000007</v>
      </c>
      <c r="F242" s="126">
        <v>88.639999000000003</v>
      </c>
      <c r="G242" s="126">
        <v>77.839911999999998</v>
      </c>
      <c r="H242" s="127">
        <v>10594800</v>
      </c>
      <c r="K242" s="125">
        <v>41947</v>
      </c>
      <c r="L242" s="126">
        <v>2015.8100589999999</v>
      </c>
      <c r="M242" s="126">
        <v>2015.9799800000001</v>
      </c>
      <c r="N242" s="126">
        <v>2001.01001</v>
      </c>
      <c r="O242" s="126">
        <v>2012.099976</v>
      </c>
      <c r="P242" s="126">
        <v>2012.099976</v>
      </c>
      <c r="Q242" s="127">
        <v>3956260000</v>
      </c>
    </row>
    <row r="243" spans="2:17">
      <c r="B243" s="125">
        <v>41948</v>
      </c>
      <c r="C243" s="126">
        <v>88.739998</v>
      </c>
      <c r="D243" s="126">
        <v>89.489998</v>
      </c>
      <c r="E243" s="126">
        <v>88.360000999999997</v>
      </c>
      <c r="F243" s="126">
        <v>89</v>
      </c>
      <c r="G243" s="126">
        <v>78.156036</v>
      </c>
      <c r="H243" s="127">
        <v>8462000</v>
      </c>
      <c r="K243" s="125">
        <v>41948</v>
      </c>
      <c r="L243" s="126">
        <v>2015.290039</v>
      </c>
      <c r="M243" s="126">
        <v>2023.7700199999999</v>
      </c>
      <c r="N243" s="126">
        <v>2014.420044</v>
      </c>
      <c r="O243" s="126">
        <v>2023.5699460000001</v>
      </c>
      <c r="P243" s="126">
        <v>2023.5699460000001</v>
      </c>
      <c r="Q243" s="127">
        <v>3766590000</v>
      </c>
    </row>
    <row r="244" spans="2:17">
      <c r="B244" s="125">
        <v>41949</v>
      </c>
      <c r="C244" s="126">
        <v>89.080001999999993</v>
      </c>
      <c r="D244" s="126">
        <v>89.199996999999996</v>
      </c>
      <c r="E244" s="126">
        <v>88.57</v>
      </c>
      <c r="F244" s="126">
        <v>88.900002000000001</v>
      </c>
      <c r="G244" s="126">
        <v>78.068222000000006</v>
      </c>
      <c r="H244" s="127">
        <v>6628900</v>
      </c>
      <c r="K244" s="125">
        <v>41949</v>
      </c>
      <c r="L244" s="126">
        <v>2023.329956</v>
      </c>
      <c r="M244" s="126">
        <v>2031.6099850000001</v>
      </c>
      <c r="N244" s="126">
        <v>2015.8599850000001</v>
      </c>
      <c r="O244" s="126">
        <v>2031.209961</v>
      </c>
      <c r="P244" s="126">
        <v>2031.209961</v>
      </c>
      <c r="Q244" s="127">
        <v>3669770000</v>
      </c>
    </row>
    <row r="245" spans="2:17">
      <c r="B245" s="125">
        <v>41950</v>
      </c>
      <c r="C245" s="126">
        <v>88.739998</v>
      </c>
      <c r="D245" s="126">
        <v>89.199996999999996</v>
      </c>
      <c r="E245" s="126">
        <v>88.25</v>
      </c>
      <c r="F245" s="126">
        <v>89.129997000000003</v>
      </c>
      <c r="G245" s="126">
        <v>78.270187000000007</v>
      </c>
      <c r="H245" s="127">
        <v>5975700</v>
      </c>
      <c r="K245" s="125">
        <v>41950</v>
      </c>
      <c r="L245" s="126">
        <v>2032.3599850000001</v>
      </c>
      <c r="M245" s="126">
        <v>2034.26001</v>
      </c>
      <c r="N245" s="126">
        <v>2025.0699460000001</v>
      </c>
      <c r="O245" s="126">
        <v>2031.920044</v>
      </c>
      <c r="P245" s="126">
        <v>2031.920044</v>
      </c>
      <c r="Q245" s="127">
        <v>3704280000</v>
      </c>
    </row>
    <row r="246" spans="2:17">
      <c r="B246" s="125">
        <v>41953</v>
      </c>
      <c r="C246" s="126">
        <v>88.919998000000007</v>
      </c>
      <c r="D246" s="126">
        <v>89.5</v>
      </c>
      <c r="E246" s="126">
        <v>88.260002</v>
      </c>
      <c r="F246" s="126">
        <v>89.449996999999996</v>
      </c>
      <c r="G246" s="126">
        <v>78.551208000000003</v>
      </c>
      <c r="H246" s="127">
        <v>5927100</v>
      </c>
      <c r="K246" s="125">
        <v>41953</v>
      </c>
      <c r="L246" s="126">
        <v>2032.01001</v>
      </c>
      <c r="M246" s="126">
        <v>2038.6999510000001</v>
      </c>
      <c r="N246" s="126">
        <v>2030.170044</v>
      </c>
      <c r="O246" s="126">
        <v>2038.26001</v>
      </c>
      <c r="P246" s="126">
        <v>2038.26001</v>
      </c>
      <c r="Q246" s="127">
        <v>3284940000</v>
      </c>
    </row>
    <row r="247" spans="2:17">
      <c r="B247" s="125">
        <v>41954</v>
      </c>
      <c r="C247" s="126">
        <v>89.379997000000003</v>
      </c>
      <c r="D247" s="126">
        <v>89.790001000000004</v>
      </c>
      <c r="E247" s="126">
        <v>89.169998000000007</v>
      </c>
      <c r="F247" s="126">
        <v>89.669998000000007</v>
      </c>
      <c r="G247" s="126">
        <v>78.744392000000005</v>
      </c>
      <c r="H247" s="127">
        <v>6343900</v>
      </c>
      <c r="K247" s="125">
        <v>41954</v>
      </c>
      <c r="L247" s="126">
        <v>2038.1999510000001</v>
      </c>
      <c r="M247" s="126">
        <v>2041.280029</v>
      </c>
      <c r="N247" s="126">
        <v>2035.280029</v>
      </c>
      <c r="O247" s="126">
        <v>2039.6800539999999</v>
      </c>
      <c r="P247" s="126">
        <v>2039.6800539999999</v>
      </c>
      <c r="Q247" s="127">
        <v>2958320000</v>
      </c>
    </row>
    <row r="248" spans="2:17">
      <c r="B248" s="125">
        <v>41955</v>
      </c>
      <c r="C248" s="126">
        <v>89.599997999999999</v>
      </c>
      <c r="D248" s="126">
        <v>89.879997000000003</v>
      </c>
      <c r="E248" s="126">
        <v>89.419998000000007</v>
      </c>
      <c r="F248" s="126">
        <v>89.480002999999996</v>
      </c>
      <c r="G248" s="126">
        <v>78.577560000000005</v>
      </c>
      <c r="H248" s="127">
        <v>6298700</v>
      </c>
      <c r="K248" s="125">
        <v>41955</v>
      </c>
      <c r="L248" s="126">
        <v>2037.75</v>
      </c>
      <c r="M248" s="126">
        <v>2040.329956</v>
      </c>
      <c r="N248" s="126">
        <v>2031.9499510000001</v>
      </c>
      <c r="O248" s="126">
        <v>2038.25</v>
      </c>
      <c r="P248" s="126">
        <v>2038.25</v>
      </c>
      <c r="Q248" s="127">
        <v>3246650000</v>
      </c>
    </row>
    <row r="249" spans="2:17">
      <c r="B249" s="125">
        <v>41956</v>
      </c>
      <c r="C249" s="126">
        <v>88.940002000000007</v>
      </c>
      <c r="D249" s="126">
        <v>89.839995999999999</v>
      </c>
      <c r="E249" s="126">
        <v>88.459998999999996</v>
      </c>
      <c r="F249" s="126">
        <v>88.599997999999999</v>
      </c>
      <c r="G249" s="126">
        <v>77.804787000000005</v>
      </c>
      <c r="H249" s="127">
        <v>10191600</v>
      </c>
      <c r="K249" s="125">
        <v>41956</v>
      </c>
      <c r="L249" s="126">
        <v>2039.209961</v>
      </c>
      <c r="M249" s="126">
        <v>2046.1800539999999</v>
      </c>
      <c r="N249" s="126">
        <v>2030.4399410000001</v>
      </c>
      <c r="O249" s="126">
        <v>2039.329956</v>
      </c>
      <c r="P249" s="126">
        <v>2039.329956</v>
      </c>
      <c r="Q249" s="127">
        <v>3455270000</v>
      </c>
    </row>
    <row r="250" spans="2:17">
      <c r="B250" s="125">
        <v>41957</v>
      </c>
      <c r="C250" s="126">
        <v>88.699996999999996</v>
      </c>
      <c r="D250" s="126">
        <v>88.889999000000003</v>
      </c>
      <c r="E250" s="126">
        <v>87.93</v>
      </c>
      <c r="F250" s="126">
        <v>88.110000999999997</v>
      </c>
      <c r="G250" s="126">
        <v>77.374481000000003</v>
      </c>
      <c r="H250" s="127">
        <v>7559400</v>
      </c>
      <c r="K250" s="125">
        <v>41957</v>
      </c>
      <c r="L250" s="126">
        <v>2039.73999</v>
      </c>
      <c r="M250" s="126">
        <v>2042.219971</v>
      </c>
      <c r="N250" s="126">
        <v>2035.1999510000001</v>
      </c>
      <c r="O250" s="126">
        <v>2039.8199460000001</v>
      </c>
      <c r="P250" s="126">
        <v>2039.8199460000001</v>
      </c>
      <c r="Q250" s="127">
        <v>3227130000</v>
      </c>
    </row>
    <row r="251" spans="2:17">
      <c r="B251" s="125">
        <v>41960</v>
      </c>
      <c r="C251" s="126">
        <v>88</v>
      </c>
      <c r="D251" s="126">
        <v>88.18</v>
      </c>
      <c r="E251" s="126">
        <v>87.370002999999997</v>
      </c>
      <c r="F251" s="126">
        <v>87.839995999999999</v>
      </c>
      <c r="G251" s="126">
        <v>77.137366999999998</v>
      </c>
      <c r="H251" s="127">
        <v>9475800</v>
      </c>
      <c r="K251" s="125">
        <v>41960</v>
      </c>
      <c r="L251" s="126">
        <v>2038.290039</v>
      </c>
      <c r="M251" s="126">
        <v>2043.0699460000001</v>
      </c>
      <c r="N251" s="126">
        <v>2034.459961</v>
      </c>
      <c r="O251" s="126">
        <v>2041.3199460000001</v>
      </c>
      <c r="P251" s="126">
        <v>2041.3199460000001</v>
      </c>
      <c r="Q251" s="127">
        <v>3152890000</v>
      </c>
    </row>
    <row r="252" spans="2:17">
      <c r="B252" s="125">
        <v>41961</v>
      </c>
      <c r="C252" s="126">
        <v>88.019997000000004</v>
      </c>
      <c r="D252" s="126">
        <v>88.18</v>
      </c>
      <c r="E252" s="126">
        <v>87.489998</v>
      </c>
      <c r="F252" s="126">
        <v>87.949996999999996</v>
      </c>
      <c r="G252" s="126">
        <v>77.233970999999997</v>
      </c>
      <c r="H252" s="127">
        <v>6419400</v>
      </c>
      <c r="K252" s="125">
        <v>41961</v>
      </c>
      <c r="L252" s="126">
        <v>2041.4799800000001</v>
      </c>
      <c r="M252" s="126">
        <v>2056.080078</v>
      </c>
      <c r="N252" s="126">
        <v>2041.4799800000001</v>
      </c>
      <c r="O252" s="126">
        <v>2051.8000489999999</v>
      </c>
      <c r="P252" s="126">
        <v>2051.8000489999999</v>
      </c>
      <c r="Q252" s="127">
        <v>3416190000</v>
      </c>
    </row>
    <row r="253" spans="2:17">
      <c r="B253" s="125">
        <v>41962</v>
      </c>
      <c r="C253" s="126">
        <v>88.239998</v>
      </c>
      <c r="D253" s="126">
        <v>88.870002999999997</v>
      </c>
      <c r="E253" s="126">
        <v>87.93</v>
      </c>
      <c r="F253" s="126">
        <v>88.730002999999996</v>
      </c>
      <c r="G253" s="126">
        <v>77.918953000000002</v>
      </c>
      <c r="H253" s="127">
        <v>6570400</v>
      </c>
      <c r="K253" s="125">
        <v>41962</v>
      </c>
      <c r="L253" s="126">
        <v>2051.1599120000001</v>
      </c>
      <c r="M253" s="126">
        <v>2052.139893</v>
      </c>
      <c r="N253" s="126">
        <v>2040.369995</v>
      </c>
      <c r="O253" s="126">
        <v>2048.719971</v>
      </c>
      <c r="P253" s="126">
        <v>2048.719971</v>
      </c>
      <c r="Q253" s="127">
        <v>3390850000</v>
      </c>
    </row>
    <row r="254" spans="2:17">
      <c r="B254" s="125">
        <v>41963</v>
      </c>
      <c r="C254" s="126">
        <v>88.330001999999993</v>
      </c>
      <c r="D254" s="126">
        <v>88.800003000000004</v>
      </c>
      <c r="E254" s="126">
        <v>88.330001999999993</v>
      </c>
      <c r="F254" s="126">
        <v>88.470000999999996</v>
      </c>
      <c r="G254" s="126">
        <v>77.690619999999996</v>
      </c>
      <c r="H254" s="127">
        <v>5527600</v>
      </c>
      <c r="K254" s="125">
        <v>41963</v>
      </c>
      <c r="L254" s="126">
        <v>2045.869995</v>
      </c>
      <c r="M254" s="126">
        <v>2053.8400879999999</v>
      </c>
      <c r="N254" s="126">
        <v>2040.48999</v>
      </c>
      <c r="O254" s="126">
        <v>2052.75</v>
      </c>
      <c r="P254" s="126">
        <v>2052.75</v>
      </c>
      <c r="Q254" s="127">
        <v>3128290000</v>
      </c>
    </row>
    <row r="255" spans="2:17">
      <c r="B255" s="125">
        <v>41964</v>
      </c>
      <c r="C255" s="126">
        <v>89.260002</v>
      </c>
      <c r="D255" s="126">
        <v>89.43</v>
      </c>
      <c r="E255" s="126">
        <v>88.459998999999996</v>
      </c>
      <c r="F255" s="126">
        <v>88.599997999999999</v>
      </c>
      <c r="G255" s="126">
        <v>77.804787000000005</v>
      </c>
      <c r="H255" s="127">
        <v>8984100</v>
      </c>
      <c r="K255" s="125">
        <v>41964</v>
      </c>
      <c r="L255" s="126">
        <v>2057.459961</v>
      </c>
      <c r="M255" s="126">
        <v>2071.459961</v>
      </c>
      <c r="N255" s="126">
        <v>2056.75</v>
      </c>
      <c r="O255" s="126">
        <v>2063.5</v>
      </c>
      <c r="P255" s="126">
        <v>2063.5</v>
      </c>
      <c r="Q255" s="127">
        <v>3916420000</v>
      </c>
    </row>
    <row r="256" spans="2:17">
      <c r="B256" s="125">
        <v>41967</v>
      </c>
      <c r="C256" s="126">
        <v>88.879997000000003</v>
      </c>
      <c r="D256" s="126">
        <v>88.889999000000003</v>
      </c>
      <c r="E256" s="126">
        <v>87.860000999999997</v>
      </c>
      <c r="F256" s="126">
        <v>88.110000999999997</v>
      </c>
      <c r="G256" s="126">
        <v>77.374481000000003</v>
      </c>
      <c r="H256" s="127">
        <v>5569200</v>
      </c>
      <c r="K256" s="125">
        <v>41967</v>
      </c>
      <c r="L256" s="126">
        <v>2065.070068</v>
      </c>
      <c r="M256" s="126">
        <v>2070.169922</v>
      </c>
      <c r="N256" s="126">
        <v>2065.070068</v>
      </c>
      <c r="O256" s="126">
        <v>2069.4099120000001</v>
      </c>
      <c r="P256" s="126">
        <v>2069.4099120000001</v>
      </c>
      <c r="Q256" s="127">
        <v>3128060000</v>
      </c>
    </row>
    <row r="257" spans="2:17">
      <c r="B257" s="125">
        <v>41968</v>
      </c>
      <c r="C257" s="126">
        <v>88.360000999999997</v>
      </c>
      <c r="D257" s="126">
        <v>88.82</v>
      </c>
      <c r="E257" s="126">
        <v>88.080001999999993</v>
      </c>
      <c r="F257" s="126">
        <v>88.800003000000004</v>
      </c>
      <c r="G257" s="126">
        <v>77.980423000000002</v>
      </c>
      <c r="H257" s="127">
        <v>6439700</v>
      </c>
      <c r="K257" s="125">
        <v>41968</v>
      </c>
      <c r="L257" s="126">
        <v>2070.1499020000001</v>
      </c>
      <c r="M257" s="126">
        <v>2074.209961</v>
      </c>
      <c r="N257" s="126">
        <v>2064.75</v>
      </c>
      <c r="O257" s="126">
        <v>2067.030029</v>
      </c>
      <c r="P257" s="126">
        <v>2067.030029</v>
      </c>
      <c r="Q257" s="127">
        <v>3392940000</v>
      </c>
    </row>
    <row r="258" spans="2:17">
      <c r="B258" s="125">
        <v>41969</v>
      </c>
      <c r="C258" s="126">
        <v>88.830001999999993</v>
      </c>
      <c r="D258" s="126">
        <v>88.879997000000003</v>
      </c>
      <c r="E258" s="126">
        <v>88.449996999999996</v>
      </c>
      <c r="F258" s="126">
        <v>88.879997000000003</v>
      </c>
      <c r="G258" s="126">
        <v>78.050667000000004</v>
      </c>
      <c r="H258" s="127">
        <v>4420000</v>
      </c>
      <c r="K258" s="125">
        <v>41969</v>
      </c>
      <c r="L258" s="126">
        <v>2067.360107</v>
      </c>
      <c r="M258" s="126">
        <v>2073.290039</v>
      </c>
      <c r="N258" s="126">
        <v>2066.6201169999999</v>
      </c>
      <c r="O258" s="126">
        <v>2072.830078</v>
      </c>
      <c r="P258" s="126">
        <v>2072.830078</v>
      </c>
      <c r="Q258" s="127">
        <v>2745260000</v>
      </c>
    </row>
    <row r="259" spans="2:17">
      <c r="B259" s="125">
        <v>41971</v>
      </c>
      <c r="C259" s="126">
        <v>89.089995999999999</v>
      </c>
      <c r="D259" s="126">
        <v>90.559997999999993</v>
      </c>
      <c r="E259" s="126">
        <v>88.970000999999996</v>
      </c>
      <c r="F259" s="126">
        <v>90.43</v>
      </c>
      <c r="G259" s="126">
        <v>79.411818999999994</v>
      </c>
      <c r="H259" s="127">
        <v>7661800</v>
      </c>
      <c r="K259" s="125">
        <v>41971</v>
      </c>
      <c r="L259" s="126">
        <v>2074.780029</v>
      </c>
      <c r="M259" s="126">
        <v>2075.76001</v>
      </c>
      <c r="N259" s="126">
        <v>2065.0600589999999</v>
      </c>
      <c r="O259" s="126">
        <v>2067.5600589999999</v>
      </c>
      <c r="P259" s="126">
        <v>2067.5600589999999</v>
      </c>
      <c r="Q259" s="127">
        <v>2504640000</v>
      </c>
    </row>
    <row r="260" spans="2:17">
      <c r="B260" s="125">
        <v>41974</v>
      </c>
      <c r="C260" s="126">
        <v>90.169998000000007</v>
      </c>
      <c r="D260" s="126">
        <v>90.669998000000007</v>
      </c>
      <c r="E260" s="126">
        <v>89.519997000000004</v>
      </c>
      <c r="F260" s="126">
        <v>90.080001999999993</v>
      </c>
      <c r="G260" s="126">
        <v>79.104461999999998</v>
      </c>
      <c r="H260" s="127">
        <v>6745100</v>
      </c>
      <c r="K260" s="125">
        <v>41974</v>
      </c>
      <c r="L260" s="126">
        <v>2065.780029</v>
      </c>
      <c r="M260" s="126">
        <v>2065.780029</v>
      </c>
      <c r="N260" s="126">
        <v>2049.570068</v>
      </c>
      <c r="O260" s="126">
        <v>2053.4399410000001</v>
      </c>
      <c r="P260" s="126">
        <v>2053.4399410000001</v>
      </c>
      <c r="Q260" s="127">
        <v>4159010000</v>
      </c>
    </row>
    <row r="261" spans="2:17">
      <c r="B261" s="125">
        <v>41975</v>
      </c>
      <c r="C261" s="126">
        <v>90.440002000000007</v>
      </c>
      <c r="D261" s="126">
        <v>91.169998000000007</v>
      </c>
      <c r="E261" s="126">
        <v>90.120002999999997</v>
      </c>
      <c r="F261" s="126">
        <v>91.07</v>
      </c>
      <c r="G261" s="126">
        <v>79.973823999999993</v>
      </c>
      <c r="H261" s="127">
        <v>7432900</v>
      </c>
      <c r="K261" s="125">
        <v>41975</v>
      </c>
      <c r="L261" s="126">
        <v>2053.7700199999999</v>
      </c>
      <c r="M261" s="126">
        <v>2068.7700199999999</v>
      </c>
      <c r="N261" s="126">
        <v>2053.7700199999999</v>
      </c>
      <c r="O261" s="126">
        <v>2066.5500489999999</v>
      </c>
      <c r="P261" s="126">
        <v>2066.5500489999999</v>
      </c>
      <c r="Q261" s="127">
        <v>3686650000</v>
      </c>
    </row>
    <row r="262" spans="2:17">
      <c r="B262" s="125">
        <v>41976</v>
      </c>
      <c r="C262" s="126">
        <v>90.839995999999999</v>
      </c>
      <c r="D262" s="126">
        <v>90.970000999999996</v>
      </c>
      <c r="E262" s="126">
        <v>89.639999000000003</v>
      </c>
      <c r="F262" s="126">
        <v>90</v>
      </c>
      <c r="G262" s="126">
        <v>79.034210000000002</v>
      </c>
      <c r="H262" s="127">
        <v>6465600</v>
      </c>
      <c r="K262" s="125">
        <v>41976</v>
      </c>
      <c r="L262" s="126">
        <v>2067.4499510000001</v>
      </c>
      <c r="M262" s="126">
        <v>2076.280029</v>
      </c>
      <c r="N262" s="126">
        <v>2066.6499020000001</v>
      </c>
      <c r="O262" s="126">
        <v>2074.330078</v>
      </c>
      <c r="P262" s="126">
        <v>2074.330078</v>
      </c>
      <c r="Q262" s="127">
        <v>3612680000</v>
      </c>
    </row>
    <row r="263" spans="2:17">
      <c r="B263" s="125">
        <v>41977</v>
      </c>
      <c r="C263" s="126">
        <v>90.5</v>
      </c>
      <c r="D263" s="126">
        <v>90.940002000000007</v>
      </c>
      <c r="E263" s="126">
        <v>90.099997999999999</v>
      </c>
      <c r="F263" s="126">
        <v>90.580001999999993</v>
      </c>
      <c r="G263" s="126">
        <v>79.543532999999996</v>
      </c>
      <c r="H263" s="127">
        <v>6406700</v>
      </c>
      <c r="K263" s="125">
        <v>41977</v>
      </c>
      <c r="L263" s="126">
        <v>2073.639893</v>
      </c>
      <c r="M263" s="126">
        <v>2077.3400879999999</v>
      </c>
      <c r="N263" s="126">
        <v>2062.3400879999999</v>
      </c>
      <c r="O263" s="126">
        <v>2071.919922</v>
      </c>
      <c r="P263" s="126">
        <v>2071.919922</v>
      </c>
      <c r="Q263" s="127">
        <v>3408340000</v>
      </c>
    </row>
    <row r="264" spans="2:17">
      <c r="B264" s="125">
        <v>41978</v>
      </c>
      <c r="C264" s="126">
        <v>90.32</v>
      </c>
      <c r="D264" s="126">
        <v>90.419998000000007</v>
      </c>
      <c r="E264" s="126">
        <v>89.209998999999996</v>
      </c>
      <c r="F264" s="126">
        <v>90.379997000000003</v>
      </c>
      <c r="G264" s="126">
        <v>79.367904999999993</v>
      </c>
      <c r="H264" s="127">
        <v>6383400</v>
      </c>
      <c r="K264" s="125">
        <v>41978</v>
      </c>
      <c r="L264" s="126">
        <v>2072.780029</v>
      </c>
      <c r="M264" s="126">
        <v>2079.469971</v>
      </c>
      <c r="N264" s="126">
        <v>2070.8100589999999</v>
      </c>
      <c r="O264" s="126">
        <v>2075.3701169999999</v>
      </c>
      <c r="P264" s="126">
        <v>2075.3701169999999</v>
      </c>
      <c r="Q264" s="127">
        <v>3419620000</v>
      </c>
    </row>
    <row r="265" spans="2:17">
      <c r="B265" s="125">
        <v>41981</v>
      </c>
      <c r="C265" s="126">
        <v>90.339995999999999</v>
      </c>
      <c r="D265" s="126">
        <v>91</v>
      </c>
      <c r="E265" s="126">
        <v>90.32</v>
      </c>
      <c r="F265" s="126">
        <v>90.760002</v>
      </c>
      <c r="G265" s="126">
        <v>79.701599000000002</v>
      </c>
      <c r="H265" s="127">
        <v>4721900</v>
      </c>
      <c r="K265" s="125">
        <v>41981</v>
      </c>
      <c r="L265" s="126">
        <v>2074.8400879999999</v>
      </c>
      <c r="M265" s="126">
        <v>2075.780029</v>
      </c>
      <c r="N265" s="126">
        <v>2054.2700199999999</v>
      </c>
      <c r="O265" s="126">
        <v>2060.3100589999999</v>
      </c>
      <c r="P265" s="126">
        <v>2060.3100589999999</v>
      </c>
      <c r="Q265" s="127">
        <v>3800990000</v>
      </c>
    </row>
    <row r="266" spans="2:17">
      <c r="B266" s="125">
        <v>41982</v>
      </c>
      <c r="C266" s="126">
        <v>90.470000999999996</v>
      </c>
      <c r="D266" s="126">
        <v>90.779999000000004</v>
      </c>
      <c r="E266" s="126">
        <v>89.870002999999997</v>
      </c>
      <c r="F266" s="126">
        <v>90.709998999999996</v>
      </c>
      <c r="G266" s="126">
        <v>79.657677000000007</v>
      </c>
      <c r="H266" s="127">
        <v>5704000</v>
      </c>
      <c r="K266" s="125">
        <v>41982</v>
      </c>
      <c r="L266" s="126">
        <v>2056.5500489999999</v>
      </c>
      <c r="M266" s="126">
        <v>2060.6000979999999</v>
      </c>
      <c r="N266" s="126">
        <v>2034.170044</v>
      </c>
      <c r="O266" s="126">
        <v>2059.820068</v>
      </c>
      <c r="P266" s="126">
        <v>2059.820068</v>
      </c>
      <c r="Q266" s="127">
        <v>3970150000</v>
      </c>
    </row>
    <row r="267" spans="2:17">
      <c r="B267" s="125">
        <v>41983</v>
      </c>
      <c r="C267" s="126">
        <v>90.949996999999996</v>
      </c>
      <c r="D267" s="126">
        <v>91.099997999999999</v>
      </c>
      <c r="E267" s="126">
        <v>89.959998999999996</v>
      </c>
      <c r="F267" s="126">
        <v>90</v>
      </c>
      <c r="G267" s="126">
        <v>79.034210000000002</v>
      </c>
      <c r="H267" s="127">
        <v>6293300</v>
      </c>
      <c r="K267" s="125">
        <v>41983</v>
      </c>
      <c r="L267" s="126">
        <v>2058.860107</v>
      </c>
      <c r="M267" s="126">
        <v>2058.860107</v>
      </c>
      <c r="N267" s="126">
        <v>2024.26001</v>
      </c>
      <c r="O267" s="126">
        <v>2026.1400149999999</v>
      </c>
      <c r="P267" s="126">
        <v>2026.1400149999999</v>
      </c>
      <c r="Q267" s="127">
        <v>4114440000</v>
      </c>
    </row>
    <row r="268" spans="2:17">
      <c r="B268" s="125">
        <v>41984</v>
      </c>
      <c r="C268" s="126">
        <v>90</v>
      </c>
      <c r="D268" s="126">
        <v>91.279999000000004</v>
      </c>
      <c r="E268" s="126">
        <v>89.980002999999996</v>
      </c>
      <c r="F268" s="126">
        <v>90.410004000000001</v>
      </c>
      <c r="G268" s="126">
        <v>79.394240999999994</v>
      </c>
      <c r="H268" s="127">
        <v>6468700</v>
      </c>
      <c r="K268" s="125">
        <v>41984</v>
      </c>
      <c r="L268" s="126">
        <v>2027.920044</v>
      </c>
      <c r="M268" s="126">
        <v>2055.530029</v>
      </c>
      <c r="N268" s="126">
        <v>2027.920044</v>
      </c>
      <c r="O268" s="126">
        <v>2035.329956</v>
      </c>
      <c r="P268" s="126">
        <v>2035.329956</v>
      </c>
      <c r="Q268" s="127">
        <v>3917950000</v>
      </c>
    </row>
    <row r="269" spans="2:17">
      <c r="B269" s="125">
        <v>41985</v>
      </c>
      <c r="C269" s="126">
        <v>90.010002</v>
      </c>
      <c r="D269" s="126">
        <v>90.970000999999996</v>
      </c>
      <c r="E269" s="126">
        <v>89.529999000000004</v>
      </c>
      <c r="F269" s="126">
        <v>89.550003000000004</v>
      </c>
      <c r="G269" s="126">
        <v>78.639022999999995</v>
      </c>
      <c r="H269" s="127">
        <v>6574600</v>
      </c>
      <c r="K269" s="125">
        <v>41985</v>
      </c>
      <c r="L269" s="126">
        <v>2030.3599850000001</v>
      </c>
      <c r="M269" s="126">
        <v>2032.25</v>
      </c>
      <c r="N269" s="126">
        <v>2002.329956</v>
      </c>
      <c r="O269" s="126">
        <v>2002.329956</v>
      </c>
      <c r="P269" s="126">
        <v>2002.329956</v>
      </c>
      <c r="Q269" s="127">
        <v>4157650000</v>
      </c>
    </row>
    <row r="270" spans="2:17">
      <c r="B270" s="125">
        <v>41988</v>
      </c>
      <c r="C270" s="126">
        <v>89.699996999999996</v>
      </c>
      <c r="D270" s="126">
        <v>90.599997999999999</v>
      </c>
      <c r="E270" s="126">
        <v>89.029999000000004</v>
      </c>
      <c r="F270" s="126">
        <v>89.199996999999996</v>
      </c>
      <c r="G270" s="126">
        <v>78.331672999999995</v>
      </c>
      <c r="H270" s="127">
        <v>6511900</v>
      </c>
      <c r="K270" s="125">
        <v>41988</v>
      </c>
      <c r="L270" s="126">
        <v>2005.030029</v>
      </c>
      <c r="M270" s="126">
        <v>2018.6899410000001</v>
      </c>
      <c r="N270" s="126">
        <v>1982.26001</v>
      </c>
      <c r="O270" s="126">
        <v>1989.630005</v>
      </c>
      <c r="P270" s="126">
        <v>1989.630005</v>
      </c>
      <c r="Q270" s="127">
        <v>4361990000</v>
      </c>
    </row>
    <row r="271" spans="2:17">
      <c r="B271" s="125">
        <v>41989</v>
      </c>
      <c r="C271" s="126">
        <v>89.139999000000003</v>
      </c>
      <c r="D271" s="126">
        <v>90.959998999999996</v>
      </c>
      <c r="E271" s="126">
        <v>88.379997000000003</v>
      </c>
      <c r="F271" s="126">
        <v>89.360000999999997</v>
      </c>
      <c r="G271" s="126">
        <v>78.472160000000002</v>
      </c>
      <c r="H271" s="127">
        <v>8773800</v>
      </c>
      <c r="K271" s="125">
        <v>41989</v>
      </c>
      <c r="L271" s="126">
        <v>1986.709961</v>
      </c>
      <c r="M271" s="126">
        <v>2016.8900149999999</v>
      </c>
      <c r="N271" s="126">
        <v>1972.5600589999999</v>
      </c>
      <c r="O271" s="126">
        <v>1972.73999</v>
      </c>
      <c r="P271" s="126">
        <v>1972.73999</v>
      </c>
      <c r="Q271" s="127">
        <v>4958680000</v>
      </c>
    </row>
    <row r="272" spans="2:17">
      <c r="B272" s="125">
        <v>41990</v>
      </c>
      <c r="C272" s="126">
        <v>89.559997999999993</v>
      </c>
      <c r="D272" s="126">
        <v>91.160004000000001</v>
      </c>
      <c r="E272" s="126">
        <v>89.400002000000001</v>
      </c>
      <c r="F272" s="126">
        <v>90.699996999999996</v>
      </c>
      <c r="G272" s="126">
        <v>79.648917999999995</v>
      </c>
      <c r="H272" s="127">
        <v>7412700</v>
      </c>
      <c r="K272" s="125">
        <v>41990</v>
      </c>
      <c r="L272" s="126">
        <v>1973.7700199999999</v>
      </c>
      <c r="M272" s="126">
        <v>2016.75</v>
      </c>
      <c r="N272" s="126">
        <v>1973.7700199999999</v>
      </c>
      <c r="O272" s="126">
        <v>2012.8900149999999</v>
      </c>
      <c r="P272" s="126">
        <v>2012.8900149999999</v>
      </c>
      <c r="Q272" s="127">
        <v>4942370000</v>
      </c>
    </row>
    <row r="273" spans="2:17">
      <c r="B273" s="125">
        <v>41991</v>
      </c>
      <c r="C273" s="126">
        <v>91.010002</v>
      </c>
      <c r="D273" s="126">
        <v>92</v>
      </c>
      <c r="E273" s="126">
        <v>90.550003000000004</v>
      </c>
      <c r="F273" s="126">
        <v>92</v>
      </c>
      <c r="G273" s="126">
        <v>80.790526999999997</v>
      </c>
      <c r="H273" s="127">
        <v>8724500</v>
      </c>
      <c r="K273" s="125">
        <v>41991</v>
      </c>
      <c r="L273" s="126">
        <v>2018.9799800000001</v>
      </c>
      <c r="M273" s="126">
        <v>2061.2299800000001</v>
      </c>
      <c r="N273" s="126">
        <v>2018.9799800000001</v>
      </c>
      <c r="O273" s="126">
        <v>2061.2299800000001</v>
      </c>
      <c r="P273" s="126">
        <v>2061.2299800000001</v>
      </c>
      <c r="Q273" s="127">
        <v>4703380000</v>
      </c>
    </row>
    <row r="274" spans="2:17">
      <c r="B274" s="125">
        <v>41992</v>
      </c>
      <c r="C274" s="126">
        <v>92.150002000000001</v>
      </c>
      <c r="D274" s="126">
        <v>92.730002999999996</v>
      </c>
      <c r="E274" s="126">
        <v>91.760002</v>
      </c>
      <c r="F274" s="126">
        <v>92.050003000000004</v>
      </c>
      <c r="G274" s="126">
        <v>80.834427000000005</v>
      </c>
      <c r="H274" s="127">
        <v>14037800</v>
      </c>
      <c r="K274" s="125">
        <v>41992</v>
      </c>
      <c r="L274" s="126">
        <v>2061.040039</v>
      </c>
      <c r="M274" s="126">
        <v>2077.8500979999999</v>
      </c>
      <c r="N274" s="126">
        <v>2061.030029</v>
      </c>
      <c r="O274" s="126">
        <v>2070.6499020000001</v>
      </c>
      <c r="P274" s="126">
        <v>2070.6499020000001</v>
      </c>
      <c r="Q274" s="127">
        <v>6465530000</v>
      </c>
    </row>
    <row r="275" spans="2:17">
      <c r="B275" s="125">
        <v>41995</v>
      </c>
      <c r="C275" s="126">
        <v>92.099997999999999</v>
      </c>
      <c r="D275" s="126">
        <v>92.730002999999996</v>
      </c>
      <c r="E275" s="126">
        <v>92</v>
      </c>
      <c r="F275" s="126">
        <v>92.599997999999999</v>
      </c>
      <c r="G275" s="126">
        <v>81.317406000000005</v>
      </c>
      <c r="H275" s="127">
        <v>7157100</v>
      </c>
      <c r="K275" s="125">
        <v>41995</v>
      </c>
      <c r="L275" s="126">
        <v>2069.280029</v>
      </c>
      <c r="M275" s="126">
        <v>2078.76001</v>
      </c>
      <c r="N275" s="126">
        <v>2069.280029</v>
      </c>
      <c r="O275" s="126">
        <v>2078.540039</v>
      </c>
      <c r="P275" s="126">
        <v>2078.540039</v>
      </c>
      <c r="Q275" s="127">
        <v>3369520000</v>
      </c>
    </row>
    <row r="276" spans="2:17">
      <c r="B276" s="125">
        <v>41996</v>
      </c>
      <c r="C276" s="126">
        <v>92.739998</v>
      </c>
      <c r="D276" s="126">
        <v>93.480002999999996</v>
      </c>
      <c r="E276" s="126">
        <v>92.699996999999996</v>
      </c>
      <c r="F276" s="126">
        <v>93.290001000000004</v>
      </c>
      <c r="G276" s="126">
        <v>81.923332000000002</v>
      </c>
      <c r="H276" s="127">
        <v>5610600</v>
      </c>
      <c r="K276" s="125">
        <v>41996</v>
      </c>
      <c r="L276" s="126">
        <v>2081.4799800000001</v>
      </c>
      <c r="M276" s="126">
        <v>2086.7299800000001</v>
      </c>
      <c r="N276" s="126">
        <v>2079.7700199999999</v>
      </c>
      <c r="O276" s="126">
        <v>2082.169922</v>
      </c>
      <c r="P276" s="126">
        <v>2082.169922</v>
      </c>
      <c r="Q276" s="127">
        <v>3043950000</v>
      </c>
    </row>
    <row r="277" spans="2:17">
      <c r="B277" s="125">
        <v>41997</v>
      </c>
      <c r="C277" s="126">
        <v>93.5</v>
      </c>
      <c r="D277" s="126">
        <v>93.889999000000003</v>
      </c>
      <c r="E277" s="126">
        <v>93.139999000000003</v>
      </c>
      <c r="F277" s="126">
        <v>93.139999000000003</v>
      </c>
      <c r="G277" s="126">
        <v>81.791625999999994</v>
      </c>
      <c r="H277" s="127">
        <v>2403000</v>
      </c>
      <c r="K277" s="125">
        <v>41997</v>
      </c>
      <c r="L277" s="126">
        <v>2083.25</v>
      </c>
      <c r="M277" s="126">
        <v>2087.5600589999999</v>
      </c>
      <c r="N277" s="126">
        <v>2081.860107</v>
      </c>
      <c r="O277" s="126">
        <v>2081.8798830000001</v>
      </c>
      <c r="P277" s="126">
        <v>2081.8798830000001</v>
      </c>
      <c r="Q277" s="127">
        <v>1416980000</v>
      </c>
    </row>
    <row r="278" spans="2:17">
      <c r="B278" s="125">
        <v>41999</v>
      </c>
      <c r="C278" s="126">
        <v>93.150002000000001</v>
      </c>
      <c r="D278" s="126">
        <v>93.809997999999993</v>
      </c>
      <c r="E278" s="126">
        <v>93.059997999999993</v>
      </c>
      <c r="F278" s="126">
        <v>93.459998999999996</v>
      </c>
      <c r="G278" s="126">
        <v>82.072616999999994</v>
      </c>
      <c r="H278" s="127">
        <v>3148700</v>
      </c>
      <c r="K278" s="125">
        <v>41999</v>
      </c>
      <c r="L278" s="126">
        <v>2084.3000489999999</v>
      </c>
      <c r="M278" s="126">
        <v>2092.6999510000001</v>
      </c>
      <c r="N278" s="126">
        <v>2084.3000489999999</v>
      </c>
      <c r="O278" s="126">
        <v>2088.7700199999999</v>
      </c>
      <c r="P278" s="126">
        <v>2088.7700199999999</v>
      </c>
      <c r="Q278" s="127">
        <v>1735230000</v>
      </c>
    </row>
    <row r="279" spans="2:17">
      <c r="B279" s="125">
        <v>42002</v>
      </c>
      <c r="C279" s="126">
        <v>93.120002999999997</v>
      </c>
      <c r="D279" s="126">
        <v>93.43</v>
      </c>
      <c r="E279" s="126">
        <v>92.5</v>
      </c>
      <c r="F279" s="126">
        <v>92.639999000000003</v>
      </c>
      <c r="G279" s="126">
        <v>81.352547000000001</v>
      </c>
      <c r="H279" s="127">
        <v>4657700</v>
      </c>
      <c r="K279" s="125">
        <v>42002</v>
      </c>
      <c r="L279" s="126">
        <v>2087.6298830000001</v>
      </c>
      <c r="M279" s="126">
        <v>2093.5500489999999</v>
      </c>
      <c r="N279" s="126">
        <v>2085.75</v>
      </c>
      <c r="O279" s="126">
        <v>2090.570068</v>
      </c>
      <c r="P279" s="126">
        <v>2090.570068</v>
      </c>
      <c r="Q279" s="127">
        <v>2452360000</v>
      </c>
    </row>
    <row r="280" spans="2:17">
      <c r="B280" s="125">
        <v>42003</v>
      </c>
      <c r="C280" s="126">
        <v>92.25</v>
      </c>
      <c r="D280" s="126">
        <v>92.82</v>
      </c>
      <c r="E280" s="126">
        <v>92.099997999999999</v>
      </c>
      <c r="F280" s="126">
        <v>92.400002000000001</v>
      </c>
      <c r="G280" s="126">
        <v>81.141791999999995</v>
      </c>
      <c r="H280" s="127">
        <v>4730000</v>
      </c>
      <c r="K280" s="125">
        <v>42003</v>
      </c>
      <c r="L280" s="126">
        <v>2088.48999</v>
      </c>
      <c r="M280" s="126">
        <v>2088.48999</v>
      </c>
      <c r="N280" s="126">
        <v>2079.530029</v>
      </c>
      <c r="O280" s="126">
        <v>2080.3500979999999</v>
      </c>
      <c r="P280" s="126">
        <v>2080.3500979999999</v>
      </c>
      <c r="Q280" s="127">
        <v>2440280000</v>
      </c>
    </row>
    <row r="281" spans="2:17">
      <c r="B281" s="125">
        <v>42004</v>
      </c>
      <c r="C281" s="126">
        <v>92.040001000000004</v>
      </c>
      <c r="D281" s="126">
        <v>92.550003000000004</v>
      </c>
      <c r="E281" s="126">
        <v>91.029999000000004</v>
      </c>
      <c r="F281" s="126">
        <v>91.089995999999999</v>
      </c>
      <c r="G281" s="126">
        <v>79.991394</v>
      </c>
      <c r="H281" s="127">
        <v>5712100</v>
      </c>
      <c r="K281" s="125">
        <v>42004</v>
      </c>
      <c r="L281" s="126">
        <v>2082.110107</v>
      </c>
      <c r="M281" s="126">
        <v>2085.580078</v>
      </c>
      <c r="N281" s="126">
        <v>2057.9399410000001</v>
      </c>
      <c r="O281" s="126">
        <v>2058.8999020000001</v>
      </c>
      <c r="P281" s="126">
        <v>2058.8999020000001</v>
      </c>
      <c r="Q281" s="127">
        <v>2606070000</v>
      </c>
    </row>
    <row r="282" spans="2:17">
      <c r="B282" s="125">
        <v>42006</v>
      </c>
      <c r="C282" s="126">
        <v>90.839995999999999</v>
      </c>
      <c r="D282" s="126">
        <v>91</v>
      </c>
      <c r="E282" s="126">
        <v>89.919998000000007</v>
      </c>
      <c r="F282" s="126">
        <v>90.440002000000007</v>
      </c>
      <c r="G282" s="126">
        <v>79.420592999999997</v>
      </c>
      <c r="H282" s="127">
        <v>7251400</v>
      </c>
      <c r="K282" s="125">
        <v>42006</v>
      </c>
      <c r="L282" s="126">
        <v>2058.8999020000001</v>
      </c>
      <c r="M282" s="126">
        <v>2072.360107</v>
      </c>
      <c r="N282" s="126">
        <v>2046.040039</v>
      </c>
      <c r="O282" s="126">
        <v>2058.1999510000001</v>
      </c>
      <c r="P282" s="126">
        <v>2058.1999510000001</v>
      </c>
      <c r="Q282" s="127">
        <v>2708700000</v>
      </c>
    </row>
    <row r="283" spans="2:17">
      <c r="B283" s="125">
        <v>42009</v>
      </c>
      <c r="C283" s="126">
        <v>90.230002999999996</v>
      </c>
      <c r="D283" s="126">
        <v>91</v>
      </c>
      <c r="E283" s="126">
        <v>89.849997999999999</v>
      </c>
      <c r="F283" s="126">
        <v>90.010002</v>
      </c>
      <c r="G283" s="126">
        <v>79.042998999999995</v>
      </c>
      <c r="H283" s="127">
        <v>8626100</v>
      </c>
      <c r="K283" s="125">
        <v>42009</v>
      </c>
      <c r="L283" s="126">
        <v>2054.4399410000001</v>
      </c>
      <c r="M283" s="126">
        <v>2054.4399410000001</v>
      </c>
      <c r="N283" s="126">
        <v>2017.339966</v>
      </c>
      <c r="O283" s="126">
        <v>2020.579956</v>
      </c>
      <c r="P283" s="126">
        <v>2020.579956</v>
      </c>
      <c r="Q283" s="127">
        <v>3799120000</v>
      </c>
    </row>
    <row r="284" spans="2:17">
      <c r="B284" s="125">
        <v>42010</v>
      </c>
      <c r="C284" s="126">
        <v>90.309997999999993</v>
      </c>
      <c r="D284" s="126">
        <v>90.559997999999993</v>
      </c>
      <c r="E284" s="126">
        <v>89.260002</v>
      </c>
      <c r="F284" s="126">
        <v>89.599997999999999</v>
      </c>
      <c r="G284" s="126">
        <v>78.682914999999994</v>
      </c>
      <c r="H284" s="127">
        <v>7791200</v>
      </c>
      <c r="K284" s="125">
        <v>42010</v>
      </c>
      <c r="L284" s="126">
        <v>2022.150024</v>
      </c>
      <c r="M284" s="126">
        <v>2030.25</v>
      </c>
      <c r="N284" s="126">
        <v>1992.4399410000001</v>
      </c>
      <c r="O284" s="126">
        <v>2002.6099850000001</v>
      </c>
      <c r="P284" s="126">
        <v>2002.6099850000001</v>
      </c>
      <c r="Q284" s="127">
        <v>4460110000</v>
      </c>
    </row>
    <row r="285" spans="2:17">
      <c r="B285" s="125">
        <v>42011</v>
      </c>
      <c r="C285" s="126">
        <v>89.940002000000007</v>
      </c>
      <c r="D285" s="126">
        <v>90.370002999999997</v>
      </c>
      <c r="E285" s="126">
        <v>89.559997999999993</v>
      </c>
      <c r="F285" s="126">
        <v>90.07</v>
      </c>
      <c r="G285" s="126">
        <v>79.095657000000003</v>
      </c>
      <c r="H285" s="127">
        <v>5986600</v>
      </c>
      <c r="K285" s="125">
        <v>42011</v>
      </c>
      <c r="L285" s="126">
        <v>2005.5500489999999</v>
      </c>
      <c r="M285" s="126">
        <v>2029.6099850000001</v>
      </c>
      <c r="N285" s="126">
        <v>2005.5500489999999</v>
      </c>
      <c r="O285" s="126">
        <v>2025.900024</v>
      </c>
      <c r="P285" s="126">
        <v>2025.900024</v>
      </c>
      <c r="Q285" s="127">
        <v>3805480000</v>
      </c>
    </row>
    <row r="286" spans="2:17">
      <c r="B286" s="125">
        <v>42012</v>
      </c>
      <c r="C286" s="126">
        <v>90.480002999999996</v>
      </c>
      <c r="D286" s="126">
        <v>91.230002999999996</v>
      </c>
      <c r="E286" s="126">
        <v>90.129997000000003</v>
      </c>
      <c r="F286" s="126">
        <v>91.099997999999999</v>
      </c>
      <c r="G286" s="126">
        <v>80.000183000000007</v>
      </c>
      <c r="H286" s="127">
        <v>6823300</v>
      </c>
      <c r="K286" s="125">
        <v>42012</v>
      </c>
      <c r="L286" s="126">
        <v>2030.6099850000001</v>
      </c>
      <c r="M286" s="126">
        <v>2064.080078</v>
      </c>
      <c r="N286" s="126">
        <v>2030.6099850000001</v>
      </c>
      <c r="O286" s="126">
        <v>2062.139893</v>
      </c>
      <c r="P286" s="126">
        <v>2062.139893</v>
      </c>
      <c r="Q286" s="127">
        <v>3934010000</v>
      </c>
    </row>
    <row r="287" spans="2:17">
      <c r="B287" s="125">
        <v>42013</v>
      </c>
      <c r="C287" s="126">
        <v>91.18</v>
      </c>
      <c r="D287" s="126">
        <v>91.18</v>
      </c>
      <c r="E287" s="126">
        <v>90.120002999999997</v>
      </c>
      <c r="F287" s="126">
        <v>90.25</v>
      </c>
      <c r="G287" s="126">
        <v>79.253754000000001</v>
      </c>
      <c r="H287" s="127">
        <v>4872800</v>
      </c>
      <c r="K287" s="125">
        <v>42013</v>
      </c>
      <c r="L287" s="126">
        <v>2063.4499510000001</v>
      </c>
      <c r="M287" s="126">
        <v>2064.429932</v>
      </c>
      <c r="N287" s="126">
        <v>2038.329956</v>
      </c>
      <c r="O287" s="126">
        <v>2044.8100589999999</v>
      </c>
      <c r="P287" s="126">
        <v>2044.8100589999999</v>
      </c>
      <c r="Q287" s="127">
        <v>3364140000</v>
      </c>
    </row>
    <row r="288" spans="2:17">
      <c r="B288" s="125">
        <v>42016</v>
      </c>
      <c r="C288" s="126">
        <v>90.480002999999996</v>
      </c>
      <c r="D288" s="126">
        <v>90.620002999999997</v>
      </c>
      <c r="E288" s="126">
        <v>89.510002</v>
      </c>
      <c r="F288" s="126">
        <v>89.919998000000007</v>
      </c>
      <c r="G288" s="126">
        <v>78.963936000000004</v>
      </c>
      <c r="H288" s="127">
        <v>5247600</v>
      </c>
      <c r="K288" s="125">
        <v>42016</v>
      </c>
      <c r="L288" s="126">
        <v>2046.130005</v>
      </c>
      <c r="M288" s="126">
        <v>2049.3000489999999</v>
      </c>
      <c r="N288" s="126">
        <v>2022.579956</v>
      </c>
      <c r="O288" s="126">
        <v>2028.26001</v>
      </c>
      <c r="P288" s="126">
        <v>2028.26001</v>
      </c>
      <c r="Q288" s="127">
        <v>3456460000</v>
      </c>
    </row>
    <row r="289" spans="2:17">
      <c r="B289" s="125">
        <v>42017</v>
      </c>
      <c r="C289" s="126">
        <v>90.779999000000004</v>
      </c>
      <c r="D289" s="126">
        <v>91.5</v>
      </c>
      <c r="E289" s="126">
        <v>89.769997000000004</v>
      </c>
      <c r="F289" s="126">
        <v>90.300003000000004</v>
      </c>
      <c r="G289" s="126">
        <v>79.297661000000005</v>
      </c>
      <c r="H289" s="127">
        <v>6727100</v>
      </c>
      <c r="K289" s="125">
        <v>42017</v>
      </c>
      <c r="L289" s="126">
        <v>2031.579956</v>
      </c>
      <c r="M289" s="126">
        <v>2056.929932</v>
      </c>
      <c r="N289" s="126">
        <v>2008.25</v>
      </c>
      <c r="O289" s="126">
        <v>2023.030029</v>
      </c>
      <c r="P289" s="126">
        <v>2023.030029</v>
      </c>
      <c r="Q289" s="127">
        <v>4107300000</v>
      </c>
    </row>
    <row r="290" spans="2:17">
      <c r="B290" s="125">
        <v>42018</v>
      </c>
      <c r="C290" s="126">
        <v>89.730002999999996</v>
      </c>
      <c r="D290" s="126">
        <v>90.160004000000001</v>
      </c>
      <c r="E290" s="126">
        <v>89.43</v>
      </c>
      <c r="F290" s="126">
        <v>89.989998</v>
      </c>
      <c r="G290" s="126">
        <v>79.025420999999994</v>
      </c>
      <c r="H290" s="127">
        <v>6418200</v>
      </c>
      <c r="K290" s="125">
        <v>42018</v>
      </c>
      <c r="L290" s="126">
        <v>2018.400024</v>
      </c>
      <c r="M290" s="126">
        <v>2018.400024</v>
      </c>
      <c r="N290" s="126">
        <v>1988.4399410000001</v>
      </c>
      <c r="O290" s="126">
        <v>2011.2700199999999</v>
      </c>
      <c r="P290" s="126">
        <v>2011.2700199999999</v>
      </c>
      <c r="Q290" s="127">
        <v>4378680000</v>
      </c>
    </row>
    <row r="291" spans="2:17">
      <c r="B291" s="125">
        <v>42019</v>
      </c>
      <c r="C291" s="126">
        <v>89.989998</v>
      </c>
      <c r="D291" s="126">
        <v>90.5</v>
      </c>
      <c r="E291" s="126">
        <v>89.339995999999999</v>
      </c>
      <c r="F291" s="126">
        <v>89.860000999999997</v>
      </c>
      <c r="G291" s="126">
        <v>78.911247000000003</v>
      </c>
      <c r="H291" s="127">
        <v>6768200</v>
      </c>
      <c r="K291" s="125">
        <v>42019</v>
      </c>
      <c r="L291" s="126">
        <v>2013.75</v>
      </c>
      <c r="M291" s="126">
        <v>2021.349976</v>
      </c>
      <c r="N291" s="126">
        <v>1991.469971</v>
      </c>
      <c r="O291" s="126">
        <v>1992.670044</v>
      </c>
      <c r="P291" s="126">
        <v>1992.670044</v>
      </c>
      <c r="Q291" s="127">
        <v>4276720000</v>
      </c>
    </row>
    <row r="292" spans="2:17">
      <c r="B292" s="125">
        <v>42020</v>
      </c>
      <c r="C292" s="126">
        <v>89.949996999999996</v>
      </c>
      <c r="D292" s="126">
        <v>91.339995999999999</v>
      </c>
      <c r="E292" s="126">
        <v>89.870002999999997</v>
      </c>
      <c r="F292" s="126">
        <v>91.25</v>
      </c>
      <c r="G292" s="126">
        <v>80.131889000000001</v>
      </c>
      <c r="H292" s="127">
        <v>8815700</v>
      </c>
      <c r="K292" s="125">
        <v>42020</v>
      </c>
      <c r="L292" s="126">
        <v>1992.25</v>
      </c>
      <c r="M292" s="126">
        <v>2020.459961</v>
      </c>
      <c r="N292" s="126">
        <v>1988.119995</v>
      </c>
      <c r="O292" s="126">
        <v>2019.420044</v>
      </c>
      <c r="P292" s="126">
        <v>2019.420044</v>
      </c>
      <c r="Q292" s="127">
        <v>4056410000</v>
      </c>
    </row>
    <row r="293" spans="2:17">
      <c r="B293" s="125">
        <v>42024</v>
      </c>
      <c r="C293" s="126">
        <v>91.25</v>
      </c>
      <c r="D293" s="126">
        <v>91.790001000000004</v>
      </c>
      <c r="E293" s="126">
        <v>90.5</v>
      </c>
      <c r="F293" s="126">
        <v>91.190002000000007</v>
      </c>
      <c r="G293" s="126">
        <v>80.079200999999998</v>
      </c>
      <c r="H293" s="127">
        <v>9869900</v>
      </c>
      <c r="K293" s="125">
        <v>42024</v>
      </c>
      <c r="L293" s="126">
        <v>2020.76001</v>
      </c>
      <c r="M293" s="126">
        <v>2028.9399410000001</v>
      </c>
      <c r="N293" s="126">
        <v>2004.48999</v>
      </c>
      <c r="O293" s="126">
        <v>2022.5500489999999</v>
      </c>
      <c r="P293" s="126">
        <v>2022.5500489999999</v>
      </c>
      <c r="Q293" s="127">
        <v>3944340000</v>
      </c>
    </row>
    <row r="294" spans="2:17">
      <c r="B294" s="125">
        <v>42025</v>
      </c>
      <c r="C294" s="126">
        <v>90.400002000000001</v>
      </c>
      <c r="D294" s="126">
        <v>91.190002000000007</v>
      </c>
      <c r="E294" s="126">
        <v>89.629997000000003</v>
      </c>
      <c r="F294" s="126">
        <v>90.730002999999996</v>
      </c>
      <c r="G294" s="126">
        <v>80.241585000000001</v>
      </c>
      <c r="H294" s="127">
        <v>6974500</v>
      </c>
      <c r="K294" s="125">
        <v>42025</v>
      </c>
      <c r="L294" s="126">
        <v>2020.1899410000001</v>
      </c>
      <c r="M294" s="126">
        <v>2038.290039</v>
      </c>
      <c r="N294" s="126">
        <v>2012.040039</v>
      </c>
      <c r="O294" s="126">
        <v>2032.119995</v>
      </c>
      <c r="P294" s="126">
        <v>2032.119995</v>
      </c>
      <c r="Q294" s="127">
        <v>3730070000</v>
      </c>
    </row>
    <row r="295" spans="2:17">
      <c r="B295" s="125">
        <v>42026</v>
      </c>
      <c r="C295" s="126">
        <v>91.040001000000004</v>
      </c>
      <c r="D295" s="126">
        <v>91.690002000000007</v>
      </c>
      <c r="E295" s="126">
        <v>89.870002999999997</v>
      </c>
      <c r="F295" s="126">
        <v>91.620002999999997</v>
      </c>
      <c r="G295" s="126">
        <v>81.028701999999996</v>
      </c>
      <c r="H295" s="127">
        <v>7211200</v>
      </c>
      <c r="K295" s="125">
        <v>42026</v>
      </c>
      <c r="L295" s="126">
        <v>2034.3000489999999</v>
      </c>
      <c r="M295" s="126">
        <v>2064.6201169999999</v>
      </c>
      <c r="N295" s="126">
        <v>2026.380005</v>
      </c>
      <c r="O295" s="126">
        <v>2063.1499020000001</v>
      </c>
      <c r="P295" s="126">
        <v>2063.1499020000001</v>
      </c>
      <c r="Q295" s="127">
        <v>4176050000</v>
      </c>
    </row>
    <row r="296" spans="2:17">
      <c r="B296" s="125">
        <v>42027</v>
      </c>
      <c r="C296" s="126">
        <v>91.169998000000007</v>
      </c>
      <c r="D296" s="126">
        <v>91.190002000000007</v>
      </c>
      <c r="E296" s="126">
        <v>89.949996999999996</v>
      </c>
      <c r="F296" s="126">
        <v>90.080001999999993</v>
      </c>
      <c r="G296" s="126">
        <v>79.666732999999994</v>
      </c>
      <c r="H296" s="127">
        <v>6738200</v>
      </c>
      <c r="K296" s="125">
        <v>42027</v>
      </c>
      <c r="L296" s="126">
        <v>2062.9799800000001</v>
      </c>
      <c r="M296" s="126">
        <v>2062.9799800000001</v>
      </c>
      <c r="N296" s="126">
        <v>2050.540039</v>
      </c>
      <c r="O296" s="126">
        <v>2051.820068</v>
      </c>
      <c r="P296" s="126">
        <v>2051.820068</v>
      </c>
      <c r="Q296" s="127">
        <v>3573560000</v>
      </c>
    </row>
    <row r="297" spans="2:17">
      <c r="B297" s="125">
        <v>42030</v>
      </c>
      <c r="C297" s="126">
        <v>89.949996999999996</v>
      </c>
      <c r="D297" s="126">
        <v>89.949996999999996</v>
      </c>
      <c r="E297" s="126">
        <v>88.739998</v>
      </c>
      <c r="F297" s="126">
        <v>89.580001999999993</v>
      </c>
      <c r="G297" s="126">
        <v>79.224532999999994</v>
      </c>
      <c r="H297" s="127">
        <v>9371700</v>
      </c>
      <c r="K297" s="125">
        <v>42030</v>
      </c>
      <c r="L297" s="126">
        <v>2050.419922</v>
      </c>
      <c r="M297" s="126">
        <v>2057.6201169999999</v>
      </c>
      <c r="N297" s="126">
        <v>2040.969971</v>
      </c>
      <c r="O297" s="126">
        <v>2057.0900879999999</v>
      </c>
      <c r="P297" s="126">
        <v>2057.0900879999999</v>
      </c>
      <c r="Q297" s="127">
        <v>3465760000</v>
      </c>
    </row>
    <row r="298" spans="2:17">
      <c r="B298" s="125">
        <v>42031</v>
      </c>
      <c r="C298" s="126">
        <v>87.099997999999999</v>
      </c>
      <c r="D298" s="126">
        <v>87.209998999999996</v>
      </c>
      <c r="E298" s="126">
        <v>86.019997000000004</v>
      </c>
      <c r="F298" s="126">
        <v>86.489998</v>
      </c>
      <c r="G298" s="126">
        <v>76.491730000000004</v>
      </c>
      <c r="H298" s="127">
        <v>14417400</v>
      </c>
      <c r="K298" s="125">
        <v>42031</v>
      </c>
      <c r="L298" s="126">
        <v>2047.8599850000001</v>
      </c>
      <c r="M298" s="126">
        <v>2047.8599850000001</v>
      </c>
      <c r="N298" s="126">
        <v>2019.910034</v>
      </c>
      <c r="O298" s="126">
        <v>2029.5500489999999</v>
      </c>
      <c r="P298" s="126">
        <v>2029.5500489999999</v>
      </c>
      <c r="Q298" s="127">
        <v>3329810000</v>
      </c>
    </row>
    <row r="299" spans="2:17">
      <c r="B299" s="125">
        <v>42032</v>
      </c>
      <c r="C299" s="126">
        <v>86.629997000000003</v>
      </c>
      <c r="D299" s="126">
        <v>86.910004000000001</v>
      </c>
      <c r="E299" s="126">
        <v>85.010002</v>
      </c>
      <c r="F299" s="126">
        <v>85.150002000000001</v>
      </c>
      <c r="G299" s="126">
        <v>75.306640999999999</v>
      </c>
      <c r="H299" s="127">
        <v>14033400</v>
      </c>
      <c r="K299" s="125">
        <v>42032</v>
      </c>
      <c r="L299" s="126">
        <v>2032.339966</v>
      </c>
      <c r="M299" s="126">
        <v>2042.48999</v>
      </c>
      <c r="N299" s="126">
        <v>2001.48999</v>
      </c>
      <c r="O299" s="126">
        <v>2002.160034</v>
      </c>
      <c r="P299" s="126">
        <v>2002.160034</v>
      </c>
      <c r="Q299" s="127">
        <v>4067530000</v>
      </c>
    </row>
    <row r="300" spans="2:17">
      <c r="B300" s="125">
        <v>42033</v>
      </c>
      <c r="C300" s="126">
        <v>85.779999000000004</v>
      </c>
      <c r="D300" s="126">
        <v>86.110000999999997</v>
      </c>
      <c r="E300" s="126">
        <v>85.150002000000001</v>
      </c>
      <c r="F300" s="126">
        <v>85.669998000000007</v>
      </c>
      <c r="G300" s="126">
        <v>75.766525000000001</v>
      </c>
      <c r="H300" s="127">
        <v>12054500</v>
      </c>
      <c r="K300" s="125">
        <v>42033</v>
      </c>
      <c r="L300" s="126">
        <v>2002.4499510000001</v>
      </c>
      <c r="M300" s="126">
        <v>2024.6400149999999</v>
      </c>
      <c r="N300" s="126">
        <v>1989.1800539999999</v>
      </c>
      <c r="O300" s="126">
        <v>2021.25</v>
      </c>
      <c r="P300" s="126">
        <v>2021.25</v>
      </c>
      <c r="Q300" s="127">
        <v>4127140000</v>
      </c>
    </row>
    <row r="301" spans="2:17">
      <c r="B301" s="125">
        <v>42034</v>
      </c>
      <c r="C301" s="126">
        <v>85.089995999999999</v>
      </c>
      <c r="D301" s="126">
        <v>85.220000999999996</v>
      </c>
      <c r="E301" s="126">
        <v>84.25</v>
      </c>
      <c r="F301" s="126">
        <v>84.290001000000004</v>
      </c>
      <c r="G301" s="126">
        <v>74.546059</v>
      </c>
      <c r="H301" s="127">
        <v>14685300</v>
      </c>
      <c r="K301" s="125">
        <v>42034</v>
      </c>
      <c r="L301" s="126">
        <v>2019.349976</v>
      </c>
      <c r="M301" s="126">
        <v>2023.3199460000001</v>
      </c>
      <c r="N301" s="126">
        <v>1993.380005</v>
      </c>
      <c r="O301" s="126">
        <v>1994.98999</v>
      </c>
      <c r="P301" s="126">
        <v>1994.98999</v>
      </c>
      <c r="Q301" s="127">
        <v>4568650000</v>
      </c>
    </row>
    <row r="302" spans="2:17">
      <c r="B302" s="125">
        <v>42037</v>
      </c>
      <c r="C302" s="126">
        <v>84.580001999999993</v>
      </c>
      <c r="D302" s="126">
        <v>85.139999000000003</v>
      </c>
      <c r="E302" s="126">
        <v>83.68</v>
      </c>
      <c r="F302" s="126">
        <v>85.120002999999997</v>
      </c>
      <c r="G302" s="126">
        <v>75.280097999999995</v>
      </c>
      <c r="H302" s="127">
        <v>10278700</v>
      </c>
      <c r="K302" s="125">
        <v>42037</v>
      </c>
      <c r="L302" s="126">
        <v>1996.670044</v>
      </c>
      <c r="M302" s="126">
        <v>2021.660034</v>
      </c>
      <c r="N302" s="126">
        <v>1980.900024</v>
      </c>
      <c r="O302" s="126">
        <v>2020.849976</v>
      </c>
      <c r="P302" s="126">
        <v>2020.849976</v>
      </c>
      <c r="Q302" s="127">
        <v>4008330000</v>
      </c>
    </row>
    <row r="303" spans="2:17">
      <c r="B303" s="125">
        <v>42038</v>
      </c>
      <c r="C303" s="126">
        <v>85.949996999999996</v>
      </c>
      <c r="D303" s="126">
        <v>86</v>
      </c>
      <c r="E303" s="126">
        <v>85.120002999999997</v>
      </c>
      <c r="F303" s="126">
        <v>85.949996999999996</v>
      </c>
      <c r="G303" s="126">
        <v>76.014152999999993</v>
      </c>
      <c r="H303" s="127">
        <v>10746700</v>
      </c>
      <c r="K303" s="125">
        <v>42038</v>
      </c>
      <c r="L303" s="126">
        <v>2022.709961</v>
      </c>
      <c r="M303" s="126">
        <v>2050.3000489999999</v>
      </c>
      <c r="N303" s="126">
        <v>2022.709961</v>
      </c>
      <c r="O303" s="126">
        <v>2050.030029</v>
      </c>
      <c r="P303" s="126">
        <v>2050.030029</v>
      </c>
      <c r="Q303" s="127">
        <v>4615900000</v>
      </c>
    </row>
    <row r="304" spans="2:17">
      <c r="B304" s="125">
        <v>42039</v>
      </c>
      <c r="C304" s="126">
        <v>85.889999000000003</v>
      </c>
      <c r="D304" s="126">
        <v>86.480002999999996</v>
      </c>
      <c r="E304" s="126">
        <v>85.550003000000004</v>
      </c>
      <c r="F304" s="126">
        <v>85.790001000000004</v>
      </c>
      <c r="G304" s="126">
        <v>75.872658000000001</v>
      </c>
      <c r="H304" s="127">
        <v>9212800</v>
      </c>
      <c r="K304" s="125">
        <v>42039</v>
      </c>
      <c r="L304" s="126">
        <v>2048.860107</v>
      </c>
      <c r="M304" s="126">
        <v>2054.73999</v>
      </c>
      <c r="N304" s="126">
        <v>2036.719971</v>
      </c>
      <c r="O304" s="126">
        <v>2041.51001</v>
      </c>
      <c r="P304" s="126">
        <v>2041.51001</v>
      </c>
      <c r="Q304" s="127">
        <v>4141920000</v>
      </c>
    </row>
    <row r="305" spans="2:17">
      <c r="B305" s="125">
        <v>42040</v>
      </c>
      <c r="C305" s="126">
        <v>86.239998</v>
      </c>
      <c r="D305" s="126">
        <v>86.779999000000004</v>
      </c>
      <c r="E305" s="126">
        <v>86.099997999999999</v>
      </c>
      <c r="F305" s="126">
        <v>86.699996999999996</v>
      </c>
      <c r="G305" s="126">
        <v>76.677459999999996</v>
      </c>
      <c r="H305" s="127">
        <v>6531300</v>
      </c>
      <c r="K305" s="125">
        <v>42040</v>
      </c>
      <c r="L305" s="126">
        <v>2043.4499510000001</v>
      </c>
      <c r="M305" s="126">
        <v>2063.5500489999999</v>
      </c>
      <c r="N305" s="126">
        <v>2043.4499510000001</v>
      </c>
      <c r="O305" s="126">
        <v>2062.5200199999999</v>
      </c>
      <c r="P305" s="126">
        <v>2062.5200199999999</v>
      </c>
      <c r="Q305" s="127">
        <v>3821990000</v>
      </c>
    </row>
    <row r="306" spans="2:17">
      <c r="B306" s="125">
        <v>42041</v>
      </c>
      <c r="C306" s="126">
        <v>86.559997999999993</v>
      </c>
      <c r="D306" s="126">
        <v>86.610000999999997</v>
      </c>
      <c r="E306" s="126">
        <v>85.150002000000001</v>
      </c>
      <c r="F306" s="126">
        <v>85.610000999999997</v>
      </c>
      <c r="G306" s="126">
        <v>75.713448</v>
      </c>
      <c r="H306" s="127">
        <v>8330800</v>
      </c>
      <c r="K306" s="125">
        <v>42041</v>
      </c>
      <c r="L306" s="126">
        <v>2062.280029</v>
      </c>
      <c r="M306" s="126">
        <v>2072.3999020000001</v>
      </c>
      <c r="N306" s="126">
        <v>2049.969971</v>
      </c>
      <c r="O306" s="126">
        <v>2055.469971</v>
      </c>
      <c r="P306" s="126">
        <v>2055.469971</v>
      </c>
      <c r="Q306" s="127">
        <v>4232970000</v>
      </c>
    </row>
    <row r="307" spans="2:17">
      <c r="B307" s="125">
        <v>42044</v>
      </c>
      <c r="C307" s="126">
        <v>85.309997999999993</v>
      </c>
      <c r="D307" s="126">
        <v>85.43</v>
      </c>
      <c r="E307" s="126">
        <v>84.589995999999999</v>
      </c>
      <c r="F307" s="126">
        <v>85.050003000000004</v>
      </c>
      <c r="G307" s="126">
        <v>75.218200999999993</v>
      </c>
      <c r="H307" s="127">
        <v>8811500</v>
      </c>
      <c r="K307" s="125">
        <v>42044</v>
      </c>
      <c r="L307" s="126">
        <v>2053.469971</v>
      </c>
      <c r="M307" s="126">
        <v>2056.1599120000001</v>
      </c>
      <c r="N307" s="126">
        <v>2041.880005</v>
      </c>
      <c r="O307" s="126">
        <v>2046.73999</v>
      </c>
      <c r="P307" s="126">
        <v>2046.73999</v>
      </c>
      <c r="Q307" s="127">
        <v>3549540000</v>
      </c>
    </row>
    <row r="308" spans="2:17">
      <c r="B308" s="125">
        <v>42045</v>
      </c>
      <c r="C308" s="126">
        <v>85.330001999999993</v>
      </c>
      <c r="D308" s="126">
        <v>85.57</v>
      </c>
      <c r="E308" s="126">
        <v>84.82</v>
      </c>
      <c r="F308" s="126">
        <v>85.389999000000003</v>
      </c>
      <c r="G308" s="126">
        <v>75.518889999999999</v>
      </c>
      <c r="H308" s="127">
        <v>7059300</v>
      </c>
      <c r="K308" s="125">
        <v>42045</v>
      </c>
      <c r="L308" s="126">
        <v>2049.3798830000001</v>
      </c>
      <c r="M308" s="126">
        <v>2070.860107</v>
      </c>
      <c r="N308" s="126">
        <v>2048.6201169999999</v>
      </c>
      <c r="O308" s="126">
        <v>2068.5900879999999</v>
      </c>
      <c r="P308" s="126">
        <v>2068.5900879999999</v>
      </c>
      <c r="Q308" s="127">
        <v>3669850000</v>
      </c>
    </row>
    <row r="309" spans="2:17">
      <c r="B309" s="125">
        <v>42046</v>
      </c>
      <c r="C309" s="126">
        <v>85.949996999999996</v>
      </c>
      <c r="D309" s="126">
        <v>86.199996999999996</v>
      </c>
      <c r="E309" s="126">
        <v>85.150002000000001</v>
      </c>
      <c r="F309" s="126">
        <v>85.639999000000003</v>
      </c>
      <c r="G309" s="126">
        <v>75.739990000000006</v>
      </c>
      <c r="H309" s="127">
        <v>7184600</v>
      </c>
      <c r="K309" s="125">
        <v>42046</v>
      </c>
      <c r="L309" s="126">
        <v>2068.5500489999999</v>
      </c>
      <c r="M309" s="126">
        <v>2073.4799800000001</v>
      </c>
      <c r="N309" s="126">
        <v>2057.98999</v>
      </c>
      <c r="O309" s="126">
        <v>2068.530029</v>
      </c>
      <c r="P309" s="126">
        <v>2068.530029</v>
      </c>
      <c r="Q309" s="127">
        <v>3596860000</v>
      </c>
    </row>
    <row r="310" spans="2:17">
      <c r="B310" s="125">
        <v>42047</v>
      </c>
      <c r="C310" s="126">
        <v>86.059997999999993</v>
      </c>
      <c r="D310" s="126">
        <v>86.150002000000001</v>
      </c>
      <c r="E310" s="126">
        <v>85.410004000000001</v>
      </c>
      <c r="F310" s="126">
        <v>86.029999000000004</v>
      </c>
      <c r="G310" s="126">
        <v>76.084900000000005</v>
      </c>
      <c r="H310" s="127">
        <v>6074600</v>
      </c>
      <c r="K310" s="125">
        <v>42047</v>
      </c>
      <c r="L310" s="126">
        <v>2069.9799800000001</v>
      </c>
      <c r="M310" s="126">
        <v>2088.530029</v>
      </c>
      <c r="N310" s="126">
        <v>2069.9799800000001</v>
      </c>
      <c r="O310" s="126">
        <v>2088.4799800000001</v>
      </c>
      <c r="P310" s="126">
        <v>2088.4799800000001</v>
      </c>
      <c r="Q310" s="127">
        <v>3788350000</v>
      </c>
    </row>
    <row r="311" spans="2:17">
      <c r="B311" s="125">
        <v>42048</v>
      </c>
      <c r="C311" s="126">
        <v>86.029999000000004</v>
      </c>
      <c r="D311" s="126">
        <v>86.150002000000001</v>
      </c>
      <c r="E311" s="126">
        <v>85.5</v>
      </c>
      <c r="F311" s="126">
        <v>85.900002000000001</v>
      </c>
      <c r="G311" s="126">
        <v>75.969932999999997</v>
      </c>
      <c r="H311" s="127">
        <v>6272000</v>
      </c>
      <c r="K311" s="125">
        <v>42048</v>
      </c>
      <c r="L311" s="126">
        <v>2088.780029</v>
      </c>
      <c r="M311" s="126">
        <v>2097.030029</v>
      </c>
      <c r="N311" s="126">
        <v>2086.6999510000001</v>
      </c>
      <c r="O311" s="126">
        <v>2096.98999</v>
      </c>
      <c r="P311" s="126">
        <v>2096.98999</v>
      </c>
      <c r="Q311" s="127">
        <v>3527450000</v>
      </c>
    </row>
    <row r="312" spans="2:17">
      <c r="B312" s="125">
        <v>42052</v>
      </c>
      <c r="C312" s="126">
        <v>86.059997999999993</v>
      </c>
      <c r="D312" s="126">
        <v>86.059997999999993</v>
      </c>
      <c r="E312" s="126">
        <v>85</v>
      </c>
      <c r="F312" s="126">
        <v>85.489998</v>
      </c>
      <c r="G312" s="126">
        <v>75.607322999999994</v>
      </c>
      <c r="H312" s="127">
        <v>10310400</v>
      </c>
      <c r="K312" s="125">
        <v>42052</v>
      </c>
      <c r="L312" s="126">
        <v>2096.469971</v>
      </c>
      <c r="M312" s="126">
        <v>2101.3000489999999</v>
      </c>
      <c r="N312" s="126">
        <v>2089.8000489999999</v>
      </c>
      <c r="O312" s="126">
        <v>2100.3400879999999</v>
      </c>
      <c r="P312" s="126">
        <v>2100.3400879999999</v>
      </c>
      <c r="Q312" s="127">
        <v>3361750000</v>
      </c>
    </row>
    <row r="313" spans="2:17">
      <c r="B313" s="125">
        <v>42053</v>
      </c>
      <c r="C313" s="126">
        <v>85.760002</v>
      </c>
      <c r="D313" s="126">
        <v>86.389999000000003</v>
      </c>
      <c r="E313" s="126">
        <v>85.519997000000004</v>
      </c>
      <c r="F313" s="126">
        <v>86.260002</v>
      </c>
      <c r="G313" s="126">
        <v>76.288321999999994</v>
      </c>
      <c r="H313" s="127">
        <v>7515600</v>
      </c>
      <c r="K313" s="125">
        <v>42053</v>
      </c>
      <c r="L313" s="126">
        <v>2099.1599120000001</v>
      </c>
      <c r="M313" s="126">
        <v>2100.2299800000001</v>
      </c>
      <c r="N313" s="126">
        <v>2092.1499020000001</v>
      </c>
      <c r="O313" s="126">
        <v>2099.679932</v>
      </c>
      <c r="P313" s="126">
        <v>2099.679932</v>
      </c>
      <c r="Q313" s="127">
        <v>3370020000</v>
      </c>
    </row>
    <row r="314" spans="2:17">
      <c r="B314" s="125">
        <v>42054</v>
      </c>
      <c r="C314" s="126">
        <v>86.110000999999997</v>
      </c>
      <c r="D314" s="126">
        <v>86.300003000000004</v>
      </c>
      <c r="E314" s="126">
        <v>85.050003000000004</v>
      </c>
      <c r="F314" s="126">
        <v>85.209998999999996</v>
      </c>
      <c r="G314" s="126">
        <v>75.359695000000002</v>
      </c>
      <c r="H314" s="127">
        <v>7271600</v>
      </c>
      <c r="K314" s="125">
        <v>42054</v>
      </c>
      <c r="L314" s="126">
        <v>2099.25</v>
      </c>
      <c r="M314" s="126">
        <v>2102.1298830000001</v>
      </c>
      <c r="N314" s="126">
        <v>2090.790039</v>
      </c>
      <c r="O314" s="126">
        <v>2097.4499510000001</v>
      </c>
      <c r="P314" s="126">
        <v>2097.4499510000001</v>
      </c>
      <c r="Q314" s="127">
        <v>3247100000</v>
      </c>
    </row>
    <row r="315" spans="2:17">
      <c r="B315" s="125">
        <v>42055</v>
      </c>
      <c r="C315" s="126">
        <v>84.949996999999996</v>
      </c>
      <c r="D315" s="126">
        <v>85.050003000000004</v>
      </c>
      <c r="E315" s="126">
        <v>84.190002000000007</v>
      </c>
      <c r="F315" s="126">
        <v>84.870002999999997</v>
      </c>
      <c r="G315" s="126">
        <v>75.058998000000003</v>
      </c>
      <c r="H315" s="127">
        <v>9581300</v>
      </c>
      <c r="K315" s="125">
        <v>42055</v>
      </c>
      <c r="L315" s="126">
        <v>2097.6499020000001</v>
      </c>
      <c r="M315" s="126">
        <v>2110.610107</v>
      </c>
      <c r="N315" s="126">
        <v>2085.4399410000001</v>
      </c>
      <c r="O315" s="126">
        <v>2110.3000489999999</v>
      </c>
      <c r="P315" s="126">
        <v>2110.3000489999999</v>
      </c>
      <c r="Q315" s="127">
        <v>3281600000</v>
      </c>
    </row>
    <row r="316" spans="2:17">
      <c r="B316" s="125">
        <v>42058</v>
      </c>
      <c r="C316" s="126">
        <v>84.959998999999996</v>
      </c>
      <c r="D316" s="126">
        <v>85.5</v>
      </c>
      <c r="E316" s="126">
        <v>84.650002000000001</v>
      </c>
      <c r="F316" s="126">
        <v>85.389999000000003</v>
      </c>
      <c r="G316" s="126">
        <v>75.518889999999999</v>
      </c>
      <c r="H316" s="127">
        <v>7919200</v>
      </c>
      <c r="K316" s="125">
        <v>42058</v>
      </c>
      <c r="L316" s="126">
        <v>2109.830078</v>
      </c>
      <c r="M316" s="126">
        <v>2110.0500489999999</v>
      </c>
      <c r="N316" s="126">
        <v>2103</v>
      </c>
      <c r="O316" s="126">
        <v>2109.6599120000001</v>
      </c>
      <c r="P316" s="126">
        <v>2109.6599120000001</v>
      </c>
      <c r="Q316" s="127">
        <v>3093680000</v>
      </c>
    </row>
    <row r="317" spans="2:17">
      <c r="B317" s="125">
        <v>42059</v>
      </c>
      <c r="C317" s="126">
        <v>85.510002</v>
      </c>
      <c r="D317" s="126">
        <v>85.739998</v>
      </c>
      <c r="E317" s="126">
        <v>85.010002</v>
      </c>
      <c r="F317" s="126">
        <v>85.5</v>
      </c>
      <c r="G317" s="126">
        <v>75.616173000000003</v>
      </c>
      <c r="H317" s="127">
        <v>6418100</v>
      </c>
      <c r="K317" s="125">
        <v>42059</v>
      </c>
      <c r="L317" s="126">
        <v>2109.1000979999999</v>
      </c>
      <c r="M317" s="126">
        <v>2117.9399410000001</v>
      </c>
      <c r="N317" s="126">
        <v>2105.8701169999999</v>
      </c>
      <c r="O317" s="126">
        <v>2115.4799800000001</v>
      </c>
      <c r="P317" s="126">
        <v>2115.4799800000001</v>
      </c>
      <c r="Q317" s="127">
        <v>3199840000</v>
      </c>
    </row>
    <row r="318" spans="2:17">
      <c r="B318" s="125">
        <v>42060</v>
      </c>
      <c r="C318" s="126">
        <v>85.699996999999996</v>
      </c>
      <c r="D318" s="126">
        <v>85.800003000000004</v>
      </c>
      <c r="E318" s="126">
        <v>85.239998</v>
      </c>
      <c r="F318" s="126">
        <v>85.459998999999996</v>
      </c>
      <c r="G318" s="126">
        <v>75.580794999999995</v>
      </c>
      <c r="H318" s="127">
        <v>5975800</v>
      </c>
      <c r="K318" s="125">
        <v>42060</v>
      </c>
      <c r="L318" s="126">
        <v>2115.3000489999999</v>
      </c>
      <c r="M318" s="126">
        <v>2119.5900879999999</v>
      </c>
      <c r="N318" s="126">
        <v>2109.889893</v>
      </c>
      <c r="O318" s="126">
        <v>2113.860107</v>
      </c>
      <c r="P318" s="126">
        <v>2113.860107</v>
      </c>
      <c r="Q318" s="127">
        <v>3312340000</v>
      </c>
    </row>
    <row r="319" spans="2:17">
      <c r="B319" s="125">
        <v>42061</v>
      </c>
      <c r="C319" s="126">
        <v>85.419998000000007</v>
      </c>
      <c r="D319" s="126">
        <v>85.760002</v>
      </c>
      <c r="E319" s="126">
        <v>84.889999000000003</v>
      </c>
      <c r="F319" s="126">
        <v>85.169998000000007</v>
      </c>
      <c r="G319" s="126">
        <v>75.324332999999996</v>
      </c>
      <c r="H319" s="127">
        <v>7964500</v>
      </c>
      <c r="K319" s="125">
        <v>42061</v>
      </c>
      <c r="L319" s="126">
        <v>2113.9099120000001</v>
      </c>
      <c r="M319" s="126">
        <v>2113.9099120000001</v>
      </c>
      <c r="N319" s="126">
        <v>2103.76001</v>
      </c>
      <c r="O319" s="126">
        <v>2110.73999</v>
      </c>
      <c r="P319" s="126">
        <v>2110.73999</v>
      </c>
      <c r="Q319" s="127">
        <v>3408690000</v>
      </c>
    </row>
    <row r="320" spans="2:17">
      <c r="B320" s="125">
        <v>42062</v>
      </c>
      <c r="C320" s="126">
        <v>85.019997000000004</v>
      </c>
      <c r="D320" s="126">
        <v>85.379997000000003</v>
      </c>
      <c r="E320" s="126">
        <v>84.57</v>
      </c>
      <c r="F320" s="126">
        <v>85.129997000000003</v>
      </c>
      <c r="G320" s="126">
        <v>75.288939999999997</v>
      </c>
      <c r="H320" s="127">
        <v>7685000</v>
      </c>
      <c r="K320" s="125">
        <v>42062</v>
      </c>
      <c r="L320" s="126">
        <v>2110.8798830000001</v>
      </c>
      <c r="M320" s="126">
        <v>2112.73999</v>
      </c>
      <c r="N320" s="126">
        <v>2103.75</v>
      </c>
      <c r="O320" s="126">
        <v>2104.5</v>
      </c>
      <c r="P320" s="126">
        <v>2104.5</v>
      </c>
      <c r="Q320" s="127">
        <v>3547380000</v>
      </c>
    </row>
    <row r="321" spans="2:17">
      <c r="B321" s="125">
        <v>42065</v>
      </c>
      <c r="C321" s="126">
        <v>85.129997000000003</v>
      </c>
      <c r="D321" s="126">
        <v>85.410004000000001</v>
      </c>
      <c r="E321" s="126">
        <v>84.839995999999999</v>
      </c>
      <c r="F321" s="126">
        <v>85.410004000000001</v>
      </c>
      <c r="G321" s="126">
        <v>75.536582999999993</v>
      </c>
      <c r="H321" s="127">
        <v>7235200</v>
      </c>
      <c r="K321" s="125">
        <v>42065</v>
      </c>
      <c r="L321" s="126">
        <v>2105.2299800000001</v>
      </c>
      <c r="M321" s="126">
        <v>2117.5200199999999</v>
      </c>
      <c r="N321" s="126">
        <v>2104.5</v>
      </c>
      <c r="O321" s="126">
        <v>2117.389893</v>
      </c>
      <c r="P321" s="126">
        <v>2117.389893</v>
      </c>
      <c r="Q321" s="127">
        <v>3409490000</v>
      </c>
    </row>
    <row r="322" spans="2:17">
      <c r="B322" s="125">
        <v>42066</v>
      </c>
      <c r="C322" s="126">
        <v>85.349997999999999</v>
      </c>
      <c r="D322" s="126">
        <v>85.440002000000007</v>
      </c>
      <c r="E322" s="126">
        <v>84.540001000000004</v>
      </c>
      <c r="F322" s="126">
        <v>85.160004000000001</v>
      </c>
      <c r="G322" s="126">
        <v>75.315475000000006</v>
      </c>
      <c r="H322" s="127">
        <v>6095600</v>
      </c>
      <c r="K322" s="125">
        <v>42066</v>
      </c>
      <c r="L322" s="126">
        <v>2115.76001</v>
      </c>
      <c r="M322" s="126">
        <v>2115.76001</v>
      </c>
      <c r="N322" s="126">
        <v>2098.26001</v>
      </c>
      <c r="O322" s="126">
        <v>2107.780029</v>
      </c>
      <c r="P322" s="126">
        <v>2107.780029</v>
      </c>
      <c r="Q322" s="127">
        <v>3262300000</v>
      </c>
    </row>
    <row r="323" spans="2:17">
      <c r="B323" s="125">
        <v>42067</v>
      </c>
      <c r="C323" s="126">
        <v>85.040001000000004</v>
      </c>
      <c r="D323" s="126">
        <v>85.239998</v>
      </c>
      <c r="E323" s="126">
        <v>84.209998999999996</v>
      </c>
      <c r="F323" s="126">
        <v>84.349997999999999</v>
      </c>
      <c r="G323" s="126">
        <v>74.599120999999997</v>
      </c>
      <c r="H323" s="127">
        <v>7341700</v>
      </c>
      <c r="K323" s="125">
        <v>42067</v>
      </c>
      <c r="L323" s="126">
        <v>2107.719971</v>
      </c>
      <c r="M323" s="126">
        <v>2107.719971</v>
      </c>
      <c r="N323" s="126">
        <v>2094.48999</v>
      </c>
      <c r="O323" s="126">
        <v>2098.530029</v>
      </c>
      <c r="P323" s="126">
        <v>2098.530029</v>
      </c>
      <c r="Q323" s="127">
        <v>3421110000</v>
      </c>
    </row>
    <row r="324" spans="2:17">
      <c r="B324" s="125">
        <v>42068</v>
      </c>
      <c r="C324" s="126">
        <v>84.620002999999997</v>
      </c>
      <c r="D324" s="126">
        <v>84.760002</v>
      </c>
      <c r="E324" s="126">
        <v>84.089995999999999</v>
      </c>
      <c r="F324" s="126">
        <v>84.629997000000003</v>
      </c>
      <c r="G324" s="126">
        <v>74.846748000000005</v>
      </c>
      <c r="H324" s="127">
        <v>5914200</v>
      </c>
      <c r="K324" s="125">
        <v>42068</v>
      </c>
      <c r="L324" s="126">
        <v>2098.540039</v>
      </c>
      <c r="M324" s="126">
        <v>2104.25</v>
      </c>
      <c r="N324" s="126">
        <v>2095.219971</v>
      </c>
      <c r="O324" s="126">
        <v>2101.040039</v>
      </c>
      <c r="P324" s="126">
        <v>2101.040039</v>
      </c>
      <c r="Q324" s="127">
        <v>3103030000</v>
      </c>
    </row>
    <row r="325" spans="2:17">
      <c r="B325" s="125">
        <v>42069</v>
      </c>
      <c r="C325" s="126">
        <v>84.339995999999999</v>
      </c>
      <c r="D325" s="126">
        <v>84.370002999999997</v>
      </c>
      <c r="E325" s="126">
        <v>82.370002999999997</v>
      </c>
      <c r="F325" s="126">
        <v>82.660004000000001</v>
      </c>
      <c r="G325" s="126">
        <v>73.104484999999997</v>
      </c>
      <c r="H325" s="127">
        <v>11338700</v>
      </c>
      <c r="K325" s="125">
        <v>42069</v>
      </c>
      <c r="L325" s="126">
        <v>2100.9099120000001</v>
      </c>
      <c r="M325" s="126">
        <v>2100.9099120000001</v>
      </c>
      <c r="N325" s="126">
        <v>2067.2700199999999</v>
      </c>
      <c r="O325" s="126">
        <v>2071.26001</v>
      </c>
      <c r="P325" s="126">
        <v>2071.26001</v>
      </c>
      <c r="Q325" s="127">
        <v>3853570000</v>
      </c>
    </row>
    <row r="326" spans="2:17">
      <c r="B326" s="125">
        <v>42072</v>
      </c>
      <c r="C326" s="126">
        <v>82.790001000000004</v>
      </c>
      <c r="D326" s="126">
        <v>83.209998999999996</v>
      </c>
      <c r="E326" s="126">
        <v>82.68</v>
      </c>
      <c r="F326" s="126">
        <v>83.089995999999999</v>
      </c>
      <c r="G326" s="126">
        <v>73.484779000000003</v>
      </c>
      <c r="H326" s="127">
        <v>7326700</v>
      </c>
      <c r="K326" s="125">
        <v>42072</v>
      </c>
      <c r="L326" s="126">
        <v>2072.25</v>
      </c>
      <c r="M326" s="126">
        <v>2083.48999</v>
      </c>
      <c r="N326" s="126">
        <v>2072.209961</v>
      </c>
      <c r="O326" s="126">
        <v>2079.429932</v>
      </c>
      <c r="P326" s="126">
        <v>2079.429932</v>
      </c>
      <c r="Q326" s="127">
        <v>3349090000</v>
      </c>
    </row>
    <row r="327" spans="2:17">
      <c r="B327" s="125">
        <v>42073</v>
      </c>
      <c r="C327" s="126">
        <v>82.470000999999996</v>
      </c>
      <c r="D327" s="126">
        <v>82.879997000000003</v>
      </c>
      <c r="E327" s="126">
        <v>81.540001000000004</v>
      </c>
      <c r="F327" s="126">
        <v>81.540001000000004</v>
      </c>
      <c r="G327" s="126">
        <v>72.113945000000001</v>
      </c>
      <c r="H327" s="127">
        <v>9627900</v>
      </c>
      <c r="K327" s="125">
        <v>42073</v>
      </c>
      <c r="L327" s="126">
        <v>2076.139893</v>
      </c>
      <c r="M327" s="126">
        <v>2076.139893</v>
      </c>
      <c r="N327" s="126">
        <v>2044.160034</v>
      </c>
      <c r="O327" s="126">
        <v>2044.160034</v>
      </c>
      <c r="P327" s="126">
        <v>2044.160034</v>
      </c>
      <c r="Q327" s="127">
        <v>3668900000</v>
      </c>
    </row>
    <row r="328" spans="2:17">
      <c r="B328" s="125">
        <v>42074</v>
      </c>
      <c r="C328" s="126">
        <v>81.529999000000004</v>
      </c>
      <c r="D328" s="126">
        <v>81.779999000000004</v>
      </c>
      <c r="E328" s="126">
        <v>80.809997999999993</v>
      </c>
      <c r="F328" s="126">
        <v>81.389999000000003</v>
      </c>
      <c r="G328" s="126">
        <v>71.981292999999994</v>
      </c>
      <c r="H328" s="127">
        <v>10066600</v>
      </c>
      <c r="K328" s="125">
        <v>42074</v>
      </c>
      <c r="L328" s="126">
        <v>2044.6899410000001</v>
      </c>
      <c r="M328" s="126">
        <v>2050.080078</v>
      </c>
      <c r="N328" s="126">
        <v>2039.6899410000001</v>
      </c>
      <c r="O328" s="126">
        <v>2040.23999</v>
      </c>
      <c r="P328" s="126">
        <v>2040.23999</v>
      </c>
      <c r="Q328" s="127">
        <v>3406570000</v>
      </c>
    </row>
    <row r="329" spans="2:17">
      <c r="B329" s="125">
        <v>42075</v>
      </c>
      <c r="C329" s="126">
        <v>81.589995999999999</v>
      </c>
      <c r="D329" s="126">
        <v>82.120002999999997</v>
      </c>
      <c r="E329" s="126">
        <v>81.510002</v>
      </c>
      <c r="F329" s="126">
        <v>82.089995999999999</v>
      </c>
      <c r="G329" s="126">
        <v>72.600364999999996</v>
      </c>
      <c r="H329" s="127">
        <v>6951100</v>
      </c>
      <c r="K329" s="125">
        <v>42075</v>
      </c>
      <c r="L329" s="126">
        <v>2041.099976</v>
      </c>
      <c r="M329" s="126">
        <v>2066.4099120000001</v>
      </c>
      <c r="N329" s="126">
        <v>2041.099976</v>
      </c>
      <c r="O329" s="126">
        <v>2065.9499510000001</v>
      </c>
      <c r="P329" s="126">
        <v>2065.9499510000001</v>
      </c>
      <c r="Q329" s="127">
        <v>3405860000</v>
      </c>
    </row>
    <row r="330" spans="2:17">
      <c r="B330" s="125">
        <v>42076</v>
      </c>
      <c r="C330" s="126">
        <v>81.980002999999996</v>
      </c>
      <c r="D330" s="126">
        <v>82.279999000000004</v>
      </c>
      <c r="E330" s="126">
        <v>81.150002000000001</v>
      </c>
      <c r="F330" s="126">
        <v>81.830001999999993</v>
      </c>
      <c r="G330" s="126">
        <v>72.370429999999999</v>
      </c>
      <c r="H330" s="127">
        <v>7492500</v>
      </c>
      <c r="K330" s="125">
        <v>42076</v>
      </c>
      <c r="L330" s="126">
        <v>2064.5600589999999</v>
      </c>
      <c r="M330" s="126">
        <v>2064.5600589999999</v>
      </c>
      <c r="N330" s="126">
        <v>2041.170044</v>
      </c>
      <c r="O330" s="126">
        <v>2053.3999020000001</v>
      </c>
      <c r="P330" s="126">
        <v>2053.3999020000001</v>
      </c>
      <c r="Q330" s="127">
        <v>3498560000</v>
      </c>
    </row>
    <row r="331" spans="2:17">
      <c r="B331" s="125">
        <v>42079</v>
      </c>
      <c r="C331" s="126">
        <v>82.080001999999993</v>
      </c>
      <c r="D331" s="126">
        <v>83.949996999999996</v>
      </c>
      <c r="E331" s="126">
        <v>81.989998</v>
      </c>
      <c r="F331" s="126">
        <v>83.559997999999993</v>
      </c>
      <c r="G331" s="126">
        <v>73.900452000000001</v>
      </c>
      <c r="H331" s="127">
        <v>15618300</v>
      </c>
      <c r="K331" s="125">
        <v>42079</v>
      </c>
      <c r="L331" s="126">
        <v>2055.3500979999999</v>
      </c>
      <c r="M331" s="126">
        <v>2081.4099120000001</v>
      </c>
      <c r="N331" s="126">
        <v>2055.3500979999999</v>
      </c>
      <c r="O331" s="126">
        <v>2081.1899410000001</v>
      </c>
      <c r="P331" s="126">
        <v>2081.1899410000001</v>
      </c>
      <c r="Q331" s="127">
        <v>3295600000</v>
      </c>
    </row>
    <row r="332" spans="2:17">
      <c r="B332" s="125">
        <v>42080</v>
      </c>
      <c r="C332" s="126">
        <v>83.360000999999997</v>
      </c>
      <c r="D332" s="126">
        <v>83.370002999999997</v>
      </c>
      <c r="E332" s="126">
        <v>82.43</v>
      </c>
      <c r="F332" s="126">
        <v>82.849997999999999</v>
      </c>
      <c r="G332" s="126">
        <v>73.272507000000004</v>
      </c>
      <c r="H332" s="127">
        <v>7455000</v>
      </c>
      <c r="K332" s="125">
        <v>42080</v>
      </c>
      <c r="L332" s="126">
        <v>2080.5900879999999</v>
      </c>
      <c r="M332" s="126">
        <v>2080.5900879999999</v>
      </c>
      <c r="N332" s="126">
        <v>2065.080078</v>
      </c>
      <c r="O332" s="126">
        <v>2074.280029</v>
      </c>
      <c r="P332" s="126">
        <v>2074.280029</v>
      </c>
      <c r="Q332" s="127">
        <v>3221840000</v>
      </c>
    </row>
    <row r="333" spans="2:17">
      <c r="B333" s="125">
        <v>42081</v>
      </c>
      <c r="C333" s="126">
        <v>82.860000999999997</v>
      </c>
      <c r="D333" s="126">
        <v>84.050003000000004</v>
      </c>
      <c r="E333" s="126">
        <v>82.019997000000004</v>
      </c>
      <c r="F333" s="126">
        <v>83.75</v>
      </c>
      <c r="G333" s="126">
        <v>74.068481000000006</v>
      </c>
      <c r="H333" s="127">
        <v>12602400</v>
      </c>
      <c r="K333" s="125">
        <v>42081</v>
      </c>
      <c r="L333" s="126">
        <v>2072.8400879999999</v>
      </c>
      <c r="M333" s="126">
        <v>2106.8500979999999</v>
      </c>
      <c r="N333" s="126">
        <v>2061.2299800000001</v>
      </c>
      <c r="O333" s="126">
        <v>2099.5</v>
      </c>
      <c r="P333" s="126">
        <v>2099.5</v>
      </c>
      <c r="Q333" s="127">
        <v>4128210000</v>
      </c>
    </row>
    <row r="334" spans="2:17">
      <c r="B334" s="125">
        <v>42082</v>
      </c>
      <c r="C334" s="126">
        <v>83.459998999999996</v>
      </c>
      <c r="D334" s="126">
        <v>83.75</v>
      </c>
      <c r="E334" s="126">
        <v>83.120002999999997</v>
      </c>
      <c r="F334" s="126">
        <v>83.379997000000003</v>
      </c>
      <c r="G334" s="126">
        <v>73.741248999999996</v>
      </c>
      <c r="H334" s="127">
        <v>9257500</v>
      </c>
      <c r="K334" s="125">
        <v>42082</v>
      </c>
      <c r="L334" s="126">
        <v>2098.6899410000001</v>
      </c>
      <c r="M334" s="126">
        <v>2098.6899410000001</v>
      </c>
      <c r="N334" s="126">
        <v>2085.5600589999999</v>
      </c>
      <c r="O334" s="126">
        <v>2089.2700199999999</v>
      </c>
      <c r="P334" s="126">
        <v>2089.2700199999999</v>
      </c>
      <c r="Q334" s="127">
        <v>3305220000</v>
      </c>
    </row>
    <row r="335" spans="2:17">
      <c r="B335" s="125">
        <v>42083</v>
      </c>
      <c r="C335" s="126">
        <v>83.989998</v>
      </c>
      <c r="D335" s="126">
        <v>84.790001000000004</v>
      </c>
      <c r="E335" s="126">
        <v>83.769997000000004</v>
      </c>
      <c r="F335" s="126">
        <v>84.739998</v>
      </c>
      <c r="G335" s="126">
        <v>74.944030999999995</v>
      </c>
      <c r="H335" s="127">
        <v>22580300</v>
      </c>
      <c r="K335" s="125">
        <v>42083</v>
      </c>
      <c r="L335" s="126">
        <v>2090.320068</v>
      </c>
      <c r="M335" s="126">
        <v>2113.919922</v>
      </c>
      <c r="N335" s="126">
        <v>2090.320068</v>
      </c>
      <c r="O335" s="126">
        <v>2108.1000979999999</v>
      </c>
      <c r="P335" s="126">
        <v>2108.1000979999999</v>
      </c>
      <c r="Q335" s="127">
        <v>5554120000</v>
      </c>
    </row>
    <row r="336" spans="2:17">
      <c r="B336" s="125">
        <v>42086</v>
      </c>
      <c r="C336" s="126">
        <v>84.370002999999997</v>
      </c>
      <c r="D336" s="126">
        <v>85.050003000000004</v>
      </c>
      <c r="E336" s="126">
        <v>84.360000999999997</v>
      </c>
      <c r="F336" s="126">
        <v>84.860000999999997</v>
      </c>
      <c r="G336" s="126">
        <v>75.050162999999998</v>
      </c>
      <c r="H336" s="127">
        <v>9828300</v>
      </c>
      <c r="K336" s="125">
        <v>42086</v>
      </c>
      <c r="L336" s="126">
        <v>2107.98999</v>
      </c>
      <c r="M336" s="126">
        <v>2114.860107</v>
      </c>
      <c r="N336" s="126">
        <v>2104.419922</v>
      </c>
      <c r="O336" s="126">
        <v>2104.419922</v>
      </c>
      <c r="P336" s="126">
        <v>2104.419922</v>
      </c>
      <c r="Q336" s="127">
        <v>3267960000</v>
      </c>
    </row>
    <row r="337" spans="2:17">
      <c r="B337" s="125">
        <v>42087</v>
      </c>
      <c r="C337" s="126">
        <v>84.889999000000003</v>
      </c>
      <c r="D337" s="126">
        <v>85.110000999999997</v>
      </c>
      <c r="E337" s="126">
        <v>83.870002999999997</v>
      </c>
      <c r="F337" s="126">
        <v>83.919998000000007</v>
      </c>
      <c r="G337" s="126">
        <v>74.218826000000007</v>
      </c>
      <c r="H337" s="127">
        <v>7478800</v>
      </c>
      <c r="K337" s="125">
        <v>42087</v>
      </c>
      <c r="L337" s="126">
        <v>2103.9399410000001</v>
      </c>
      <c r="M337" s="126">
        <v>2107.6298830000001</v>
      </c>
      <c r="N337" s="126">
        <v>2091.5</v>
      </c>
      <c r="O337" s="126">
        <v>2091.5</v>
      </c>
      <c r="P337" s="126">
        <v>2091.5</v>
      </c>
      <c r="Q337" s="127">
        <v>3189820000</v>
      </c>
    </row>
    <row r="338" spans="2:17">
      <c r="B338" s="125">
        <v>42088</v>
      </c>
      <c r="C338" s="126">
        <v>84.370002999999997</v>
      </c>
      <c r="D338" s="126">
        <v>84.370002999999997</v>
      </c>
      <c r="E338" s="126">
        <v>82.860000999999997</v>
      </c>
      <c r="F338" s="126">
        <v>83.010002</v>
      </c>
      <c r="G338" s="126">
        <v>73.414017000000001</v>
      </c>
      <c r="H338" s="127">
        <v>8482200</v>
      </c>
      <c r="K338" s="125">
        <v>42088</v>
      </c>
      <c r="L338" s="126">
        <v>2093.1000979999999</v>
      </c>
      <c r="M338" s="126">
        <v>2097.429932</v>
      </c>
      <c r="N338" s="126">
        <v>2061.0500489999999</v>
      </c>
      <c r="O338" s="126">
        <v>2061.0500489999999</v>
      </c>
      <c r="P338" s="126">
        <v>2061.0500489999999</v>
      </c>
      <c r="Q338" s="127">
        <v>3521140000</v>
      </c>
    </row>
    <row r="339" spans="2:17">
      <c r="B339" s="125">
        <v>42089</v>
      </c>
      <c r="C339" s="126">
        <v>82.580001999999993</v>
      </c>
      <c r="D339" s="126">
        <v>82.610000999999997</v>
      </c>
      <c r="E339" s="126">
        <v>81.949996999999996</v>
      </c>
      <c r="F339" s="126">
        <v>82.150002000000001</v>
      </c>
      <c r="G339" s="126">
        <v>72.653441999999998</v>
      </c>
      <c r="H339" s="127">
        <v>7311600</v>
      </c>
      <c r="K339" s="125">
        <v>42089</v>
      </c>
      <c r="L339" s="126">
        <v>2059.9399410000001</v>
      </c>
      <c r="M339" s="126">
        <v>2067.1499020000001</v>
      </c>
      <c r="N339" s="126">
        <v>2045.5</v>
      </c>
      <c r="O339" s="126">
        <v>2056.1499020000001</v>
      </c>
      <c r="P339" s="126">
        <v>2056.1499020000001</v>
      </c>
      <c r="Q339" s="127">
        <v>3510670000</v>
      </c>
    </row>
    <row r="340" spans="2:17">
      <c r="B340" s="125">
        <v>42090</v>
      </c>
      <c r="C340" s="126">
        <v>82.080001999999993</v>
      </c>
      <c r="D340" s="126">
        <v>82.540001000000004</v>
      </c>
      <c r="E340" s="126">
        <v>81.989998</v>
      </c>
      <c r="F340" s="126">
        <v>82.309997999999993</v>
      </c>
      <c r="G340" s="126">
        <v>72.794937000000004</v>
      </c>
      <c r="H340" s="127">
        <v>6440600</v>
      </c>
      <c r="K340" s="125">
        <v>42090</v>
      </c>
      <c r="L340" s="126">
        <v>2055.780029</v>
      </c>
      <c r="M340" s="126">
        <v>2062.830078</v>
      </c>
      <c r="N340" s="126">
        <v>2052.959961</v>
      </c>
      <c r="O340" s="126">
        <v>2061.0200199999999</v>
      </c>
      <c r="P340" s="126">
        <v>2061.0200199999999</v>
      </c>
      <c r="Q340" s="127">
        <v>3008550000</v>
      </c>
    </row>
    <row r="341" spans="2:17">
      <c r="B341" s="125">
        <v>42093</v>
      </c>
      <c r="C341" s="126">
        <v>82.629997000000003</v>
      </c>
      <c r="D341" s="126">
        <v>82.949996999999996</v>
      </c>
      <c r="E341" s="126">
        <v>82.150002000000001</v>
      </c>
      <c r="F341" s="126">
        <v>82.720000999999996</v>
      </c>
      <c r="G341" s="126">
        <v>73.157546999999994</v>
      </c>
      <c r="H341" s="127">
        <v>6416800</v>
      </c>
      <c r="K341" s="125">
        <v>42093</v>
      </c>
      <c r="L341" s="126">
        <v>2064.110107</v>
      </c>
      <c r="M341" s="126">
        <v>2088.969971</v>
      </c>
      <c r="N341" s="126">
        <v>2064.110107</v>
      </c>
      <c r="O341" s="126">
        <v>2086.23999</v>
      </c>
      <c r="P341" s="126">
        <v>2086.23999</v>
      </c>
      <c r="Q341" s="127">
        <v>2917690000</v>
      </c>
    </row>
    <row r="342" spans="2:17">
      <c r="B342" s="125">
        <v>42094</v>
      </c>
      <c r="C342" s="126">
        <v>82.760002</v>
      </c>
      <c r="D342" s="126">
        <v>82.93</v>
      </c>
      <c r="E342" s="126">
        <v>81.940002000000007</v>
      </c>
      <c r="F342" s="126">
        <v>81.940002000000007</v>
      </c>
      <c r="G342" s="126">
        <v>72.46772</v>
      </c>
      <c r="H342" s="127">
        <v>8649700</v>
      </c>
      <c r="K342" s="125">
        <v>42094</v>
      </c>
      <c r="L342" s="126">
        <v>2084.0500489999999</v>
      </c>
      <c r="M342" s="126">
        <v>2084.0500489999999</v>
      </c>
      <c r="N342" s="126">
        <v>2067.040039</v>
      </c>
      <c r="O342" s="126">
        <v>2067.889893</v>
      </c>
      <c r="P342" s="126">
        <v>2067.889893</v>
      </c>
      <c r="Q342" s="127">
        <v>3376550000</v>
      </c>
    </row>
    <row r="343" spans="2:17">
      <c r="B343" s="125">
        <v>42095</v>
      </c>
      <c r="C343" s="126">
        <v>82.440002000000007</v>
      </c>
      <c r="D343" s="126">
        <v>82.449996999999996</v>
      </c>
      <c r="E343" s="126">
        <v>81.449996999999996</v>
      </c>
      <c r="F343" s="126">
        <v>82.32</v>
      </c>
      <c r="G343" s="126">
        <v>72.803787</v>
      </c>
      <c r="H343" s="127">
        <v>7371800</v>
      </c>
      <c r="K343" s="125">
        <v>42095</v>
      </c>
      <c r="L343" s="126">
        <v>2067.6298830000001</v>
      </c>
      <c r="M343" s="126">
        <v>2067.6298830000001</v>
      </c>
      <c r="N343" s="126">
        <v>2048.3798830000001</v>
      </c>
      <c r="O343" s="126">
        <v>2059.6899410000001</v>
      </c>
      <c r="P343" s="126">
        <v>2059.6899410000001</v>
      </c>
      <c r="Q343" s="127">
        <v>3543270000</v>
      </c>
    </row>
    <row r="344" spans="2:17">
      <c r="B344" s="125">
        <v>42096</v>
      </c>
      <c r="C344" s="126">
        <v>82.169998000000007</v>
      </c>
      <c r="D344" s="126">
        <v>82.589995999999999</v>
      </c>
      <c r="E344" s="126">
        <v>81.919998000000007</v>
      </c>
      <c r="F344" s="126">
        <v>82.43</v>
      </c>
      <c r="G344" s="126">
        <v>72.901061999999996</v>
      </c>
      <c r="H344" s="127">
        <v>6169800</v>
      </c>
      <c r="K344" s="125">
        <v>42096</v>
      </c>
      <c r="L344" s="126">
        <v>2060.030029</v>
      </c>
      <c r="M344" s="126">
        <v>2072.169922</v>
      </c>
      <c r="N344" s="126">
        <v>2057.320068</v>
      </c>
      <c r="O344" s="126">
        <v>2066.959961</v>
      </c>
      <c r="P344" s="126">
        <v>2066.959961</v>
      </c>
      <c r="Q344" s="127">
        <v>3095960000</v>
      </c>
    </row>
    <row r="345" spans="2:17">
      <c r="B345" s="125">
        <v>42100</v>
      </c>
      <c r="C345" s="126">
        <v>81.919998000000007</v>
      </c>
      <c r="D345" s="126">
        <v>83.230002999999996</v>
      </c>
      <c r="E345" s="126">
        <v>81.510002</v>
      </c>
      <c r="F345" s="126">
        <v>83.040001000000004</v>
      </c>
      <c r="G345" s="126">
        <v>73.440551999999997</v>
      </c>
      <c r="H345" s="127">
        <v>6856300</v>
      </c>
      <c r="K345" s="125">
        <v>42100</v>
      </c>
      <c r="L345" s="126">
        <v>2064.8701169999999</v>
      </c>
      <c r="M345" s="126">
        <v>2086.98999</v>
      </c>
      <c r="N345" s="126">
        <v>2056.5200199999999</v>
      </c>
      <c r="O345" s="126">
        <v>2080.6201169999999</v>
      </c>
      <c r="P345" s="126">
        <v>2080.6201169999999</v>
      </c>
      <c r="Q345" s="127">
        <v>3302970000</v>
      </c>
    </row>
    <row r="346" spans="2:17">
      <c r="B346" s="125">
        <v>42101</v>
      </c>
      <c r="C346" s="126">
        <v>82.93</v>
      </c>
      <c r="D346" s="126">
        <v>83.290001000000004</v>
      </c>
      <c r="E346" s="126">
        <v>82.330001999999993</v>
      </c>
      <c r="F346" s="126">
        <v>82.389999000000003</v>
      </c>
      <c r="G346" s="126">
        <v>72.865677000000005</v>
      </c>
      <c r="H346" s="127">
        <v>6329900</v>
      </c>
      <c r="K346" s="125">
        <v>42101</v>
      </c>
      <c r="L346" s="126">
        <v>2080.790039</v>
      </c>
      <c r="M346" s="126">
        <v>2089.8100589999999</v>
      </c>
      <c r="N346" s="126">
        <v>2076.1000979999999</v>
      </c>
      <c r="O346" s="126">
        <v>2076.330078</v>
      </c>
      <c r="P346" s="126">
        <v>2076.330078</v>
      </c>
      <c r="Q346" s="127">
        <v>3065510000</v>
      </c>
    </row>
    <row r="347" spans="2:17">
      <c r="B347" s="125">
        <v>42102</v>
      </c>
      <c r="C347" s="126">
        <v>82.300003000000004</v>
      </c>
      <c r="D347" s="126">
        <v>83.18</v>
      </c>
      <c r="E347" s="126">
        <v>82.269997000000004</v>
      </c>
      <c r="F347" s="126">
        <v>82.769997000000004</v>
      </c>
      <c r="G347" s="126">
        <v>73.201758999999996</v>
      </c>
      <c r="H347" s="127">
        <v>6523400</v>
      </c>
      <c r="K347" s="125">
        <v>42102</v>
      </c>
      <c r="L347" s="126">
        <v>2076.9399410000001</v>
      </c>
      <c r="M347" s="126">
        <v>2086.6899410000001</v>
      </c>
      <c r="N347" s="126">
        <v>2073.3000489999999</v>
      </c>
      <c r="O347" s="126">
        <v>2081.8999020000001</v>
      </c>
      <c r="P347" s="126">
        <v>2081.8999020000001</v>
      </c>
      <c r="Q347" s="127">
        <v>3265330000</v>
      </c>
    </row>
    <row r="348" spans="2:17">
      <c r="B348" s="125">
        <v>42103</v>
      </c>
      <c r="C348" s="126">
        <v>82.629997000000003</v>
      </c>
      <c r="D348" s="126">
        <v>82.949996999999996</v>
      </c>
      <c r="E348" s="126">
        <v>82.010002</v>
      </c>
      <c r="F348" s="126">
        <v>82.889999000000003</v>
      </c>
      <c r="G348" s="126">
        <v>73.307891999999995</v>
      </c>
      <c r="H348" s="127">
        <v>6185000</v>
      </c>
      <c r="K348" s="125">
        <v>42103</v>
      </c>
      <c r="L348" s="126">
        <v>2081.290039</v>
      </c>
      <c r="M348" s="126">
        <v>2093.3100589999999</v>
      </c>
      <c r="N348" s="126">
        <v>2074.290039</v>
      </c>
      <c r="O348" s="126">
        <v>2091.179932</v>
      </c>
      <c r="P348" s="126">
        <v>2091.179932</v>
      </c>
      <c r="Q348" s="127">
        <v>3172360000</v>
      </c>
    </row>
    <row r="349" spans="2:17">
      <c r="B349" s="125">
        <v>42104</v>
      </c>
      <c r="C349" s="126">
        <v>82.800003000000004</v>
      </c>
      <c r="D349" s="126">
        <v>83.629997000000003</v>
      </c>
      <c r="E349" s="126">
        <v>82.720000999999996</v>
      </c>
      <c r="F349" s="126">
        <v>83.349997999999999</v>
      </c>
      <c r="G349" s="126">
        <v>73.714714000000001</v>
      </c>
      <c r="H349" s="127">
        <v>7001700</v>
      </c>
      <c r="K349" s="125">
        <v>42104</v>
      </c>
      <c r="L349" s="126">
        <v>2091.51001</v>
      </c>
      <c r="M349" s="126">
        <v>2102.610107</v>
      </c>
      <c r="N349" s="126">
        <v>2091.51001</v>
      </c>
      <c r="O349" s="126">
        <v>2102.0600589999999</v>
      </c>
      <c r="P349" s="126">
        <v>2102.0600589999999</v>
      </c>
      <c r="Q349" s="127">
        <v>3156200000</v>
      </c>
    </row>
    <row r="350" spans="2:17">
      <c r="B350" s="125">
        <v>42107</v>
      </c>
      <c r="C350" s="126">
        <v>83</v>
      </c>
      <c r="D350" s="126">
        <v>83.949996999999996</v>
      </c>
      <c r="E350" s="126">
        <v>82.940002000000007</v>
      </c>
      <c r="F350" s="126">
        <v>83.43</v>
      </c>
      <c r="G350" s="126">
        <v>73.785477</v>
      </c>
      <c r="H350" s="127">
        <v>8290500</v>
      </c>
      <c r="K350" s="125">
        <v>42107</v>
      </c>
      <c r="L350" s="126">
        <v>2102.030029</v>
      </c>
      <c r="M350" s="126">
        <v>2107.6499020000001</v>
      </c>
      <c r="N350" s="126">
        <v>2092.330078</v>
      </c>
      <c r="O350" s="126">
        <v>2092.429932</v>
      </c>
      <c r="P350" s="126">
        <v>2092.429932</v>
      </c>
      <c r="Q350" s="127">
        <v>2908420000</v>
      </c>
    </row>
    <row r="351" spans="2:17">
      <c r="B351" s="125">
        <v>42108</v>
      </c>
      <c r="C351" s="126">
        <v>83.389999000000003</v>
      </c>
      <c r="D351" s="126">
        <v>83.879997000000003</v>
      </c>
      <c r="E351" s="126">
        <v>83.050003000000004</v>
      </c>
      <c r="F351" s="126">
        <v>83.599997999999999</v>
      </c>
      <c r="G351" s="126">
        <v>73.935799000000003</v>
      </c>
      <c r="H351" s="127">
        <v>6170500</v>
      </c>
      <c r="K351" s="125">
        <v>42108</v>
      </c>
      <c r="L351" s="126">
        <v>2092.280029</v>
      </c>
      <c r="M351" s="126">
        <v>2098.6201169999999</v>
      </c>
      <c r="N351" s="126">
        <v>2083.23999</v>
      </c>
      <c r="O351" s="126">
        <v>2095.8400879999999</v>
      </c>
      <c r="P351" s="126">
        <v>2095.8400879999999</v>
      </c>
      <c r="Q351" s="127">
        <v>3301270000</v>
      </c>
    </row>
    <row r="352" spans="2:17">
      <c r="B352" s="125">
        <v>42109</v>
      </c>
      <c r="C352" s="126">
        <v>83.849997999999999</v>
      </c>
      <c r="D352" s="126">
        <v>84.199996999999996</v>
      </c>
      <c r="E352" s="126">
        <v>83.480002999999996</v>
      </c>
      <c r="F352" s="126">
        <v>83.510002</v>
      </c>
      <c r="G352" s="126">
        <v>73.856216000000003</v>
      </c>
      <c r="H352" s="127">
        <v>7006400</v>
      </c>
      <c r="K352" s="125">
        <v>42109</v>
      </c>
      <c r="L352" s="126">
        <v>2097.820068</v>
      </c>
      <c r="M352" s="126">
        <v>2111.9099120000001</v>
      </c>
      <c r="N352" s="126">
        <v>2097.820068</v>
      </c>
      <c r="O352" s="126">
        <v>2106.6298830000001</v>
      </c>
      <c r="P352" s="126">
        <v>2106.6298830000001</v>
      </c>
      <c r="Q352" s="127">
        <v>4013760000</v>
      </c>
    </row>
    <row r="353" spans="2:17">
      <c r="B353" s="125">
        <v>42110</v>
      </c>
      <c r="C353" s="126">
        <v>83.559997999999993</v>
      </c>
      <c r="D353" s="126">
        <v>84.07</v>
      </c>
      <c r="E353" s="126">
        <v>83.349997999999999</v>
      </c>
      <c r="F353" s="126">
        <v>83.5</v>
      </c>
      <c r="G353" s="126">
        <v>73.847381999999996</v>
      </c>
      <c r="H353" s="127">
        <v>7615900</v>
      </c>
      <c r="K353" s="125">
        <v>42110</v>
      </c>
      <c r="L353" s="126">
        <v>2105.959961</v>
      </c>
      <c r="M353" s="126">
        <v>2111.3000489999999</v>
      </c>
      <c r="N353" s="126">
        <v>2100.0200199999999</v>
      </c>
      <c r="O353" s="126">
        <v>2104.98999</v>
      </c>
      <c r="P353" s="126">
        <v>2104.98999</v>
      </c>
      <c r="Q353" s="127">
        <v>3434120000</v>
      </c>
    </row>
    <row r="354" spans="2:17">
      <c r="B354" s="125">
        <v>42111</v>
      </c>
      <c r="C354" s="126">
        <v>83</v>
      </c>
      <c r="D354" s="126">
        <v>83.220000999999996</v>
      </c>
      <c r="E354" s="126">
        <v>82.029999000000004</v>
      </c>
      <c r="F354" s="126">
        <v>82.529999000000004</v>
      </c>
      <c r="G354" s="126">
        <v>72.989502000000002</v>
      </c>
      <c r="H354" s="127">
        <v>9533800</v>
      </c>
      <c r="K354" s="125">
        <v>42111</v>
      </c>
      <c r="L354" s="126">
        <v>2102.580078</v>
      </c>
      <c r="M354" s="126">
        <v>2102.580078</v>
      </c>
      <c r="N354" s="126">
        <v>2072.3701169999999</v>
      </c>
      <c r="O354" s="126">
        <v>2081.179932</v>
      </c>
      <c r="P354" s="126">
        <v>2081.179932</v>
      </c>
      <c r="Q354" s="127">
        <v>3627600000</v>
      </c>
    </row>
    <row r="355" spans="2:17">
      <c r="B355" s="125">
        <v>42114</v>
      </c>
      <c r="C355" s="126">
        <v>83.089995999999999</v>
      </c>
      <c r="D355" s="126">
        <v>83.980002999999996</v>
      </c>
      <c r="E355" s="126">
        <v>82.800003000000004</v>
      </c>
      <c r="F355" s="126">
        <v>82.870002999999997</v>
      </c>
      <c r="G355" s="126">
        <v>73.290199000000001</v>
      </c>
      <c r="H355" s="127">
        <v>7414000</v>
      </c>
      <c r="K355" s="125">
        <v>42114</v>
      </c>
      <c r="L355" s="126">
        <v>2084.110107</v>
      </c>
      <c r="M355" s="126">
        <v>2103.9399410000001</v>
      </c>
      <c r="N355" s="126">
        <v>2084.110107</v>
      </c>
      <c r="O355" s="126">
        <v>2100.3999020000001</v>
      </c>
      <c r="P355" s="126">
        <v>2100.3999020000001</v>
      </c>
      <c r="Q355" s="127">
        <v>3000160000</v>
      </c>
    </row>
    <row r="356" spans="2:17">
      <c r="B356" s="125">
        <v>42115</v>
      </c>
      <c r="C356" s="126">
        <v>83.389999000000003</v>
      </c>
      <c r="D356" s="126">
        <v>83.800003000000004</v>
      </c>
      <c r="E356" s="126">
        <v>82.900002000000001</v>
      </c>
      <c r="F356" s="126">
        <v>83.080001999999993</v>
      </c>
      <c r="G356" s="126">
        <v>73.475928999999994</v>
      </c>
      <c r="H356" s="127">
        <v>7696400</v>
      </c>
      <c r="K356" s="125">
        <v>42115</v>
      </c>
      <c r="L356" s="126">
        <v>2102.820068</v>
      </c>
      <c r="M356" s="126">
        <v>2109.639893</v>
      </c>
      <c r="N356" s="126">
        <v>2094.3798830000001</v>
      </c>
      <c r="O356" s="126">
        <v>2097.290039</v>
      </c>
      <c r="P356" s="126">
        <v>2097.290039</v>
      </c>
      <c r="Q356" s="127">
        <v>3243410000</v>
      </c>
    </row>
    <row r="357" spans="2:17">
      <c r="B357" s="125">
        <v>42116</v>
      </c>
      <c r="C357" s="126">
        <v>83.220000999999996</v>
      </c>
      <c r="D357" s="126">
        <v>83.339995999999999</v>
      </c>
      <c r="E357" s="126">
        <v>82.599997999999999</v>
      </c>
      <c r="F357" s="126">
        <v>83.089995999999999</v>
      </c>
      <c r="G357" s="126">
        <v>73.484779000000003</v>
      </c>
      <c r="H357" s="127">
        <v>6753100</v>
      </c>
      <c r="K357" s="125">
        <v>42116</v>
      </c>
      <c r="L357" s="126">
        <v>2098.2700199999999</v>
      </c>
      <c r="M357" s="126">
        <v>2109.9799800000001</v>
      </c>
      <c r="N357" s="126">
        <v>2091.0500489999999</v>
      </c>
      <c r="O357" s="126">
        <v>2107.959961</v>
      </c>
      <c r="P357" s="126">
        <v>2107.959961</v>
      </c>
      <c r="Q357" s="127">
        <v>3348480000</v>
      </c>
    </row>
    <row r="358" spans="2:17">
      <c r="B358" s="125">
        <v>42117</v>
      </c>
      <c r="C358" s="126">
        <v>81.419998000000007</v>
      </c>
      <c r="D358" s="126">
        <v>82.099997999999999</v>
      </c>
      <c r="E358" s="126">
        <v>80.900002000000001</v>
      </c>
      <c r="F358" s="126">
        <v>80.949996999999996</v>
      </c>
      <c r="G358" s="126">
        <v>72.167907999999997</v>
      </c>
      <c r="H358" s="127">
        <v>14569500</v>
      </c>
      <c r="K358" s="125">
        <v>42117</v>
      </c>
      <c r="L358" s="126">
        <v>2107.209961</v>
      </c>
      <c r="M358" s="126">
        <v>2120.48999</v>
      </c>
      <c r="N358" s="126">
        <v>2103.1899410000001</v>
      </c>
      <c r="O358" s="126">
        <v>2112.929932</v>
      </c>
      <c r="P358" s="126">
        <v>2112.929932</v>
      </c>
      <c r="Q358" s="127">
        <v>3636670000</v>
      </c>
    </row>
    <row r="359" spans="2:17">
      <c r="B359" s="125">
        <v>42118</v>
      </c>
      <c r="C359" s="126">
        <v>81.040001000000004</v>
      </c>
      <c r="D359" s="126">
        <v>81.529999000000004</v>
      </c>
      <c r="E359" s="126">
        <v>80.900002000000001</v>
      </c>
      <c r="F359" s="126">
        <v>81</v>
      </c>
      <c r="G359" s="126">
        <v>72.212485999999998</v>
      </c>
      <c r="H359" s="127">
        <v>8785500</v>
      </c>
      <c r="K359" s="125">
        <v>42118</v>
      </c>
      <c r="L359" s="126">
        <v>2112.8000489999999</v>
      </c>
      <c r="M359" s="126">
        <v>2120.919922</v>
      </c>
      <c r="N359" s="126">
        <v>2112.8000489999999</v>
      </c>
      <c r="O359" s="126">
        <v>2117.6899410000001</v>
      </c>
      <c r="P359" s="126">
        <v>2117.6899410000001</v>
      </c>
      <c r="Q359" s="127">
        <v>3375780000</v>
      </c>
    </row>
    <row r="360" spans="2:17">
      <c r="B360" s="125">
        <v>42121</v>
      </c>
      <c r="C360" s="126">
        <v>80.910004000000001</v>
      </c>
      <c r="D360" s="126">
        <v>81.199996999999996</v>
      </c>
      <c r="E360" s="126">
        <v>80.470000999999996</v>
      </c>
      <c r="F360" s="126">
        <v>80.599997999999999</v>
      </c>
      <c r="G360" s="126">
        <v>71.855887999999993</v>
      </c>
      <c r="H360" s="127">
        <v>9192300</v>
      </c>
      <c r="K360" s="125">
        <v>42121</v>
      </c>
      <c r="L360" s="126">
        <v>2119.290039</v>
      </c>
      <c r="M360" s="126">
        <v>2125.919922</v>
      </c>
      <c r="N360" s="126">
        <v>2107.040039</v>
      </c>
      <c r="O360" s="126">
        <v>2108.919922</v>
      </c>
      <c r="P360" s="126">
        <v>2108.919922</v>
      </c>
      <c r="Q360" s="127">
        <v>3438750000</v>
      </c>
    </row>
    <row r="361" spans="2:17">
      <c r="B361" s="125">
        <v>42122</v>
      </c>
      <c r="C361" s="126">
        <v>80.730002999999996</v>
      </c>
      <c r="D361" s="126">
        <v>80.819999999999993</v>
      </c>
      <c r="E361" s="126">
        <v>80.190002000000007</v>
      </c>
      <c r="F361" s="126">
        <v>80.419998000000007</v>
      </c>
      <c r="G361" s="126">
        <v>71.695412000000005</v>
      </c>
      <c r="H361" s="127">
        <v>8395500</v>
      </c>
      <c r="K361" s="125">
        <v>42122</v>
      </c>
      <c r="L361" s="126">
        <v>2108.3500979999999</v>
      </c>
      <c r="M361" s="126">
        <v>2116.040039</v>
      </c>
      <c r="N361" s="126">
        <v>2094.889893</v>
      </c>
      <c r="O361" s="126">
        <v>2114.76001</v>
      </c>
      <c r="P361" s="126">
        <v>2114.76001</v>
      </c>
      <c r="Q361" s="127">
        <v>3546270000</v>
      </c>
    </row>
    <row r="362" spans="2:17">
      <c r="B362" s="125">
        <v>42123</v>
      </c>
      <c r="C362" s="126">
        <v>80</v>
      </c>
      <c r="D362" s="126">
        <v>80.309997999999993</v>
      </c>
      <c r="E362" s="126">
        <v>79.720000999999996</v>
      </c>
      <c r="F362" s="126">
        <v>79.849997999999999</v>
      </c>
      <c r="G362" s="126">
        <v>71.187241</v>
      </c>
      <c r="H362" s="127">
        <v>11858500</v>
      </c>
      <c r="K362" s="125">
        <v>42123</v>
      </c>
      <c r="L362" s="126">
        <v>2112.48999</v>
      </c>
      <c r="M362" s="126">
        <v>2113.6499020000001</v>
      </c>
      <c r="N362" s="126">
        <v>2097.4099120000001</v>
      </c>
      <c r="O362" s="126">
        <v>2106.8500979999999</v>
      </c>
      <c r="P362" s="126">
        <v>2106.8500979999999</v>
      </c>
      <c r="Q362" s="127">
        <v>4074970000</v>
      </c>
    </row>
    <row r="363" spans="2:17">
      <c r="B363" s="125">
        <v>42124</v>
      </c>
      <c r="C363" s="126">
        <v>79.949996999999996</v>
      </c>
      <c r="D363" s="126">
        <v>80.150002000000001</v>
      </c>
      <c r="E363" s="126">
        <v>79.069999999999993</v>
      </c>
      <c r="F363" s="126">
        <v>79.510002</v>
      </c>
      <c r="G363" s="126">
        <v>70.884147999999996</v>
      </c>
      <c r="H363" s="127">
        <v>9409300</v>
      </c>
      <c r="K363" s="125">
        <v>42124</v>
      </c>
      <c r="L363" s="126">
        <v>2105.5200199999999</v>
      </c>
      <c r="M363" s="126">
        <v>2105.5200199999999</v>
      </c>
      <c r="N363" s="126">
        <v>2077.5900879999999</v>
      </c>
      <c r="O363" s="126">
        <v>2085.51001</v>
      </c>
      <c r="P363" s="126">
        <v>2085.51001</v>
      </c>
      <c r="Q363" s="127">
        <v>4509680000</v>
      </c>
    </row>
    <row r="364" spans="2:17">
      <c r="B364" s="125">
        <v>42125</v>
      </c>
      <c r="C364" s="126">
        <v>79.760002</v>
      </c>
      <c r="D364" s="126">
        <v>80.319999999999993</v>
      </c>
      <c r="E364" s="126">
        <v>79.629997000000003</v>
      </c>
      <c r="F364" s="126">
        <v>80.290001000000004</v>
      </c>
      <c r="G364" s="126">
        <v>71.579521</v>
      </c>
      <c r="H364" s="127">
        <v>8193000</v>
      </c>
      <c r="K364" s="125">
        <v>42125</v>
      </c>
      <c r="L364" s="126">
        <v>2087.3798830000001</v>
      </c>
      <c r="M364" s="126">
        <v>2108.4099120000001</v>
      </c>
      <c r="N364" s="126">
        <v>2087.3798830000001</v>
      </c>
      <c r="O364" s="126">
        <v>2108.290039</v>
      </c>
      <c r="P364" s="126">
        <v>2108.290039</v>
      </c>
      <c r="Q364" s="127">
        <v>3379390000</v>
      </c>
    </row>
    <row r="365" spans="2:17">
      <c r="B365" s="125">
        <v>42128</v>
      </c>
      <c r="C365" s="126">
        <v>80.480002999999996</v>
      </c>
      <c r="D365" s="126">
        <v>80.970000999999996</v>
      </c>
      <c r="E365" s="126">
        <v>80.300003000000004</v>
      </c>
      <c r="F365" s="126">
        <v>80.349997999999999</v>
      </c>
      <c r="G365" s="126">
        <v>71.633003000000002</v>
      </c>
      <c r="H365" s="127">
        <v>7203800</v>
      </c>
      <c r="K365" s="125">
        <v>42128</v>
      </c>
      <c r="L365" s="126">
        <v>2110.2299800000001</v>
      </c>
      <c r="M365" s="126">
        <v>2120.9499510000001</v>
      </c>
      <c r="N365" s="126">
        <v>2110.2299800000001</v>
      </c>
      <c r="O365" s="126">
        <v>2114.48999</v>
      </c>
      <c r="P365" s="126">
        <v>2114.48999</v>
      </c>
      <c r="Q365" s="127">
        <v>3091580000</v>
      </c>
    </row>
    <row r="366" spans="2:17">
      <c r="B366" s="125">
        <v>42129</v>
      </c>
      <c r="C366" s="126">
        <v>80.5</v>
      </c>
      <c r="D366" s="126">
        <v>80.650002000000001</v>
      </c>
      <c r="E366" s="126">
        <v>79.779999000000004</v>
      </c>
      <c r="F366" s="126">
        <v>80.069999999999993</v>
      </c>
      <c r="G366" s="126">
        <v>71.383385000000004</v>
      </c>
      <c r="H366" s="127">
        <v>6589400</v>
      </c>
      <c r="K366" s="125">
        <v>42129</v>
      </c>
      <c r="L366" s="126">
        <v>2112.6298830000001</v>
      </c>
      <c r="M366" s="126">
        <v>2115.23999</v>
      </c>
      <c r="N366" s="126">
        <v>2088.459961</v>
      </c>
      <c r="O366" s="126">
        <v>2089.459961</v>
      </c>
      <c r="P366" s="126">
        <v>2089.459961</v>
      </c>
      <c r="Q366" s="127">
        <v>3793950000</v>
      </c>
    </row>
    <row r="367" spans="2:17">
      <c r="B367" s="125">
        <v>42130</v>
      </c>
      <c r="C367" s="126">
        <v>80.339995999999999</v>
      </c>
      <c r="D367" s="126">
        <v>80.580001999999993</v>
      </c>
      <c r="E367" s="126">
        <v>79.519997000000004</v>
      </c>
      <c r="F367" s="126">
        <v>80.400002000000001</v>
      </c>
      <c r="G367" s="126">
        <v>71.677588999999998</v>
      </c>
      <c r="H367" s="127">
        <v>7335700</v>
      </c>
      <c r="K367" s="125">
        <v>42130</v>
      </c>
      <c r="L367" s="126">
        <v>2091.26001</v>
      </c>
      <c r="M367" s="126">
        <v>2098.419922</v>
      </c>
      <c r="N367" s="126">
        <v>2067.929932</v>
      </c>
      <c r="O367" s="126">
        <v>2080.1499020000001</v>
      </c>
      <c r="P367" s="126">
        <v>2080.1499020000001</v>
      </c>
      <c r="Q367" s="127">
        <v>3792210000</v>
      </c>
    </row>
    <row r="368" spans="2:17">
      <c r="B368" s="125">
        <v>42131</v>
      </c>
      <c r="C368" s="126">
        <v>80.370002999999997</v>
      </c>
      <c r="D368" s="126">
        <v>80.550003000000004</v>
      </c>
      <c r="E368" s="126">
        <v>80</v>
      </c>
      <c r="F368" s="126">
        <v>80.199996999999996</v>
      </c>
      <c r="G368" s="126">
        <v>71.499283000000005</v>
      </c>
      <c r="H368" s="127">
        <v>7224300</v>
      </c>
      <c r="K368" s="125">
        <v>42131</v>
      </c>
      <c r="L368" s="126">
        <v>2079.959961</v>
      </c>
      <c r="M368" s="126">
        <v>2092.8999020000001</v>
      </c>
      <c r="N368" s="126">
        <v>2074.98999</v>
      </c>
      <c r="O368" s="126">
        <v>2088</v>
      </c>
      <c r="P368" s="126">
        <v>2088</v>
      </c>
      <c r="Q368" s="127">
        <v>3676640000</v>
      </c>
    </row>
    <row r="369" spans="2:17">
      <c r="B369" s="125">
        <v>42132</v>
      </c>
      <c r="C369" s="126">
        <v>80.889999000000003</v>
      </c>
      <c r="D369" s="126">
        <v>81.209998999999996</v>
      </c>
      <c r="E369" s="126">
        <v>80.819999999999993</v>
      </c>
      <c r="F369" s="126">
        <v>80.959998999999996</v>
      </c>
      <c r="G369" s="126">
        <v>72.176856999999998</v>
      </c>
      <c r="H369" s="127">
        <v>6929400</v>
      </c>
      <c r="K369" s="125">
        <v>42132</v>
      </c>
      <c r="L369" s="126">
        <v>2092.1298830000001</v>
      </c>
      <c r="M369" s="126">
        <v>2117.6599120000001</v>
      </c>
      <c r="N369" s="126">
        <v>2092.1298830000001</v>
      </c>
      <c r="O369" s="126">
        <v>2116.1000979999999</v>
      </c>
      <c r="P369" s="126">
        <v>2116.1000979999999</v>
      </c>
      <c r="Q369" s="127">
        <v>3399440000</v>
      </c>
    </row>
    <row r="370" spans="2:17">
      <c r="B370" s="125">
        <v>42135</v>
      </c>
      <c r="C370" s="126">
        <v>80.949996999999996</v>
      </c>
      <c r="D370" s="126">
        <v>80.989998</v>
      </c>
      <c r="E370" s="126">
        <v>80.260002</v>
      </c>
      <c r="F370" s="126">
        <v>80.269997000000004</v>
      </c>
      <c r="G370" s="126">
        <v>71.561676000000006</v>
      </c>
      <c r="H370" s="127">
        <v>5237800</v>
      </c>
      <c r="K370" s="125">
        <v>42135</v>
      </c>
      <c r="L370" s="126">
        <v>2115.5600589999999</v>
      </c>
      <c r="M370" s="126">
        <v>2117.6899410000001</v>
      </c>
      <c r="N370" s="126">
        <v>2104.580078</v>
      </c>
      <c r="O370" s="126">
        <v>2105.330078</v>
      </c>
      <c r="P370" s="126">
        <v>2105.330078</v>
      </c>
      <c r="Q370" s="127">
        <v>2992670000</v>
      </c>
    </row>
    <row r="371" spans="2:17">
      <c r="B371" s="125">
        <v>42136</v>
      </c>
      <c r="C371" s="126">
        <v>80.029999000000004</v>
      </c>
      <c r="D371" s="126">
        <v>80.290001000000004</v>
      </c>
      <c r="E371" s="126">
        <v>79.360000999999997</v>
      </c>
      <c r="F371" s="126">
        <v>79.949996999999996</v>
      </c>
      <c r="G371" s="126">
        <v>71.276398</v>
      </c>
      <c r="H371" s="127">
        <v>6305800</v>
      </c>
      <c r="K371" s="125">
        <v>42136</v>
      </c>
      <c r="L371" s="126">
        <v>2102.8701169999999</v>
      </c>
      <c r="M371" s="126">
        <v>2105.0600589999999</v>
      </c>
      <c r="N371" s="126">
        <v>2085.570068</v>
      </c>
      <c r="O371" s="126">
        <v>2099.1201169999999</v>
      </c>
      <c r="P371" s="126">
        <v>2099.1201169999999</v>
      </c>
      <c r="Q371" s="127">
        <v>3139520000</v>
      </c>
    </row>
    <row r="372" spans="2:17">
      <c r="B372" s="125">
        <v>42137</v>
      </c>
      <c r="C372" s="126">
        <v>80.160004000000001</v>
      </c>
      <c r="D372" s="126">
        <v>80.589995999999999</v>
      </c>
      <c r="E372" s="126">
        <v>79.550003000000004</v>
      </c>
      <c r="F372" s="126">
        <v>79.699996999999996</v>
      </c>
      <c r="G372" s="126">
        <v>71.053512999999995</v>
      </c>
      <c r="H372" s="127">
        <v>6459900</v>
      </c>
      <c r="K372" s="125">
        <v>42137</v>
      </c>
      <c r="L372" s="126">
        <v>2099.6201169999999</v>
      </c>
      <c r="M372" s="126">
        <v>2110.1899410000001</v>
      </c>
      <c r="N372" s="126">
        <v>2096.040039</v>
      </c>
      <c r="O372" s="126">
        <v>2098.4799800000001</v>
      </c>
      <c r="P372" s="126">
        <v>2098.4799800000001</v>
      </c>
      <c r="Q372" s="127">
        <v>3374260000</v>
      </c>
    </row>
    <row r="373" spans="2:17">
      <c r="B373" s="125">
        <v>42138</v>
      </c>
      <c r="C373" s="126">
        <v>80.110000999999997</v>
      </c>
      <c r="D373" s="126">
        <v>80.690002000000007</v>
      </c>
      <c r="E373" s="126">
        <v>80.089995999999999</v>
      </c>
      <c r="F373" s="126">
        <v>80.569999999999993</v>
      </c>
      <c r="G373" s="126">
        <v>71.829139999999995</v>
      </c>
      <c r="H373" s="127">
        <v>5634200</v>
      </c>
      <c r="K373" s="125">
        <v>42138</v>
      </c>
      <c r="L373" s="126">
        <v>2100.429932</v>
      </c>
      <c r="M373" s="126">
        <v>2121.4499510000001</v>
      </c>
      <c r="N373" s="126">
        <v>2100.429932</v>
      </c>
      <c r="O373" s="126">
        <v>2121.1000979999999</v>
      </c>
      <c r="P373" s="126">
        <v>2121.1000979999999</v>
      </c>
      <c r="Q373" s="127">
        <v>3225740000</v>
      </c>
    </row>
    <row r="374" spans="2:17">
      <c r="B374" s="125">
        <v>42139</v>
      </c>
      <c r="C374" s="126">
        <v>80.830001999999993</v>
      </c>
      <c r="D374" s="126">
        <v>81.120002999999997</v>
      </c>
      <c r="E374" s="126">
        <v>80.730002999999996</v>
      </c>
      <c r="F374" s="126">
        <v>81.050003000000004</v>
      </c>
      <c r="G374" s="126">
        <v>72.257064999999997</v>
      </c>
      <c r="H374" s="127">
        <v>7454800</v>
      </c>
      <c r="K374" s="125">
        <v>42139</v>
      </c>
      <c r="L374" s="126">
        <v>2122.070068</v>
      </c>
      <c r="M374" s="126">
        <v>2123.889893</v>
      </c>
      <c r="N374" s="126">
        <v>2116.8100589999999</v>
      </c>
      <c r="O374" s="126">
        <v>2122.7299800000001</v>
      </c>
      <c r="P374" s="126">
        <v>2122.7299800000001</v>
      </c>
      <c r="Q374" s="127">
        <v>3092080000</v>
      </c>
    </row>
    <row r="375" spans="2:17">
      <c r="B375" s="125">
        <v>42142</v>
      </c>
      <c r="C375" s="126">
        <v>80.970000999999996</v>
      </c>
      <c r="D375" s="126">
        <v>81.129997000000003</v>
      </c>
      <c r="E375" s="126">
        <v>80.5</v>
      </c>
      <c r="F375" s="126">
        <v>80.739998</v>
      </c>
      <c r="G375" s="126">
        <v>71.980689999999996</v>
      </c>
      <c r="H375" s="127">
        <v>5578900</v>
      </c>
      <c r="K375" s="125">
        <v>42142</v>
      </c>
      <c r="L375" s="126">
        <v>2121.3000489999999</v>
      </c>
      <c r="M375" s="126">
        <v>2131.780029</v>
      </c>
      <c r="N375" s="126">
        <v>2120.01001</v>
      </c>
      <c r="O375" s="126">
        <v>2129.1999510000001</v>
      </c>
      <c r="P375" s="126">
        <v>2129.1999510000001</v>
      </c>
      <c r="Q375" s="127">
        <v>2888190000</v>
      </c>
    </row>
    <row r="376" spans="2:17">
      <c r="B376" s="125">
        <v>42143</v>
      </c>
      <c r="C376" s="126">
        <v>80.75</v>
      </c>
      <c r="D376" s="126">
        <v>80.949996999999996</v>
      </c>
      <c r="E376" s="126">
        <v>80.330001999999993</v>
      </c>
      <c r="F376" s="126">
        <v>80.830001999999993</v>
      </c>
      <c r="G376" s="126">
        <v>72.060944000000006</v>
      </c>
      <c r="H376" s="127">
        <v>5729500</v>
      </c>
      <c r="K376" s="125">
        <v>42143</v>
      </c>
      <c r="L376" s="126">
        <v>2129.4499510000001</v>
      </c>
      <c r="M376" s="126">
        <v>2133.0200199999999</v>
      </c>
      <c r="N376" s="126">
        <v>2124.5</v>
      </c>
      <c r="O376" s="126">
        <v>2127.830078</v>
      </c>
      <c r="P376" s="126">
        <v>2127.830078</v>
      </c>
      <c r="Q376" s="127">
        <v>3296030000</v>
      </c>
    </row>
    <row r="377" spans="2:17">
      <c r="B377" s="125">
        <v>42144</v>
      </c>
      <c r="C377" s="126">
        <v>80.930000000000007</v>
      </c>
      <c r="D377" s="126">
        <v>81</v>
      </c>
      <c r="E377" s="126">
        <v>80.449996999999996</v>
      </c>
      <c r="F377" s="126">
        <v>80.480002999999996</v>
      </c>
      <c r="G377" s="126">
        <v>71.748917000000006</v>
      </c>
      <c r="H377" s="127">
        <v>5487000</v>
      </c>
      <c r="K377" s="125">
        <v>42144</v>
      </c>
      <c r="L377" s="126">
        <v>2127.790039</v>
      </c>
      <c r="M377" s="126">
        <v>2134.719971</v>
      </c>
      <c r="N377" s="126">
        <v>2122.5900879999999</v>
      </c>
      <c r="O377" s="126">
        <v>2125.8500979999999</v>
      </c>
      <c r="P377" s="126">
        <v>2125.8500979999999</v>
      </c>
      <c r="Q377" s="127">
        <v>3025880000</v>
      </c>
    </row>
    <row r="378" spans="2:17">
      <c r="B378" s="125">
        <v>42145</v>
      </c>
      <c r="C378" s="126">
        <v>80.169998000000007</v>
      </c>
      <c r="D378" s="126">
        <v>80.580001999999993</v>
      </c>
      <c r="E378" s="126">
        <v>79.839995999999999</v>
      </c>
      <c r="F378" s="126">
        <v>80.410004000000001</v>
      </c>
      <c r="G378" s="126">
        <v>71.686508000000003</v>
      </c>
      <c r="H378" s="127">
        <v>6054700</v>
      </c>
      <c r="K378" s="125">
        <v>42145</v>
      </c>
      <c r="L378" s="126">
        <v>2125.5500489999999</v>
      </c>
      <c r="M378" s="126">
        <v>2134.280029</v>
      </c>
      <c r="N378" s="126">
        <v>2122.9499510000001</v>
      </c>
      <c r="O378" s="126">
        <v>2130.820068</v>
      </c>
      <c r="P378" s="126">
        <v>2130.820068</v>
      </c>
      <c r="Q378" s="127">
        <v>3070460000</v>
      </c>
    </row>
    <row r="379" spans="2:17">
      <c r="B379" s="125">
        <v>42146</v>
      </c>
      <c r="C379" s="126">
        <v>80.239998</v>
      </c>
      <c r="D379" s="126">
        <v>80.400002000000001</v>
      </c>
      <c r="E379" s="126">
        <v>79.919998000000007</v>
      </c>
      <c r="F379" s="126">
        <v>79.949996999999996</v>
      </c>
      <c r="G379" s="126">
        <v>71.276398</v>
      </c>
      <c r="H379" s="127">
        <v>6003600</v>
      </c>
      <c r="K379" s="125">
        <v>42146</v>
      </c>
      <c r="L379" s="126">
        <v>2130.360107</v>
      </c>
      <c r="M379" s="126">
        <v>2132.1499020000001</v>
      </c>
      <c r="N379" s="126">
        <v>2126.0600589999999</v>
      </c>
      <c r="O379" s="126">
        <v>2126.0600589999999</v>
      </c>
      <c r="P379" s="126">
        <v>2126.0600589999999</v>
      </c>
      <c r="Q379" s="127">
        <v>2571860000</v>
      </c>
    </row>
    <row r="380" spans="2:17">
      <c r="B380" s="125">
        <v>42150</v>
      </c>
      <c r="C380" s="126">
        <v>79.970000999999996</v>
      </c>
      <c r="D380" s="126">
        <v>80.069999999999993</v>
      </c>
      <c r="E380" s="126">
        <v>78.940002000000007</v>
      </c>
      <c r="F380" s="126">
        <v>79.139999000000003</v>
      </c>
      <c r="G380" s="126">
        <v>70.554267999999993</v>
      </c>
      <c r="H380" s="127">
        <v>6698300</v>
      </c>
      <c r="K380" s="125">
        <v>42150</v>
      </c>
      <c r="L380" s="126">
        <v>2125.3400879999999</v>
      </c>
      <c r="M380" s="126">
        <v>2125.3400879999999</v>
      </c>
      <c r="N380" s="126">
        <v>2099.179932</v>
      </c>
      <c r="O380" s="126">
        <v>2104.1999510000001</v>
      </c>
      <c r="P380" s="126">
        <v>2104.1999510000001</v>
      </c>
      <c r="Q380" s="127">
        <v>3342130000</v>
      </c>
    </row>
    <row r="381" spans="2:17">
      <c r="B381" s="125">
        <v>42151</v>
      </c>
      <c r="C381" s="126">
        <v>79.220000999999996</v>
      </c>
      <c r="D381" s="126">
        <v>79.940002000000007</v>
      </c>
      <c r="E381" s="126">
        <v>79.089995999999999</v>
      </c>
      <c r="F381" s="126">
        <v>79.389999000000003</v>
      </c>
      <c r="G381" s="126">
        <v>70.777152999999998</v>
      </c>
      <c r="H381" s="127">
        <v>8094600</v>
      </c>
      <c r="K381" s="125">
        <v>42151</v>
      </c>
      <c r="L381" s="126">
        <v>2105.1298830000001</v>
      </c>
      <c r="M381" s="126">
        <v>2126.219971</v>
      </c>
      <c r="N381" s="126">
        <v>2105.1298830000001</v>
      </c>
      <c r="O381" s="126">
        <v>2123.4799800000001</v>
      </c>
      <c r="P381" s="126">
        <v>2123.4799800000001</v>
      </c>
      <c r="Q381" s="127">
        <v>3127960000</v>
      </c>
    </row>
    <row r="382" spans="2:17">
      <c r="B382" s="125">
        <v>42152</v>
      </c>
      <c r="C382" s="126">
        <v>79.430000000000007</v>
      </c>
      <c r="D382" s="126">
        <v>79.449996999999996</v>
      </c>
      <c r="E382" s="126">
        <v>79.019997000000004</v>
      </c>
      <c r="F382" s="126">
        <v>79.330001999999993</v>
      </c>
      <c r="G382" s="126">
        <v>70.723663000000002</v>
      </c>
      <c r="H382" s="127">
        <v>5803400</v>
      </c>
      <c r="K382" s="125">
        <v>42152</v>
      </c>
      <c r="L382" s="126">
        <v>2122.2700199999999</v>
      </c>
      <c r="M382" s="126">
        <v>2122.2700199999999</v>
      </c>
      <c r="N382" s="126">
        <v>2112.860107</v>
      </c>
      <c r="O382" s="126">
        <v>2120.790039</v>
      </c>
      <c r="P382" s="126">
        <v>2120.790039</v>
      </c>
      <c r="Q382" s="127">
        <v>2980350000</v>
      </c>
    </row>
    <row r="383" spans="2:17">
      <c r="B383" s="125">
        <v>42153</v>
      </c>
      <c r="C383" s="126">
        <v>79.180000000000007</v>
      </c>
      <c r="D383" s="126">
        <v>79.239998</v>
      </c>
      <c r="E383" s="126">
        <v>78.190002000000007</v>
      </c>
      <c r="F383" s="126">
        <v>78.389999000000003</v>
      </c>
      <c r="G383" s="126">
        <v>69.885650999999996</v>
      </c>
      <c r="H383" s="127">
        <v>12491400</v>
      </c>
      <c r="K383" s="125">
        <v>42153</v>
      </c>
      <c r="L383" s="126">
        <v>2120.6599120000001</v>
      </c>
      <c r="M383" s="126">
        <v>2120.6599120000001</v>
      </c>
      <c r="N383" s="126">
        <v>2104.889893</v>
      </c>
      <c r="O383" s="126">
        <v>2107.389893</v>
      </c>
      <c r="P383" s="126">
        <v>2107.389893</v>
      </c>
      <c r="Q383" s="127">
        <v>3927390000</v>
      </c>
    </row>
    <row r="384" spans="2:17">
      <c r="B384" s="125">
        <v>42156</v>
      </c>
      <c r="C384" s="126">
        <v>78.650002000000001</v>
      </c>
      <c r="D384" s="126">
        <v>79.069999999999993</v>
      </c>
      <c r="E384" s="126">
        <v>78.269997000000004</v>
      </c>
      <c r="F384" s="126">
        <v>78.849997999999999</v>
      </c>
      <c r="G384" s="126">
        <v>70.295738</v>
      </c>
      <c r="H384" s="127">
        <v>7588000</v>
      </c>
      <c r="K384" s="125">
        <v>42156</v>
      </c>
      <c r="L384" s="126">
        <v>2108.639893</v>
      </c>
      <c r="M384" s="126">
        <v>2119.1499020000001</v>
      </c>
      <c r="N384" s="126">
        <v>2102.540039</v>
      </c>
      <c r="O384" s="126">
        <v>2111.7299800000001</v>
      </c>
      <c r="P384" s="126">
        <v>2111.7299800000001</v>
      </c>
      <c r="Q384" s="127">
        <v>3011710000</v>
      </c>
    </row>
    <row r="385" spans="2:17">
      <c r="B385" s="125">
        <v>42157</v>
      </c>
      <c r="C385" s="126">
        <v>78.459998999999996</v>
      </c>
      <c r="D385" s="126">
        <v>78.720000999999996</v>
      </c>
      <c r="E385" s="126">
        <v>78.169998000000007</v>
      </c>
      <c r="F385" s="126">
        <v>78.540001000000004</v>
      </c>
      <c r="G385" s="126">
        <v>70.019371000000007</v>
      </c>
      <c r="H385" s="127">
        <v>7352800</v>
      </c>
      <c r="K385" s="125">
        <v>42157</v>
      </c>
      <c r="L385" s="126">
        <v>2110.4099120000001</v>
      </c>
      <c r="M385" s="126">
        <v>2117.5900879999999</v>
      </c>
      <c r="N385" s="126">
        <v>2099.139893</v>
      </c>
      <c r="O385" s="126">
        <v>2109.6000979999999</v>
      </c>
      <c r="P385" s="126">
        <v>2109.6000979999999</v>
      </c>
      <c r="Q385" s="127">
        <v>3049350000</v>
      </c>
    </row>
    <row r="386" spans="2:17">
      <c r="B386" s="125">
        <v>42158</v>
      </c>
      <c r="C386" s="126">
        <v>78.910004000000001</v>
      </c>
      <c r="D386" s="126">
        <v>78.930000000000007</v>
      </c>
      <c r="E386" s="126">
        <v>78.269997000000004</v>
      </c>
      <c r="F386" s="126">
        <v>78.559997999999993</v>
      </c>
      <c r="G386" s="126">
        <v>70.037209000000004</v>
      </c>
      <c r="H386" s="127">
        <v>5985800</v>
      </c>
      <c r="K386" s="125">
        <v>42158</v>
      </c>
      <c r="L386" s="126">
        <v>2110.639893</v>
      </c>
      <c r="M386" s="126">
        <v>2121.919922</v>
      </c>
      <c r="N386" s="126">
        <v>2109.610107</v>
      </c>
      <c r="O386" s="126">
        <v>2114.070068</v>
      </c>
      <c r="P386" s="126">
        <v>2114.070068</v>
      </c>
      <c r="Q386" s="127">
        <v>3099980000</v>
      </c>
    </row>
    <row r="387" spans="2:17">
      <c r="B387" s="125">
        <v>42159</v>
      </c>
      <c r="C387" s="126">
        <v>78.410004000000001</v>
      </c>
      <c r="D387" s="126">
        <v>78.839995999999999</v>
      </c>
      <c r="E387" s="126">
        <v>78.059997999999993</v>
      </c>
      <c r="F387" s="126">
        <v>78.150002000000001</v>
      </c>
      <c r="G387" s="126">
        <v>69.671691999999993</v>
      </c>
      <c r="H387" s="127">
        <v>7714600</v>
      </c>
      <c r="K387" s="125">
        <v>42159</v>
      </c>
      <c r="L387" s="126">
        <v>2112.3500979999999</v>
      </c>
      <c r="M387" s="126">
        <v>2112.889893</v>
      </c>
      <c r="N387" s="126">
        <v>2093.2299800000001</v>
      </c>
      <c r="O387" s="126">
        <v>2095.8400879999999</v>
      </c>
      <c r="P387" s="126">
        <v>2095.8400879999999</v>
      </c>
      <c r="Q387" s="127">
        <v>3200050000</v>
      </c>
    </row>
    <row r="388" spans="2:17">
      <c r="B388" s="125">
        <v>42160</v>
      </c>
      <c r="C388" s="126">
        <v>78.040001000000004</v>
      </c>
      <c r="D388" s="126">
        <v>78.120002999999997</v>
      </c>
      <c r="E388" s="126">
        <v>77.370002999999997</v>
      </c>
      <c r="F388" s="126">
        <v>77.430000000000007</v>
      </c>
      <c r="G388" s="126">
        <v>69.029792999999998</v>
      </c>
      <c r="H388" s="127">
        <v>9439700</v>
      </c>
      <c r="K388" s="125">
        <v>42160</v>
      </c>
      <c r="L388" s="126">
        <v>2095.0900879999999</v>
      </c>
      <c r="M388" s="126">
        <v>2100.98999</v>
      </c>
      <c r="N388" s="126">
        <v>2085.669922</v>
      </c>
      <c r="O388" s="126">
        <v>2092.830078</v>
      </c>
      <c r="P388" s="126">
        <v>2092.830078</v>
      </c>
      <c r="Q388" s="127">
        <v>3243690000</v>
      </c>
    </row>
    <row r="389" spans="2:17">
      <c r="B389" s="125">
        <v>42163</v>
      </c>
      <c r="C389" s="126">
        <v>77.480002999999996</v>
      </c>
      <c r="D389" s="126">
        <v>77.980002999999996</v>
      </c>
      <c r="E389" s="126">
        <v>77.099997999999999</v>
      </c>
      <c r="F389" s="126">
        <v>77.709998999999996</v>
      </c>
      <c r="G389" s="126">
        <v>69.279426999999998</v>
      </c>
      <c r="H389" s="127">
        <v>10885800</v>
      </c>
      <c r="K389" s="125">
        <v>42163</v>
      </c>
      <c r="L389" s="126">
        <v>2092.3400879999999</v>
      </c>
      <c r="M389" s="126">
        <v>2093.01001</v>
      </c>
      <c r="N389" s="126">
        <v>2079.110107</v>
      </c>
      <c r="O389" s="126">
        <v>2079.280029</v>
      </c>
      <c r="P389" s="126">
        <v>2079.280029</v>
      </c>
      <c r="Q389" s="127">
        <v>2917150000</v>
      </c>
    </row>
    <row r="390" spans="2:17">
      <c r="B390" s="125">
        <v>42164</v>
      </c>
      <c r="C390" s="126">
        <v>77.970000999999996</v>
      </c>
      <c r="D390" s="126">
        <v>79.330001999999993</v>
      </c>
      <c r="E390" s="126">
        <v>77.819999999999993</v>
      </c>
      <c r="F390" s="126">
        <v>78.900002000000001</v>
      </c>
      <c r="G390" s="126">
        <v>70.340309000000005</v>
      </c>
      <c r="H390" s="127">
        <v>11528900</v>
      </c>
      <c r="K390" s="125">
        <v>42164</v>
      </c>
      <c r="L390" s="126">
        <v>2079.070068</v>
      </c>
      <c r="M390" s="126">
        <v>2085.6201169999999</v>
      </c>
      <c r="N390" s="126">
        <v>2072.139893</v>
      </c>
      <c r="O390" s="126">
        <v>2080.1499020000001</v>
      </c>
      <c r="P390" s="126">
        <v>2080.1499020000001</v>
      </c>
      <c r="Q390" s="127">
        <v>3034580000</v>
      </c>
    </row>
    <row r="391" spans="2:17">
      <c r="B391" s="125">
        <v>42165</v>
      </c>
      <c r="C391" s="126">
        <v>79.230002999999996</v>
      </c>
      <c r="D391" s="126">
        <v>79.790001000000004</v>
      </c>
      <c r="E391" s="126">
        <v>79.010002</v>
      </c>
      <c r="F391" s="126">
        <v>79.540001000000004</v>
      </c>
      <c r="G391" s="126">
        <v>70.910872999999995</v>
      </c>
      <c r="H391" s="127">
        <v>9483500</v>
      </c>
      <c r="K391" s="125">
        <v>42165</v>
      </c>
      <c r="L391" s="126">
        <v>2081.1201169999999</v>
      </c>
      <c r="M391" s="126">
        <v>2108.5</v>
      </c>
      <c r="N391" s="126">
        <v>2081.1201169999999</v>
      </c>
      <c r="O391" s="126">
        <v>2105.1999510000001</v>
      </c>
      <c r="P391" s="126">
        <v>2105.1999510000001</v>
      </c>
      <c r="Q391" s="127">
        <v>3414320000</v>
      </c>
    </row>
    <row r="392" spans="2:17">
      <c r="B392" s="125">
        <v>42166</v>
      </c>
      <c r="C392" s="126">
        <v>79.930000000000007</v>
      </c>
      <c r="D392" s="126">
        <v>79.930000000000007</v>
      </c>
      <c r="E392" s="126">
        <v>79.239998</v>
      </c>
      <c r="F392" s="126">
        <v>79.410004000000001</v>
      </c>
      <c r="G392" s="126">
        <v>70.794998000000007</v>
      </c>
      <c r="H392" s="127">
        <v>7633300</v>
      </c>
      <c r="K392" s="125">
        <v>42166</v>
      </c>
      <c r="L392" s="126">
        <v>2106.23999</v>
      </c>
      <c r="M392" s="126">
        <v>2115.0200199999999</v>
      </c>
      <c r="N392" s="126">
        <v>2106.23999</v>
      </c>
      <c r="O392" s="126">
        <v>2108.860107</v>
      </c>
      <c r="P392" s="126">
        <v>2108.860107</v>
      </c>
      <c r="Q392" s="127">
        <v>3128600000</v>
      </c>
    </row>
    <row r="393" spans="2:17">
      <c r="B393" s="125">
        <v>42167</v>
      </c>
      <c r="C393" s="126">
        <v>79.169998000000007</v>
      </c>
      <c r="D393" s="126">
        <v>79.319999999999993</v>
      </c>
      <c r="E393" s="126">
        <v>78.569999999999993</v>
      </c>
      <c r="F393" s="126">
        <v>78.870002999999997</v>
      </c>
      <c r="G393" s="126">
        <v>70.313582999999994</v>
      </c>
      <c r="H393" s="127">
        <v>6508600</v>
      </c>
      <c r="K393" s="125">
        <v>42167</v>
      </c>
      <c r="L393" s="126">
        <v>2107.429932</v>
      </c>
      <c r="M393" s="126">
        <v>2107.429932</v>
      </c>
      <c r="N393" s="126">
        <v>2091.330078</v>
      </c>
      <c r="O393" s="126">
        <v>2094.110107</v>
      </c>
      <c r="P393" s="126">
        <v>2094.110107</v>
      </c>
      <c r="Q393" s="127">
        <v>2719400000</v>
      </c>
    </row>
    <row r="394" spans="2:17">
      <c r="B394" s="125">
        <v>42170</v>
      </c>
      <c r="C394" s="126">
        <v>78.330001999999993</v>
      </c>
      <c r="D394" s="126">
        <v>78.459998999999996</v>
      </c>
      <c r="E394" s="126">
        <v>77.930000000000007</v>
      </c>
      <c r="F394" s="126">
        <v>78.120002999999997</v>
      </c>
      <c r="G394" s="126">
        <v>69.644936000000001</v>
      </c>
      <c r="H394" s="127">
        <v>7527900</v>
      </c>
      <c r="K394" s="125">
        <v>42170</v>
      </c>
      <c r="L394" s="126">
        <v>2091.3400879999999</v>
      </c>
      <c r="M394" s="126">
        <v>2091.3400879999999</v>
      </c>
      <c r="N394" s="126">
        <v>2072.48999</v>
      </c>
      <c r="O394" s="126">
        <v>2084.429932</v>
      </c>
      <c r="P394" s="126">
        <v>2084.429932</v>
      </c>
      <c r="Q394" s="127">
        <v>3061570000</v>
      </c>
    </row>
    <row r="395" spans="2:17">
      <c r="B395" s="125">
        <v>42171</v>
      </c>
      <c r="C395" s="126">
        <v>79.599997999999999</v>
      </c>
      <c r="D395" s="126">
        <v>79.599997999999999</v>
      </c>
      <c r="E395" s="126">
        <v>78.540001000000004</v>
      </c>
      <c r="F395" s="126">
        <v>79.099997999999999</v>
      </c>
      <c r="G395" s="126">
        <v>70.518623000000005</v>
      </c>
      <c r="H395" s="127">
        <v>8285700</v>
      </c>
      <c r="K395" s="125">
        <v>42171</v>
      </c>
      <c r="L395" s="126">
        <v>2084.26001</v>
      </c>
      <c r="M395" s="126">
        <v>2097.3999020000001</v>
      </c>
      <c r="N395" s="126">
        <v>2082.1000979999999</v>
      </c>
      <c r="O395" s="126">
        <v>2096.290039</v>
      </c>
      <c r="P395" s="126">
        <v>2096.290039</v>
      </c>
      <c r="Q395" s="127">
        <v>2919900000</v>
      </c>
    </row>
    <row r="396" spans="2:17">
      <c r="B396" s="125">
        <v>42172</v>
      </c>
      <c r="C396" s="126">
        <v>79.199996999999996</v>
      </c>
      <c r="D396" s="126">
        <v>80.190002000000007</v>
      </c>
      <c r="E396" s="126">
        <v>79.160004000000001</v>
      </c>
      <c r="F396" s="126">
        <v>80.080001999999993</v>
      </c>
      <c r="G396" s="126">
        <v>71.392296000000002</v>
      </c>
      <c r="H396" s="127">
        <v>9305800</v>
      </c>
      <c r="K396" s="125">
        <v>42172</v>
      </c>
      <c r="L396" s="126">
        <v>2097.3999020000001</v>
      </c>
      <c r="M396" s="126">
        <v>2106.790039</v>
      </c>
      <c r="N396" s="126">
        <v>2088.860107</v>
      </c>
      <c r="O396" s="126">
        <v>2100.4399410000001</v>
      </c>
      <c r="P396" s="126">
        <v>2100.4399410000001</v>
      </c>
      <c r="Q396" s="127">
        <v>3222240000</v>
      </c>
    </row>
    <row r="397" spans="2:17">
      <c r="B397" s="125">
        <v>42173</v>
      </c>
      <c r="C397" s="126">
        <v>80.330001999999993</v>
      </c>
      <c r="D397" s="126">
        <v>81.220000999999996</v>
      </c>
      <c r="E397" s="126">
        <v>80.300003000000004</v>
      </c>
      <c r="F397" s="126">
        <v>80.819999999999993</v>
      </c>
      <c r="G397" s="126">
        <v>72.052017000000006</v>
      </c>
      <c r="H397" s="127">
        <v>10712500</v>
      </c>
      <c r="K397" s="125">
        <v>42173</v>
      </c>
      <c r="L397" s="126">
        <v>2101.580078</v>
      </c>
      <c r="M397" s="126">
        <v>2126.6499020000001</v>
      </c>
      <c r="N397" s="126">
        <v>2101.580078</v>
      </c>
      <c r="O397" s="126">
        <v>2121.23999</v>
      </c>
      <c r="P397" s="126">
        <v>2121.23999</v>
      </c>
      <c r="Q397" s="127">
        <v>3520360000</v>
      </c>
    </row>
    <row r="398" spans="2:17">
      <c r="B398" s="125">
        <v>42174</v>
      </c>
      <c r="C398" s="126">
        <v>80.709998999999996</v>
      </c>
      <c r="D398" s="126">
        <v>81.199996999999996</v>
      </c>
      <c r="E398" s="126">
        <v>80.480002999999996</v>
      </c>
      <c r="F398" s="126">
        <v>80.540001000000004</v>
      </c>
      <c r="G398" s="126">
        <v>71.802398999999994</v>
      </c>
      <c r="H398" s="127">
        <v>15598800</v>
      </c>
      <c r="K398" s="125">
        <v>42174</v>
      </c>
      <c r="L398" s="126">
        <v>2121.0600589999999</v>
      </c>
      <c r="M398" s="126">
        <v>2121.639893</v>
      </c>
      <c r="N398" s="126">
        <v>2109.4499510000001</v>
      </c>
      <c r="O398" s="126">
        <v>2109.98999</v>
      </c>
      <c r="P398" s="126">
        <v>2109.98999</v>
      </c>
      <c r="Q398" s="127">
        <v>4449810000</v>
      </c>
    </row>
    <row r="399" spans="2:17">
      <c r="B399" s="125">
        <v>42177</v>
      </c>
      <c r="C399" s="126">
        <v>80.919998000000007</v>
      </c>
      <c r="D399" s="126">
        <v>81.180000000000007</v>
      </c>
      <c r="E399" s="126">
        <v>80.330001999999993</v>
      </c>
      <c r="F399" s="126">
        <v>80.449996999999996</v>
      </c>
      <c r="G399" s="126">
        <v>71.722153000000006</v>
      </c>
      <c r="H399" s="127">
        <v>6907900</v>
      </c>
      <c r="K399" s="125">
        <v>42177</v>
      </c>
      <c r="L399" s="126">
        <v>2112.5</v>
      </c>
      <c r="M399" s="126">
        <v>2129.8701169999999</v>
      </c>
      <c r="N399" s="126">
        <v>2112.5</v>
      </c>
      <c r="O399" s="126">
        <v>2122.8500979999999</v>
      </c>
      <c r="P399" s="126">
        <v>2122.8500979999999</v>
      </c>
      <c r="Q399" s="127">
        <v>3030020000</v>
      </c>
    </row>
    <row r="400" spans="2:17">
      <c r="B400" s="125">
        <v>42178</v>
      </c>
      <c r="C400" s="126">
        <v>80.330001999999993</v>
      </c>
      <c r="D400" s="126">
        <v>80.449996999999996</v>
      </c>
      <c r="E400" s="126">
        <v>79.620002999999997</v>
      </c>
      <c r="F400" s="126">
        <v>79.790001000000004</v>
      </c>
      <c r="G400" s="126">
        <v>71.133765999999994</v>
      </c>
      <c r="H400" s="127">
        <v>7190600</v>
      </c>
      <c r="K400" s="125">
        <v>42178</v>
      </c>
      <c r="L400" s="126">
        <v>2123.1599120000001</v>
      </c>
      <c r="M400" s="126">
        <v>2128.030029</v>
      </c>
      <c r="N400" s="126">
        <v>2119.889893</v>
      </c>
      <c r="O400" s="126">
        <v>2124.1999510000001</v>
      </c>
      <c r="P400" s="126">
        <v>2124.1999510000001</v>
      </c>
      <c r="Q400" s="127">
        <v>3091190000</v>
      </c>
    </row>
    <row r="401" spans="2:17">
      <c r="B401" s="125">
        <v>42179</v>
      </c>
      <c r="C401" s="126">
        <v>79.800003000000004</v>
      </c>
      <c r="D401" s="126">
        <v>79.849997999999999</v>
      </c>
      <c r="E401" s="126">
        <v>79.5</v>
      </c>
      <c r="F401" s="126">
        <v>79.510002</v>
      </c>
      <c r="G401" s="126">
        <v>70.884147999999996</v>
      </c>
      <c r="H401" s="127">
        <v>8843700</v>
      </c>
      <c r="K401" s="125">
        <v>42179</v>
      </c>
      <c r="L401" s="126">
        <v>2123.6499020000001</v>
      </c>
      <c r="M401" s="126">
        <v>2125.1000979999999</v>
      </c>
      <c r="N401" s="126">
        <v>2108.580078</v>
      </c>
      <c r="O401" s="126">
        <v>2108.580078</v>
      </c>
      <c r="P401" s="126">
        <v>2108.580078</v>
      </c>
      <c r="Q401" s="127">
        <v>3102480000</v>
      </c>
    </row>
    <row r="402" spans="2:17">
      <c r="B402" s="125">
        <v>42180</v>
      </c>
      <c r="C402" s="126">
        <v>79.709998999999996</v>
      </c>
      <c r="D402" s="126">
        <v>79.900002000000001</v>
      </c>
      <c r="E402" s="126">
        <v>79.389999000000003</v>
      </c>
      <c r="F402" s="126">
        <v>79.389999000000003</v>
      </c>
      <c r="G402" s="126">
        <v>70.777152999999998</v>
      </c>
      <c r="H402" s="127">
        <v>5855700</v>
      </c>
      <c r="K402" s="125">
        <v>42180</v>
      </c>
      <c r="L402" s="126">
        <v>2109.959961</v>
      </c>
      <c r="M402" s="126">
        <v>2116.040039</v>
      </c>
      <c r="N402" s="126">
        <v>2101.780029</v>
      </c>
      <c r="O402" s="126">
        <v>2102.3100589999999</v>
      </c>
      <c r="P402" s="126">
        <v>2102.3100589999999</v>
      </c>
      <c r="Q402" s="127">
        <v>3214610000</v>
      </c>
    </row>
    <row r="403" spans="2:17">
      <c r="B403" s="125">
        <v>42181</v>
      </c>
      <c r="C403" s="126">
        <v>79.540001000000004</v>
      </c>
      <c r="D403" s="126">
        <v>79.739998</v>
      </c>
      <c r="E403" s="126">
        <v>79.279999000000004</v>
      </c>
      <c r="F403" s="126">
        <v>79.339995999999999</v>
      </c>
      <c r="G403" s="126">
        <v>70.732590000000002</v>
      </c>
      <c r="H403" s="127">
        <v>7703200</v>
      </c>
      <c r="K403" s="125">
        <v>42181</v>
      </c>
      <c r="L403" s="126">
        <v>2102.6201169999999</v>
      </c>
      <c r="M403" s="126">
        <v>2108.919922</v>
      </c>
      <c r="N403" s="126">
        <v>2095.3798830000001</v>
      </c>
      <c r="O403" s="126">
        <v>2101.48999</v>
      </c>
      <c r="P403" s="126">
        <v>2101.48999</v>
      </c>
      <c r="Q403" s="127">
        <v>5025470000</v>
      </c>
    </row>
    <row r="404" spans="2:17">
      <c r="B404" s="125">
        <v>42184</v>
      </c>
      <c r="C404" s="126">
        <v>78.949996999999996</v>
      </c>
      <c r="D404" s="126">
        <v>79.370002999999997</v>
      </c>
      <c r="E404" s="126">
        <v>78.260002</v>
      </c>
      <c r="F404" s="126">
        <v>78.319999999999993</v>
      </c>
      <c r="G404" s="126">
        <v>69.823241999999993</v>
      </c>
      <c r="H404" s="127">
        <v>7966200</v>
      </c>
      <c r="K404" s="125">
        <v>42184</v>
      </c>
      <c r="L404" s="126">
        <v>2098.6298830000001</v>
      </c>
      <c r="M404" s="126">
        <v>2098.6298830000001</v>
      </c>
      <c r="N404" s="126">
        <v>2056.639893</v>
      </c>
      <c r="O404" s="126">
        <v>2057.639893</v>
      </c>
      <c r="P404" s="126">
        <v>2057.639893</v>
      </c>
      <c r="Q404" s="127">
        <v>3678960000</v>
      </c>
    </row>
    <row r="405" spans="2:17">
      <c r="B405" s="125">
        <v>42185</v>
      </c>
      <c r="C405" s="126">
        <v>78.919998000000007</v>
      </c>
      <c r="D405" s="126">
        <v>79.010002</v>
      </c>
      <c r="E405" s="126">
        <v>78.129997000000003</v>
      </c>
      <c r="F405" s="126">
        <v>78.239998</v>
      </c>
      <c r="G405" s="126">
        <v>69.751914999999997</v>
      </c>
      <c r="H405" s="127">
        <v>8451400</v>
      </c>
      <c r="K405" s="125">
        <v>42185</v>
      </c>
      <c r="L405" s="126">
        <v>2061.1899410000001</v>
      </c>
      <c r="M405" s="126">
        <v>2074.280029</v>
      </c>
      <c r="N405" s="126">
        <v>2056.320068</v>
      </c>
      <c r="O405" s="126">
        <v>2063.110107</v>
      </c>
      <c r="P405" s="126">
        <v>2063.110107</v>
      </c>
      <c r="Q405" s="127">
        <v>4078540000</v>
      </c>
    </row>
    <row r="406" spans="2:17">
      <c r="B406" s="125">
        <v>42186</v>
      </c>
      <c r="C406" s="126">
        <v>78.389999000000003</v>
      </c>
      <c r="D406" s="126">
        <v>79.769997000000004</v>
      </c>
      <c r="E406" s="126">
        <v>78.120002999999997</v>
      </c>
      <c r="F406" s="126">
        <v>79.720000999999996</v>
      </c>
      <c r="G406" s="126">
        <v>71.071358000000004</v>
      </c>
      <c r="H406" s="127">
        <v>8868000</v>
      </c>
      <c r="K406" s="125">
        <v>42186</v>
      </c>
      <c r="L406" s="126">
        <v>2067</v>
      </c>
      <c r="M406" s="126">
        <v>2082.780029</v>
      </c>
      <c r="N406" s="126">
        <v>2067</v>
      </c>
      <c r="O406" s="126">
        <v>2077.419922</v>
      </c>
      <c r="P406" s="126">
        <v>2077.419922</v>
      </c>
      <c r="Q406" s="127">
        <v>3727260000</v>
      </c>
    </row>
    <row r="407" spans="2:17">
      <c r="B407" s="125">
        <v>42187</v>
      </c>
      <c r="C407" s="126">
        <v>80.010002</v>
      </c>
      <c r="D407" s="126">
        <v>80.349997999999999</v>
      </c>
      <c r="E407" s="126">
        <v>79.769997000000004</v>
      </c>
      <c r="F407" s="126">
        <v>79.930000000000007</v>
      </c>
      <c r="G407" s="126">
        <v>71.258574999999993</v>
      </c>
      <c r="H407" s="127">
        <v>6602500</v>
      </c>
      <c r="K407" s="125">
        <v>42187</v>
      </c>
      <c r="L407" s="126">
        <v>2078.030029</v>
      </c>
      <c r="M407" s="126">
        <v>2085.0600589999999</v>
      </c>
      <c r="N407" s="126">
        <v>2071.0200199999999</v>
      </c>
      <c r="O407" s="126">
        <v>2076.780029</v>
      </c>
      <c r="P407" s="126">
        <v>2076.780029</v>
      </c>
      <c r="Q407" s="127">
        <v>2996540000</v>
      </c>
    </row>
    <row r="408" spans="2:17">
      <c r="B408" s="125">
        <v>42191</v>
      </c>
      <c r="C408" s="126">
        <v>79.610000999999997</v>
      </c>
      <c r="D408" s="126">
        <v>80.220000999999996</v>
      </c>
      <c r="E408" s="126">
        <v>79.5</v>
      </c>
      <c r="F408" s="126">
        <v>80.050003000000004</v>
      </c>
      <c r="G408" s="126">
        <v>71.365561999999997</v>
      </c>
      <c r="H408" s="127">
        <v>6601200</v>
      </c>
      <c r="K408" s="125">
        <v>42191</v>
      </c>
      <c r="L408" s="126">
        <v>2073.9499510000001</v>
      </c>
      <c r="M408" s="126">
        <v>2078.610107</v>
      </c>
      <c r="N408" s="126">
        <v>2058.3999020000001</v>
      </c>
      <c r="O408" s="126">
        <v>2068.76001</v>
      </c>
      <c r="P408" s="126">
        <v>2068.76001</v>
      </c>
      <c r="Q408" s="127">
        <v>3486360000</v>
      </c>
    </row>
    <row r="409" spans="2:17">
      <c r="B409" s="125">
        <v>42192</v>
      </c>
      <c r="C409" s="126">
        <v>80.059997999999993</v>
      </c>
      <c r="D409" s="126">
        <v>81.830001999999993</v>
      </c>
      <c r="E409" s="126">
        <v>80.059997999999993</v>
      </c>
      <c r="F409" s="126">
        <v>81.720000999999996</v>
      </c>
      <c r="G409" s="126">
        <v>72.854370000000003</v>
      </c>
      <c r="H409" s="127">
        <v>11690400</v>
      </c>
      <c r="K409" s="125">
        <v>42192</v>
      </c>
      <c r="L409" s="126">
        <v>2069.5200199999999</v>
      </c>
      <c r="M409" s="126">
        <v>2083.73999</v>
      </c>
      <c r="N409" s="126">
        <v>2044.0200199999999</v>
      </c>
      <c r="O409" s="126">
        <v>2081.3400879999999</v>
      </c>
      <c r="P409" s="126">
        <v>2081.3400879999999</v>
      </c>
      <c r="Q409" s="127">
        <v>4458660000</v>
      </c>
    </row>
    <row r="410" spans="2:17">
      <c r="B410" s="125">
        <v>42193</v>
      </c>
      <c r="C410" s="126">
        <v>81.209998999999996</v>
      </c>
      <c r="D410" s="126">
        <v>81.690002000000007</v>
      </c>
      <c r="E410" s="126">
        <v>80.889999000000003</v>
      </c>
      <c r="F410" s="126">
        <v>80.989998</v>
      </c>
      <c r="G410" s="126">
        <v>72.203575000000001</v>
      </c>
      <c r="H410" s="127">
        <v>6724700</v>
      </c>
      <c r="K410" s="125">
        <v>42193</v>
      </c>
      <c r="L410" s="126">
        <v>2077.6599120000001</v>
      </c>
      <c r="M410" s="126">
        <v>2077.6599120000001</v>
      </c>
      <c r="N410" s="126">
        <v>2044.660034</v>
      </c>
      <c r="O410" s="126">
        <v>2046.6800539999999</v>
      </c>
      <c r="P410" s="126">
        <v>2046.6800539999999</v>
      </c>
      <c r="Q410" s="127">
        <v>3608780000</v>
      </c>
    </row>
    <row r="411" spans="2:17">
      <c r="B411" s="125">
        <v>42194</v>
      </c>
      <c r="C411" s="126">
        <v>81.75</v>
      </c>
      <c r="D411" s="126">
        <v>82</v>
      </c>
      <c r="E411" s="126">
        <v>80.519997000000004</v>
      </c>
      <c r="F411" s="126">
        <v>80.660004000000001</v>
      </c>
      <c r="G411" s="126">
        <v>71.909385999999998</v>
      </c>
      <c r="H411" s="127">
        <v>10419800</v>
      </c>
      <c r="K411" s="125">
        <v>42194</v>
      </c>
      <c r="L411" s="126">
        <v>2049.7299800000001</v>
      </c>
      <c r="M411" s="126">
        <v>2074.280029</v>
      </c>
      <c r="N411" s="126">
        <v>2049.7299800000001</v>
      </c>
      <c r="O411" s="126">
        <v>2051.3100589999999</v>
      </c>
      <c r="P411" s="126">
        <v>2051.3100589999999</v>
      </c>
      <c r="Q411" s="127">
        <v>3446810000</v>
      </c>
    </row>
    <row r="412" spans="2:17">
      <c r="B412" s="125">
        <v>42195</v>
      </c>
      <c r="C412" s="126">
        <v>81.230002999999996</v>
      </c>
      <c r="D412" s="126">
        <v>81.360000999999997</v>
      </c>
      <c r="E412" s="126">
        <v>80.760002</v>
      </c>
      <c r="F412" s="126">
        <v>80.949996999999996</v>
      </c>
      <c r="G412" s="126">
        <v>72.167907999999997</v>
      </c>
      <c r="H412" s="127">
        <v>6892500</v>
      </c>
      <c r="K412" s="125">
        <v>42195</v>
      </c>
      <c r="L412" s="126">
        <v>2052.73999</v>
      </c>
      <c r="M412" s="126">
        <v>2081.3100589999999</v>
      </c>
      <c r="N412" s="126">
        <v>2052.73999</v>
      </c>
      <c r="O412" s="126">
        <v>2076.6201169999999</v>
      </c>
      <c r="P412" s="126">
        <v>2076.6201169999999</v>
      </c>
      <c r="Q412" s="127">
        <v>3065070000</v>
      </c>
    </row>
    <row r="413" spans="2:17">
      <c r="B413" s="125">
        <v>42198</v>
      </c>
      <c r="C413" s="126">
        <v>81.519997000000004</v>
      </c>
      <c r="D413" s="126">
        <v>82.040001000000004</v>
      </c>
      <c r="E413" s="126">
        <v>81.339995999999999</v>
      </c>
      <c r="F413" s="126">
        <v>81.910004000000001</v>
      </c>
      <c r="G413" s="126">
        <v>73.023765999999995</v>
      </c>
      <c r="H413" s="127">
        <v>7332900</v>
      </c>
      <c r="K413" s="125">
        <v>42198</v>
      </c>
      <c r="L413" s="126">
        <v>2080.030029</v>
      </c>
      <c r="M413" s="126">
        <v>2100.669922</v>
      </c>
      <c r="N413" s="126">
        <v>2080.030029</v>
      </c>
      <c r="O413" s="126">
        <v>2099.6000979999999</v>
      </c>
      <c r="P413" s="126">
        <v>2099.6000979999999</v>
      </c>
      <c r="Q413" s="127">
        <v>3096730000</v>
      </c>
    </row>
    <row r="414" spans="2:17">
      <c r="B414" s="125">
        <v>42199</v>
      </c>
      <c r="C414" s="126">
        <v>82.040001000000004</v>
      </c>
      <c r="D414" s="126">
        <v>82.459998999999996</v>
      </c>
      <c r="E414" s="126">
        <v>81.980002999999996</v>
      </c>
      <c r="F414" s="126">
        <v>82.040001000000004</v>
      </c>
      <c r="G414" s="126">
        <v>73.139656000000002</v>
      </c>
      <c r="H414" s="127">
        <v>6119500</v>
      </c>
      <c r="K414" s="125">
        <v>42199</v>
      </c>
      <c r="L414" s="126">
        <v>2099.719971</v>
      </c>
      <c r="M414" s="126">
        <v>2111.9799800000001</v>
      </c>
      <c r="N414" s="126">
        <v>2098.179932</v>
      </c>
      <c r="O414" s="126">
        <v>2108.9499510000001</v>
      </c>
      <c r="P414" s="126">
        <v>2108.9499510000001</v>
      </c>
      <c r="Q414" s="127">
        <v>3002120000</v>
      </c>
    </row>
    <row r="415" spans="2:17">
      <c r="B415" s="125">
        <v>42200</v>
      </c>
      <c r="C415" s="126">
        <v>81.910004000000001</v>
      </c>
      <c r="D415" s="126">
        <v>82.32</v>
      </c>
      <c r="E415" s="126">
        <v>81.839995999999999</v>
      </c>
      <c r="F415" s="126">
        <v>82.150002000000001</v>
      </c>
      <c r="G415" s="126">
        <v>73.237731999999994</v>
      </c>
      <c r="H415" s="127">
        <v>6673700</v>
      </c>
      <c r="K415" s="125">
        <v>42200</v>
      </c>
      <c r="L415" s="126">
        <v>2109.01001</v>
      </c>
      <c r="M415" s="126">
        <v>2114.139893</v>
      </c>
      <c r="N415" s="126">
        <v>2102.48999</v>
      </c>
      <c r="O415" s="126">
        <v>2107.3999020000001</v>
      </c>
      <c r="P415" s="126">
        <v>2107.3999020000001</v>
      </c>
      <c r="Q415" s="127">
        <v>3261810000</v>
      </c>
    </row>
    <row r="416" spans="2:17">
      <c r="B416" s="125">
        <v>42201</v>
      </c>
      <c r="C416" s="126">
        <v>82.449996999999996</v>
      </c>
      <c r="D416" s="126">
        <v>82.550003000000004</v>
      </c>
      <c r="E416" s="126">
        <v>82.099997999999999</v>
      </c>
      <c r="F416" s="126">
        <v>82.300003000000004</v>
      </c>
      <c r="G416" s="126">
        <v>73.371467999999993</v>
      </c>
      <c r="H416" s="127">
        <v>6623400</v>
      </c>
      <c r="K416" s="125">
        <v>42201</v>
      </c>
      <c r="L416" s="126">
        <v>2110.5500489999999</v>
      </c>
      <c r="M416" s="126">
        <v>2124.419922</v>
      </c>
      <c r="N416" s="126">
        <v>2110.5500489999999</v>
      </c>
      <c r="O416" s="126">
        <v>2124.290039</v>
      </c>
      <c r="P416" s="126">
        <v>2124.290039</v>
      </c>
      <c r="Q416" s="127">
        <v>3227080000</v>
      </c>
    </row>
    <row r="417" spans="2:17">
      <c r="B417" s="125">
        <v>42202</v>
      </c>
      <c r="C417" s="126">
        <v>81.889999000000003</v>
      </c>
      <c r="D417" s="126">
        <v>82.379997000000003</v>
      </c>
      <c r="E417" s="126">
        <v>81.599997999999999</v>
      </c>
      <c r="F417" s="126">
        <v>82.239998</v>
      </c>
      <c r="G417" s="126">
        <v>73.317954999999998</v>
      </c>
      <c r="H417" s="127">
        <v>5827300</v>
      </c>
      <c r="K417" s="125">
        <v>42202</v>
      </c>
      <c r="L417" s="126">
        <v>2126.8000489999999</v>
      </c>
      <c r="M417" s="126">
        <v>2128.9099120000001</v>
      </c>
      <c r="N417" s="126">
        <v>2119.8798830000001</v>
      </c>
      <c r="O417" s="126">
        <v>2126.639893</v>
      </c>
      <c r="P417" s="126">
        <v>2126.639893</v>
      </c>
      <c r="Q417" s="127">
        <v>3362750000</v>
      </c>
    </row>
    <row r="418" spans="2:17">
      <c r="B418" s="125">
        <v>42205</v>
      </c>
      <c r="C418" s="126">
        <v>82.089995999999999</v>
      </c>
      <c r="D418" s="126">
        <v>82.349997999999999</v>
      </c>
      <c r="E418" s="126">
        <v>82</v>
      </c>
      <c r="F418" s="126">
        <v>82.190002000000007</v>
      </c>
      <c r="G418" s="126">
        <v>73.273398999999998</v>
      </c>
      <c r="H418" s="127">
        <v>4952100</v>
      </c>
      <c r="K418" s="125">
        <v>42205</v>
      </c>
      <c r="L418" s="126">
        <v>2126.8500979999999</v>
      </c>
      <c r="M418" s="126">
        <v>2132.820068</v>
      </c>
      <c r="N418" s="126">
        <v>2123.6599120000001</v>
      </c>
      <c r="O418" s="126">
        <v>2128.280029</v>
      </c>
      <c r="P418" s="126">
        <v>2128.280029</v>
      </c>
      <c r="Q418" s="127">
        <v>3245870000</v>
      </c>
    </row>
    <row r="419" spans="2:17">
      <c r="B419" s="125">
        <v>42206</v>
      </c>
      <c r="C419" s="126">
        <v>82.010002</v>
      </c>
      <c r="D419" s="126">
        <v>82.129997000000003</v>
      </c>
      <c r="E419" s="126">
        <v>81.370002999999997</v>
      </c>
      <c r="F419" s="126">
        <v>81.629997000000003</v>
      </c>
      <c r="G419" s="126">
        <v>72.774154999999993</v>
      </c>
      <c r="H419" s="127">
        <v>7512400</v>
      </c>
      <c r="K419" s="125">
        <v>42206</v>
      </c>
      <c r="L419" s="126">
        <v>2127.5500489999999</v>
      </c>
      <c r="M419" s="126">
        <v>2128.48999</v>
      </c>
      <c r="N419" s="126">
        <v>2115.3999020000001</v>
      </c>
      <c r="O419" s="126">
        <v>2119.209961</v>
      </c>
      <c r="P419" s="126">
        <v>2119.209961</v>
      </c>
      <c r="Q419" s="127">
        <v>3343690000</v>
      </c>
    </row>
    <row r="420" spans="2:17">
      <c r="B420" s="125">
        <v>42207</v>
      </c>
      <c r="C420" s="126">
        <v>81.029999000000004</v>
      </c>
      <c r="D420" s="126">
        <v>81.300003000000004</v>
      </c>
      <c r="E420" s="126">
        <v>80.669998000000007</v>
      </c>
      <c r="F420" s="126">
        <v>80.830001999999993</v>
      </c>
      <c r="G420" s="126">
        <v>72.650917000000007</v>
      </c>
      <c r="H420" s="127">
        <v>6106400</v>
      </c>
      <c r="K420" s="125">
        <v>42207</v>
      </c>
      <c r="L420" s="126">
        <v>2118.209961</v>
      </c>
      <c r="M420" s="126">
        <v>2118.51001</v>
      </c>
      <c r="N420" s="126">
        <v>2110</v>
      </c>
      <c r="O420" s="126">
        <v>2114.1499020000001</v>
      </c>
      <c r="P420" s="126">
        <v>2114.1499020000001</v>
      </c>
      <c r="Q420" s="127">
        <v>3694070000</v>
      </c>
    </row>
    <row r="421" spans="2:17">
      <c r="B421" s="125">
        <v>42208</v>
      </c>
      <c r="C421" s="126">
        <v>80.830001999999993</v>
      </c>
      <c r="D421" s="126">
        <v>80.889999000000003</v>
      </c>
      <c r="E421" s="126">
        <v>80.139999000000003</v>
      </c>
      <c r="F421" s="126">
        <v>80.699996999999996</v>
      </c>
      <c r="G421" s="126">
        <v>72.534073000000006</v>
      </c>
      <c r="H421" s="127">
        <v>5380900</v>
      </c>
      <c r="K421" s="125">
        <v>42208</v>
      </c>
      <c r="L421" s="126">
        <v>2114.1599120000001</v>
      </c>
      <c r="M421" s="126">
        <v>2116.8701169999999</v>
      </c>
      <c r="N421" s="126">
        <v>2098.6298830000001</v>
      </c>
      <c r="O421" s="126">
        <v>2102.1499020000001</v>
      </c>
      <c r="P421" s="126">
        <v>2102.1499020000001</v>
      </c>
      <c r="Q421" s="127">
        <v>3772810000</v>
      </c>
    </row>
    <row r="422" spans="2:17">
      <c r="B422" s="125">
        <v>42209</v>
      </c>
      <c r="C422" s="126">
        <v>80.510002</v>
      </c>
      <c r="D422" s="126">
        <v>80.730002999999996</v>
      </c>
      <c r="E422" s="126">
        <v>80.230002999999996</v>
      </c>
      <c r="F422" s="126">
        <v>80.290001000000004</v>
      </c>
      <c r="G422" s="126">
        <v>72.165565000000001</v>
      </c>
      <c r="H422" s="127">
        <v>5660800</v>
      </c>
      <c r="K422" s="125">
        <v>42209</v>
      </c>
      <c r="L422" s="126">
        <v>2102.23999</v>
      </c>
      <c r="M422" s="126">
        <v>2106.01001</v>
      </c>
      <c r="N422" s="126">
        <v>2077.0900879999999</v>
      </c>
      <c r="O422" s="126">
        <v>2079.6499020000001</v>
      </c>
      <c r="P422" s="126">
        <v>2079.6499020000001</v>
      </c>
      <c r="Q422" s="127">
        <v>3870040000</v>
      </c>
    </row>
    <row r="423" spans="2:17">
      <c r="B423" s="125">
        <v>42212</v>
      </c>
      <c r="C423" s="126">
        <v>79.830001999999993</v>
      </c>
      <c r="D423" s="126">
        <v>80.069999999999993</v>
      </c>
      <c r="E423" s="126">
        <v>79.430000000000007</v>
      </c>
      <c r="F423" s="126">
        <v>79.970000999999996</v>
      </c>
      <c r="G423" s="126">
        <v>71.877937000000003</v>
      </c>
      <c r="H423" s="127">
        <v>8613600</v>
      </c>
      <c r="K423" s="125">
        <v>42212</v>
      </c>
      <c r="L423" s="126">
        <v>2078.1899410000001</v>
      </c>
      <c r="M423" s="126">
        <v>2078.1899410000001</v>
      </c>
      <c r="N423" s="126">
        <v>2063.5200199999999</v>
      </c>
      <c r="O423" s="126">
        <v>2067.639893</v>
      </c>
      <c r="P423" s="126">
        <v>2067.639893</v>
      </c>
      <c r="Q423" s="127">
        <v>3836750000</v>
      </c>
    </row>
    <row r="424" spans="2:17">
      <c r="B424" s="125">
        <v>42213</v>
      </c>
      <c r="C424" s="126">
        <v>80.139999000000003</v>
      </c>
      <c r="D424" s="126">
        <v>80.660004000000001</v>
      </c>
      <c r="E424" s="126">
        <v>79.910004000000001</v>
      </c>
      <c r="F424" s="126">
        <v>80.230002999999996</v>
      </c>
      <c r="G424" s="126">
        <v>72.111632999999998</v>
      </c>
      <c r="H424" s="127">
        <v>8649900</v>
      </c>
      <c r="K424" s="125">
        <v>42213</v>
      </c>
      <c r="L424" s="126">
        <v>2070.75</v>
      </c>
      <c r="M424" s="126">
        <v>2095.6000979999999</v>
      </c>
      <c r="N424" s="126">
        <v>2069.0900879999999</v>
      </c>
      <c r="O424" s="126">
        <v>2093.25</v>
      </c>
      <c r="P424" s="126">
        <v>2093.25</v>
      </c>
      <c r="Q424" s="127">
        <v>4117740000</v>
      </c>
    </row>
    <row r="425" spans="2:17">
      <c r="B425" s="125">
        <v>42214</v>
      </c>
      <c r="C425" s="126">
        <v>80.260002</v>
      </c>
      <c r="D425" s="126">
        <v>80.989998</v>
      </c>
      <c r="E425" s="126">
        <v>80.160004000000001</v>
      </c>
      <c r="F425" s="126">
        <v>80.620002999999997</v>
      </c>
      <c r="G425" s="126">
        <v>72.462165999999996</v>
      </c>
      <c r="H425" s="127">
        <v>8921500</v>
      </c>
      <c r="K425" s="125">
        <v>42214</v>
      </c>
      <c r="L425" s="126">
        <v>2094.6999510000001</v>
      </c>
      <c r="M425" s="126">
        <v>2110.6000979999999</v>
      </c>
      <c r="N425" s="126">
        <v>2094.080078</v>
      </c>
      <c r="O425" s="126">
        <v>2108.570068</v>
      </c>
      <c r="P425" s="126">
        <v>2108.570068</v>
      </c>
      <c r="Q425" s="127">
        <v>4038900000</v>
      </c>
    </row>
    <row r="426" spans="2:17">
      <c r="B426" s="125">
        <v>42215</v>
      </c>
      <c r="C426" s="126">
        <v>79.400002000000001</v>
      </c>
      <c r="D426" s="126">
        <v>79.480002999999996</v>
      </c>
      <c r="E426" s="126">
        <v>77.150002000000001</v>
      </c>
      <c r="F426" s="126">
        <v>77.389999000000003</v>
      </c>
      <c r="G426" s="126">
        <v>69.558989999999994</v>
      </c>
      <c r="H426" s="127">
        <v>22067800</v>
      </c>
      <c r="K426" s="125">
        <v>42215</v>
      </c>
      <c r="L426" s="126">
        <v>2106.780029</v>
      </c>
      <c r="M426" s="126">
        <v>2110.4799800000001</v>
      </c>
      <c r="N426" s="126">
        <v>2094.969971</v>
      </c>
      <c r="O426" s="126">
        <v>2108.6298830000001</v>
      </c>
      <c r="P426" s="126">
        <v>2108.6298830000001</v>
      </c>
      <c r="Q426" s="127">
        <v>3579410000</v>
      </c>
    </row>
    <row r="427" spans="2:17">
      <c r="B427" s="125">
        <v>42216</v>
      </c>
      <c r="C427" s="126">
        <v>77.629997000000003</v>
      </c>
      <c r="D427" s="126">
        <v>77.739998</v>
      </c>
      <c r="E427" s="126">
        <v>76.660004000000001</v>
      </c>
      <c r="F427" s="126">
        <v>76.699996999999996</v>
      </c>
      <c r="G427" s="126">
        <v>68.938820000000007</v>
      </c>
      <c r="H427" s="127">
        <v>11877200</v>
      </c>
      <c r="K427" s="125">
        <v>42216</v>
      </c>
      <c r="L427" s="126">
        <v>2111.6000979999999</v>
      </c>
      <c r="M427" s="126">
        <v>2114.23999</v>
      </c>
      <c r="N427" s="126">
        <v>2102.070068</v>
      </c>
      <c r="O427" s="126">
        <v>2103.8400879999999</v>
      </c>
      <c r="P427" s="126">
        <v>2103.8400879999999</v>
      </c>
      <c r="Q427" s="127">
        <v>3681340000</v>
      </c>
    </row>
    <row r="428" spans="2:17">
      <c r="B428" s="125">
        <v>42219</v>
      </c>
      <c r="C428" s="126">
        <v>76.510002</v>
      </c>
      <c r="D428" s="126">
        <v>77.089995999999999</v>
      </c>
      <c r="E428" s="126">
        <v>76.010002</v>
      </c>
      <c r="F428" s="126">
        <v>76.400002000000001</v>
      </c>
      <c r="G428" s="126">
        <v>68.669189000000003</v>
      </c>
      <c r="H428" s="127">
        <v>9511300</v>
      </c>
      <c r="K428" s="125">
        <v>42219</v>
      </c>
      <c r="L428" s="126">
        <v>2104.48999</v>
      </c>
      <c r="M428" s="126">
        <v>2105.6999510000001</v>
      </c>
      <c r="N428" s="126">
        <v>2087.3100589999999</v>
      </c>
      <c r="O428" s="126">
        <v>2098.040039</v>
      </c>
      <c r="P428" s="126">
        <v>2098.040039</v>
      </c>
      <c r="Q428" s="127">
        <v>3476770000</v>
      </c>
    </row>
    <row r="429" spans="2:17">
      <c r="B429" s="125">
        <v>42220</v>
      </c>
      <c r="C429" s="126">
        <v>76.029999000000004</v>
      </c>
      <c r="D429" s="126">
        <v>76.339995999999999</v>
      </c>
      <c r="E429" s="126">
        <v>75.75</v>
      </c>
      <c r="F429" s="126">
        <v>75.910004000000001</v>
      </c>
      <c r="G429" s="126">
        <v>68.228759999999994</v>
      </c>
      <c r="H429" s="127">
        <v>13369100</v>
      </c>
      <c r="K429" s="125">
        <v>42220</v>
      </c>
      <c r="L429" s="126">
        <v>2097.679932</v>
      </c>
      <c r="M429" s="126">
        <v>2102.51001</v>
      </c>
      <c r="N429" s="126">
        <v>2088.6000979999999</v>
      </c>
      <c r="O429" s="126">
        <v>2093.320068</v>
      </c>
      <c r="P429" s="126">
        <v>2093.320068</v>
      </c>
      <c r="Q429" s="127">
        <v>3546710000</v>
      </c>
    </row>
    <row r="430" spans="2:17">
      <c r="B430" s="125">
        <v>42221</v>
      </c>
      <c r="C430" s="126">
        <v>76.050003000000004</v>
      </c>
      <c r="D430" s="126">
        <v>76.540001000000004</v>
      </c>
      <c r="E430" s="126">
        <v>75.75</v>
      </c>
      <c r="F430" s="126">
        <v>75.769997000000004</v>
      </c>
      <c r="G430" s="126">
        <v>68.102928000000006</v>
      </c>
      <c r="H430" s="127">
        <v>10895400</v>
      </c>
      <c r="K430" s="125">
        <v>42221</v>
      </c>
      <c r="L430" s="126">
        <v>2095.2700199999999</v>
      </c>
      <c r="M430" s="126">
        <v>2112.6599120000001</v>
      </c>
      <c r="N430" s="126">
        <v>2095.2700199999999</v>
      </c>
      <c r="O430" s="126">
        <v>2099.8400879999999</v>
      </c>
      <c r="P430" s="126">
        <v>2099.8400879999999</v>
      </c>
      <c r="Q430" s="127">
        <v>3968680000</v>
      </c>
    </row>
    <row r="431" spans="2:17">
      <c r="B431" s="125">
        <v>42222</v>
      </c>
      <c r="C431" s="126">
        <v>76.010002</v>
      </c>
      <c r="D431" s="126">
        <v>76.010002</v>
      </c>
      <c r="E431" s="126">
        <v>75.25</v>
      </c>
      <c r="F431" s="126">
        <v>75.739998</v>
      </c>
      <c r="G431" s="126">
        <v>68.075951000000003</v>
      </c>
      <c r="H431" s="127">
        <v>9353300</v>
      </c>
      <c r="K431" s="125">
        <v>42222</v>
      </c>
      <c r="L431" s="126">
        <v>2100.75</v>
      </c>
      <c r="M431" s="126">
        <v>2103.320068</v>
      </c>
      <c r="N431" s="126">
        <v>2075.530029</v>
      </c>
      <c r="O431" s="126">
        <v>2083.5600589999999</v>
      </c>
      <c r="P431" s="126">
        <v>2083.5600589999999</v>
      </c>
      <c r="Q431" s="127">
        <v>4246570000</v>
      </c>
    </row>
    <row r="432" spans="2:17">
      <c r="B432" s="125">
        <v>42223</v>
      </c>
      <c r="C432" s="126">
        <v>75.589995999999999</v>
      </c>
      <c r="D432" s="126">
        <v>75.720000999999996</v>
      </c>
      <c r="E432" s="126">
        <v>75.339995999999999</v>
      </c>
      <c r="F432" s="126">
        <v>75.480002999999996</v>
      </c>
      <c r="G432" s="126">
        <v>67.842277999999993</v>
      </c>
      <c r="H432" s="127">
        <v>10045400</v>
      </c>
      <c r="K432" s="125">
        <v>42223</v>
      </c>
      <c r="L432" s="126">
        <v>2082.610107</v>
      </c>
      <c r="M432" s="126">
        <v>2082.610107</v>
      </c>
      <c r="N432" s="126">
        <v>2067.9099120000001</v>
      </c>
      <c r="O432" s="126">
        <v>2077.570068</v>
      </c>
      <c r="P432" s="126">
        <v>2077.570068</v>
      </c>
      <c r="Q432" s="127">
        <v>3602320000</v>
      </c>
    </row>
    <row r="433" spans="2:17">
      <c r="B433" s="125">
        <v>42226</v>
      </c>
      <c r="C433" s="126">
        <v>75.949996999999996</v>
      </c>
      <c r="D433" s="126">
        <v>76.5</v>
      </c>
      <c r="E433" s="126">
        <v>75.800003000000004</v>
      </c>
      <c r="F433" s="126">
        <v>76.379997000000003</v>
      </c>
      <c r="G433" s="126">
        <v>68.651214999999993</v>
      </c>
      <c r="H433" s="127">
        <v>9165900</v>
      </c>
      <c r="K433" s="125">
        <v>42226</v>
      </c>
      <c r="L433" s="126">
        <v>2080.9799800000001</v>
      </c>
      <c r="M433" s="126">
        <v>2105.3500979999999</v>
      </c>
      <c r="N433" s="126">
        <v>2080.9799800000001</v>
      </c>
      <c r="O433" s="126">
        <v>2104.179932</v>
      </c>
      <c r="P433" s="126">
        <v>2104.179932</v>
      </c>
      <c r="Q433" s="127">
        <v>3514460000</v>
      </c>
    </row>
    <row r="434" spans="2:17">
      <c r="B434" s="125">
        <v>42227</v>
      </c>
      <c r="C434" s="126">
        <v>76.040001000000004</v>
      </c>
      <c r="D434" s="126">
        <v>76.449996999999996</v>
      </c>
      <c r="E434" s="126">
        <v>75.809997999999993</v>
      </c>
      <c r="F434" s="126">
        <v>76.220000999999996</v>
      </c>
      <c r="G434" s="126">
        <v>68.507401000000002</v>
      </c>
      <c r="H434" s="127">
        <v>7462000</v>
      </c>
      <c r="K434" s="125">
        <v>42227</v>
      </c>
      <c r="L434" s="126">
        <v>2102.6599120000001</v>
      </c>
      <c r="M434" s="126">
        <v>2102.6599120000001</v>
      </c>
      <c r="N434" s="126">
        <v>2076.48999</v>
      </c>
      <c r="O434" s="126">
        <v>2084.070068</v>
      </c>
      <c r="P434" s="126">
        <v>2084.070068</v>
      </c>
      <c r="Q434" s="127">
        <v>3708880000</v>
      </c>
    </row>
    <row r="435" spans="2:17">
      <c r="B435" s="125">
        <v>42228</v>
      </c>
      <c r="C435" s="126">
        <v>75.889999000000003</v>
      </c>
      <c r="D435" s="126">
        <v>76.430000000000007</v>
      </c>
      <c r="E435" s="126">
        <v>75.339995999999999</v>
      </c>
      <c r="F435" s="126">
        <v>76.389999000000003</v>
      </c>
      <c r="G435" s="126">
        <v>68.660201999999998</v>
      </c>
      <c r="H435" s="127">
        <v>10397700</v>
      </c>
      <c r="K435" s="125">
        <v>42228</v>
      </c>
      <c r="L435" s="126">
        <v>2081.1000979999999</v>
      </c>
      <c r="M435" s="126">
        <v>2089.0600589999999</v>
      </c>
      <c r="N435" s="126">
        <v>2052.0900879999999</v>
      </c>
      <c r="O435" s="126">
        <v>2086.0500489999999</v>
      </c>
      <c r="P435" s="126">
        <v>2086.0500489999999</v>
      </c>
      <c r="Q435" s="127">
        <v>4269130000</v>
      </c>
    </row>
    <row r="436" spans="2:17">
      <c r="B436" s="125">
        <v>42229</v>
      </c>
      <c r="C436" s="126">
        <v>76.489998</v>
      </c>
      <c r="D436" s="126">
        <v>76.510002</v>
      </c>
      <c r="E436" s="126">
        <v>75.629997000000003</v>
      </c>
      <c r="F436" s="126">
        <v>75.779999000000004</v>
      </c>
      <c r="G436" s="126">
        <v>68.111923000000004</v>
      </c>
      <c r="H436" s="127">
        <v>5948000</v>
      </c>
      <c r="K436" s="125">
        <v>42229</v>
      </c>
      <c r="L436" s="126">
        <v>2086.1899410000001</v>
      </c>
      <c r="M436" s="126">
        <v>2092.929932</v>
      </c>
      <c r="N436" s="126">
        <v>2078.26001</v>
      </c>
      <c r="O436" s="126">
        <v>2083.389893</v>
      </c>
      <c r="P436" s="126">
        <v>2083.389893</v>
      </c>
      <c r="Q436" s="127">
        <v>3221300000</v>
      </c>
    </row>
    <row r="437" spans="2:17">
      <c r="B437" s="125">
        <v>42230</v>
      </c>
      <c r="C437" s="126">
        <v>75.739998</v>
      </c>
      <c r="D437" s="126">
        <v>75.809997999999993</v>
      </c>
      <c r="E437" s="126">
        <v>75.379997000000003</v>
      </c>
      <c r="F437" s="126">
        <v>75.620002999999997</v>
      </c>
      <c r="G437" s="126">
        <v>67.968102000000002</v>
      </c>
      <c r="H437" s="127">
        <v>5580600</v>
      </c>
      <c r="K437" s="125">
        <v>42230</v>
      </c>
      <c r="L437" s="126">
        <v>2083.1499020000001</v>
      </c>
      <c r="M437" s="126">
        <v>2092.4499510000001</v>
      </c>
      <c r="N437" s="126">
        <v>2080.610107</v>
      </c>
      <c r="O437" s="126">
        <v>2091.540039</v>
      </c>
      <c r="P437" s="126">
        <v>2091.540039</v>
      </c>
      <c r="Q437" s="127">
        <v>2795590000</v>
      </c>
    </row>
    <row r="438" spans="2:17">
      <c r="B438" s="125">
        <v>42233</v>
      </c>
      <c r="C438" s="126">
        <v>75.809997999999993</v>
      </c>
      <c r="D438" s="126">
        <v>75.809997999999993</v>
      </c>
      <c r="E438" s="126">
        <v>74.75</v>
      </c>
      <c r="F438" s="126">
        <v>75.529999000000004</v>
      </c>
      <c r="G438" s="126">
        <v>67.887214999999998</v>
      </c>
      <c r="H438" s="127">
        <v>8683900</v>
      </c>
      <c r="K438" s="125">
        <v>42233</v>
      </c>
      <c r="L438" s="126">
        <v>2089.6999510000001</v>
      </c>
      <c r="M438" s="126">
        <v>2102.8701169999999</v>
      </c>
      <c r="N438" s="126">
        <v>2079.3000489999999</v>
      </c>
      <c r="O438" s="126">
        <v>2102.4399410000001</v>
      </c>
      <c r="P438" s="126">
        <v>2102.4399410000001</v>
      </c>
      <c r="Q438" s="127">
        <v>2867690000</v>
      </c>
    </row>
    <row r="439" spans="2:17">
      <c r="B439" s="125">
        <v>42234</v>
      </c>
      <c r="C439" s="126">
        <v>75.580001999999993</v>
      </c>
      <c r="D439" s="126">
        <v>75.800003000000004</v>
      </c>
      <c r="E439" s="126">
        <v>75</v>
      </c>
      <c r="F439" s="126">
        <v>75.129997000000003</v>
      </c>
      <c r="G439" s="126">
        <v>67.527694999999994</v>
      </c>
      <c r="H439" s="127">
        <v>7445900</v>
      </c>
      <c r="K439" s="125">
        <v>42234</v>
      </c>
      <c r="L439" s="126">
        <v>2101.98999</v>
      </c>
      <c r="M439" s="126">
        <v>2103.469971</v>
      </c>
      <c r="N439" s="126">
        <v>2094.139893</v>
      </c>
      <c r="O439" s="126">
        <v>2096.919922</v>
      </c>
      <c r="P439" s="126">
        <v>2096.919922</v>
      </c>
      <c r="Q439" s="127">
        <v>2949990000</v>
      </c>
    </row>
    <row r="440" spans="2:17">
      <c r="B440" s="125">
        <v>42235</v>
      </c>
      <c r="C440" s="126">
        <v>74.930000000000007</v>
      </c>
      <c r="D440" s="126">
        <v>74.930000000000007</v>
      </c>
      <c r="E440" s="126">
        <v>74.019997000000004</v>
      </c>
      <c r="F440" s="126">
        <v>74.120002999999997</v>
      </c>
      <c r="G440" s="126">
        <v>66.619888000000003</v>
      </c>
      <c r="H440" s="127">
        <v>9865300</v>
      </c>
      <c r="K440" s="125">
        <v>42235</v>
      </c>
      <c r="L440" s="126">
        <v>2095.6899410000001</v>
      </c>
      <c r="M440" s="126">
        <v>2096.169922</v>
      </c>
      <c r="N440" s="126">
        <v>2070.530029</v>
      </c>
      <c r="O440" s="126">
        <v>2079.610107</v>
      </c>
      <c r="P440" s="126">
        <v>2079.610107</v>
      </c>
      <c r="Q440" s="127">
        <v>3512920000</v>
      </c>
    </row>
    <row r="441" spans="2:17">
      <c r="B441" s="125">
        <v>42236</v>
      </c>
      <c r="C441" s="126">
        <v>73.75</v>
      </c>
      <c r="D441" s="126">
        <v>74.720000999999996</v>
      </c>
      <c r="E441" s="126">
        <v>73.459998999999996</v>
      </c>
      <c r="F441" s="126">
        <v>73.910004000000001</v>
      </c>
      <c r="G441" s="126">
        <v>66.431151999999997</v>
      </c>
      <c r="H441" s="127">
        <v>10696500</v>
      </c>
      <c r="K441" s="125">
        <v>42236</v>
      </c>
      <c r="L441" s="126">
        <v>2076.610107</v>
      </c>
      <c r="M441" s="126">
        <v>2076.610107</v>
      </c>
      <c r="N441" s="126">
        <v>2035.7299800000001</v>
      </c>
      <c r="O441" s="126">
        <v>2035.7299800000001</v>
      </c>
      <c r="P441" s="126">
        <v>2035.7299800000001</v>
      </c>
      <c r="Q441" s="127">
        <v>3922470000</v>
      </c>
    </row>
    <row r="442" spans="2:17">
      <c r="B442" s="125">
        <v>42237</v>
      </c>
      <c r="C442" s="126">
        <v>73.550003000000004</v>
      </c>
      <c r="D442" s="126">
        <v>73.900002000000001</v>
      </c>
      <c r="E442" s="126">
        <v>71.830001999999993</v>
      </c>
      <c r="F442" s="126">
        <v>71.839995999999999</v>
      </c>
      <c r="G442" s="126">
        <v>64.570594999999997</v>
      </c>
      <c r="H442" s="127">
        <v>15763900</v>
      </c>
      <c r="K442" s="125">
        <v>42237</v>
      </c>
      <c r="L442" s="126">
        <v>2034.079956</v>
      </c>
      <c r="M442" s="126">
        <v>2034.079956</v>
      </c>
      <c r="N442" s="126">
        <v>1970.8900149999999</v>
      </c>
      <c r="O442" s="126">
        <v>1970.8900149999999</v>
      </c>
      <c r="P442" s="126">
        <v>1970.8900149999999</v>
      </c>
      <c r="Q442" s="127">
        <v>5018240000</v>
      </c>
    </row>
    <row r="443" spans="2:17">
      <c r="B443" s="125">
        <v>42240</v>
      </c>
      <c r="C443" s="126">
        <v>68.569999999999993</v>
      </c>
      <c r="D443" s="126">
        <v>71.069999999999993</v>
      </c>
      <c r="E443" s="126">
        <v>65.019997000000004</v>
      </c>
      <c r="F443" s="126">
        <v>69.139999000000003</v>
      </c>
      <c r="G443" s="126">
        <v>62.143818000000003</v>
      </c>
      <c r="H443" s="127">
        <v>23696300</v>
      </c>
      <c r="K443" s="125">
        <v>42240</v>
      </c>
      <c r="L443" s="126">
        <v>1965.150024</v>
      </c>
      <c r="M443" s="126">
        <v>1965.150024</v>
      </c>
      <c r="N443" s="126">
        <v>1867.01001</v>
      </c>
      <c r="O443" s="126">
        <v>1893.209961</v>
      </c>
      <c r="P443" s="126">
        <v>1893.209961</v>
      </c>
      <c r="Q443" s="127">
        <v>6612690000</v>
      </c>
    </row>
    <row r="444" spans="2:17">
      <c r="B444" s="125">
        <v>42241</v>
      </c>
      <c r="C444" s="126">
        <v>72.180000000000007</v>
      </c>
      <c r="D444" s="126">
        <v>72.230002999999996</v>
      </c>
      <c r="E444" s="126">
        <v>68.300003000000004</v>
      </c>
      <c r="F444" s="126">
        <v>68.419998000000007</v>
      </c>
      <c r="G444" s="126">
        <v>61.496665999999998</v>
      </c>
      <c r="H444" s="127">
        <v>21476900</v>
      </c>
      <c r="K444" s="125">
        <v>42241</v>
      </c>
      <c r="L444" s="126">
        <v>1898.079956</v>
      </c>
      <c r="M444" s="126">
        <v>1948.040039</v>
      </c>
      <c r="N444" s="126">
        <v>1867.079956</v>
      </c>
      <c r="O444" s="126">
        <v>1867.6099850000001</v>
      </c>
      <c r="P444" s="126">
        <v>1867.6099850000001</v>
      </c>
      <c r="Q444" s="127">
        <v>5183560000</v>
      </c>
    </row>
    <row r="445" spans="2:17">
      <c r="B445" s="125">
        <v>42242</v>
      </c>
      <c r="C445" s="126">
        <v>69.900002000000001</v>
      </c>
      <c r="D445" s="126">
        <v>71</v>
      </c>
      <c r="E445" s="126">
        <v>68.949996999999996</v>
      </c>
      <c r="F445" s="126">
        <v>70.900002000000001</v>
      </c>
      <c r="G445" s="126">
        <v>63.725731000000003</v>
      </c>
      <c r="H445" s="127">
        <v>17464700</v>
      </c>
      <c r="K445" s="125">
        <v>42242</v>
      </c>
      <c r="L445" s="126">
        <v>1872.75</v>
      </c>
      <c r="M445" s="126">
        <v>1943.089966</v>
      </c>
      <c r="N445" s="126">
        <v>1872.75</v>
      </c>
      <c r="O445" s="126">
        <v>1940.51001</v>
      </c>
      <c r="P445" s="126">
        <v>1940.51001</v>
      </c>
      <c r="Q445" s="127">
        <v>5338250000</v>
      </c>
    </row>
    <row r="446" spans="2:17">
      <c r="B446" s="125">
        <v>42243</v>
      </c>
      <c r="C446" s="126">
        <v>71.400002000000001</v>
      </c>
      <c r="D446" s="126">
        <v>71.75</v>
      </c>
      <c r="E446" s="126">
        <v>70.019997000000004</v>
      </c>
      <c r="F446" s="126">
        <v>71.480002999999996</v>
      </c>
      <c r="G446" s="126">
        <v>64.247024999999994</v>
      </c>
      <c r="H446" s="127">
        <v>13434000</v>
      </c>
      <c r="K446" s="125">
        <v>42243</v>
      </c>
      <c r="L446" s="126">
        <v>1942.7700199999999</v>
      </c>
      <c r="M446" s="126">
        <v>1989.599976</v>
      </c>
      <c r="N446" s="126">
        <v>1942.7700199999999</v>
      </c>
      <c r="O446" s="126">
        <v>1987.660034</v>
      </c>
      <c r="P446" s="126">
        <v>1987.660034</v>
      </c>
      <c r="Q446" s="127">
        <v>5006390000</v>
      </c>
    </row>
    <row r="447" spans="2:17">
      <c r="B447" s="125">
        <v>42244</v>
      </c>
      <c r="C447" s="126">
        <v>71.169998000000007</v>
      </c>
      <c r="D447" s="126">
        <v>71.269997000000004</v>
      </c>
      <c r="E447" s="126">
        <v>70.589995999999999</v>
      </c>
      <c r="F447" s="126">
        <v>71.209998999999996</v>
      </c>
      <c r="G447" s="126">
        <v>64.004363999999995</v>
      </c>
      <c r="H447" s="127">
        <v>10020000</v>
      </c>
      <c r="K447" s="125">
        <v>42244</v>
      </c>
      <c r="L447" s="126">
        <v>1986.0600589999999</v>
      </c>
      <c r="M447" s="126">
        <v>1993.4799800000001</v>
      </c>
      <c r="N447" s="126">
        <v>1975.1899410000001</v>
      </c>
      <c r="O447" s="126">
        <v>1988.869995</v>
      </c>
      <c r="P447" s="126">
        <v>1988.869995</v>
      </c>
      <c r="Q447" s="127">
        <v>3949080000</v>
      </c>
    </row>
    <row r="448" spans="2:17">
      <c r="B448" s="125">
        <v>42247</v>
      </c>
      <c r="C448" s="126">
        <v>71</v>
      </c>
      <c r="D448" s="126">
        <v>71</v>
      </c>
      <c r="E448" s="126">
        <v>70.300003000000004</v>
      </c>
      <c r="F448" s="126">
        <v>70.669998000000007</v>
      </c>
      <c r="G448" s="126">
        <v>63.518990000000002</v>
      </c>
      <c r="H448" s="127">
        <v>9351800</v>
      </c>
      <c r="K448" s="125">
        <v>42247</v>
      </c>
      <c r="L448" s="126">
        <v>1986.7299800000001</v>
      </c>
      <c r="M448" s="126">
        <v>1986.7299800000001</v>
      </c>
      <c r="N448" s="126">
        <v>1965.9799800000001</v>
      </c>
      <c r="O448" s="126">
        <v>1972.1800539999999</v>
      </c>
      <c r="P448" s="126">
        <v>1972.1800539999999</v>
      </c>
      <c r="Q448" s="127">
        <v>3915100000</v>
      </c>
    </row>
    <row r="449" spans="2:17">
      <c r="B449" s="125">
        <v>42248</v>
      </c>
      <c r="C449" s="126">
        <v>69.370002999999997</v>
      </c>
      <c r="D449" s="126">
        <v>69.879997000000003</v>
      </c>
      <c r="E449" s="126">
        <v>68.519997000000004</v>
      </c>
      <c r="F449" s="126">
        <v>68.900002000000001</v>
      </c>
      <c r="G449" s="126">
        <v>61.928100999999998</v>
      </c>
      <c r="H449" s="127">
        <v>15437700</v>
      </c>
      <c r="K449" s="125">
        <v>42248</v>
      </c>
      <c r="L449" s="126">
        <v>1970.089966</v>
      </c>
      <c r="M449" s="126">
        <v>1970.089966</v>
      </c>
      <c r="N449" s="126">
        <v>1903.0699460000001</v>
      </c>
      <c r="O449" s="126">
        <v>1913.849976</v>
      </c>
      <c r="P449" s="126">
        <v>1913.849976</v>
      </c>
      <c r="Q449" s="127">
        <v>4371850000</v>
      </c>
    </row>
    <row r="450" spans="2:17">
      <c r="B450" s="125">
        <v>42249</v>
      </c>
      <c r="C450" s="126">
        <v>69.650002000000001</v>
      </c>
      <c r="D450" s="126">
        <v>69.849997999999999</v>
      </c>
      <c r="E450" s="126">
        <v>69.220000999999996</v>
      </c>
      <c r="F450" s="126">
        <v>69.809997999999993</v>
      </c>
      <c r="G450" s="126">
        <v>62.746009999999998</v>
      </c>
      <c r="H450" s="127">
        <v>8903700</v>
      </c>
      <c r="K450" s="125">
        <v>42249</v>
      </c>
      <c r="L450" s="126">
        <v>1916.5200199999999</v>
      </c>
      <c r="M450" s="126">
        <v>1948.910034</v>
      </c>
      <c r="N450" s="126">
        <v>1916.5200199999999</v>
      </c>
      <c r="O450" s="126">
        <v>1948.8599850000001</v>
      </c>
      <c r="P450" s="126">
        <v>1948.8599850000001</v>
      </c>
      <c r="Q450" s="127">
        <v>3742620000</v>
      </c>
    </row>
    <row r="451" spans="2:17">
      <c r="B451" s="125">
        <v>42250</v>
      </c>
      <c r="C451" s="126">
        <v>70.180000000000007</v>
      </c>
      <c r="D451" s="126">
        <v>70.459998999999996</v>
      </c>
      <c r="E451" s="126">
        <v>69.699996999999996</v>
      </c>
      <c r="F451" s="126">
        <v>69.930000000000007</v>
      </c>
      <c r="G451" s="126">
        <v>62.853886000000003</v>
      </c>
      <c r="H451" s="127">
        <v>8468300</v>
      </c>
      <c r="K451" s="125">
        <v>42250</v>
      </c>
      <c r="L451" s="126">
        <v>1950.790039</v>
      </c>
      <c r="M451" s="126">
        <v>1975.01001</v>
      </c>
      <c r="N451" s="126">
        <v>1944.719971</v>
      </c>
      <c r="O451" s="126">
        <v>1951.130005</v>
      </c>
      <c r="P451" s="126">
        <v>1951.130005</v>
      </c>
      <c r="Q451" s="127">
        <v>3520700000</v>
      </c>
    </row>
    <row r="452" spans="2:17">
      <c r="B452" s="125">
        <v>42251</v>
      </c>
      <c r="C452" s="126">
        <v>69.279999000000004</v>
      </c>
      <c r="D452" s="126">
        <v>69.279999000000004</v>
      </c>
      <c r="E452" s="126">
        <v>68.5</v>
      </c>
      <c r="F452" s="126">
        <v>68.760002</v>
      </c>
      <c r="G452" s="126">
        <v>61.802273</v>
      </c>
      <c r="H452" s="127">
        <v>11497500</v>
      </c>
      <c r="K452" s="125">
        <v>42251</v>
      </c>
      <c r="L452" s="126">
        <v>1947.76001</v>
      </c>
      <c r="M452" s="126">
        <v>1947.76001</v>
      </c>
      <c r="N452" s="126">
        <v>1911.209961</v>
      </c>
      <c r="O452" s="126">
        <v>1921.219971</v>
      </c>
      <c r="P452" s="126">
        <v>1921.219971</v>
      </c>
      <c r="Q452" s="127">
        <v>3167090000</v>
      </c>
    </row>
    <row r="453" spans="2:17">
      <c r="B453" s="125">
        <v>42255</v>
      </c>
      <c r="C453" s="126">
        <v>70.309997999999993</v>
      </c>
      <c r="D453" s="126">
        <v>70.440002000000007</v>
      </c>
      <c r="E453" s="126">
        <v>69.559997999999993</v>
      </c>
      <c r="F453" s="126">
        <v>69.980002999999996</v>
      </c>
      <c r="G453" s="126">
        <v>62.898814999999999</v>
      </c>
      <c r="H453" s="127">
        <v>9182300</v>
      </c>
      <c r="K453" s="125">
        <v>42255</v>
      </c>
      <c r="L453" s="126">
        <v>1927.3000489999999</v>
      </c>
      <c r="M453" s="126">
        <v>1970.420044</v>
      </c>
      <c r="N453" s="126">
        <v>1927.3000489999999</v>
      </c>
      <c r="O453" s="126">
        <v>1969.410034</v>
      </c>
      <c r="P453" s="126">
        <v>1969.410034</v>
      </c>
      <c r="Q453" s="127">
        <v>3548650000</v>
      </c>
    </row>
    <row r="454" spans="2:17">
      <c r="B454" s="125">
        <v>42256</v>
      </c>
      <c r="C454" s="126">
        <v>70.440002000000007</v>
      </c>
      <c r="D454" s="126">
        <v>70.540001000000004</v>
      </c>
      <c r="E454" s="126">
        <v>68.370002999999997</v>
      </c>
      <c r="F454" s="126">
        <v>68.480002999999996</v>
      </c>
      <c r="G454" s="126">
        <v>61.550601999999998</v>
      </c>
      <c r="H454" s="127">
        <v>10968000</v>
      </c>
      <c r="K454" s="125">
        <v>42256</v>
      </c>
      <c r="L454" s="126">
        <v>1971.4499510000001</v>
      </c>
      <c r="M454" s="126">
        <v>1988.630005</v>
      </c>
      <c r="N454" s="126">
        <v>1937.880005</v>
      </c>
      <c r="O454" s="126">
        <v>1942.040039</v>
      </c>
      <c r="P454" s="126">
        <v>1942.040039</v>
      </c>
      <c r="Q454" s="127">
        <v>3652120000</v>
      </c>
    </row>
    <row r="455" spans="2:17">
      <c r="B455" s="125">
        <v>42257</v>
      </c>
      <c r="C455" s="126">
        <v>68.120002999999997</v>
      </c>
      <c r="D455" s="126">
        <v>68.949996999999996</v>
      </c>
      <c r="E455" s="126">
        <v>67.75</v>
      </c>
      <c r="F455" s="126">
        <v>68.319999999999993</v>
      </c>
      <c r="G455" s="126">
        <v>61.406792000000003</v>
      </c>
      <c r="H455" s="127">
        <v>12591100</v>
      </c>
      <c r="K455" s="125">
        <v>42257</v>
      </c>
      <c r="L455" s="126">
        <v>1941.589966</v>
      </c>
      <c r="M455" s="126">
        <v>1965.290039</v>
      </c>
      <c r="N455" s="126">
        <v>1937.1899410000001</v>
      </c>
      <c r="O455" s="126">
        <v>1952.290039</v>
      </c>
      <c r="P455" s="126">
        <v>1952.290039</v>
      </c>
      <c r="Q455" s="127">
        <v>3626320000</v>
      </c>
    </row>
    <row r="456" spans="2:17">
      <c r="B456" s="125">
        <v>42258</v>
      </c>
      <c r="C456" s="126">
        <v>68.059997999999993</v>
      </c>
      <c r="D456" s="126">
        <v>68.510002</v>
      </c>
      <c r="E456" s="126">
        <v>67.730002999999996</v>
      </c>
      <c r="F456" s="126">
        <v>68.419998000000007</v>
      </c>
      <c r="G456" s="126">
        <v>61.496665999999998</v>
      </c>
      <c r="H456" s="127">
        <v>11291400</v>
      </c>
      <c r="K456" s="125">
        <v>42258</v>
      </c>
      <c r="L456" s="126">
        <v>1951.4499510000001</v>
      </c>
      <c r="M456" s="126">
        <v>1961.0500489999999</v>
      </c>
      <c r="N456" s="126">
        <v>1939.1899410000001</v>
      </c>
      <c r="O456" s="126">
        <v>1961.0500489999999</v>
      </c>
      <c r="P456" s="126">
        <v>1961.0500489999999</v>
      </c>
      <c r="Q456" s="127">
        <v>3218590000</v>
      </c>
    </row>
    <row r="457" spans="2:17">
      <c r="B457" s="125">
        <v>42261</v>
      </c>
      <c r="C457" s="126">
        <v>68.230002999999996</v>
      </c>
      <c r="D457" s="126">
        <v>68.300003000000004</v>
      </c>
      <c r="E457" s="126">
        <v>67.330001999999993</v>
      </c>
      <c r="F457" s="126">
        <v>68.059997999999993</v>
      </c>
      <c r="G457" s="126">
        <v>61.173099999999998</v>
      </c>
      <c r="H457" s="127">
        <v>9712800</v>
      </c>
      <c r="K457" s="125">
        <v>42261</v>
      </c>
      <c r="L457" s="126">
        <v>1963.0600589999999</v>
      </c>
      <c r="M457" s="126">
        <v>1963.0600589999999</v>
      </c>
      <c r="N457" s="126">
        <v>1948.2700199999999</v>
      </c>
      <c r="O457" s="126">
        <v>1953.030029</v>
      </c>
      <c r="P457" s="126">
        <v>1953.030029</v>
      </c>
      <c r="Q457" s="127">
        <v>3000200000</v>
      </c>
    </row>
    <row r="458" spans="2:17">
      <c r="B458" s="125">
        <v>42262</v>
      </c>
      <c r="C458" s="126">
        <v>68.019997000000004</v>
      </c>
      <c r="D458" s="126">
        <v>69.739998</v>
      </c>
      <c r="E458" s="126">
        <v>67.900002000000001</v>
      </c>
      <c r="F458" s="126">
        <v>69.449996999999996</v>
      </c>
      <c r="G458" s="126">
        <v>62.422451000000002</v>
      </c>
      <c r="H458" s="127">
        <v>10974500</v>
      </c>
      <c r="K458" s="125">
        <v>42262</v>
      </c>
      <c r="L458" s="126">
        <v>1955.099976</v>
      </c>
      <c r="M458" s="126">
        <v>1983.1899410000001</v>
      </c>
      <c r="N458" s="126">
        <v>1954.3000489999999</v>
      </c>
      <c r="O458" s="126">
        <v>1978.089966</v>
      </c>
      <c r="P458" s="126">
        <v>1978.089966</v>
      </c>
      <c r="Q458" s="127">
        <v>3239860000</v>
      </c>
    </row>
    <row r="459" spans="2:17">
      <c r="B459" s="125">
        <v>42263</v>
      </c>
      <c r="C459" s="126">
        <v>70.120002999999997</v>
      </c>
      <c r="D459" s="126">
        <v>70.360000999999997</v>
      </c>
      <c r="E459" s="126">
        <v>69.699996999999996</v>
      </c>
      <c r="F459" s="126">
        <v>70.099997999999999</v>
      </c>
      <c r="G459" s="126">
        <v>63.006667999999998</v>
      </c>
      <c r="H459" s="127">
        <v>8704200</v>
      </c>
      <c r="K459" s="125">
        <v>42263</v>
      </c>
      <c r="L459" s="126">
        <v>1978.0200199999999</v>
      </c>
      <c r="M459" s="126">
        <v>1997.26001</v>
      </c>
      <c r="N459" s="126">
        <v>1977.9300539999999</v>
      </c>
      <c r="O459" s="126">
        <v>1995.3100589999999</v>
      </c>
      <c r="P459" s="126">
        <v>1995.3100589999999</v>
      </c>
      <c r="Q459" s="127">
        <v>3630680000</v>
      </c>
    </row>
    <row r="460" spans="2:17">
      <c r="B460" s="125">
        <v>42264</v>
      </c>
      <c r="C460" s="126">
        <v>70</v>
      </c>
      <c r="D460" s="126">
        <v>71.269997000000004</v>
      </c>
      <c r="E460" s="126">
        <v>69.860000999999997</v>
      </c>
      <c r="F460" s="126">
        <v>70.239998</v>
      </c>
      <c r="G460" s="126">
        <v>63.1325</v>
      </c>
      <c r="H460" s="127">
        <v>11029600</v>
      </c>
      <c r="K460" s="125">
        <v>42264</v>
      </c>
      <c r="L460" s="126">
        <v>1995.329956</v>
      </c>
      <c r="M460" s="126">
        <v>2020.8599850000001</v>
      </c>
      <c r="N460" s="126">
        <v>1986.7299800000001</v>
      </c>
      <c r="O460" s="126">
        <v>1990.1999510000001</v>
      </c>
      <c r="P460" s="126">
        <v>1990.1999510000001</v>
      </c>
      <c r="Q460" s="127">
        <v>4183790000</v>
      </c>
    </row>
    <row r="461" spans="2:17">
      <c r="B461" s="125">
        <v>42265</v>
      </c>
      <c r="C461" s="126">
        <v>69.440002000000007</v>
      </c>
      <c r="D461" s="126">
        <v>70.779999000000004</v>
      </c>
      <c r="E461" s="126">
        <v>69.370002999999997</v>
      </c>
      <c r="F461" s="126">
        <v>69.940002000000007</v>
      </c>
      <c r="G461" s="126">
        <v>62.862873</v>
      </c>
      <c r="H461" s="127">
        <v>18003300</v>
      </c>
      <c r="K461" s="125">
        <v>42265</v>
      </c>
      <c r="L461" s="126">
        <v>1989.660034</v>
      </c>
      <c r="M461" s="126">
        <v>1989.660034</v>
      </c>
      <c r="N461" s="126">
        <v>1953.4499510000001</v>
      </c>
      <c r="O461" s="126">
        <v>1958.030029</v>
      </c>
      <c r="P461" s="126">
        <v>1958.030029</v>
      </c>
      <c r="Q461" s="127">
        <v>6021240000</v>
      </c>
    </row>
    <row r="462" spans="2:17">
      <c r="B462" s="125">
        <v>42268</v>
      </c>
      <c r="C462" s="126">
        <v>70.150002000000001</v>
      </c>
      <c r="D462" s="126">
        <v>70.879997000000003</v>
      </c>
      <c r="E462" s="126">
        <v>70.010002</v>
      </c>
      <c r="F462" s="126">
        <v>70.650002000000001</v>
      </c>
      <c r="G462" s="126">
        <v>63.501021999999999</v>
      </c>
      <c r="H462" s="127">
        <v>7742800</v>
      </c>
      <c r="K462" s="125">
        <v>42268</v>
      </c>
      <c r="L462" s="126">
        <v>1960.839966</v>
      </c>
      <c r="M462" s="126">
        <v>1979.6400149999999</v>
      </c>
      <c r="N462" s="126">
        <v>1955.8000489999999</v>
      </c>
      <c r="O462" s="126">
        <v>1966.969971</v>
      </c>
      <c r="P462" s="126">
        <v>1966.969971</v>
      </c>
      <c r="Q462" s="127">
        <v>3269350000</v>
      </c>
    </row>
    <row r="463" spans="2:17">
      <c r="B463" s="125">
        <v>42269</v>
      </c>
      <c r="C463" s="126">
        <v>70.059997999999993</v>
      </c>
      <c r="D463" s="126">
        <v>70.650002000000001</v>
      </c>
      <c r="E463" s="126">
        <v>69.980002999999996</v>
      </c>
      <c r="F463" s="126">
        <v>70.190002000000007</v>
      </c>
      <c r="G463" s="126">
        <v>63.087566000000002</v>
      </c>
      <c r="H463" s="127">
        <v>10207800</v>
      </c>
      <c r="K463" s="125">
        <v>42269</v>
      </c>
      <c r="L463" s="126">
        <v>1961.3900149999999</v>
      </c>
      <c r="M463" s="126">
        <v>1961.3900149999999</v>
      </c>
      <c r="N463" s="126">
        <v>1929.219971</v>
      </c>
      <c r="O463" s="126">
        <v>1942.73999</v>
      </c>
      <c r="P463" s="126">
        <v>1942.73999</v>
      </c>
      <c r="Q463" s="127">
        <v>3808260000</v>
      </c>
    </row>
    <row r="464" spans="2:17">
      <c r="B464" s="125">
        <v>42270</v>
      </c>
      <c r="C464" s="126">
        <v>70.180000000000007</v>
      </c>
      <c r="D464" s="126">
        <v>70.489998</v>
      </c>
      <c r="E464" s="126">
        <v>69.959998999999996</v>
      </c>
      <c r="F464" s="126">
        <v>70.260002</v>
      </c>
      <c r="G464" s="126">
        <v>63.150481999999997</v>
      </c>
      <c r="H464" s="127">
        <v>6294200</v>
      </c>
      <c r="K464" s="125">
        <v>42270</v>
      </c>
      <c r="L464" s="126">
        <v>1943.23999</v>
      </c>
      <c r="M464" s="126">
        <v>1949.5200199999999</v>
      </c>
      <c r="N464" s="126">
        <v>1932.5699460000001</v>
      </c>
      <c r="O464" s="126">
        <v>1938.76001</v>
      </c>
      <c r="P464" s="126">
        <v>1938.76001</v>
      </c>
      <c r="Q464" s="127">
        <v>3190530000</v>
      </c>
    </row>
    <row r="465" spans="2:17">
      <c r="B465" s="125">
        <v>42271</v>
      </c>
      <c r="C465" s="126">
        <v>69.819999999999993</v>
      </c>
      <c r="D465" s="126">
        <v>71.580001999999993</v>
      </c>
      <c r="E465" s="126">
        <v>69.739998</v>
      </c>
      <c r="F465" s="126">
        <v>71.360000999999997</v>
      </c>
      <c r="G465" s="126">
        <v>64.139183000000003</v>
      </c>
      <c r="H465" s="127">
        <v>13423500</v>
      </c>
      <c r="K465" s="125">
        <v>42271</v>
      </c>
      <c r="L465" s="126">
        <v>1934.8100589999999</v>
      </c>
      <c r="M465" s="126">
        <v>1937.170044</v>
      </c>
      <c r="N465" s="126">
        <v>1908.920044</v>
      </c>
      <c r="O465" s="126">
        <v>1932.23999</v>
      </c>
      <c r="P465" s="126">
        <v>1932.23999</v>
      </c>
      <c r="Q465" s="127">
        <v>4091530000</v>
      </c>
    </row>
    <row r="466" spans="2:17">
      <c r="B466" s="125">
        <v>42272</v>
      </c>
      <c r="C466" s="126">
        <v>72.389999000000003</v>
      </c>
      <c r="D466" s="126">
        <v>73.379997000000003</v>
      </c>
      <c r="E466" s="126">
        <v>71.949996999999996</v>
      </c>
      <c r="F466" s="126">
        <v>72.669998000000007</v>
      </c>
      <c r="G466" s="126">
        <v>65.31662</v>
      </c>
      <c r="H466" s="127">
        <v>15080700</v>
      </c>
      <c r="K466" s="125">
        <v>42272</v>
      </c>
      <c r="L466" s="126">
        <v>1935.9300539999999</v>
      </c>
      <c r="M466" s="126">
        <v>1952.8900149999999</v>
      </c>
      <c r="N466" s="126">
        <v>1921.5</v>
      </c>
      <c r="O466" s="126">
        <v>1931.339966</v>
      </c>
      <c r="P466" s="126">
        <v>1931.339966</v>
      </c>
      <c r="Q466" s="127">
        <v>3721870000</v>
      </c>
    </row>
    <row r="467" spans="2:17">
      <c r="B467" s="125">
        <v>42275</v>
      </c>
      <c r="C467" s="126">
        <v>72.309997999999993</v>
      </c>
      <c r="D467" s="126">
        <v>72.669998000000007</v>
      </c>
      <c r="E467" s="126">
        <v>71.75</v>
      </c>
      <c r="F467" s="126">
        <v>71.769997000000004</v>
      </c>
      <c r="G467" s="126">
        <v>64.507689999999997</v>
      </c>
      <c r="H467" s="127">
        <v>9207300</v>
      </c>
      <c r="K467" s="125">
        <v>42275</v>
      </c>
      <c r="L467" s="126">
        <v>1929.1800539999999</v>
      </c>
      <c r="M467" s="126">
        <v>1929.1800539999999</v>
      </c>
      <c r="N467" s="126">
        <v>1879.209961</v>
      </c>
      <c r="O467" s="126">
        <v>1881.7700199999999</v>
      </c>
      <c r="P467" s="126">
        <v>1881.7700199999999</v>
      </c>
      <c r="Q467" s="127">
        <v>4326660000</v>
      </c>
    </row>
    <row r="468" spans="2:17">
      <c r="B468" s="125">
        <v>42276</v>
      </c>
      <c r="C468" s="126">
        <v>71.769997000000004</v>
      </c>
      <c r="D468" s="126">
        <v>72.410004000000001</v>
      </c>
      <c r="E468" s="126">
        <v>71.349997999999999</v>
      </c>
      <c r="F468" s="126">
        <v>72.279999000000004</v>
      </c>
      <c r="G468" s="126">
        <v>64.966087000000002</v>
      </c>
      <c r="H468" s="127">
        <v>9033300</v>
      </c>
      <c r="K468" s="125">
        <v>42276</v>
      </c>
      <c r="L468" s="126">
        <v>1881.900024</v>
      </c>
      <c r="M468" s="126">
        <v>1899.4799800000001</v>
      </c>
      <c r="N468" s="126">
        <v>1871.910034</v>
      </c>
      <c r="O468" s="126">
        <v>1884.089966</v>
      </c>
      <c r="P468" s="126">
        <v>1884.089966</v>
      </c>
      <c r="Q468" s="127">
        <v>4132390000</v>
      </c>
    </row>
    <row r="469" spans="2:17">
      <c r="B469" s="125">
        <v>42277</v>
      </c>
      <c r="C469" s="126">
        <v>72.860000999999997</v>
      </c>
      <c r="D469" s="126">
        <v>73.059997999999993</v>
      </c>
      <c r="E469" s="126">
        <v>71.550003000000004</v>
      </c>
      <c r="F469" s="126">
        <v>71.940002000000007</v>
      </c>
      <c r="G469" s="126">
        <v>64.660483999999997</v>
      </c>
      <c r="H469" s="127">
        <v>10860500</v>
      </c>
      <c r="K469" s="125">
        <v>42277</v>
      </c>
      <c r="L469" s="126">
        <v>1887.1400149999999</v>
      </c>
      <c r="M469" s="126">
        <v>1920.530029</v>
      </c>
      <c r="N469" s="126">
        <v>1887.1400149999999</v>
      </c>
      <c r="O469" s="126">
        <v>1920.030029</v>
      </c>
      <c r="P469" s="126">
        <v>1920.030029</v>
      </c>
      <c r="Q469" s="127">
        <v>4525070000</v>
      </c>
    </row>
    <row r="470" spans="2:17">
      <c r="B470" s="125">
        <v>42278</v>
      </c>
      <c r="C470" s="126">
        <v>71.760002</v>
      </c>
      <c r="D470" s="126">
        <v>72.180000000000007</v>
      </c>
      <c r="E470" s="126">
        <v>71.400002000000001</v>
      </c>
      <c r="F470" s="126">
        <v>71.949996999999996</v>
      </c>
      <c r="G470" s="126">
        <v>64.669478999999995</v>
      </c>
      <c r="H470" s="127">
        <v>8547600</v>
      </c>
      <c r="K470" s="125">
        <v>42278</v>
      </c>
      <c r="L470" s="126">
        <v>1919.650024</v>
      </c>
      <c r="M470" s="126">
        <v>1927.209961</v>
      </c>
      <c r="N470" s="126">
        <v>1900.6999510000001</v>
      </c>
      <c r="O470" s="126">
        <v>1923.8199460000001</v>
      </c>
      <c r="P470" s="126">
        <v>1923.8199460000001</v>
      </c>
      <c r="Q470" s="127">
        <v>3983600000</v>
      </c>
    </row>
    <row r="471" spans="2:17">
      <c r="B471" s="125">
        <v>42279</v>
      </c>
      <c r="C471" s="126">
        <v>71.360000999999997</v>
      </c>
      <c r="D471" s="126">
        <v>72.419998000000007</v>
      </c>
      <c r="E471" s="126">
        <v>71.290001000000004</v>
      </c>
      <c r="F471" s="126">
        <v>72.419998000000007</v>
      </c>
      <c r="G471" s="126">
        <v>65.091910999999996</v>
      </c>
      <c r="H471" s="127">
        <v>9085600</v>
      </c>
      <c r="K471" s="125">
        <v>42279</v>
      </c>
      <c r="L471" s="126">
        <v>1921.7700199999999</v>
      </c>
      <c r="M471" s="126">
        <v>1951.3599850000001</v>
      </c>
      <c r="N471" s="126">
        <v>1893.6999510000001</v>
      </c>
      <c r="O471" s="126">
        <v>1951.3599850000001</v>
      </c>
      <c r="P471" s="126">
        <v>1951.3599850000001</v>
      </c>
      <c r="Q471" s="127">
        <v>4378570000</v>
      </c>
    </row>
    <row r="472" spans="2:17">
      <c r="B472" s="125">
        <v>42282</v>
      </c>
      <c r="C472" s="126">
        <v>72.970000999999996</v>
      </c>
      <c r="D472" s="126">
        <v>73.430000000000007</v>
      </c>
      <c r="E472" s="126">
        <v>72.5</v>
      </c>
      <c r="F472" s="126">
        <v>73.220000999999996</v>
      </c>
      <c r="G472" s="126">
        <v>65.810958999999997</v>
      </c>
      <c r="H472" s="127">
        <v>9187700</v>
      </c>
      <c r="K472" s="125">
        <v>42282</v>
      </c>
      <c r="L472" s="126">
        <v>1954.329956</v>
      </c>
      <c r="M472" s="126">
        <v>1989.170044</v>
      </c>
      <c r="N472" s="126">
        <v>1954.329956</v>
      </c>
      <c r="O472" s="126">
        <v>1987.0500489999999</v>
      </c>
      <c r="P472" s="126">
        <v>1987.0500489999999</v>
      </c>
      <c r="Q472" s="127">
        <v>4334490000</v>
      </c>
    </row>
    <row r="473" spans="2:17">
      <c r="B473" s="125">
        <v>42283</v>
      </c>
      <c r="C473" s="126">
        <v>73.339995999999999</v>
      </c>
      <c r="D473" s="126">
        <v>73.779999000000004</v>
      </c>
      <c r="E473" s="126">
        <v>72.589995999999999</v>
      </c>
      <c r="F473" s="126">
        <v>73.400002000000001</v>
      </c>
      <c r="G473" s="126">
        <v>65.972755000000006</v>
      </c>
      <c r="H473" s="127">
        <v>8851500</v>
      </c>
      <c r="K473" s="125">
        <v>42283</v>
      </c>
      <c r="L473" s="126">
        <v>1986.630005</v>
      </c>
      <c r="M473" s="126">
        <v>1991.619995</v>
      </c>
      <c r="N473" s="126">
        <v>1971.98999</v>
      </c>
      <c r="O473" s="126">
        <v>1979.920044</v>
      </c>
      <c r="P473" s="126">
        <v>1979.920044</v>
      </c>
      <c r="Q473" s="127">
        <v>4202400000</v>
      </c>
    </row>
    <row r="474" spans="2:17">
      <c r="B474" s="125">
        <v>42284</v>
      </c>
      <c r="C474" s="126">
        <v>73.720000999999996</v>
      </c>
      <c r="D474" s="126">
        <v>73.870002999999997</v>
      </c>
      <c r="E474" s="126">
        <v>73.319999999999993</v>
      </c>
      <c r="F474" s="126">
        <v>73.720000999999996</v>
      </c>
      <c r="G474" s="126">
        <v>66.260375999999994</v>
      </c>
      <c r="H474" s="127">
        <v>8013200</v>
      </c>
      <c r="K474" s="125">
        <v>42284</v>
      </c>
      <c r="L474" s="126">
        <v>1982.339966</v>
      </c>
      <c r="M474" s="126">
        <v>1999.3100589999999</v>
      </c>
      <c r="N474" s="126">
        <v>1976.4399410000001</v>
      </c>
      <c r="O474" s="126">
        <v>1995.829956</v>
      </c>
      <c r="P474" s="126">
        <v>1995.829956</v>
      </c>
      <c r="Q474" s="127">
        <v>4666470000</v>
      </c>
    </row>
    <row r="475" spans="2:17">
      <c r="B475" s="125">
        <v>42285</v>
      </c>
      <c r="C475" s="126">
        <v>73.680000000000007</v>
      </c>
      <c r="D475" s="126">
        <v>74.440002000000007</v>
      </c>
      <c r="E475" s="126">
        <v>73.489998</v>
      </c>
      <c r="F475" s="126">
        <v>74.400002000000001</v>
      </c>
      <c r="G475" s="126">
        <v>66.871559000000005</v>
      </c>
      <c r="H475" s="127">
        <v>6856600</v>
      </c>
      <c r="K475" s="125">
        <v>42285</v>
      </c>
      <c r="L475" s="126">
        <v>1994.01001</v>
      </c>
      <c r="M475" s="126">
        <v>2016.5</v>
      </c>
      <c r="N475" s="126">
        <v>1987.530029</v>
      </c>
      <c r="O475" s="126">
        <v>2013.4300539999999</v>
      </c>
      <c r="P475" s="126">
        <v>2013.4300539999999</v>
      </c>
      <c r="Q475" s="127">
        <v>3939140000</v>
      </c>
    </row>
    <row r="476" spans="2:17">
      <c r="B476" s="125">
        <v>42286</v>
      </c>
      <c r="C476" s="126">
        <v>74.589995999999999</v>
      </c>
      <c r="D476" s="126">
        <v>74.910004000000001</v>
      </c>
      <c r="E476" s="126">
        <v>74.319999999999993</v>
      </c>
      <c r="F476" s="126">
        <v>74.480002999999996</v>
      </c>
      <c r="G476" s="126">
        <v>66.943473999999995</v>
      </c>
      <c r="H476" s="127">
        <v>6880100</v>
      </c>
      <c r="K476" s="125">
        <v>42286</v>
      </c>
      <c r="L476" s="126">
        <v>2013.7299800000001</v>
      </c>
      <c r="M476" s="126">
        <v>2020.130005</v>
      </c>
      <c r="N476" s="126">
        <v>2007.6099850000001</v>
      </c>
      <c r="O476" s="126">
        <v>2014.8900149999999</v>
      </c>
      <c r="P476" s="126">
        <v>2014.8900149999999</v>
      </c>
      <c r="Q476" s="127">
        <v>3706900000</v>
      </c>
    </row>
    <row r="477" spans="2:17">
      <c r="B477" s="125">
        <v>42289</v>
      </c>
      <c r="C477" s="126">
        <v>74.690002000000007</v>
      </c>
      <c r="D477" s="126">
        <v>74.760002</v>
      </c>
      <c r="E477" s="126">
        <v>73.910004000000001</v>
      </c>
      <c r="F477" s="126">
        <v>74.330001999999993</v>
      </c>
      <c r="G477" s="126">
        <v>66.808632000000003</v>
      </c>
      <c r="H477" s="127">
        <v>6255900</v>
      </c>
      <c r="K477" s="125">
        <v>42289</v>
      </c>
      <c r="L477" s="126">
        <v>2015.650024</v>
      </c>
      <c r="M477" s="126">
        <v>2018.660034</v>
      </c>
      <c r="N477" s="126">
        <v>2010.5500489999999</v>
      </c>
      <c r="O477" s="126">
        <v>2017.459961</v>
      </c>
      <c r="P477" s="126">
        <v>2017.459961</v>
      </c>
      <c r="Q477" s="127">
        <v>2893250000</v>
      </c>
    </row>
    <row r="478" spans="2:17">
      <c r="B478" s="125">
        <v>42290</v>
      </c>
      <c r="C478" s="126">
        <v>74.239998</v>
      </c>
      <c r="D478" s="126">
        <v>74.279999000000004</v>
      </c>
      <c r="E478" s="126">
        <v>73.660004000000001</v>
      </c>
      <c r="F478" s="126">
        <v>74.110000999999997</v>
      </c>
      <c r="G478" s="126">
        <v>66.610900999999998</v>
      </c>
      <c r="H478" s="127">
        <v>8390200</v>
      </c>
      <c r="K478" s="125">
        <v>42290</v>
      </c>
      <c r="L478" s="126">
        <v>2015</v>
      </c>
      <c r="M478" s="126">
        <v>2022.339966</v>
      </c>
      <c r="N478" s="126">
        <v>2001.780029</v>
      </c>
      <c r="O478" s="126">
        <v>2003.6899410000001</v>
      </c>
      <c r="P478" s="126">
        <v>2003.6899410000001</v>
      </c>
      <c r="Q478" s="127">
        <v>3401920000</v>
      </c>
    </row>
    <row r="479" spans="2:17">
      <c r="B479" s="125">
        <v>42291</v>
      </c>
      <c r="C479" s="126">
        <v>74.209998999999996</v>
      </c>
      <c r="D479" s="126">
        <v>74.610000999999997</v>
      </c>
      <c r="E479" s="126">
        <v>73.900002000000001</v>
      </c>
      <c r="F479" s="126">
        <v>74.209998999999996</v>
      </c>
      <c r="G479" s="126">
        <v>66.700789999999998</v>
      </c>
      <c r="H479" s="127">
        <v>8479200</v>
      </c>
      <c r="K479" s="125">
        <v>42291</v>
      </c>
      <c r="L479" s="126">
        <v>2003.660034</v>
      </c>
      <c r="M479" s="126">
        <v>2009.5600589999999</v>
      </c>
      <c r="N479" s="126">
        <v>1990.7299800000001</v>
      </c>
      <c r="O479" s="126">
        <v>1994.23999</v>
      </c>
      <c r="P479" s="126">
        <v>1994.23999</v>
      </c>
      <c r="Q479" s="127">
        <v>3644590000</v>
      </c>
    </row>
    <row r="480" spans="2:17">
      <c r="B480" s="125">
        <v>42292</v>
      </c>
      <c r="C480" s="126">
        <v>74.639999000000003</v>
      </c>
      <c r="D480" s="126">
        <v>74.839995999999999</v>
      </c>
      <c r="E480" s="126">
        <v>74.029999000000004</v>
      </c>
      <c r="F480" s="126">
        <v>74.269997000000004</v>
      </c>
      <c r="G480" s="126">
        <v>66.754706999999996</v>
      </c>
      <c r="H480" s="127">
        <v>8607400</v>
      </c>
      <c r="K480" s="125">
        <v>42292</v>
      </c>
      <c r="L480" s="126">
        <v>1996.469971</v>
      </c>
      <c r="M480" s="126">
        <v>2024.150024</v>
      </c>
      <c r="N480" s="126">
        <v>1996.469971</v>
      </c>
      <c r="O480" s="126">
        <v>2023.8599850000001</v>
      </c>
      <c r="P480" s="126">
        <v>2023.8599850000001</v>
      </c>
      <c r="Q480" s="127">
        <v>3746290000</v>
      </c>
    </row>
    <row r="481" spans="2:17">
      <c r="B481" s="125">
        <v>42293</v>
      </c>
      <c r="C481" s="126">
        <v>74.720000999999996</v>
      </c>
      <c r="D481" s="126">
        <v>75.040001000000004</v>
      </c>
      <c r="E481" s="126">
        <v>74.339995999999999</v>
      </c>
      <c r="F481" s="126">
        <v>74.900002000000001</v>
      </c>
      <c r="G481" s="126">
        <v>67.320976000000002</v>
      </c>
      <c r="H481" s="127">
        <v>9578900</v>
      </c>
      <c r="K481" s="125">
        <v>42293</v>
      </c>
      <c r="L481" s="126">
        <v>2024.369995</v>
      </c>
      <c r="M481" s="126">
        <v>2033.540039</v>
      </c>
      <c r="N481" s="126">
        <v>2020.459961</v>
      </c>
      <c r="O481" s="126">
        <v>2033.1099850000001</v>
      </c>
      <c r="P481" s="126">
        <v>2033.1099850000001</v>
      </c>
      <c r="Q481" s="127">
        <v>3595430000</v>
      </c>
    </row>
    <row r="482" spans="2:17">
      <c r="B482" s="125">
        <v>42296</v>
      </c>
      <c r="C482" s="126">
        <v>74.650002000000001</v>
      </c>
      <c r="D482" s="126">
        <v>75.190002000000007</v>
      </c>
      <c r="E482" s="126">
        <v>74.529999000000004</v>
      </c>
      <c r="F482" s="126">
        <v>75.160004000000001</v>
      </c>
      <c r="G482" s="126">
        <v>67.554665</v>
      </c>
      <c r="H482" s="127">
        <v>7292200</v>
      </c>
      <c r="K482" s="125">
        <v>42296</v>
      </c>
      <c r="L482" s="126">
        <v>2031.7299800000001</v>
      </c>
      <c r="M482" s="126">
        <v>2034.4499510000001</v>
      </c>
      <c r="N482" s="126">
        <v>2022.3100589999999</v>
      </c>
      <c r="O482" s="126">
        <v>2033.660034</v>
      </c>
      <c r="P482" s="126">
        <v>2033.660034</v>
      </c>
      <c r="Q482" s="127">
        <v>3287320000</v>
      </c>
    </row>
    <row r="483" spans="2:17">
      <c r="B483" s="125">
        <v>42297</v>
      </c>
      <c r="C483" s="126">
        <v>74.870002999999997</v>
      </c>
      <c r="D483" s="126">
        <v>75.050003000000004</v>
      </c>
      <c r="E483" s="126">
        <v>74.160004000000001</v>
      </c>
      <c r="F483" s="126">
        <v>74.430000000000007</v>
      </c>
      <c r="G483" s="126">
        <v>66.898514000000006</v>
      </c>
      <c r="H483" s="127">
        <v>8507100</v>
      </c>
      <c r="K483" s="125">
        <v>42297</v>
      </c>
      <c r="L483" s="126">
        <v>2033.130005</v>
      </c>
      <c r="M483" s="126">
        <v>2039.119995</v>
      </c>
      <c r="N483" s="126">
        <v>2026.6099850000001</v>
      </c>
      <c r="O483" s="126">
        <v>2030.7700199999999</v>
      </c>
      <c r="P483" s="126">
        <v>2030.7700199999999</v>
      </c>
      <c r="Q483" s="127">
        <v>3331500000</v>
      </c>
    </row>
    <row r="484" spans="2:17">
      <c r="B484" s="125">
        <v>42298</v>
      </c>
      <c r="C484" s="126">
        <v>73.75</v>
      </c>
      <c r="D484" s="126">
        <v>74.540001000000004</v>
      </c>
      <c r="E484" s="126">
        <v>73.5</v>
      </c>
      <c r="F484" s="126">
        <v>73.589995999999999</v>
      </c>
      <c r="G484" s="126">
        <v>66.737915000000001</v>
      </c>
      <c r="H484" s="127">
        <v>8302100</v>
      </c>
      <c r="K484" s="125">
        <v>42298</v>
      </c>
      <c r="L484" s="126">
        <v>2033.469971</v>
      </c>
      <c r="M484" s="126">
        <v>2037.969971</v>
      </c>
      <c r="N484" s="126">
        <v>2017.219971</v>
      </c>
      <c r="O484" s="126">
        <v>2018.9399410000001</v>
      </c>
      <c r="P484" s="126">
        <v>2018.9399410000001</v>
      </c>
      <c r="Q484" s="127">
        <v>3627790000</v>
      </c>
    </row>
    <row r="485" spans="2:17">
      <c r="B485" s="125">
        <v>42299</v>
      </c>
      <c r="C485" s="126">
        <v>73.860000999999997</v>
      </c>
      <c r="D485" s="126">
        <v>75.610000999999997</v>
      </c>
      <c r="E485" s="126">
        <v>73.610000999999997</v>
      </c>
      <c r="F485" s="126">
        <v>74.849997999999999</v>
      </c>
      <c r="G485" s="126">
        <v>67.880584999999996</v>
      </c>
      <c r="H485" s="127">
        <v>14080900</v>
      </c>
      <c r="K485" s="125">
        <v>42299</v>
      </c>
      <c r="L485" s="126">
        <v>2021.880005</v>
      </c>
      <c r="M485" s="126">
        <v>2055.1999510000001</v>
      </c>
      <c r="N485" s="126">
        <v>2021.880005</v>
      </c>
      <c r="O485" s="126">
        <v>2052.51001</v>
      </c>
      <c r="P485" s="126">
        <v>2052.51001</v>
      </c>
      <c r="Q485" s="127">
        <v>4430850000</v>
      </c>
    </row>
    <row r="486" spans="2:17">
      <c r="B486" s="125">
        <v>42300</v>
      </c>
      <c r="C486" s="126">
        <v>76.760002</v>
      </c>
      <c r="D486" s="126">
        <v>78.449996999999996</v>
      </c>
      <c r="E486" s="126">
        <v>76.309997999999993</v>
      </c>
      <c r="F486" s="126">
        <v>77.029999000000004</v>
      </c>
      <c r="G486" s="126">
        <v>69.857613000000001</v>
      </c>
      <c r="H486" s="127">
        <v>16451200</v>
      </c>
      <c r="K486" s="125">
        <v>42300</v>
      </c>
      <c r="L486" s="126">
        <v>2058.1899410000001</v>
      </c>
      <c r="M486" s="126">
        <v>2079.73999</v>
      </c>
      <c r="N486" s="126">
        <v>2058.1899410000001</v>
      </c>
      <c r="O486" s="126">
        <v>2075.1499020000001</v>
      </c>
      <c r="P486" s="126">
        <v>2075.1499020000001</v>
      </c>
      <c r="Q486" s="127">
        <v>4108460000</v>
      </c>
    </row>
    <row r="487" spans="2:17">
      <c r="B487" s="125">
        <v>42303</v>
      </c>
      <c r="C487" s="126">
        <v>77</v>
      </c>
      <c r="D487" s="126">
        <v>77.900002000000001</v>
      </c>
      <c r="E487" s="126">
        <v>77</v>
      </c>
      <c r="F487" s="126">
        <v>77.489998</v>
      </c>
      <c r="G487" s="126">
        <v>70.274780000000007</v>
      </c>
      <c r="H487" s="127">
        <v>11464700</v>
      </c>
      <c r="K487" s="125">
        <v>42303</v>
      </c>
      <c r="L487" s="126">
        <v>2075.080078</v>
      </c>
      <c r="M487" s="126">
        <v>2075.139893</v>
      </c>
      <c r="N487" s="126">
        <v>2066.530029</v>
      </c>
      <c r="O487" s="126">
        <v>2071.179932</v>
      </c>
      <c r="P487" s="126">
        <v>2071.179932</v>
      </c>
      <c r="Q487" s="127">
        <v>3385800000</v>
      </c>
    </row>
    <row r="488" spans="2:17">
      <c r="B488" s="125">
        <v>42304</v>
      </c>
      <c r="C488" s="126">
        <v>77.120002999999997</v>
      </c>
      <c r="D488" s="126">
        <v>77.360000999999997</v>
      </c>
      <c r="E488" s="126">
        <v>76.809997999999993</v>
      </c>
      <c r="F488" s="126">
        <v>77.290001000000004</v>
      </c>
      <c r="G488" s="126">
        <v>70.093413999999996</v>
      </c>
      <c r="H488" s="127">
        <v>9423400</v>
      </c>
      <c r="K488" s="125">
        <v>42304</v>
      </c>
      <c r="L488" s="126">
        <v>2068.75</v>
      </c>
      <c r="M488" s="126">
        <v>2070.3701169999999</v>
      </c>
      <c r="N488" s="126">
        <v>2058.8400879999999</v>
      </c>
      <c r="O488" s="126">
        <v>2065.889893</v>
      </c>
      <c r="P488" s="126">
        <v>2065.889893</v>
      </c>
      <c r="Q488" s="127">
        <v>4216880000</v>
      </c>
    </row>
    <row r="489" spans="2:17">
      <c r="B489" s="125">
        <v>42305</v>
      </c>
      <c r="C489" s="126">
        <v>77.389999000000003</v>
      </c>
      <c r="D489" s="126">
        <v>77.540001000000004</v>
      </c>
      <c r="E489" s="126">
        <v>75.690002000000007</v>
      </c>
      <c r="F489" s="126">
        <v>76.510002</v>
      </c>
      <c r="G489" s="126">
        <v>69.386024000000006</v>
      </c>
      <c r="H489" s="127">
        <v>10178400</v>
      </c>
      <c r="K489" s="125">
        <v>42305</v>
      </c>
      <c r="L489" s="126">
        <v>2066.4799800000001</v>
      </c>
      <c r="M489" s="126">
        <v>2090.3500979999999</v>
      </c>
      <c r="N489" s="126">
        <v>2063.110107</v>
      </c>
      <c r="O489" s="126">
        <v>2090.3500979999999</v>
      </c>
      <c r="P489" s="126">
        <v>2090.3500979999999</v>
      </c>
      <c r="Q489" s="127">
        <v>4698110000</v>
      </c>
    </row>
    <row r="490" spans="2:17">
      <c r="B490" s="125">
        <v>42306</v>
      </c>
      <c r="C490" s="126">
        <v>76.75</v>
      </c>
      <c r="D490" s="126">
        <v>77.190002000000007</v>
      </c>
      <c r="E490" s="126">
        <v>76.239998</v>
      </c>
      <c r="F490" s="126">
        <v>77.019997000000004</v>
      </c>
      <c r="G490" s="126">
        <v>69.848534000000001</v>
      </c>
      <c r="H490" s="127">
        <v>8214600</v>
      </c>
      <c r="K490" s="125">
        <v>42306</v>
      </c>
      <c r="L490" s="126">
        <v>2088.3500979999999</v>
      </c>
      <c r="M490" s="126">
        <v>2092.5200199999999</v>
      </c>
      <c r="N490" s="126">
        <v>2082.6298830000001</v>
      </c>
      <c r="O490" s="126">
        <v>2089.4099120000001</v>
      </c>
      <c r="P490" s="126">
        <v>2089.4099120000001</v>
      </c>
      <c r="Q490" s="127">
        <v>4008940000</v>
      </c>
    </row>
    <row r="491" spans="2:17">
      <c r="B491" s="125">
        <v>42307</v>
      </c>
      <c r="C491" s="126">
        <v>76.980002999999996</v>
      </c>
      <c r="D491" s="126">
        <v>77.139999000000003</v>
      </c>
      <c r="E491" s="126">
        <v>76.379997000000003</v>
      </c>
      <c r="F491" s="126">
        <v>76.379997000000003</v>
      </c>
      <c r="G491" s="126">
        <v>69.268142999999995</v>
      </c>
      <c r="H491" s="127">
        <v>9547700</v>
      </c>
      <c r="K491" s="125">
        <v>42307</v>
      </c>
      <c r="L491" s="126">
        <v>2090</v>
      </c>
      <c r="M491" s="126">
        <v>2094.320068</v>
      </c>
      <c r="N491" s="126">
        <v>2079.3400879999999</v>
      </c>
      <c r="O491" s="126">
        <v>2079.360107</v>
      </c>
      <c r="P491" s="126">
        <v>2079.360107</v>
      </c>
      <c r="Q491" s="127">
        <v>4256200000</v>
      </c>
    </row>
    <row r="492" spans="2:17">
      <c r="B492" s="125">
        <v>42310</v>
      </c>
      <c r="C492" s="126">
        <v>76.569999999999993</v>
      </c>
      <c r="D492" s="126">
        <v>76.769997000000004</v>
      </c>
      <c r="E492" s="126">
        <v>76.050003000000004</v>
      </c>
      <c r="F492" s="126">
        <v>76.599997999999999</v>
      </c>
      <c r="G492" s="126">
        <v>69.467651000000004</v>
      </c>
      <c r="H492" s="127">
        <v>7152900</v>
      </c>
      <c r="K492" s="125">
        <v>42310</v>
      </c>
      <c r="L492" s="126">
        <v>2080.76001</v>
      </c>
      <c r="M492" s="126">
        <v>2106.1999510000001</v>
      </c>
      <c r="N492" s="126">
        <v>2080.76001</v>
      </c>
      <c r="O492" s="126">
        <v>2104.0500489999999</v>
      </c>
      <c r="P492" s="126">
        <v>2104.0500489999999</v>
      </c>
      <c r="Q492" s="127">
        <v>3760020000</v>
      </c>
    </row>
    <row r="493" spans="2:17">
      <c r="B493" s="125">
        <v>42311</v>
      </c>
      <c r="C493" s="126">
        <v>76.300003000000004</v>
      </c>
      <c r="D493" s="126">
        <v>77.419998000000007</v>
      </c>
      <c r="E493" s="126">
        <v>75.959998999999996</v>
      </c>
      <c r="F493" s="126">
        <v>77.050003000000004</v>
      </c>
      <c r="G493" s="126">
        <v>69.875754999999998</v>
      </c>
      <c r="H493" s="127">
        <v>8013200</v>
      </c>
      <c r="K493" s="125">
        <v>42311</v>
      </c>
      <c r="L493" s="126">
        <v>2102.6298830000001</v>
      </c>
      <c r="M493" s="126">
        <v>2116.4799800000001</v>
      </c>
      <c r="N493" s="126">
        <v>2097.51001</v>
      </c>
      <c r="O493" s="126">
        <v>2109.790039</v>
      </c>
      <c r="P493" s="126">
        <v>2109.790039</v>
      </c>
      <c r="Q493" s="127">
        <v>4272060000</v>
      </c>
    </row>
    <row r="494" spans="2:17">
      <c r="B494" s="125">
        <v>42312</v>
      </c>
      <c r="C494" s="126">
        <v>77.029999000000004</v>
      </c>
      <c r="D494" s="126">
        <v>77.139999000000003</v>
      </c>
      <c r="E494" s="126">
        <v>76.510002</v>
      </c>
      <c r="F494" s="126">
        <v>77.059997999999993</v>
      </c>
      <c r="G494" s="126">
        <v>69.884804000000003</v>
      </c>
      <c r="H494" s="127">
        <v>6375400</v>
      </c>
      <c r="K494" s="125">
        <v>42312</v>
      </c>
      <c r="L494" s="126">
        <v>2110.6000979999999</v>
      </c>
      <c r="M494" s="126">
        <v>2114.5900879999999</v>
      </c>
      <c r="N494" s="126">
        <v>2096.9799800000001</v>
      </c>
      <c r="O494" s="126">
        <v>2102.3100589999999</v>
      </c>
      <c r="P494" s="126">
        <v>2102.3100589999999</v>
      </c>
      <c r="Q494" s="127">
        <v>4078870000</v>
      </c>
    </row>
    <row r="495" spans="2:17">
      <c r="B495" s="125">
        <v>42313</v>
      </c>
      <c r="C495" s="126">
        <v>77.089995999999999</v>
      </c>
      <c r="D495" s="126">
        <v>77.260002</v>
      </c>
      <c r="E495" s="126">
        <v>75.959998999999996</v>
      </c>
      <c r="F495" s="126">
        <v>76.389999000000003</v>
      </c>
      <c r="G495" s="126">
        <v>69.277206000000007</v>
      </c>
      <c r="H495" s="127">
        <v>6860900</v>
      </c>
      <c r="K495" s="125">
        <v>42313</v>
      </c>
      <c r="L495" s="126">
        <v>2101.679932</v>
      </c>
      <c r="M495" s="126">
        <v>2108.780029</v>
      </c>
      <c r="N495" s="126">
        <v>2090.4099120000001</v>
      </c>
      <c r="O495" s="126">
        <v>2099.929932</v>
      </c>
      <c r="P495" s="126">
        <v>2099.929932</v>
      </c>
      <c r="Q495" s="127">
        <v>4051890000</v>
      </c>
    </row>
    <row r="496" spans="2:17">
      <c r="B496" s="125">
        <v>42314</v>
      </c>
      <c r="C496" s="126">
        <v>75.879997000000003</v>
      </c>
      <c r="D496" s="126">
        <v>76</v>
      </c>
      <c r="E496" s="126">
        <v>74.690002000000007</v>
      </c>
      <c r="F496" s="126">
        <v>75.569999999999993</v>
      </c>
      <c r="G496" s="126">
        <v>68.533553999999995</v>
      </c>
      <c r="H496" s="127">
        <v>9483500</v>
      </c>
      <c r="K496" s="125">
        <v>42314</v>
      </c>
      <c r="L496" s="126">
        <v>2098.6000979999999</v>
      </c>
      <c r="M496" s="126">
        <v>2101.9099120000001</v>
      </c>
      <c r="N496" s="126">
        <v>2083.73999</v>
      </c>
      <c r="O496" s="126">
        <v>2099.1999510000001</v>
      </c>
      <c r="P496" s="126">
        <v>2099.1999510000001</v>
      </c>
      <c r="Q496" s="127">
        <v>4369020000</v>
      </c>
    </row>
    <row r="497" spans="2:17">
      <c r="B497" s="125">
        <v>42317</v>
      </c>
      <c r="C497" s="126">
        <v>75.190002000000007</v>
      </c>
      <c r="D497" s="126">
        <v>75.629997000000003</v>
      </c>
      <c r="E497" s="126">
        <v>74.930000000000007</v>
      </c>
      <c r="F497" s="126">
        <v>75.400002000000001</v>
      </c>
      <c r="G497" s="126">
        <v>68.379379</v>
      </c>
      <c r="H497" s="127">
        <v>8607200</v>
      </c>
      <c r="K497" s="125">
        <v>42317</v>
      </c>
      <c r="L497" s="126">
        <v>2096.5600589999999</v>
      </c>
      <c r="M497" s="126">
        <v>2096.5600589999999</v>
      </c>
      <c r="N497" s="126">
        <v>2068.23999</v>
      </c>
      <c r="O497" s="126">
        <v>2078.580078</v>
      </c>
      <c r="P497" s="126">
        <v>2078.580078</v>
      </c>
      <c r="Q497" s="127">
        <v>3882350000</v>
      </c>
    </row>
    <row r="498" spans="2:17">
      <c r="B498" s="125">
        <v>42318</v>
      </c>
      <c r="C498" s="126">
        <v>75.379997000000003</v>
      </c>
      <c r="D498" s="126">
        <v>76.239998</v>
      </c>
      <c r="E498" s="126">
        <v>75.230002999999996</v>
      </c>
      <c r="F498" s="126">
        <v>75.769997000000004</v>
      </c>
      <c r="G498" s="126">
        <v>68.714928</v>
      </c>
      <c r="H498" s="127">
        <v>6551000</v>
      </c>
      <c r="K498" s="125">
        <v>42318</v>
      </c>
      <c r="L498" s="126">
        <v>2077.1899410000001</v>
      </c>
      <c r="M498" s="126">
        <v>2083.669922</v>
      </c>
      <c r="N498" s="126">
        <v>2069.9099120000001</v>
      </c>
      <c r="O498" s="126">
        <v>2081.719971</v>
      </c>
      <c r="P498" s="126">
        <v>2081.719971</v>
      </c>
      <c r="Q498" s="127">
        <v>3821440000</v>
      </c>
    </row>
    <row r="499" spans="2:17">
      <c r="B499" s="125">
        <v>42319</v>
      </c>
      <c r="C499" s="126">
        <v>76.019997000000004</v>
      </c>
      <c r="D499" s="126">
        <v>76.430000000000007</v>
      </c>
      <c r="E499" s="126">
        <v>75.919998000000007</v>
      </c>
      <c r="F499" s="126">
        <v>75.959998999999996</v>
      </c>
      <c r="G499" s="126">
        <v>68.887244999999993</v>
      </c>
      <c r="H499" s="127">
        <v>5295900</v>
      </c>
      <c r="K499" s="125">
        <v>42319</v>
      </c>
      <c r="L499" s="126">
        <v>2083.4099120000001</v>
      </c>
      <c r="M499" s="126">
        <v>2086.9399410000001</v>
      </c>
      <c r="N499" s="126">
        <v>2074.8500979999999</v>
      </c>
      <c r="O499" s="126">
        <v>2075</v>
      </c>
      <c r="P499" s="126">
        <v>2075</v>
      </c>
      <c r="Q499" s="127">
        <v>3692410000</v>
      </c>
    </row>
    <row r="500" spans="2:17">
      <c r="B500" s="125">
        <v>42320</v>
      </c>
      <c r="C500" s="126">
        <v>75.669998000000007</v>
      </c>
      <c r="D500" s="126">
        <v>76.010002</v>
      </c>
      <c r="E500" s="126">
        <v>74.660004000000001</v>
      </c>
      <c r="F500" s="126">
        <v>74.660004000000001</v>
      </c>
      <c r="G500" s="126">
        <v>67.708290000000005</v>
      </c>
      <c r="H500" s="127">
        <v>7678600</v>
      </c>
      <c r="K500" s="125">
        <v>42320</v>
      </c>
      <c r="L500" s="126">
        <v>2072.290039</v>
      </c>
      <c r="M500" s="126">
        <v>2072.290039</v>
      </c>
      <c r="N500" s="126">
        <v>2045.660034</v>
      </c>
      <c r="O500" s="126">
        <v>2045.969971</v>
      </c>
      <c r="P500" s="126">
        <v>2045.969971</v>
      </c>
      <c r="Q500" s="127">
        <v>4016370000</v>
      </c>
    </row>
    <row r="501" spans="2:17">
      <c r="B501" s="125">
        <v>42321</v>
      </c>
      <c r="C501" s="126">
        <v>74.639999000000003</v>
      </c>
      <c r="D501" s="126">
        <v>74.980002999999996</v>
      </c>
      <c r="E501" s="126">
        <v>73.949996999999996</v>
      </c>
      <c r="F501" s="126">
        <v>73.959998999999996</v>
      </c>
      <c r="G501" s="126">
        <v>67.073455999999993</v>
      </c>
      <c r="H501" s="127">
        <v>8468800</v>
      </c>
      <c r="K501" s="125">
        <v>42321</v>
      </c>
      <c r="L501" s="126">
        <v>2044.6400149999999</v>
      </c>
      <c r="M501" s="126">
        <v>2044.6400149999999</v>
      </c>
      <c r="N501" s="126">
        <v>2022.0200199999999</v>
      </c>
      <c r="O501" s="126">
        <v>2023.040039</v>
      </c>
      <c r="P501" s="126">
        <v>2023.040039</v>
      </c>
      <c r="Q501" s="127">
        <v>4278750000</v>
      </c>
    </row>
    <row r="502" spans="2:17">
      <c r="B502" s="125">
        <v>42324</v>
      </c>
      <c r="C502" s="126">
        <v>74.25</v>
      </c>
      <c r="D502" s="126">
        <v>75.330001999999993</v>
      </c>
      <c r="E502" s="126">
        <v>74.010002</v>
      </c>
      <c r="F502" s="126">
        <v>75.300003000000004</v>
      </c>
      <c r="G502" s="126">
        <v>68.288696000000002</v>
      </c>
      <c r="H502" s="127">
        <v>7410600</v>
      </c>
      <c r="K502" s="125">
        <v>42324</v>
      </c>
      <c r="L502" s="126">
        <v>2022.079956</v>
      </c>
      <c r="M502" s="126">
        <v>2053.219971</v>
      </c>
      <c r="N502" s="126">
        <v>2019.3900149999999</v>
      </c>
      <c r="O502" s="126">
        <v>2053.1899410000001</v>
      </c>
      <c r="P502" s="126">
        <v>2053.1899410000001</v>
      </c>
      <c r="Q502" s="127">
        <v>3741240000</v>
      </c>
    </row>
    <row r="503" spans="2:17">
      <c r="B503" s="125">
        <v>42325</v>
      </c>
      <c r="C503" s="126">
        <v>75.330001999999993</v>
      </c>
      <c r="D503" s="126">
        <v>76.010002</v>
      </c>
      <c r="E503" s="126">
        <v>74.870002999999997</v>
      </c>
      <c r="F503" s="126">
        <v>75.069999999999993</v>
      </c>
      <c r="G503" s="126">
        <v>68.080116000000004</v>
      </c>
      <c r="H503" s="127">
        <v>8761800</v>
      </c>
      <c r="K503" s="125">
        <v>42325</v>
      </c>
      <c r="L503" s="126">
        <v>2053.669922</v>
      </c>
      <c r="M503" s="126">
        <v>2066.6899410000001</v>
      </c>
      <c r="N503" s="126">
        <v>2045.900024</v>
      </c>
      <c r="O503" s="126">
        <v>2050.4399410000001</v>
      </c>
      <c r="P503" s="126">
        <v>2050.4399410000001</v>
      </c>
      <c r="Q503" s="127">
        <v>4427350000</v>
      </c>
    </row>
    <row r="504" spans="2:17">
      <c r="B504" s="125">
        <v>42326</v>
      </c>
      <c r="C504" s="126">
        <v>74.980002999999996</v>
      </c>
      <c r="D504" s="126">
        <v>75.959998999999996</v>
      </c>
      <c r="E504" s="126">
        <v>74.809997999999993</v>
      </c>
      <c r="F504" s="126">
        <v>75.900002000000001</v>
      </c>
      <c r="G504" s="126">
        <v>68.832825</v>
      </c>
      <c r="H504" s="127">
        <v>6447100</v>
      </c>
      <c r="K504" s="125">
        <v>42326</v>
      </c>
      <c r="L504" s="126">
        <v>2051.98999</v>
      </c>
      <c r="M504" s="126">
        <v>2085.3100589999999</v>
      </c>
      <c r="N504" s="126">
        <v>2051.98999</v>
      </c>
      <c r="O504" s="126">
        <v>2083.580078</v>
      </c>
      <c r="P504" s="126">
        <v>2083.580078</v>
      </c>
      <c r="Q504" s="127">
        <v>3926390000</v>
      </c>
    </row>
    <row r="505" spans="2:17">
      <c r="B505" s="125">
        <v>42327</v>
      </c>
      <c r="C505" s="126">
        <v>76.139999000000003</v>
      </c>
      <c r="D505" s="126">
        <v>76.959998999999996</v>
      </c>
      <c r="E505" s="126">
        <v>76.019997000000004</v>
      </c>
      <c r="F505" s="126">
        <v>76.220000999999996</v>
      </c>
      <c r="G505" s="126">
        <v>69.123031999999995</v>
      </c>
      <c r="H505" s="127">
        <v>7899500</v>
      </c>
      <c r="K505" s="125">
        <v>42327</v>
      </c>
      <c r="L505" s="126">
        <v>2083.6999510000001</v>
      </c>
      <c r="M505" s="126">
        <v>2086.73999</v>
      </c>
      <c r="N505" s="126">
        <v>2078.76001</v>
      </c>
      <c r="O505" s="126">
        <v>2081.23999</v>
      </c>
      <c r="P505" s="126">
        <v>2081.23999</v>
      </c>
      <c r="Q505" s="127">
        <v>3628110000</v>
      </c>
    </row>
    <row r="506" spans="2:17">
      <c r="B506" s="125">
        <v>42328</v>
      </c>
      <c r="C506" s="126">
        <v>76.550003000000004</v>
      </c>
      <c r="D506" s="126">
        <v>76.860000999999997</v>
      </c>
      <c r="E506" s="126">
        <v>75.680000000000007</v>
      </c>
      <c r="F506" s="126">
        <v>75.819999999999993</v>
      </c>
      <c r="G506" s="126">
        <v>68.760283999999999</v>
      </c>
      <c r="H506" s="127">
        <v>9533200</v>
      </c>
      <c r="K506" s="125">
        <v>42328</v>
      </c>
      <c r="L506" s="126">
        <v>2082.820068</v>
      </c>
      <c r="M506" s="126">
        <v>2097.0600589999999</v>
      </c>
      <c r="N506" s="126">
        <v>2082.820068</v>
      </c>
      <c r="O506" s="126">
        <v>2089.169922</v>
      </c>
      <c r="P506" s="126">
        <v>2089.169922</v>
      </c>
      <c r="Q506" s="127">
        <v>3929600000</v>
      </c>
    </row>
    <row r="507" spans="2:17">
      <c r="B507" s="125">
        <v>42331</v>
      </c>
      <c r="C507" s="126">
        <v>75.819999999999993</v>
      </c>
      <c r="D507" s="126">
        <v>76.059997999999993</v>
      </c>
      <c r="E507" s="126">
        <v>75.400002000000001</v>
      </c>
      <c r="F507" s="126">
        <v>75.970000999999996</v>
      </c>
      <c r="G507" s="126">
        <v>68.896300999999994</v>
      </c>
      <c r="H507" s="127">
        <v>9421300</v>
      </c>
      <c r="K507" s="125">
        <v>42331</v>
      </c>
      <c r="L507" s="126">
        <v>2089.4099120000001</v>
      </c>
      <c r="M507" s="126">
        <v>2095.610107</v>
      </c>
      <c r="N507" s="126">
        <v>2081.389893</v>
      </c>
      <c r="O507" s="126">
        <v>2086.5900879999999</v>
      </c>
      <c r="P507" s="126">
        <v>2086.5900879999999</v>
      </c>
      <c r="Q507" s="127">
        <v>3587980000</v>
      </c>
    </row>
    <row r="508" spans="2:17">
      <c r="B508" s="125">
        <v>42332</v>
      </c>
      <c r="C508" s="126">
        <v>75.620002999999997</v>
      </c>
      <c r="D508" s="126">
        <v>76.690002000000007</v>
      </c>
      <c r="E508" s="126">
        <v>75.610000999999997</v>
      </c>
      <c r="F508" s="126">
        <v>76.449996999999996</v>
      </c>
      <c r="G508" s="126">
        <v>69.331612000000007</v>
      </c>
      <c r="H508" s="127">
        <v>7086800</v>
      </c>
      <c r="K508" s="125">
        <v>42332</v>
      </c>
      <c r="L508" s="126">
        <v>2084.419922</v>
      </c>
      <c r="M508" s="126">
        <v>2094.1201169999999</v>
      </c>
      <c r="N508" s="126">
        <v>2070.290039</v>
      </c>
      <c r="O508" s="126">
        <v>2089.139893</v>
      </c>
      <c r="P508" s="126">
        <v>2089.139893</v>
      </c>
      <c r="Q508" s="127">
        <v>3884930000</v>
      </c>
    </row>
    <row r="509" spans="2:17">
      <c r="B509" s="125">
        <v>42333</v>
      </c>
      <c r="C509" s="126">
        <v>76.529999000000004</v>
      </c>
      <c r="D509" s="126">
        <v>76.739998</v>
      </c>
      <c r="E509" s="126">
        <v>75.879997000000003</v>
      </c>
      <c r="F509" s="126">
        <v>75.900002000000001</v>
      </c>
      <c r="G509" s="126">
        <v>68.832825</v>
      </c>
      <c r="H509" s="127">
        <v>4266500</v>
      </c>
      <c r="K509" s="125">
        <v>42333</v>
      </c>
      <c r="L509" s="126">
        <v>2089.3000489999999</v>
      </c>
      <c r="M509" s="126">
        <v>2093</v>
      </c>
      <c r="N509" s="126">
        <v>2086.3000489999999</v>
      </c>
      <c r="O509" s="126">
        <v>2088.8701169999999</v>
      </c>
      <c r="P509" s="126">
        <v>2088.8701169999999</v>
      </c>
      <c r="Q509" s="127">
        <v>2852940000</v>
      </c>
    </row>
    <row r="510" spans="2:17">
      <c r="B510" s="125">
        <v>42335</v>
      </c>
      <c r="C510" s="126">
        <v>75.889999000000003</v>
      </c>
      <c r="D510" s="126">
        <v>76.370002999999997</v>
      </c>
      <c r="E510" s="126">
        <v>75.5</v>
      </c>
      <c r="F510" s="126">
        <v>75.699996999999996</v>
      </c>
      <c r="G510" s="126">
        <v>68.651443</v>
      </c>
      <c r="H510" s="127">
        <v>2390100</v>
      </c>
      <c r="K510" s="125">
        <v>42335</v>
      </c>
      <c r="L510" s="126">
        <v>2088.820068</v>
      </c>
      <c r="M510" s="126">
        <v>2093.290039</v>
      </c>
      <c r="N510" s="126">
        <v>2084.1298830000001</v>
      </c>
      <c r="O510" s="126">
        <v>2090.110107</v>
      </c>
      <c r="P510" s="126">
        <v>2090.110107</v>
      </c>
      <c r="Q510" s="127">
        <v>1466840000</v>
      </c>
    </row>
    <row r="511" spans="2:17">
      <c r="B511" s="125">
        <v>42338</v>
      </c>
      <c r="C511" s="126">
        <v>75.580001999999993</v>
      </c>
      <c r="D511" s="126">
        <v>75.809997999999993</v>
      </c>
      <c r="E511" s="126">
        <v>74.839995999999999</v>
      </c>
      <c r="F511" s="126">
        <v>74.839995999999999</v>
      </c>
      <c r="G511" s="126">
        <v>67.871528999999995</v>
      </c>
      <c r="H511" s="127">
        <v>8935700</v>
      </c>
      <c r="K511" s="125">
        <v>42338</v>
      </c>
      <c r="L511" s="126">
        <v>2090.9499510000001</v>
      </c>
      <c r="M511" s="126">
        <v>2093.8100589999999</v>
      </c>
      <c r="N511" s="126">
        <v>2080.4099120000001</v>
      </c>
      <c r="O511" s="126">
        <v>2080.4099120000001</v>
      </c>
      <c r="P511" s="126">
        <v>2080.4099120000001</v>
      </c>
      <c r="Q511" s="127">
        <v>4275030000</v>
      </c>
    </row>
    <row r="512" spans="2:17">
      <c r="B512" s="125">
        <v>42339</v>
      </c>
      <c r="C512" s="126">
        <v>74.870002999999997</v>
      </c>
      <c r="D512" s="126">
        <v>76.220000999999996</v>
      </c>
      <c r="E512" s="126">
        <v>74.870002999999997</v>
      </c>
      <c r="F512" s="126">
        <v>75.940002000000007</v>
      </c>
      <c r="G512" s="126">
        <v>68.869101999999998</v>
      </c>
      <c r="H512" s="127">
        <v>8391700</v>
      </c>
      <c r="K512" s="125">
        <v>42339</v>
      </c>
      <c r="L512" s="126">
        <v>2082.929932</v>
      </c>
      <c r="M512" s="126">
        <v>2103.3701169999999</v>
      </c>
      <c r="N512" s="126">
        <v>2082.929932</v>
      </c>
      <c r="O512" s="126">
        <v>2102.6298830000001</v>
      </c>
      <c r="P512" s="126">
        <v>2102.6298830000001</v>
      </c>
      <c r="Q512" s="127">
        <v>3712120000</v>
      </c>
    </row>
    <row r="513" spans="2:17">
      <c r="B513" s="125">
        <v>42340</v>
      </c>
      <c r="C513" s="126">
        <v>75.730002999999996</v>
      </c>
      <c r="D513" s="126">
        <v>76.459998999999996</v>
      </c>
      <c r="E513" s="126">
        <v>75.650002000000001</v>
      </c>
      <c r="F513" s="126">
        <v>75.790001000000004</v>
      </c>
      <c r="G513" s="126">
        <v>68.733069999999998</v>
      </c>
      <c r="H513" s="127">
        <v>8104200</v>
      </c>
      <c r="K513" s="125">
        <v>42340</v>
      </c>
      <c r="L513" s="126">
        <v>2101.709961</v>
      </c>
      <c r="M513" s="126">
        <v>2104.2700199999999</v>
      </c>
      <c r="N513" s="126">
        <v>2077.110107</v>
      </c>
      <c r="O513" s="126">
        <v>2079.51001</v>
      </c>
      <c r="P513" s="126">
        <v>2079.51001</v>
      </c>
      <c r="Q513" s="127">
        <v>3950640000</v>
      </c>
    </row>
    <row r="514" spans="2:17">
      <c r="B514" s="125">
        <v>42341</v>
      </c>
      <c r="C514" s="126">
        <v>75.830001999999993</v>
      </c>
      <c r="D514" s="126">
        <v>76.199996999999996</v>
      </c>
      <c r="E514" s="126">
        <v>75.169998000000007</v>
      </c>
      <c r="F514" s="126">
        <v>75.739998</v>
      </c>
      <c r="G514" s="126">
        <v>68.687714</v>
      </c>
      <c r="H514" s="127">
        <v>11177800</v>
      </c>
      <c r="K514" s="125">
        <v>42341</v>
      </c>
      <c r="L514" s="126">
        <v>2080.709961</v>
      </c>
      <c r="M514" s="126">
        <v>2085</v>
      </c>
      <c r="N514" s="126">
        <v>2042.349976</v>
      </c>
      <c r="O514" s="126">
        <v>2049.6201169999999</v>
      </c>
      <c r="P514" s="126">
        <v>2049.6201169999999</v>
      </c>
      <c r="Q514" s="127">
        <v>4306490000</v>
      </c>
    </row>
    <row r="515" spans="2:17">
      <c r="B515" s="125">
        <v>42342</v>
      </c>
      <c r="C515" s="126">
        <v>75.980002999999996</v>
      </c>
      <c r="D515" s="126">
        <v>77.900002000000001</v>
      </c>
      <c r="E515" s="126">
        <v>75.919998000000007</v>
      </c>
      <c r="F515" s="126">
        <v>77.830001999999993</v>
      </c>
      <c r="G515" s="126">
        <v>70.583122000000003</v>
      </c>
      <c r="H515" s="127">
        <v>11961000</v>
      </c>
      <c r="K515" s="125">
        <v>42342</v>
      </c>
      <c r="L515" s="126">
        <v>2051.23999</v>
      </c>
      <c r="M515" s="126">
        <v>2093.8400879999999</v>
      </c>
      <c r="N515" s="126">
        <v>2051.23999</v>
      </c>
      <c r="O515" s="126">
        <v>2091.6899410000001</v>
      </c>
      <c r="P515" s="126">
        <v>2091.6899410000001</v>
      </c>
      <c r="Q515" s="127">
        <v>4214910000</v>
      </c>
    </row>
    <row r="516" spans="2:17">
      <c r="B516" s="125">
        <v>42345</v>
      </c>
      <c r="C516" s="126">
        <v>77.540001000000004</v>
      </c>
      <c r="D516" s="126">
        <v>78.5</v>
      </c>
      <c r="E516" s="126">
        <v>77.540001000000004</v>
      </c>
      <c r="F516" s="126">
        <v>78.370002999999997</v>
      </c>
      <c r="G516" s="126">
        <v>71.072845000000001</v>
      </c>
      <c r="H516" s="127">
        <v>9460000</v>
      </c>
      <c r="K516" s="125">
        <v>42345</v>
      </c>
      <c r="L516" s="126">
        <v>2090.419922</v>
      </c>
      <c r="M516" s="126">
        <v>2090.419922</v>
      </c>
      <c r="N516" s="126">
        <v>2066.780029</v>
      </c>
      <c r="O516" s="126">
        <v>2077.070068</v>
      </c>
      <c r="P516" s="126">
        <v>2077.070068</v>
      </c>
      <c r="Q516" s="127">
        <v>4043820000</v>
      </c>
    </row>
    <row r="517" spans="2:17">
      <c r="B517" s="125">
        <v>42346</v>
      </c>
      <c r="C517" s="126">
        <v>77.680000000000007</v>
      </c>
      <c r="D517" s="126">
        <v>78.5</v>
      </c>
      <c r="E517" s="126">
        <v>77.349997999999999</v>
      </c>
      <c r="F517" s="126">
        <v>77.75</v>
      </c>
      <c r="G517" s="126">
        <v>70.510566999999995</v>
      </c>
      <c r="H517" s="127">
        <v>8312700</v>
      </c>
      <c r="K517" s="125">
        <v>42346</v>
      </c>
      <c r="L517" s="126">
        <v>2073.389893</v>
      </c>
      <c r="M517" s="126">
        <v>2073.8500979999999</v>
      </c>
      <c r="N517" s="126">
        <v>2052.320068</v>
      </c>
      <c r="O517" s="126">
        <v>2063.5900879999999</v>
      </c>
      <c r="P517" s="126">
        <v>2063.5900879999999</v>
      </c>
      <c r="Q517" s="127">
        <v>4173570000</v>
      </c>
    </row>
    <row r="518" spans="2:17">
      <c r="B518" s="125">
        <v>42347</v>
      </c>
      <c r="C518" s="126">
        <v>77.599997999999999</v>
      </c>
      <c r="D518" s="126">
        <v>78.989998</v>
      </c>
      <c r="E518" s="126">
        <v>77.440002000000007</v>
      </c>
      <c r="F518" s="126">
        <v>77.699996999999996</v>
      </c>
      <c r="G518" s="126">
        <v>70.465225000000004</v>
      </c>
      <c r="H518" s="127">
        <v>10081900</v>
      </c>
      <c r="K518" s="125">
        <v>42347</v>
      </c>
      <c r="L518" s="126">
        <v>2061.169922</v>
      </c>
      <c r="M518" s="126">
        <v>2080.330078</v>
      </c>
      <c r="N518" s="126">
        <v>2036.530029</v>
      </c>
      <c r="O518" s="126">
        <v>2047.619995</v>
      </c>
      <c r="P518" s="126">
        <v>2047.619995</v>
      </c>
      <c r="Q518" s="127">
        <v>4385250000</v>
      </c>
    </row>
    <row r="519" spans="2:17">
      <c r="B519" s="125">
        <v>42348</v>
      </c>
      <c r="C519" s="126">
        <v>77.910004000000001</v>
      </c>
      <c r="D519" s="126">
        <v>78.540001000000004</v>
      </c>
      <c r="E519" s="126">
        <v>77.569999999999993</v>
      </c>
      <c r="F519" s="126">
        <v>77.790001000000004</v>
      </c>
      <c r="G519" s="126">
        <v>70.546852000000001</v>
      </c>
      <c r="H519" s="127">
        <v>8915900</v>
      </c>
      <c r="K519" s="125">
        <v>42348</v>
      </c>
      <c r="L519" s="126">
        <v>2047.9300539999999</v>
      </c>
      <c r="M519" s="126">
        <v>2067.6499020000001</v>
      </c>
      <c r="N519" s="126">
        <v>2045.670044</v>
      </c>
      <c r="O519" s="126">
        <v>2052.2299800000001</v>
      </c>
      <c r="P519" s="126">
        <v>2052.2299800000001</v>
      </c>
      <c r="Q519" s="127">
        <v>3715150000</v>
      </c>
    </row>
    <row r="520" spans="2:17">
      <c r="B520" s="125">
        <v>42349</v>
      </c>
      <c r="C520" s="126">
        <v>77.510002</v>
      </c>
      <c r="D520" s="126">
        <v>78.330001999999993</v>
      </c>
      <c r="E520" s="126">
        <v>77.110000999999997</v>
      </c>
      <c r="F520" s="126">
        <v>77.779999000000004</v>
      </c>
      <c r="G520" s="126">
        <v>70.537766000000005</v>
      </c>
      <c r="H520" s="127">
        <v>12280500</v>
      </c>
      <c r="K520" s="125">
        <v>42349</v>
      </c>
      <c r="L520" s="126">
        <v>2047.2700199999999</v>
      </c>
      <c r="M520" s="126">
        <v>2047.2700199999999</v>
      </c>
      <c r="N520" s="126">
        <v>2008.8000489999999</v>
      </c>
      <c r="O520" s="126">
        <v>2012.369995</v>
      </c>
      <c r="P520" s="126">
        <v>2012.369995</v>
      </c>
      <c r="Q520" s="127">
        <v>4301060000</v>
      </c>
    </row>
    <row r="521" spans="2:17">
      <c r="B521" s="125">
        <v>42352</v>
      </c>
      <c r="C521" s="126">
        <v>77.629997000000003</v>
      </c>
      <c r="D521" s="126">
        <v>78.529999000000004</v>
      </c>
      <c r="E521" s="126">
        <v>77.440002000000007</v>
      </c>
      <c r="F521" s="126">
        <v>78.290001000000004</v>
      </c>
      <c r="G521" s="126">
        <v>71.000281999999999</v>
      </c>
      <c r="H521" s="127">
        <v>12098800</v>
      </c>
      <c r="K521" s="125">
        <v>42352</v>
      </c>
      <c r="L521" s="126">
        <v>2013.369995</v>
      </c>
      <c r="M521" s="126">
        <v>2022.920044</v>
      </c>
      <c r="N521" s="126">
        <v>1993.26001</v>
      </c>
      <c r="O521" s="126">
        <v>2021.9399410000001</v>
      </c>
      <c r="P521" s="126">
        <v>2021.9399410000001</v>
      </c>
      <c r="Q521" s="127">
        <v>4612440000</v>
      </c>
    </row>
    <row r="522" spans="2:17">
      <c r="B522" s="125">
        <v>42353</v>
      </c>
      <c r="C522" s="126">
        <v>78.709998999999996</v>
      </c>
      <c r="D522" s="126">
        <v>80</v>
      </c>
      <c r="E522" s="126">
        <v>78.480002999999996</v>
      </c>
      <c r="F522" s="126">
        <v>79.680000000000007</v>
      </c>
      <c r="G522" s="126">
        <v>72.260848999999993</v>
      </c>
      <c r="H522" s="127">
        <v>14113400</v>
      </c>
      <c r="K522" s="125">
        <v>42353</v>
      </c>
      <c r="L522" s="126">
        <v>2025.5500489999999</v>
      </c>
      <c r="M522" s="126">
        <v>2053.8701169999999</v>
      </c>
      <c r="N522" s="126">
        <v>2025.5500489999999</v>
      </c>
      <c r="O522" s="126">
        <v>2043.410034</v>
      </c>
      <c r="P522" s="126">
        <v>2043.410034</v>
      </c>
      <c r="Q522" s="127">
        <v>4353540000</v>
      </c>
    </row>
    <row r="523" spans="2:17">
      <c r="B523" s="125">
        <v>42354</v>
      </c>
      <c r="C523" s="126">
        <v>79.980002999999996</v>
      </c>
      <c r="D523" s="126">
        <v>81.230002999999996</v>
      </c>
      <c r="E523" s="126">
        <v>79.800003000000004</v>
      </c>
      <c r="F523" s="126">
        <v>80.989998</v>
      </c>
      <c r="G523" s="126">
        <v>73.448891000000003</v>
      </c>
      <c r="H523" s="127">
        <v>14102600</v>
      </c>
      <c r="K523" s="125">
        <v>42354</v>
      </c>
      <c r="L523" s="126">
        <v>2046.5</v>
      </c>
      <c r="M523" s="126">
        <v>2076.719971</v>
      </c>
      <c r="N523" s="126">
        <v>2042.4300539999999</v>
      </c>
      <c r="O523" s="126">
        <v>2073.070068</v>
      </c>
      <c r="P523" s="126">
        <v>2073.070068</v>
      </c>
      <c r="Q523" s="127">
        <v>4635450000</v>
      </c>
    </row>
    <row r="524" spans="2:17">
      <c r="B524" s="125">
        <v>42355</v>
      </c>
      <c r="C524" s="126">
        <v>80.980002999999996</v>
      </c>
      <c r="D524" s="126">
        <v>81.029999000000004</v>
      </c>
      <c r="E524" s="126">
        <v>80.199996999999996</v>
      </c>
      <c r="F524" s="126">
        <v>80.290001000000004</v>
      </c>
      <c r="G524" s="126">
        <v>72.814071999999996</v>
      </c>
      <c r="H524" s="127">
        <v>9864200</v>
      </c>
      <c r="K524" s="125">
        <v>42355</v>
      </c>
      <c r="L524" s="126">
        <v>2073.76001</v>
      </c>
      <c r="M524" s="126">
        <v>2076.3701169999999</v>
      </c>
      <c r="N524" s="126">
        <v>2041.660034</v>
      </c>
      <c r="O524" s="126">
        <v>2041.8900149999999</v>
      </c>
      <c r="P524" s="126">
        <v>2041.8900149999999</v>
      </c>
      <c r="Q524" s="127">
        <v>4327390000</v>
      </c>
    </row>
    <row r="525" spans="2:17">
      <c r="B525" s="125">
        <v>42356</v>
      </c>
      <c r="C525" s="126">
        <v>79.949996999999996</v>
      </c>
      <c r="D525" s="126">
        <v>80.120002999999997</v>
      </c>
      <c r="E525" s="126">
        <v>78.129997000000003</v>
      </c>
      <c r="F525" s="126">
        <v>78.129997000000003</v>
      </c>
      <c r="G525" s="126">
        <v>70.855193999999997</v>
      </c>
      <c r="H525" s="127">
        <v>21342100</v>
      </c>
      <c r="K525" s="125">
        <v>42356</v>
      </c>
      <c r="L525" s="126">
        <v>2040.8100589999999</v>
      </c>
      <c r="M525" s="126">
        <v>2040.8100589999999</v>
      </c>
      <c r="N525" s="126">
        <v>2005.329956</v>
      </c>
      <c r="O525" s="126">
        <v>2005.5500489999999</v>
      </c>
      <c r="P525" s="126">
        <v>2005.5500489999999</v>
      </c>
      <c r="Q525" s="127">
        <v>6683070000</v>
      </c>
    </row>
    <row r="526" spans="2:17">
      <c r="B526" s="125">
        <v>42359</v>
      </c>
      <c r="C526" s="126">
        <v>78.629997000000003</v>
      </c>
      <c r="D526" s="126">
        <v>78.980002999999996</v>
      </c>
      <c r="E526" s="126">
        <v>78.150002000000001</v>
      </c>
      <c r="F526" s="126">
        <v>78.949996999999996</v>
      </c>
      <c r="G526" s="126">
        <v>71.598831000000004</v>
      </c>
      <c r="H526" s="127">
        <v>9105800</v>
      </c>
      <c r="K526" s="125">
        <v>42359</v>
      </c>
      <c r="L526" s="126">
        <v>2010.2700199999999</v>
      </c>
      <c r="M526" s="126">
        <v>2022.900024</v>
      </c>
      <c r="N526" s="126">
        <v>2005.9300539999999</v>
      </c>
      <c r="O526" s="126">
        <v>2021.150024</v>
      </c>
      <c r="P526" s="126">
        <v>2021.150024</v>
      </c>
      <c r="Q526" s="127">
        <v>3760280000</v>
      </c>
    </row>
    <row r="527" spans="2:17">
      <c r="B527" s="125">
        <v>42360</v>
      </c>
      <c r="C527" s="126">
        <v>79.160004000000001</v>
      </c>
      <c r="D527" s="126">
        <v>79.75</v>
      </c>
      <c r="E527" s="126">
        <v>78.879997000000003</v>
      </c>
      <c r="F527" s="126">
        <v>79.599997999999999</v>
      </c>
      <c r="G527" s="126">
        <v>72.188309000000004</v>
      </c>
      <c r="H527" s="127">
        <v>9837500</v>
      </c>
      <c r="K527" s="125">
        <v>42360</v>
      </c>
      <c r="L527" s="126">
        <v>2023.150024</v>
      </c>
      <c r="M527" s="126">
        <v>2042.73999</v>
      </c>
      <c r="N527" s="126">
        <v>2020.48999</v>
      </c>
      <c r="O527" s="126">
        <v>2038.969971</v>
      </c>
      <c r="P527" s="126">
        <v>2038.969971</v>
      </c>
      <c r="Q527" s="127">
        <v>3520860000</v>
      </c>
    </row>
    <row r="528" spans="2:17">
      <c r="B528" s="125">
        <v>42361</v>
      </c>
      <c r="C528" s="126">
        <v>79.949996999999996</v>
      </c>
      <c r="D528" s="126">
        <v>80.430000000000007</v>
      </c>
      <c r="E528" s="126">
        <v>79.5</v>
      </c>
      <c r="F528" s="126">
        <v>79.919998000000007</v>
      </c>
      <c r="G528" s="126">
        <v>72.478522999999996</v>
      </c>
      <c r="H528" s="127">
        <v>8254600</v>
      </c>
      <c r="K528" s="125">
        <v>42361</v>
      </c>
      <c r="L528" s="126">
        <v>2042.1999510000001</v>
      </c>
      <c r="M528" s="126">
        <v>2064.7299800000001</v>
      </c>
      <c r="N528" s="126">
        <v>2042.1999510000001</v>
      </c>
      <c r="O528" s="126">
        <v>2064.290039</v>
      </c>
      <c r="P528" s="126">
        <v>2064.290039</v>
      </c>
      <c r="Q528" s="127">
        <v>3484090000</v>
      </c>
    </row>
    <row r="529" spans="2:17">
      <c r="B529" s="125">
        <v>42362</v>
      </c>
      <c r="C529" s="126">
        <v>79.660004000000001</v>
      </c>
      <c r="D529" s="126">
        <v>80.150002000000001</v>
      </c>
      <c r="E529" s="126">
        <v>79.599997999999999</v>
      </c>
      <c r="F529" s="126">
        <v>79.790001000000004</v>
      </c>
      <c r="G529" s="126">
        <v>72.360625999999996</v>
      </c>
      <c r="H529" s="127">
        <v>2498000</v>
      </c>
      <c r="K529" s="125">
        <v>42362</v>
      </c>
      <c r="L529" s="126">
        <v>2063.5200199999999</v>
      </c>
      <c r="M529" s="126">
        <v>2067.360107</v>
      </c>
      <c r="N529" s="126">
        <v>2058.7299800000001</v>
      </c>
      <c r="O529" s="126">
        <v>2060.98999</v>
      </c>
      <c r="P529" s="126">
        <v>2060.98999</v>
      </c>
      <c r="Q529" s="127">
        <v>1411860000</v>
      </c>
    </row>
    <row r="530" spans="2:17">
      <c r="B530" s="125">
        <v>42366</v>
      </c>
      <c r="C530" s="126">
        <v>79.739998</v>
      </c>
      <c r="D530" s="126">
        <v>79.970000999999996</v>
      </c>
      <c r="E530" s="126">
        <v>79.470000999999996</v>
      </c>
      <c r="F530" s="126">
        <v>79.919998000000007</v>
      </c>
      <c r="G530" s="126">
        <v>72.478522999999996</v>
      </c>
      <c r="H530" s="127">
        <v>4144400</v>
      </c>
      <c r="K530" s="125">
        <v>42366</v>
      </c>
      <c r="L530" s="126">
        <v>2057.7700199999999</v>
      </c>
      <c r="M530" s="126">
        <v>2057.7700199999999</v>
      </c>
      <c r="N530" s="126">
        <v>2044.1999510000001</v>
      </c>
      <c r="O530" s="126">
        <v>2056.5</v>
      </c>
      <c r="P530" s="126">
        <v>2056.5</v>
      </c>
      <c r="Q530" s="127">
        <v>2492510000</v>
      </c>
    </row>
    <row r="531" spans="2:17">
      <c r="B531" s="125">
        <v>42367</v>
      </c>
      <c r="C531" s="126">
        <v>80.220000999999996</v>
      </c>
      <c r="D531" s="126">
        <v>80.610000999999997</v>
      </c>
      <c r="E531" s="126">
        <v>79.849997999999999</v>
      </c>
      <c r="F531" s="126">
        <v>80.360000999999997</v>
      </c>
      <c r="G531" s="126">
        <v>72.877555999999998</v>
      </c>
      <c r="H531" s="127">
        <v>4406100</v>
      </c>
      <c r="K531" s="125">
        <v>42367</v>
      </c>
      <c r="L531" s="126">
        <v>2060.540039</v>
      </c>
      <c r="M531" s="126">
        <v>2081.5600589999999</v>
      </c>
      <c r="N531" s="126">
        <v>2060.540039</v>
      </c>
      <c r="O531" s="126">
        <v>2078.360107</v>
      </c>
      <c r="P531" s="126">
        <v>2078.360107</v>
      </c>
      <c r="Q531" s="127">
        <v>2542000000</v>
      </c>
    </row>
    <row r="532" spans="2:17">
      <c r="B532" s="125">
        <v>42368</v>
      </c>
      <c r="C532" s="126">
        <v>80.459998999999996</v>
      </c>
      <c r="D532" s="126">
        <v>80.5</v>
      </c>
      <c r="E532" s="126">
        <v>80</v>
      </c>
      <c r="F532" s="126">
        <v>80.069999999999993</v>
      </c>
      <c r="G532" s="126">
        <v>72.614547999999999</v>
      </c>
      <c r="H532" s="127">
        <v>3793200</v>
      </c>
      <c r="K532" s="125">
        <v>42368</v>
      </c>
      <c r="L532" s="126">
        <v>2077.3400879999999</v>
      </c>
      <c r="M532" s="126">
        <v>2077.3400879999999</v>
      </c>
      <c r="N532" s="126">
        <v>2061.969971</v>
      </c>
      <c r="O532" s="126">
        <v>2063.360107</v>
      </c>
      <c r="P532" s="126">
        <v>2063.360107</v>
      </c>
      <c r="Q532" s="127">
        <v>2367430000</v>
      </c>
    </row>
    <row r="533" spans="2:17">
      <c r="B533" s="125">
        <v>42369</v>
      </c>
      <c r="C533" s="126">
        <v>79.910004000000001</v>
      </c>
      <c r="D533" s="126">
        <v>80.040001000000004</v>
      </c>
      <c r="E533" s="126">
        <v>79.309997999999993</v>
      </c>
      <c r="F533" s="126">
        <v>79.410004000000001</v>
      </c>
      <c r="G533" s="126">
        <v>72.016006000000004</v>
      </c>
      <c r="H533" s="127">
        <v>5077700</v>
      </c>
      <c r="K533" s="125">
        <v>42369</v>
      </c>
      <c r="L533" s="126">
        <v>2060.5900879999999</v>
      </c>
      <c r="M533" s="126">
        <v>2062.540039</v>
      </c>
      <c r="N533" s="126">
        <v>2043.619995</v>
      </c>
      <c r="O533" s="126">
        <v>2043.9399410000001</v>
      </c>
      <c r="P533" s="126">
        <v>2043.9399410000001</v>
      </c>
      <c r="Q533" s="127">
        <v>2655330000</v>
      </c>
    </row>
    <row r="534" spans="2:17">
      <c r="B534" s="125">
        <v>42373</v>
      </c>
      <c r="C534" s="126">
        <v>78.360000999999997</v>
      </c>
      <c r="D534" s="126">
        <v>78.5</v>
      </c>
      <c r="E534" s="126">
        <v>77.540001000000004</v>
      </c>
      <c r="F534" s="126">
        <v>78.370002999999997</v>
      </c>
      <c r="G534" s="126">
        <v>71.072845000000001</v>
      </c>
      <c r="H534" s="127">
        <v>11529800</v>
      </c>
      <c r="K534" s="125">
        <v>42373</v>
      </c>
      <c r="L534" s="126">
        <v>2038.1999510000001</v>
      </c>
      <c r="M534" s="126">
        <v>2038.1999510000001</v>
      </c>
      <c r="N534" s="126">
        <v>1989.6800539999999</v>
      </c>
      <c r="O534" s="126">
        <v>2012.660034</v>
      </c>
      <c r="P534" s="126">
        <v>2012.660034</v>
      </c>
      <c r="Q534" s="127">
        <v>4304880000</v>
      </c>
    </row>
    <row r="535" spans="2:17">
      <c r="B535" s="125">
        <v>42374</v>
      </c>
      <c r="C535" s="126">
        <v>78.440002000000007</v>
      </c>
      <c r="D535" s="126">
        <v>78.959998999999996</v>
      </c>
      <c r="E535" s="126">
        <v>78.209998999999996</v>
      </c>
      <c r="F535" s="126">
        <v>78.620002999999997</v>
      </c>
      <c r="G535" s="126">
        <v>71.299560999999997</v>
      </c>
      <c r="H535" s="127">
        <v>8133700</v>
      </c>
      <c r="K535" s="125">
        <v>42374</v>
      </c>
      <c r="L535" s="126">
        <v>2013.780029</v>
      </c>
      <c r="M535" s="126">
        <v>2021.9399410000001</v>
      </c>
      <c r="N535" s="126">
        <v>2004.170044</v>
      </c>
      <c r="O535" s="126">
        <v>2016.709961</v>
      </c>
      <c r="P535" s="126">
        <v>2016.709961</v>
      </c>
      <c r="Q535" s="127">
        <v>3706620000</v>
      </c>
    </row>
    <row r="536" spans="2:17">
      <c r="B536" s="125">
        <v>42375</v>
      </c>
      <c r="C536" s="126">
        <v>77.669998000000007</v>
      </c>
      <c r="D536" s="126">
        <v>78.290001000000004</v>
      </c>
      <c r="E536" s="126">
        <v>77.120002999999997</v>
      </c>
      <c r="F536" s="126">
        <v>77.860000999999997</v>
      </c>
      <c r="G536" s="126">
        <v>70.610328999999993</v>
      </c>
      <c r="H536" s="127">
        <v>9551000</v>
      </c>
      <c r="K536" s="125">
        <v>42375</v>
      </c>
      <c r="L536" s="126">
        <v>2011.709961</v>
      </c>
      <c r="M536" s="126">
        <v>2011.709961</v>
      </c>
      <c r="N536" s="126">
        <v>1979.0500489999999</v>
      </c>
      <c r="O536" s="126">
        <v>1990.26001</v>
      </c>
      <c r="P536" s="126">
        <v>1990.26001</v>
      </c>
      <c r="Q536" s="127">
        <v>4336660000</v>
      </c>
    </row>
    <row r="537" spans="2:17">
      <c r="B537" s="125">
        <v>42376</v>
      </c>
      <c r="C537" s="126">
        <v>76.849997999999999</v>
      </c>
      <c r="D537" s="126">
        <v>77.599997999999999</v>
      </c>
      <c r="E537" s="126">
        <v>76.069999999999993</v>
      </c>
      <c r="F537" s="126">
        <v>77.180000000000007</v>
      </c>
      <c r="G537" s="126">
        <v>69.993645000000001</v>
      </c>
      <c r="H537" s="127">
        <v>11973900</v>
      </c>
      <c r="K537" s="125">
        <v>42376</v>
      </c>
      <c r="L537" s="126">
        <v>1985.3199460000001</v>
      </c>
      <c r="M537" s="126">
        <v>1985.3199460000001</v>
      </c>
      <c r="N537" s="126">
        <v>1938.829956</v>
      </c>
      <c r="O537" s="126">
        <v>1943.089966</v>
      </c>
      <c r="P537" s="126">
        <v>1943.089966</v>
      </c>
      <c r="Q537" s="127">
        <v>5076590000</v>
      </c>
    </row>
    <row r="538" spans="2:17">
      <c r="B538" s="125">
        <v>42377</v>
      </c>
      <c r="C538" s="126">
        <v>77.360000999999997</v>
      </c>
      <c r="D538" s="126">
        <v>77.480002999999996</v>
      </c>
      <c r="E538" s="126">
        <v>75.669998000000007</v>
      </c>
      <c r="F538" s="126">
        <v>75.970000999999996</v>
      </c>
      <c r="G538" s="126">
        <v>68.896300999999994</v>
      </c>
      <c r="H538" s="127">
        <v>9676400</v>
      </c>
      <c r="K538" s="125">
        <v>42377</v>
      </c>
      <c r="L538" s="126">
        <v>1945.969971</v>
      </c>
      <c r="M538" s="126">
        <v>1960.400024</v>
      </c>
      <c r="N538" s="126">
        <v>1918.459961</v>
      </c>
      <c r="O538" s="126">
        <v>1922.030029</v>
      </c>
      <c r="P538" s="126">
        <v>1922.030029</v>
      </c>
      <c r="Q538" s="127">
        <v>4664940000</v>
      </c>
    </row>
    <row r="539" spans="2:17">
      <c r="B539" s="125">
        <v>42380</v>
      </c>
      <c r="C539" s="126">
        <v>76.169998000000007</v>
      </c>
      <c r="D539" s="126">
        <v>77.040001000000004</v>
      </c>
      <c r="E539" s="126">
        <v>75.599997999999999</v>
      </c>
      <c r="F539" s="126">
        <v>76.669998000000007</v>
      </c>
      <c r="G539" s="126">
        <v>69.531120000000001</v>
      </c>
      <c r="H539" s="127">
        <v>10191500</v>
      </c>
      <c r="K539" s="125">
        <v>42380</v>
      </c>
      <c r="L539" s="126">
        <v>1926.119995</v>
      </c>
      <c r="M539" s="126">
        <v>1935.650024</v>
      </c>
      <c r="N539" s="126">
        <v>1901.099976</v>
      </c>
      <c r="O539" s="126">
        <v>1923.670044</v>
      </c>
      <c r="P539" s="126">
        <v>1923.670044</v>
      </c>
      <c r="Q539" s="127">
        <v>4607290000</v>
      </c>
    </row>
    <row r="540" spans="2:17">
      <c r="B540" s="125">
        <v>42381</v>
      </c>
      <c r="C540" s="126">
        <v>77</v>
      </c>
      <c r="D540" s="126">
        <v>77.019997000000004</v>
      </c>
      <c r="E540" s="126">
        <v>75.75</v>
      </c>
      <c r="F540" s="126">
        <v>76.510002</v>
      </c>
      <c r="G540" s="126">
        <v>69.386024000000006</v>
      </c>
      <c r="H540" s="127">
        <v>8774700</v>
      </c>
      <c r="K540" s="125">
        <v>42381</v>
      </c>
      <c r="L540" s="126">
        <v>1927.829956</v>
      </c>
      <c r="M540" s="126">
        <v>1947.380005</v>
      </c>
      <c r="N540" s="126">
        <v>1914.349976</v>
      </c>
      <c r="O540" s="126">
        <v>1938.6800539999999</v>
      </c>
      <c r="P540" s="126">
        <v>1938.6800539999999</v>
      </c>
      <c r="Q540" s="127">
        <v>4887260000</v>
      </c>
    </row>
    <row r="541" spans="2:17">
      <c r="B541" s="125">
        <v>42382</v>
      </c>
      <c r="C541" s="126">
        <v>76.970000999999996</v>
      </c>
      <c r="D541" s="126">
        <v>76.989998</v>
      </c>
      <c r="E541" s="126">
        <v>75.790001000000004</v>
      </c>
      <c r="F541" s="126">
        <v>75.849997999999999</v>
      </c>
      <c r="G541" s="126">
        <v>68.787491000000003</v>
      </c>
      <c r="H541" s="127">
        <v>9310100</v>
      </c>
      <c r="K541" s="125">
        <v>42382</v>
      </c>
      <c r="L541" s="126">
        <v>1940.339966</v>
      </c>
      <c r="M541" s="126">
        <v>1950.329956</v>
      </c>
      <c r="N541" s="126">
        <v>1886.410034</v>
      </c>
      <c r="O541" s="126">
        <v>1890.280029</v>
      </c>
      <c r="P541" s="126">
        <v>1890.280029</v>
      </c>
      <c r="Q541" s="127">
        <v>5087030000</v>
      </c>
    </row>
    <row r="542" spans="2:17">
      <c r="B542" s="125">
        <v>42383</v>
      </c>
      <c r="C542" s="126">
        <v>76.099997999999999</v>
      </c>
      <c r="D542" s="126">
        <v>76.949996999999996</v>
      </c>
      <c r="E542" s="126">
        <v>75.879997000000003</v>
      </c>
      <c r="F542" s="126">
        <v>76.150002000000001</v>
      </c>
      <c r="G542" s="126">
        <v>69.059555000000003</v>
      </c>
      <c r="H542" s="127">
        <v>12835100</v>
      </c>
      <c r="K542" s="125">
        <v>42383</v>
      </c>
      <c r="L542" s="126">
        <v>1891.6800539999999</v>
      </c>
      <c r="M542" s="126">
        <v>1934.469971</v>
      </c>
      <c r="N542" s="126">
        <v>1878.9300539999999</v>
      </c>
      <c r="O542" s="126">
        <v>1921.839966</v>
      </c>
      <c r="P542" s="126">
        <v>1921.839966</v>
      </c>
      <c r="Q542" s="127">
        <v>5241110000</v>
      </c>
    </row>
    <row r="543" spans="2:17">
      <c r="B543" s="125">
        <v>42384</v>
      </c>
      <c r="C543" s="126">
        <v>74.5</v>
      </c>
      <c r="D543" s="126">
        <v>75.680000000000007</v>
      </c>
      <c r="E543" s="126">
        <v>74.470000999999996</v>
      </c>
      <c r="F543" s="126">
        <v>74.980002999999996</v>
      </c>
      <c r="G543" s="126">
        <v>67.998489000000006</v>
      </c>
      <c r="H543" s="127">
        <v>17023900</v>
      </c>
      <c r="K543" s="125">
        <v>42384</v>
      </c>
      <c r="L543" s="126">
        <v>1916.6800539999999</v>
      </c>
      <c r="M543" s="126">
        <v>1916.6800539999999</v>
      </c>
      <c r="N543" s="126">
        <v>1857.829956</v>
      </c>
      <c r="O543" s="126">
        <v>1880.329956</v>
      </c>
      <c r="P543" s="126">
        <v>1880.329956</v>
      </c>
      <c r="Q543" s="127">
        <v>5468460000</v>
      </c>
    </row>
    <row r="544" spans="2:17">
      <c r="B544" s="125">
        <v>42388</v>
      </c>
      <c r="C544" s="126">
        <v>75.800003000000004</v>
      </c>
      <c r="D544" s="126">
        <v>76.910004000000001</v>
      </c>
      <c r="E544" s="126">
        <v>75.720000999999996</v>
      </c>
      <c r="F544" s="126">
        <v>76.730002999999996</v>
      </c>
      <c r="G544" s="126">
        <v>69.585541000000006</v>
      </c>
      <c r="H544" s="127">
        <v>13457300</v>
      </c>
      <c r="K544" s="125">
        <v>42388</v>
      </c>
      <c r="L544" s="126">
        <v>1888.660034</v>
      </c>
      <c r="M544" s="126">
        <v>1901.4399410000001</v>
      </c>
      <c r="N544" s="126">
        <v>1864.599976</v>
      </c>
      <c r="O544" s="126">
        <v>1881.329956</v>
      </c>
      <c r="P544" s="126">
        <v>1881.329956</v>
      </c>
      <c r="Q544" s="127">
        <v>4928350000</v>
      </c>
    </row>
    <row r="545" spans="2:17">
      <c r="B545" s="125">
        <v>42389</v>
      </c>
      <c r="C545" s="126">
        <v>75.290001000000004</v>
      </c>
      <c r="D545" s="126">
        <v>76.089995999999999</v>
      </c>
      <c r="E545" s="126">
        <v>74.459998999999996</v>
      </c>
      <c r="F545" s="126">
        <v>75.830001999999993</v>
      </c>
      <c r="G545" s="126">
        <v>69.368651999999997</v>
      </c>
      <c r="H545" s="127">
        <v>17795000</v>
      </c>
      <c r="K545" s="125">
        <v>42389</v>
      </c>
      <c r="L545" s="126">
        <v>1876.1800539999999</v>
      </c>
      <c r="M545" s="126">
        <v>1876.1800539999999</v>
      </c>
      <c r="N545" s="126">
        <v>1812.290039</v>
      </c>
      <c r="O545" s="126">
        <v>1859.329956</v>
      </c>
      <c r="P545" s="126">
        <v>1859.329956</v>
      </c>
      <c r="Q545" s="127">
        <v>6416070000</v>
      </c>
    </row>
    <row r="546" spans="2:17">
      <c r="B546" s="125">
        <v>42390</v>
      </c>
      <c r="C546" s="126">
        <v>76.019997000000004</v>
      </c>
      <c r="D546" s="126">
        <v>77.180000000000007</v>
      </c>
      <c r="E546" s="126">
        <v>75.410004000000001</v>
      </c>
      <c r="F546" s="126">
        <v>76.720000999999996</v>
      </c>
      <c r="G546" s="126">
        <v>70.182807999999994</v>
      </c>
      <c r="H546" s="127">
        <v>12712900</v>
      </c>
      <c r="K546" s="125">
        <v>42390</v>
      </c>
      <c r="L546" s="126">
        <v>1861.459961</v>
      </c>
      <c r="M546" s="126">
        <v>1889.849976</v>
      </c>
      <c r="N546" s="126">
        <v>1848.9799800000001</v>
      </c>
      <c r="O546" s="126">
        <v>1868.98999</v>
      </c>
      <c r="P546" s="126">
        <v>1868.98999</v>
      </c>
      <c r="Q546" s="127">
        <v>5078810000</v>
      </c>
    </row>
    <row r="547" spans="2:17">
      <c r="B547" s="125">
        <v>42391</v>
      </c>
      <c r="C547" s="126">
        <v>77.400002000000001</v>
      </c>
      <c r="D547" s="126">
        <v>77.970000999999996</v>
      </c>
      <c r="E547" s="126">
        <v>76.550003000000004</v>
      </c>
      <c r="F547" s="126">
        <v>77.360000999999997</v>
      </c>
      <c r="G547" s="126">
        <v>70.768287999999998</v>
      </c>
      <c r="H547" s="127">
        <v>9465800</v>
      </c>
      <c r="K547" s="125">
        <v>42391</v>
      </c>
      <c r="L547" s="126">
        <v>1877.400024</v>
      </c>
      <c r="M547" s="126">
        <v>1908.849976</v>
      </c>
      <c r="N547" s="126">
        <v>1877.400024</v>
      </c>
      <c r="O547" s="126">
        <v>1906.900024</v>
      </c>
      <c r="P547" s="126">
        <v>1906.900024</v>
      </c>
      <c r="Q547" s="127">
        <v>4901760000</v>
      </c>
    </row>
    <row r="548" spans="2:17">
      <c r="B548" s="125">
        <v>42394</v>
      </c>
      <c r="C548" s="126">
        <v>77.199996999999996</v>
      </c>
      <c r="D548" s="126">
        <v>77.360000999999997</v>
      </c>
      <c r="E548" s="126">
        <v>76.559997999999993</v>
      </c>
      <c r="F548" s="126">
        <v>76.849997999999999</v>
      </c>
      <c r="G548" s="126">
        <v>70.301734999999994</v>
      </c>
      <c r="H548" s="127">
        <v>9870400</v>
      </c>
      <c r="K548" s="125">
        <v>42394</v>
      </c>
      <c r="L548" s="126">
        <v>1906.280029</v>
      </c>
      <c r="M548" s="126">
        <v>1906.280029</v>
      </c>
      <c r="N548" s="126">
        <v>1875.969971</v>
      </c>
      <c r="O548" s="126">
        <v>1877.079956</v>
      </c>
      <c r="P548" s="126">
        <v>1877.079956</v>
      </c>
      <c r="Q548" s="127">
        <v>4401380000</v>
      </c>
    </row>
    <row r="549" spans="2:17">
      <c r="B549" s="125">
        <v>42395</v>
      </c>
      <c r="C549" s="126">
        <v>78</v>
      </c>
      <c r="D549" s="126">
        <v>79.580001999999993</v>
      </c>
      <c r="E549" s="126">
        <v>77.540001000000004</v>
      </c>
      <c r="F549" s="126">
        <v>78.809997999999993</v>
      </c>
      <c r="G549" s="126">
        <v>72.094727000000006</v>
      </c>
      <c r="H549" s="127">
        <v>16253100</v>
      </c>
      <c r="K549" s="125">
        <v>42395</v>
      </c>
      <c r="L549" s="126">
        <v>1878.790039</v>
      </c>
      <c r="M549" s="126">
        <v>1906.7299800000001</v>
      </c>
      <c r="N549" s="126">
        <v>1878.790039</v>
      </c>
      <c r="O549" s="126">
        <v>1903.630005</v>
      </c>
      <c r="P549" s="126">
        <v>1903.630005</v>
      </c>
      <c r="Q549" s="127">
        <v>4357940000</v>
      </c>
    </row>
    <row r="550" spans="2:17">
      <c r="B550" s="125">
        <v>42396</v>
      </c>
      <c r="C550" s="126">
        <v>78.529999000000004</v>
      </c>
      <c r="D550" s="126">
        <v>79.849997999999999</v>
      </c>
      <c r="E550" s="126">
        <v>78.150002000000001</v>
      </c>
      <c r="F550" s="126">
        <v>78.800003000000004</v>
      </c>
      <c r="G550" s="126">
        <v>72.085578999999996</v>
      </c>
      <c r="H550" s="127">
        <v>10816100</v>
      </c>
      <c r="K550" s="125">
        <v>42396</v>
      </c>
      <c r="L550" s="126">
        <v>1902.5200199999999</v>
      </c>
      <c r="M550" s="126">
        <v>1916.98999</v>
      </c>
      <c r="N550" s="126">
        <v>1872.6999510000001</v>
      </c>
      <c r="O550" s="126">
        <v>1882.9499510000001</v>
      </c>
      <c r="P550" s="126">
        <v>1882.9499510000001</v>
      </c>
      <c r="Q550" s="127">
        <v>4754040000</v>
      </c>
    </row>
    <row r="551" spans="2:17">
      <c r="B551" s="125">
        <v>42397</v>
      </c>
      <c r="C551" s="126">
        <v>79.400002000000001</v>
      </c>
      <c r="D551" s="126">
        <v>80</v>
      </c>
      <c r="E551" s="126">
        <v>78.610000999999997</v>
      </c>
      <c r="F551" s="126">
        <v>79.819999999999993</v>
      </c>
      <c r="G551" s="126">
        <v>73.018669000000003</v>
      </c>
      <c r="H551" s="127">
        <v>9895100</v>
      </c>
      <c r="K551" s="125">
        <v>42397</v>
      </c>
      <c r="L551" s="126">
        <v>1885.219971</v>
      </c>
      <c r="M551" s="126">
        <v>1902.959961</v>
      </c>
      <c r="N551" s="126">
        <v>1873.650024</v>
      </c>
      <c r="O551" s="126">
        <v>1893.3599850000001</v>
      </c>
      <c r="P551" s="126">
        <v>1893.3599850000001</v>
      </c>
      <c r="Q551" s="127">
        <v>4693010000</v>
      </c>
    </row>
    <row r="552" spans="2:17">
      <c r="B552" s="125">
        <v>42398</v>
      </c>
      <c r="C552" s="126">
        <v>79.980002999999996</v>
      </c>
      <c r="D552" s="126">
        <v>82</v>
      </c>
      <c r="E552" s="126">
        <v>79.830001999999993</v>
      </c>
      <c r="F552" s="126">
        <v>81.690002000000007</v>
      </c>
      <c r="G552" s="126">
        <v>74.729339999999993</v>
      </c>
      <c r="H552" s="127">
        <v>19895000</v>
      </c>
      <c r="K552" s="125">
        <v>42398</v>
      </c>
      <c r="L552" s="126">
        <v>1894</v>
      </c>
      <c r="M552" s="126">
        <v>1940.23999</v>
      </c>
      <c r="N552" s="126">
        <v>1894</v>
      </c>
      <c r="O552" s="126">
        <v>1940.23999</v>
      </c>
      <c r="P552" s="126">
        <v>1940.23999</v>
      </c>
      <c r="Q552" s="127">
        <v>5497570000</v>
      </c>
    </row>
    <row r="553" spans="2:17">
      <c r="B553" s="125">
        <v>42401</v>
      </c>
      <c r="C553" s="126">
        <v>81.209998999999996</v>
      </c>
      <c r="D553" s="126">
        <v>81.400002000000001</v>
      </c>
      <c r="E553" s="126">
        <v>80.529999000000004</v>
      </c>
      <c r="F553" s="126">
        <v>81.120002999999997</v>
      </c>
      <c r="G553" s="126">
        <v>74.207892999999999</v>
      </c>
      <c r="H553" s="127">
        <v>9657200</v>
      </c>
      <c r="K553" s="125">
        <v>42401</v>
      </c>
      <c r="L553" s="126">
        <v>1936.9399410000001</v>
      </c>
      <c r="M553" s="126">
        <v>1947.1999510000001</v>
      </c>
      <c r="N553" s="126">
        <v>1920.3000489999999</v>
      </c>
      <c r="O553" s="126">
        <v>1939.380005</v>
      </c>
      <c r="P553" s="126">
        <v>1939.380005</v>
      </c>
      <c r="Q553" s="127">
        <v>4322530000</v>
      </c>
    </row>
    <row r="554" spans="2:17">
      <c r="B554" s="125">
        <v>42402</v>
      </c>
      <c r="C554" s="126">
        <v>80.089995999999999</v>
      </c>
      <c r="D554" s="126">
        <v>80.540001000000004</v>
      </c>
      <c r="E554" s="126">
        <v>79.809997999999993</v>
      </c>
      <c r="F554" s="126">
        <v>80.220000999999996</v>
      </c>
      <c r="G554" s="126">
        <v>73.384574999999998</v>
      </c>
      <c r="H554" s="127">
        <v>9116400</v>
      </c>
      <c r="K554" s="125">
        <v>42402</v>
      </c>
      <c r="L554" s="126">
        <v>1935.26001</v>
      </c>
      <c r="M554" s="126">
        <v>1935.26001</v>
      </c>
      <c r="N554" s="126">
        <v>1897.290039</v>
      </c>
      <c r="O554" s="126">
        <v>1903.030029</v>
      </c>
      <c r="P554" s="126">
        <v>1903.030029</v>
      </c>
      <c r="Q554" s="127">
        <v>4463190000</v>
      </c>
    </row>
    <row r="555" spans="2:17">
      <c r="B555" s="125">
        <v>42403</v>
      </c>
      <c r="C555" s="126">
        <v>80.480002999999996</v>
      </c>
      <c r="D555" s="126">
        <v>81.239998</v>
      </c>
      <c r="E555" s="126">
        <v>80.019997000000004</v>
      </c>
      <c r="F555" s="126">
        <v>81.099997999999999</v>
      </c>
      <c r="G555" s="126">
        <v>74.189598000000004</v>
      </c>
      <c r="H555" s="127">
        <v>10149600</v>
      </c>
      <c r="K555" s="125">
        <v>42403</v>
      </c>
      <c r="L555" s="126">
        <v>1907.0699460000001</v>
      </c>
      <c r="M555" s="126">
        <v>1918.01001</v>
      </c>
      <c r="N555" s="126">
        <v>1872.2299800000001</v>
      </c>
      <c r="O555" s="126">
        <v>1912.530029</v>
      </c>
      <c r="P555" s="126">
        <v>1912.530029</v>
      </c>
      <c r="Q555" s="127">
        <v>5172950000</v>
      </c>
    </row>
    <row r="556" spans="2:17">
      <c r="B556" s="125">
        <v>42404</v>
      </c>
      <c r="C556" s="126">
        <v>80.849997999999999</v>
      </c>
      <c r="D556" s="126">
        <v>81.099997999999999</v>
      </c>
      <c r="E556" s="126">
        <v>80.330001999999993</v>
      </c>
      <c r="F556" s="126">
        <v>80.699996999999996</v>
      </c>
      <c r="G556" s="126">
        <v>73.823684999999998</v>
      </c>
      <c r="H556" s="127">
        <v>8111500</v>
      </c>
      <c r="K556" s="125">
        <v>42404</v>
      </c>
      <c r="L556" s="126">
        <v>1911.670044</v>
      </c>
      <c r="M556" s="126">
        <v>1927.349976</v>
      </c>
      <c r="N556" s="126">
        <v>1900.5200199999999</v>
      </c>
      <c r="O556" s="126">
        <v>1915.4499510000001</v>
      </c>
      <c r="P556" s="126">
        <v>1915.4499510000001</v>
      </c>
      <c r="Q556" s="127">
        <v>5193320000</v>
      </c>
    </row>
    <row r="557" spans="2:17">
      <c r="B557" s="125">
        <v>42405</v>
      </c>
      <c r="C557" s="126">
        <v>80.580001999999993</v>
      </c>
      <c r="D557" s="126">
        <v>81.199996999999996</v>
      </c>
      <c r="E557" s="126">
        <v>80.569999999999993</v>
      </c>
      <c r="F557" s="126">
        <v>81.199996999999996</v>
      </c>
      <c r="G557" s="126">
        <v>74.281081999999998</v>
      </c>
      <c r="H557" s="127">
        <v>9957600</v>
      </c>
      <c r="K557" s="125">
        <v>42405</v>
      </c>
      <c r="L557" s="126">
        <v>1913.0699460000001</v>
      </c>
      <c r="M557" s="126">
        <v>1913.0699460000001</v>
      </c>
      <c r="N557" s="126">
        <v>1872.650024</v>
      </c>
      <c r="O557" s="126">
        <v>1880.0500489999999</v>
      </c>
      <c r="P557" s="126">
        <v>1880.0500489999999</v>
      </c>
      <c r="Q557" s="127">
        <v>4929940000</v>
      </c>
    </row>
    <row r="558" spans="2:17">
      <c r="B558" s="125">
        <v>42408</v>
      </c>
      <c r="C558" s="126">
        <v>80.290001000000004</v>
      </c>
      <c r="D558" s="126">
        <v>82.720000999999996</v>
      </c>
      <c r="E558" s="126">
        <v>80.290001000000004</v>
      </c>
      <c r="F558" s="126">
        <v>82.620002999999997</v>
      </c>
      <c r="G558" s="126">
        <v>75.580093000000005</v>
      </c>
      <c r="H558" s="127">
        <v>16530200</v>
      </c>
      <c r="K558" s="125">
        <v>42408</v>
      </c>
      <c r="L558" s="126">
        <v>1873.25</v>
      </c>
      <c r="M558" s="126">
        <v>1873.25</v>
      </c>
      <c r="N558" s="126">
        <v>1828.459961</v>
      </c>
      <c r="O558" s="126">
        <v>1853.4399410000001</v>
      </c>
      <c r="P558" s="126">
        <v>1853.4399410000001</v>
      </c>
      <c r="Q558" s="127">
        <v>5636460000</v>
      </c>
    </row>
    <row r="559" spans="2:17">
      <c r="B559" s="125">
        <v>42409</v>
      </c>
      <c r="C559" s="126">
        <v>81.830001999999993</v>
      </c>
      <c r="D559" s="126">
        <v>83</v>
      </c>
      <c r="E559" s="126">
        <v>81.019997000000004</v>
      </c>
      <c r="F559" s="126">
        <v>82.639999000000003</v>
      </c>
      <c r="G559" s="126">
        <v>75.598372999999995</v>
      </c>
      <c r="H559" s="127">
        <v>14092800</v>
      </c>
      <c r="K559" s="125">
        <v>42409</v>
      </c>
      <c r="L559" s="126">
        <v>1848.459961</v>
      </c>
      <c r="M559" s="126">
        <v>1868.25</v>
      </c>
      <c r="N559" s="126">
        <v>1834.9399410000001</v>
      </c>
      <c r="O559" s="126">
        <v>1852.209961</v>
      </c>
      <c r="P559" s="126">
        <v>1852.209961</v>
      </c>
      <c r="Q559" s="127">
        <v>5183220000</v>
      </c>
    </row>
    <row r="560" spans="2:17">
      <c r="B560" s="125">
        <v>42410</v>
      </c>
      <c r="C560" s="126">
        <v>82.910004000000001</v>
      </c>
      <c r="D560" s="126">
        <v>83</v>
      </c>
      <c r="E560" s="126">
        <v>81.459998999999996</v>
      </c>
      <c r="F560" s="126">
        <v>81.620002999999997</v>
      </c>
      <c r="G560" s="126">
        <v>74.665290999999996</v>
      </c>
      <c r="H560" s="127">
        <v>10585400</v>
      </c>
      <c r="K560" s="125">
        <v>42410</v>
      </c>
      <c r="L560" s="126">
        <v>1857.099976</v>
      </c>
      <c r="M560" s="126">
        <v>1881.599976</v>
      </c>
      <c r="N560" s="126">
        <v>1850.3199460000001</v>
      </c>
      <c r="O560" s="126">
        <v>1851.8599850000001</v>
      </c>
      <c r="P560" s="126">
        <v>1851.8599850000001</v>
      </c>
      <c r="Q560" s="127">
        <v>4471170000</v>
      </c>
    </row>
    <row r="561" spans="2:17">
      <c r="B561" s="125">
        <v>42411</v>
      </c>
      <c r="C561" s="126">
        <v>80.389999000000003</v>
      </c>
      <c r="D561" s="126">
        <v>80.989998</v>
      </c>
      <c r="E561" s="126">
        <v>79.629997000000003</v>
      </c>
      <c r="F561" s="126">
        <v>79.900002000000001</v>
      </c>
      <c r="G561" s="126">
        <v>73.091858000000002</v>
      </c>
      <c r="H561" s="127">
        <v>12343900</v>
      </c>
      <c r="K561" s="125">
        <v>42411</v>
      </c>
      <c r="L561" s="126">
        <v>1847</v>
      </c>
      <c r="M561" s="126">
        <v>1847</v>
      </c>
      <c r="N561" s="126">
        <v>1810.099976</v>
      </c>
      <c r="O561" s="126">
        <v>1829.079956</v>
      </c>
      <c r="P561" s="126">
        <v>1829.079956</v>
      </c>
      <c r="Q561" s="127">
        <v>5500800000</v>
      </c>
    </row>
    <row r="562" spans="2:17">
      <c r="B562" s="125">
        <v>42412</v>
      </c>
      <c r="C562" s="126">
        <v>80.360000999999997</v>
      </c>
      <c r="D562" s="126">
        <v>81.019997000000004</v>
      </c>
      <c r="E562" s="126">
        <v>79.790001000000004</v>
      </c>
      <c r="F562" s="126">
        <v>80.989998</v>
      </c>
      <c r="G562" s="126">
        <v>74.088982000000001</v>
      </c>
      <c r="H562" s="127">
        <v>9306100</v>
      </c>
      <c r="K562" s="125">
        <v>42412</v>
      </c>
      <c r="L562" s="126">
        <v>1833.400024</v>
      </c>
      <c r="M562" s="126">
        <v>1864.780029</v>
      </c>
      <c r="N562" s="126">
        <v>1833.400024</v>
      </c>
      <c r="O562" s="126">
        <v>1864.780029</v>
      </c>
      <c r="P562" s="126">
        <v>1864.780029</v>
      </c>
      <c r="Q562" s="127">
        <v>4696920000</v>
      </c>
    </row>
    <row r="563" spans="2:17">
      <c r="B563" s="125">
        <v>42416</v>
      </c>
      <c r="C563" s="126">
        <v>81.989998</v>
      </c>
      <c r="D563" s="126">
        <v>81.989998</v>
      </c>
      <c r="E563" s="126">
        <v>80.839995999999999</v>
      </c>
      <c r="F563" s="126">
        <v>81.470000999999996</v>
      </c>
      <c r="G563" s="126">
        <v>74.528075999999999</v>
      </c>
      <c r="H563" s="127">
        <v>9352600</v>
      </c>
      <c r="K563" s="125">
        <v>42416</v>
      </c>
      <c r="L563" s="126">
        <v>1871.4399410000001</v>
      </c>
      <c r="M563" s="126">
        <v>1895.7700199999999</v>
      </c>
      <c r="N563" s="126">
        <v>1871.4399410000001</v>
      </c>
      <c r="O563" s="126">
        <v>1895.579956</v>
      </c>
      <c r="P563" s="126">
        <v>1895.579956</v>
      </c>
      <c r="Q563" s="127">
        <v>4570670000</v>
      </c>
    </row>
    <row r="564" spans="2:17">
      <c r="B564" s="125">
        <v>42417</v>
      </c>
      <c r="C564" s="126">
        <v>81.650002000000001</v>
      </c>
      <c r="D564" s="126">
        <v>82.830001999999993</v>
      </c>
      <c r="E564" s="126">
        <v>81.510002</v>
      </c>
      <c r="F564" s="126">
        <v>82.449996999999996</v>
      </c>
      <c r="G564" s="126">
        <v>75.424567999999994</v>
      </c>
      <c r="H564" s="127">
        <v>10892900</v>
      </c>
      <c r="K564" s="125">
        <v>42417</v>
      </c>
      <c r="L564" s="126">
        <v>1898.8000489999999</v>
      </c>
      <c r="M564" s="126">
        <v>1930.6800539999999</v>
      </c>
      <c r="N564" s="126">
        <v>1898.8000489999999</v>
      </c>
      <c r="O564" s="126">
        <v>1926.8199460000001</v>
      </c>
      <c r="P564" s="126">
        <v>1926.8199460000001</v>
      </c>
      <c r="Q564" s="127">
        <v>5011540000</v>
      </c>
    </row>
    <row r="565" spans="2:17">
      <c r="B565" s="125">
        <v>42418</v>
      </c>
      <c r="C565" s="126">
        <v>82.230002999999996</v>
      </c>
      <c r="D565" s="126">
        <v>82.32</v>
      </c>
      <c r="E565" s="126">
        <v>81.209998999999996</v>
      </c>
      <c r="F565" s="126">
        <v>81.980002999999996</v>
      </c>
      <c r="G565" s="126">
        <v>74.994636999999997</v>
      </c>
      <c r="H565" s="127">
        <v>7702600</v>
      </c>
      <c r="K565" s="125">
        <v>42418</v>
      </c>
      <c r="L565" s="126">
        <v>1927.5699460000001</v>
      </c>
      <c r="M565" s="126">
        <v>1930</v>
      </c>
      <c r="N565" s="126">
        <v>1915.089966</v>
      </c>
      <c r="O565" s="126">
        <v>1917.829956</v>
      </c>
      <c r="P565" s="126">
        <v>1917.829956</v>
      </c>
      <c r="Q565" s="127">
        <v>4436490000</v>
      </c>
    </row>
    <row r="566" spans="2:17">
      <c r="B566" s="125">
        <v>42419</v>
      </c>
      <c r="C566" s="126">
        <v>81.959998999999996</v>
      </c>
      <c r="D566" s="126">
        <v>82.260002</v>
      </c>
      <c r="E566" s="126">
        <v>81.400002000000001</v>
      </c>
      <c r="F566" s="126">
        <v>81.790001000000004</v>
      </c>
      <c r="G566" s="126">
        <v>74.820808</v>
      </c>
      <c r="H566" s="127">
        <v>7709600</v>
      </c>
      <c r="K566" s="125">
        <v>42419</v>
      </c>
      <c r="L566" s="126">
        <v>1916.73999</v>
      </c>
      <c r="M566" s="126">
        <v>1918.780029</v>
      </c>
      <c r="N566" s="126">
        <v>1902.170044</v>
      </c>
      <c r="O566" s="126">
        <v>1917.780029</v>
      </c>
      <c r="P566" s="126">
        <v>1917.780029</v>
      </c>
      <c r="Q566" s="127">
        <v>4142850000</v>
      </c>
    </row>
    <row r="567" spans="2:17">
      <c r="B567" s="125">
        <v>42422</v>
      </c>
      <c r="C567" s="126">
        <v>81.790001000000004</v>
      </c>
      <c r="D567" s="126">
        <v>82.669998000000007</v>
      </c>
      <c r="E567" s="126">
        <v>81.709998999999996</v>
      </c>
      <c r="F567" s="126">
        <v>82.129997000000003</v>
      </c>
      <c r="G567" s="126">
        <v>75.131844000000001</v>
      </c>
      <c r="H567" s="127">
        <v>6916500</v>
      </c>
      <c r="K567" s="125">
        <v>42422</v>
      </c>
      <c r="L567" s="126">
        <v>1924.4399410000001</v>
      </c>
      <c r="M567" s="126">
        <v>1946.6999510000001</v>
      </c>
      <c r="N567" s="126">
        <v>1924.4399410000001</v>
      </c>
      <c r="O567" s="126">
        <v>1945.5</v>
      </c>
      <c r="P567" s="126">
        <v>1945.5</v>
      </c>
      <c r="Q567" s="127">
        <v>4054710000</v>
      </c>
    </row>
    <row r="568" spans="2:17">
      <c r="B568" s="125">
        <v>42423</v>
      </c>
      <c r="C568" s="126">
        <v>82</v>
      </c>
      <c r="D568" s="126">
        <v>82.459998999999996</v>
      </c>
      <c r="E568" s="126">
        <v>81.610000999999997</v>
      </c>
      <c r="F568" s="126">
        <v>81.809997999999993</v>
      </c>
      <c r="G568" s="126">
        <v>74.839095999999998</v>
      </c>
      <c r="H568" s="127">
        <v>5840600</v>
      </c>
      <c r="K568" s="125">
        <v>42423</v>
      </c>
      <c r="L568" s="126">
        <v>1942.380005</v>
      </c>
      <c r="M568" s="126">
        <v>1942.380005</v>
      </c>
      <c r="N568" s="126">
        <v>1919.4399410000001</v>
      </c>
      <c r="O568" s="126">
        <v>1921.2700199999999</v>
      </c>
      <c r="P568" s="126">
        <v>1921.2700199999999</v>
      </c>
      <c r="Q568" s="127">
        <v>3890650000</v>
      </c>
    </row>
    <row r="569" spans="2:17">
      <c r="B569" s="125">
        <v>42424</v>
      </c>
      <c r="C569" s="126">
        <v>81.260002</v>
      </c>
      <c r="D569" s="126">
        <v>81.639999000000003</v>
      </c>
      <c r="E569" s="126">
        <v>80.660004000000001</v>
      </c>
      <c r="F569" s="126">
        <v>81.559997999999993</v>
      </c>
      <c r="G569" s="126">
        <v>74.610420000000005</v>
      </c>
      <c r="H569" s="127">
        <v>6759800</v>
      </c>
      <c r="K569" s="125">
        <v>42424</v>
      </c>
      <c r="L569" s="126">
        <v>1917.5600589999999</v>
      </c>
      <c r="M569" s="126">
        <v>1932.079956</v>
      </c>
      <c r="N569" s="126">
        <v>1891</v>
      </c>
      <c r="O569" s="126">
        <v>1929.8000489999999</v>
      </c>
      <c r="P569" s="126">
        <v>1929.8000489999999</v>
      </c>
      <c r="Q569" s="127">
        <v>4317250000</v>
      </c>
    </row>
    <row r="570" spans="2:17">
      <c r="B570" s="125">
        <v>42425</v>
      </c>
      <c r="C570" s="126">
        <v>81.699996999999996</v>
      </c>
      <c r="D570" s="126">
        <v>82.339995999999999</v>
      </c>
      <c r="E570" s="126">
        <v>81.470000999999996</v>
      </c>
      <c r="F570" s="126">
        <v>82.339995999999999</v>
      </c>
      <c r="G570" s="126">
        <v>75.323936000000003</v>
      </c>
      <c r="H570" s="127">
        <v>6588600</v>
      </c>
      <c r="K570" s="125">
        <v>42425</v>
      </c>
      <c r="L570" s="126">
        <v>1931.869995</v>
      </c>
      <c r="M570" s="126">
        <v>1951.829956</v>
      </c>
      <c r="N570" s="126">
        <v>1925.410034</v>
      </c>
      <c r="O570" s="126">
        <v>1951.6999510000001</v>
      </c>
      <c r="P570" s="126">
        <v>1951.6999510000001</v>
      </c>
      <c r="Q570" s="127">
        <v>4118210000</v>
      </c>
    </row>
    <row r="571" spans="2:17">
      <c r="B571" s="125">
        <v>42426</v>
      </c>
      <c r="C571" s="126">
        <v>82.519997000000004</v>
      </c>
      <c r="D571" s="126">
        <v>82.650002000000001</v>
      </c>
      <c r="E571" s="126">
        <v>80.949996999999996</v>
      </c>
      <c r="F571" s="126">
        <v>81.099997999999999</v>
      </c>
      <c r="G571" s="126">
        <v>74.189598000000004</v>
      </c>
      <c r="H571" s="127">
        <v>9281100</v>
      </c>
      <c r="K571" s="125">
        <v>42426</v>
      </c>
      <c r="L571" s="126">
        <v>1954.9499510000001</v>
      </c>
      <c r="M571" s="126">
        <v>1962.959961</v>
      </c>
      <c r="N571" s="126">
        <v>1945.780029</v>
      </c>
      <c r="O571" s="126">
        <v>1948.0500489999999</v>
      </c>
      <c r="P571" s="126">
        <v>1948.0500489999999</v>
      </c>
      <c r="Q571" s="127">
        <v>4348510000</v>
      </c>
    </row>
    <row r="572" spans="2:17">
      <c r="B572" s="125">
        <v>42429</v>
      </c>
      <c r="C572" s="126">
        <v>81.099997999999999</v>
      </c>
      <c r="D572" s="126">
        <v>81.349997999999999</v>
      </c>
      <c r="E572" s="126">
        <v>80.209998999999996</v>
      </c>
      <c r="F572" s="126">
        <v>80.290001000000004</v>
      </c>
      <c r="G572" s="126">
        <v>73.448631000000006</v>
      </c>
      <c r="H572" s="127">
        <v>11065300</v>
      </c>
      <c r="K572" s="125">
        <v>42429</v>
      </c>
      <c r="L572" s="126">
        <v>1947.130005</v>
      </c>
      <c r="M572" s="126">
        <v>1958.2700199999999</v>
      </c>
      <c r="N572" s="126">
        <v>1931.8100589999999</v>
      </c>
      <c r="O572" s="126">
        <v>1932.2299800000001</v>
      </c>
      <c r="P572" s="126">
        <v>1932.2299800000001</v>
      </c>
      <c r="Q572" s="127">
        <v>4588180000</v>
      </c>
    </row>
    <row r="573" spans="2:17">
      <c r="B573" s="125">
        <v>42430</v>
      </c>
      <c r="C573" s="126">
        <v>80.540001000000004</v>
      </c>
      <c r="D573" s="126">
        <v>81.360000999999997</v>
      </c>
      <c r="E573" s="126">
        <v>80.529999000000004</v>
      </c>
      <c r="F573" s="126">
        <v>81.230002999999996</v>
      </c>
      <c r="G573" s="126">
        <v>74.308532999999997</v>
      </c>
      <c r="H573" s="127">
        <v>9483900</v>
      </c>
      <c r="K573" s="125">
        <v>42430</v>
      </c>
      <c r="L573" s="126">
        <v>1937.089966</v>
      </c>
      <c r="M573" s="126">
        <v>1978.349976</v>
      </c>
      <c r="N573" s="126">
        <v>1937.089966</v>
      </c>
      <c r="O573" s="126">
        <v>1978.349976</v>
      </c>
      <c r="P573" s="126">
        <v>1978.349976</v>
      </c>
      <c r="Q573" s="127">
        <v>4819750000</v>
      </c>
    </row>
    <row r="574" spans="2:17">
      <c r="B574" s="125">
        <v>42431</v>
      </c>
      <c r="C574" s="126">
        <v>81.580001999999993</v>
      </c>
      <c r="D574" s="126">
        <v>82.660004000000001</v>
      </c>
      <c r="E574" s="126">
        <v>80.849997999999999</v>
      </c>
      <c r="F574" s="126">
        <v>82.550003000000004</v>
      </c>
      <c r="G574" s="126">
        <v>75.516052000000002</v>
      </c>
      <c r="H574" s="127">
        <v>12096600</v>
      </c>
      <c r="K574" s="125">
        <v>42431</v>
      </c>
      <c r="L574" s="126">
        <v>1976.599976</v>
      </c>
      <c r="M574" s="126">
        <v>1986.51001</v>
      </c>
      <c r="N574" s="126">
        <v>1968.8000489999999</v>
      </c>
      <c r="O574" s="126">
        <v>1986.4499510000001</v>
      </c>
      <c r="P574" s="126">
        <v>1986.4499510000001</v>
      </c>
      <c r="Q574" s="127">
        <v>4666610000</v>
      </c>
    </row>
    <row r="575" spans="2:17">
      <c r="B575" s="125">
        <v>42432</v>
      </c>
      <c r="C575" s="126">
        <v>82.540001000000004</v>
      </c>
      <c r="D575" s="126">
        <v>82.93</v>
      </c>
      <c r="E575" s="126">
        <v>82.18</v>
      </c>
      <c r="F575" s="126">
        <v>82.839995999999999</v>
      </c>
      <c r="G575" s="126">
        <v>75.781326000000007</v>
      </c>
      <c r="H575" s="127">
        <v>8735000</v>
      </c>
      <c r="K575" s="125">
        <v>42432</v>
      </c>
      <c r="L575" s="126">
        <v>1985.599976</v>
      </c>
      <c r="M575" s="126">
        <v>1993.6899410000001</v>
      </c>
      <c r="N575" s="126">
        <v>1977.369995</v>
      </c>
      <c r="O575" s="126">
        <v>1993.400024</v>
      </c>
      <c r="P575" s="126">
        <v>1993.400024</v>
      </c>
      <c r="Q575" s="127">
        <v>5081700000</v>
      </c>
    </row>
    <row r="576" spans="2:17">
      <c r="B576" s="125">
        <v>42433</v>
      </c>
      <c r="C576" s="126">
        <v>82.620002999999997</v>
      </c>
      <c r="D576" s="126">
        <v>83.739998</v>
      </c>
      <c r="E576" s="126">
        <v>82.260002</v>
      </c>
      <c r="F576" s="126">
        <v>83.489998</v>
      </c>
      <c r="G576" s="126">
        <v>76.375961000000004</v>
      </c>
      <c r="H576" s="127">
        <v>9406700</v>
      </c>
      <c r="K576" s="125">
        <v>42433</v>
      </c>
      <c r="L576" s="126">
        <v>1994.01001</v>
      </c>
      <c r="M576" s="126">
        <v>2009.130005</v>
      </c>
      <c r="N576" s="126">
        <v>1986.7700199999999</v>
      </c>
      <c r="O576" s="126">
        <v>1999.98999</v>
      </c>
      <c r="P576" s="126">
        <v>1999.98999</v>
      </c>
      <c r="Q576" s="127">
        <v>6049930000</v>
      </c>
    </row>
    <row r="577" spans="2:17">
      <c r="B577" s="125">
        <v>42436</v>
      </c>
      <c r="C577" s="126">
        <v>83.18</v>
      </c>
      <c r="D577" s="126">
        <v>83.699996999999996</v>
      </c>
      <c r="E577" s="126">
        <v>83</v>
      </c>
      <c r="F577" s="126">
        <v>83.099997999999999</v>
      </c>
      <c r="G577" s="126">
        <v>76.019180000000006</v>
      </c>
      <c r="H577" s="127">
        <v>6792400</v>
      </c>
      <c r="K577" s="125">
        <v>42436</v>
      </c>
      <c r="L577" s="126">
        <v>1996.1099850000001</v>
      </c>
      <c r="M577" s="126">
        <v>2006.119995</v>
      </c>
      <c r="N577" s="126">
        <v>1989.380005</v>
      </c>
      <c r="O577" s="126">
        <v>2001.76001</v>
      </c>
      <c r="P577" s="126">
        <v>2001.76001</v>
      </c>
      <c r="Q577" s="127">
        <v>4968180000</v>
      </c>
    </row>
    <row r="578" spans="2:17">
      <c r="B578" s="125">
        <v>42437</v>
      </c>
      <c r="C578" s="126">
        <v>82.970000999999996</v>
      </c>
      <c r="D578" s="126">
        <v>83.75</v>
      </c>
      <c r="E578" s="126">
        <v>82.669998000000007</v>
      </c>
      <c r="F578" s="126">
        <v>83.059997999999993</v>
      </c>
      <c r="G578" s="126">
        <v>75.982581999999994</v>
      </c>
      <c r="H578" s="127">
        <v>7788400</v>
      </c>
      <c r="K578" s="125">
        <v>42437</v>
      </c>
      <c r="L578" s="126">
        <v>1996.880005</v>
      </c>
      <c r="M578" s="126">
        <v>1996.880005</v>
      </c>
      <c r="N578" s="126">
        <v>1977.4300539999999</v>
      </c>
      <c r="O578" s="126">
        <v>1979.26001</v>
      </c>
      <c r="P578" s="126">
        <v>1979.26001</v>
      </c>
      <c r="Q578" s="127">
        <v>4641650000</v>
      </c>
    </row>
    <row r="579" spans="2:17">
      <c r="B579" s="125">
        <v>42438</v>
      </c>
      <c r="C579" s="126">
        <v>83.300003000000004</v>
      </c>
      <c r="D579" s="126">
        <v>83.690002000000007</v>
      </c>
      <c r="E579" s="126">
        <v>82.68</v>
      </c>
      <c r="F579" s="126">
        <v>82.959998999999996</v>
      </c>
      <c r="G579" s="126">
        <v>75.891120999999998</v>
      </c>
      <c r="H579" s="127">
        <v>8954800</v>
      </c>
      <c r="K579" s="125">
        <v>42438</v>
      </c>
      <c r="L579" s="126">
        <v>1981.4399410000001</v>
      </c>
      <c r="M579" s="126">
        <v>1992.6899410000001</v>
      </c>
      <c r="N579" s="126">
        <v>1979.839966</v>
      </c>
      <c r="O579" s="126">
        <v>1989.26001</v>
      </c>
      <c r="P579" s="126">
        <v>1989.26001</v>
      </c>
      <c r="Q579" s="127">
        <v>4038120000</v>
      </c>
    </row>
    <row r="580" spans="2:17">
      <c r="B580" s="125">
        <v>42439</v>
      </c>
      <c r="C580" s="126">
        <v>83.129997000000003</v>
      </c>
      <c r="D580" s="126">
        <v>83.230002999999996</v>
      </c>
      <c r="E580" s="126">
        <v>81.75</v>
      </c>
      <c r="F580" s="126">
        <v>82.279999000000004</v>
      </c>
      <c r="G580" s="126">
        <v>75.269042999999996</v>
      </c>
      <c r="H580" s="127">
        <v>10384000</v>
      </c>
      <c r="K580" s="125">
        <v>42439</v>
      </c>
      <c r="L580" s="126">
        <v>1990.969971</v>
      </c>
      <c r="M580" s="126">
        <v>2005.079956</v>
      </c>
      <c r="N580" s="126">
        <v>1969.25</v>
      </c>
      <c r="O580" s="126">
        <v>1989.5699460000001</v>
      </c>
      <c r="P580" s="126">
        <v>1989.5699460000001</v>
      </c>
      <c r="Q580" s="127">
        <v>4376790000</v>
      </c>
    </row>
    <row r="581" spans="2:17">
      <c r="B581" s="125">
        <v>42440</v>
      </c>
      <c r="C581" s="126">
        <v>82.75</v>
      </c>
      <c r="D581" s="126">
        <v>82.800003000000004</v>
      </c>
      <c r="E581" s="126">
        <v>81.440002000000007</v>
      </c>
      <c r="F581" s="126">
        <v>81.75</v>
      </c>
      <c r="G581" s="126">
        <v>74.784217999999996</v>
      </c>
      <c r="H581" s="127">
        <v>11109500</v>
      </c>
      <c r="K581" s="125">
        <v>42440</v>
      </c>
      <c r="L581" s="126">
        <v>1994.709961</v>
      </c>
      <c r="M581" s="126">
        <v>2022.369995</v>
      </c>
      <c r="N581" s="126">
        <v>1994.709961</v>
      </c>
      <c r="O581" s="126">
        <v>2022.1899410000001</v>
      </c>
      <c r="P581" s="126">
        <v>2022.1899410000001</v>
      </c>
      <c r="Q581" s="127">
        <v>4078620000</v>
      </c>
    </row>
    <row r="582" spans="2:17">
      <c r="B582" s="125">
        <v>42443</v>
      </c>
      <c r="C582" s="126">
        <v>81.569999999999993</v>
      </c>
      <c r="D582" s="126">
        <v>81.849997999999999</v>
      </c>
      <c r="E582" s="126">
        <v>80.680000000000007</v>
      </c>
      <c r="F582" s="126">
        <v>81.169998000000007</v>
      </c>
      <c r="G582" s="126">
        <v>74.253639000000007</v>
      </c>
      <c r="H582" s="127">
        <v>12389300</v>
      </c>
      <c r="K582" s="125">
        <v>42443</v>
      </c>
      <c r="L582" s="126">
        <v>2019.2700199999999</v>
      </c>
      <c r="M582" s="126">
        <v>2024.5699460000001</v>
      </c>
      <c r="N582" s="126">
        <v>2012.0500489999999</v>
      </c>
      <c r="O582" s="126">
        <v>2019.6400149999999</v>
      </c>
      <c r="P582" s="126">
        <v>2019.6400149999999</v>
      </c>
      <c r="Q582" s="127">
        <v>3487850000</v>
      </c>
    </row>
    <row r="583" spans="2:17">
      <c r="B583" s="125">
        <v>42444</v>
      </c>
      <c r="C583" s="126">
        <v>81</v>
      </c>
      <c r="D583" s="126">
        <v>81.459998999999996</v>
      </c>
      <c r="E583" s="126">
        <v>80.760002</v>
      </c>
      <c r="F583" s="126">
        <v>81.309997999999993</v>
      </c>
      <c r="G583" s="126">
        <v>74.381705999999994</v>
      </c>
      <c r="H583" s="127">
        <v>9297800</v>
      </c>
      <c r="K583" s="125">
        <v>42444</v>
      </c>
      <c r="L583" s="126">
        <v>2015.2700199999999</v>
      </c>
      <c r="M583" s="126">
        <v>2015.9399410000001</v>
      </c>
      <c r="N583" s="126">
        <v>2005.2299800000001</v>
      </c>
      <c r="O583" s="126">
        <v>2015.9300539999999</v>
      </c>
      <c r="P583" s="126">
        <v>2015.9300539999999</v>
      </c>
      <c r="Q583" s="127">
        <v>3560280000</v>
      </c>
    </row>
    <row r="584" spans="2:17">
      <c r="B584" s="125">
        <v>42445</v>
      </c>
      <c r="C584" s="126">
        <v>81.309997999999993</v>
      </c>
      <c r="D584" s="126">
        <v>81.800003000000004</v>
      </c>
      <c r="E584" s="126">
        <v>80.480002999999996</v>
      </c>
      <c r="F584" s="126">
        <v>81.339995999999999</v>
      </c>
      <c r="G584" s="126">
        <v>74.409148999999999</v>
      </c>
      <c r="H584" s="127">
        <v>9490300</v>
      </c>
      <c r="K584" s="125">
        <v>42445</v>
      </c>
      <c r="L584" s="126">
        <v>2014.23999</v>
      </c>
      <c r="M584" s="126">
        <v>2032.0200199999999</v>
      </c>
      <c r="N584" s="126">
        <v>2010.040039</v>
      </c>
      <c r="O584" s="126">
        <v>2027.219971</v>
      </c>
      <c r="P584" s="126">
        <v>2027.219971</v>
      </c>
      <c r="Q584" s="127">
        <v>4057020000</v>
      </c>
    </row>
    <row r="585" spans="2:17">
      <c r="B585" s="125">
        <v>42446</v>
      </c>
      <c r="C585" s="126">
        <v>81.290001000000004</v>
      </c>
      <c r="D585" s="126">
        <v>83.230002999999996</v>
      </c>
      <c r="E585" s="126">
        <v>81.279999000000004</v>
      </c>
      <c r="F585" s="126">
        <v>82.75</v>
      </c>
      <c r="G585" s="126">
        <v>75.699005</v>
      </c>
      <c r="H585" s="127">
        <v>12061500</v>
      </c>
      <c r="K585" s="125">
        <v>42446</v>
      </c>
      <c r="L585" s="126">
        <v>2026.900024</v>
      </c>
      <c r="M585" s="126">
        <v>2046.23999</v>
      </c>
      <c r="N585" s="126">
        <v>2022.160034</v>
      </c>
      <c r="O585" s="126">
        <v>2040.589966</v>
      </c>
      <c r="P585" s="126">
        <v>2040.589966</v>
      </c>
      <c r="Q585" s="127">
        <v>4530480000</v>
      </c>
    </row>
    <row r="586" spans="2:17">
      <c r="B586" s="125">
        <v>42447</v>
      </c>
      <c r="C586" s="126">
        <v>82.860000999999997</v>
      </c>
      <c r="D586" s="126">
        <v>83.5</v>
      </c>
      <c r="E586" s="126">
        <v>82.440002000000007</v>
      </c>
      <c r="F586" s="126">
        <v>83.150002000000001</v>
      </c>
      <c r="G586" s="126">
        <v>76.064926</v>
      </c>
      <c r="H586" s="127">
        <v>33635200</v>
      </c>
      <c r="K586" s="125">
        <v>42447</v>
      </c>
      <c r="L586" s="126">
        <v>2041.160034</v>
      </c>
      <c r="M586" s="126">
        <v>2052.360107</v>
      </c>
      <c r="N586" s="126">
        <v>2041.160034</v>
      </c>
      <c r="O586" s="126">
        <v>2049.580078</v>
      </c>
      <c r="P586" s="126">
        <v>2049.580078</v>
      </c>
      <c r="Q586" s="127">
        <v>6503140000</v>
      </c>
    </row>
    <row r="587" spans="2:17">
      <c r="B587" s="125">
        <v>42450</v>
      </c>
      <c r="C587" s="126">
        <v>83.120002999999997</v>
      </c>
      <c r="D587" s="126">
        <v>83.870002999999997</v>
      </c>
      <c r="E587" s="126">
        <v>82.910004000000001</v>
      </c>
      <c r="F587" s="126">
        <v>83.32</v>
      </c>
      <c r="G587" s="126">
        <v>76.220436000000007</v>
      </c>
      <c r="H587" s="127">
        <v>8625600</v>
      </c>
      <c r="K587" s="125">
        <v>42450</v>
      </c>
      <c r="L587" s="126">
        <v>2047.880005</v>
      </c>
      <c r="M587" s="126">
        <v>2053.9099120000001</v>
      </c>
      <c r="N587" s="126">
        <v>2043.1400149999999</v>
      </c>
      <c r="O587" s="126">
        <v>2051.6000979999999</v>
      </c>
      <c r="P587" s="126">
        <v>2051.6000979999999</v>
      </c>
      <c r="Q587" s="127">
        <v>3376600000</v>
      </c>
    </row>
    <row r="588" spans="2:17">
      <c r="B588" s="125">
        <v>42451</v>
      </c>
      <c r="C588" s="126">
        <v>83.279999000000004</v>
      </c>
      <c r="D588" s="126">
        <v>83.32</v>
      </c>
      <c r="E588" s="126">
        <v>82.489998</v>
      </c>
      <c r="F588" s="126">
        <v>82.739998</v>
      </c>
      <c r="G588" s="126">
        <v>75.689841999999999</v>
      </c>
      <c r="H588" s="127">
        <v>7205900</v>
      </c>
      <c r="K588" s="125">
        <v>42451</v>
      </c>
      <c r="L588" s="126">
        <v>2048.639893</v>
      </c>
      <c r="M588" s="126">
        <v>2056.6000979999999</v>
      </c>
      <c r="N588" s="126">
        <v>2040.5699460000001</v>
      </c>
      <c r="O588" s="126">
        <v>2049.8000489999999</v>
      </c>
      <c r="P588" s="126">
        <v>2049.8000489999999</v>
      </c>
      <c r="Q588" s="127">
        <v>3418460000</v>
      </c>
    </row>
    <row r="589" spans="2:17">
      <c r="B589" s="125">
        <v>42452</v>
      </c>
      <c r="C589" s="126">
        <v>82.720000999999996</v>
      </c>
      <c r="D589" s="126">
        <v>83.489998</v>
      </c>
      <c r="E589" s="126">
        <v>82.580001999999993</v>
      </c>
      <c r="F589" s="126">
        <v>82.82</v>
      </c>
      <c r="G589" s="126">
        <v>75.763039000000006</v>
      </c>
      <c r="H589" s="127">
        <v>5594600</v>
      </c>
      <c r="K589" s="125">
        <v>42452</v>
      </c>
      <c r="L589" s="126">
        <v>2048.5500489999999</v>
      </c>
      <c r="M589" s="126">
        <v>2048.5500489999999</v>
      </c>
      <c r="N589" s="126">
        <v>2034.8599850000001</v>
      </c>
      <c r="O589" s="126">
        <v>2036.709961</v>
      </c>
      <c r="P589" s="126">
        <v>2036.709961</v>
      </c>
      <c r="Q589" s="127">
        <v>3639510000</v>
      </c>
    </row>
    <row r="590" spans="2:17">
      <c r="B590" s="125">
        <v>42453</v>
      </c>
      <c r="C590" s="126">
        <v>82.459998999999996</v>
      </c>
      <c r="D590" s="126">
        <v>83.120002999999997</v>
      </c>
      <c r="E590" s="126">
        <v>82.43</v>
      </c>
      <c r="F590" s="126">
        <v>82.889999000000003</v>
      </c>
      <c r="G590" s="126">
        <v>75.827079999999995</v>
      </c>
      <c r="H590" s="127">
        <v>6645700</v>
      </c>
      <c r="K590" s="125">
        <v>42453</v>
      </c>
      <c r="L590" s="126">
        <v>2032.4799800000001</v>
      </c>
      <c r="M590" s="126">
        <v>2036.040039</v>
      </c>
      <c r="N590" s="126">
        <v>2022.48999</v>
      </c>
      <c r="O590" s="126">
        <v>2035.9399410000001</v>
      </c>
      <c r="P590" s="126">
        <v>2035.9399410000001</v>
      </c>
      <c r="Q590" s="127">
        <v>3407720000</v>
      </c>
    </row>
    <row r="591" spans="2:17">
      <c r="B591" s="125">
        <v>42457</v>
      </c>
      <c r="C591" s="126">
        <v>82.989998</v>
      </c>
      <c r="D591" s="126">
        <v>83.449996999999996</v>
      </c>
      <c r="E591" s="126">
        <v>82.519997000000004</v>
      </c>
      <c r="F591" s="126">
        <v>82.620002999999997</v>
      </c>
      <c r="G591" s="126">
        <v>75.580093000000005</v>
      </c>
      <c r="H591" s="127">
        <v>4988500</v>
      </c>
      <c r="K591" s="125">
        <v>42457</v>
      </c>
      <c r="L591" s="126">
        <v>2037.8900149999999</v>
      </c>
      <c r="M591" s="126">
        <v>2042.670044</v>
      </c>
      <c r="N591" s="126">
        <v>2031.959961</v>
      </c>
      <c r="O591" s="126">
        <v>2037.0500489999999</v>
      </c>
      <c r="P591" s="126">
        <v>2037.0500489999999</v>
      </c>
      <c r="Q591" s="127">
        <v>2809090000</v>
      </c>
    </row>
    <row r="592" spans="2:17">
      <c r="B592" s="125">
        <v>42458</v>
      </c>
      <c r="C592" s="126">
        <v>82.660004000000001</v>
      </c>
      <c r="D592" s="126">
        <v>83.089995999999999</v>
      </c>
      <c r="E592" s="126">
        <v>82.160004000000001</v>
      </c>
      <c r="F592" s="126">
        <v>82.800003000000004</v>
      </c>
      <c r="G592" s="126">
        <v>75.744743</v>
      </c>
      <c r="H592" s="127">
        <v>6696100</v>
      </c>
      <c r="K592" s="125">
        <v>42458</v>
      </c>
      <c r="L592" s="126">
        <v>2035.75</v>
      </c>
      <c r="M592" s="126">
        <v>2055.9099120000001</v>
      </c>
      <c r="N592" s="126">
        <v>2028.3100589999999</v>
      </c>
      <c r="O592" s="126">
        <v>2055.01001</v>
      </c>
      <c r="P592" s="126">
        <v>2055.01001</v>
      </c>
      <c r="Q592" s="127">
        <v>3822330000</v>
      </c>
    </row>
    <row r="593" spans="2:17">
      <c r="B593" s="125">
        <v>42459</v>
      </c>
      <c r="C593" s="126">
        <v>83.089995999999999</v>
      </c>
      <c r="D593" s="126">
        <v>83.360000999999997</v>
      </c>
      <c r="E593" s="126">
        <v>82.650002000000001</v>
      </c>
      <c r="F593" s="126">
        <v>82.68</v>
      </c>
      <c r="G593" s="126">
        <v>75.634972000000005</v>
      </c>
      <c r="H593" s="127">
        <v>6925400</v>
      </c>
      <c r="K593" s="125">
        <v>42459</v>
      </c>
      <c r="L593" s="126">
        <v>2058.2700199999999</v>
      </c>
      <c r="M593" s="126">
        <v>2072.209961</v>
      </c>
      <c r="N593" s="126">
        <v>2058.2700199999999</v>
      </c>
      <c r="O593" s="126">
        <v>2063.9499510000001</v>
      </c>
      <c r="P593" s="126">
        <v>2063.9499510000001</v>
      </c>
      <c r="Q593" s="127">
        <v>3590310000</v>
      </c>
    </row>
    <row r="594" spans="2:17">
      <c r="B594" s="125">
        <v>42460</v>
      </c>
      <c r="C594" s="126">
        <v>82.75</v>
      </c>
      <c r="D594" s="126">
        <v>83</v>
      </c>
      <c r="E594" s="126">
        <v>82.150002000000001</v>
      </c>
      <c r="F594" s="126">
        <v>82.309997999999993</v>
      </c>
      <c r="G594" s="126">
        <v>75.296493999999996</v>
      </c>
      <c r="H594" s="127">
        <v>6819200</v>
      </c>
      <c r="K594" s="125">
        <v>42460</v>
      </c>
      <c r="L594" s="126">
        <v>2063.7700199999999</v>
      </c>
      <c r="M594" s="126">
        <v>2067.919922</v>
      </c>
      <c r="N594" s="126">
        <v>2057.459961</v>
      </c>
      <c r="O594" s="126">
        <v>2059.73999</v>
      </c>
      <c r="P594" s="126">
        <v>2059.73999</v>
      </c>
      <c r="Q594" s="127">
        <v>3715280000</v>
      </c>
    </row>
    <row r="595" spans="2:17">
      <c r="B595" s="125">
        <v>42461</v>
      </c>
      <c r="C595" s="126">
        <v>82</v>
      </c>
      <c r="D595" s="126">
        <v>83.620002999999997</v>
      </c>
      <c r="E595" s="126">
        <v>81.93</v>
      </c>
      <c r="F595" s="126">
        <v>83.529999000000004</v>
      </c>
      <c r="G595" s="126">
        <v>76.412543999999997</v>
      </c>
      <c r="H595" s="127">
        <v>8028600</v>
      </c>
      <c r="K595" s="125">
        <v>42461</v>
      </c>
      <c r="L595" s="126">
        <v>2056.6201169999999</v>
      </c>
      <c r="M595" s="126">
        <v>2075.070068</v>
      </c>
      <c r="N595" s="126">
        <v>2043.9799800000001</v>
      </c>
      <c r="O595" s="126">
        <v>2072.780029</v>
      </c>
      <c r="P595" s="126">
        <v>2072.780029</v>
      </c>
      <c r="Q595" s="127">
        <v>3749990000</v>
      </c>
    </row>
    <row r="596" spans="2:17">
      <c r="B596" s="125">
        <v>42464</v>
      </c>
      <c r="C596" s="126">
        <v>83.650002000000001</v>
      </c>
      <c r="D596" s="126">
        <v>83.650002000000001</v>
      </c>
      <c r="E596" s="126">
        <v>83.029999000000004</v>
      </c>
      <c r="F596" s="126">
        <v>83.209998999999996</v>
      </c>
      <c r="G596" s="126">
        <v>76.119811999999996</v>
      </c>
      <c r="H596" s="127">
        <v>5593400</v>
      </c>
      <c r="K596" s="125">
        <v>42464</v>
      </c>
      <c r="L596" s="126">
        <v>2073.1899410000001</v>
      </c>
      <c r="M596" s="126">
        <v>2074.0200199999999</v>
      </c>
      <c r="N596" s="126">
        <v>2062.570068</v>
      </c>
      <c r="O596" s="126">
        <v>2066.1298830000001</v>
      </c>
      <c r="P596" s="126">
        <v>2066.1298830000001</v>
      </c>
      <c r="Q596" s="127">
        <v>3485710000</v>
      </c>
    </row>
    <row r="597" spans="2:17">
      <c r="B597" s="125">
        <v>42465</v>
      </c>
      <c r="C597" s="126">
        <v>83.160004000000001</v>
      </c>
      <c r="D597" s="126">
        <v>83.559997999999993</v>
      </c>
      <c r="E597" s="126">
        <v>82.989998</v>
      </c>
      <c r="F597" s="126">
        <v>83.160004000000001</v>
      </c>
      <c r="G597" s="126">
        <v>76.074066000000002</v>
      </c>
      <c r="H597" s="127">
        <v>5259100</v>
      </c>
      <c r="K597" s="125">
        <v>42465</v>
      </c>
      <c r="L597" s="126">
        <v>2062.5</v>
      </c>
      <c r="M597" s="126">
        <v>2062.5</v>
      </c>
      <c r="N597" s="126">
        <v>2042.5600589999999</v>
      </c>
      <c r="O597" s="126">
        <v>2045.170044</v>
      </c>
      <c r="P597" s="126">
        <v>2045.170044</v>
      </c>
      <c r="Q597" s="127">
        <v>4154920000</v>
      </c>
    </row>
    <row r="598" spans="2:17">
      <c r="B598" s="125">
        <v>42466</v>
      </c>
      <c r="C598" s="126">
        <v>83.139999000000003</v>
      </c>
      <c r="D598" s="126">
        <v>83.839995999999999</v>
      </c>
      <c r="E598" s="126">
        <v>83.080001999999993</v>
      </c>
      <c r="F598" s="126">
        <v>83.809997999999993</v>
      </c>
      <c r="G598" s="126">
        <v>76.668678</v>
      </c>
      <c r="H598" s="127">
        <v>6244400</v>
      </c>
      <c r="K598" s="125">
        <v>42466</v>
      </c>
      <c r="L598" s="126">
        <v>2045.5600589999999</v>
      </c>
      <c r="M598" s="126">
        <v>2067.330078</v>
      </c>
      <c r="N598" s="126">
        <v>2043.089966</v>
      </c>
      <c r="O598" s="126">
        <v>2066.6599120000001</v>
      </c>
      <c r="P598" s="126">
        <v>2066.6599120000001</v>
      </c>
      <c r="Q598" s="127">
        <v>3750800000</v>
      </c>
    </row>
    <row r="599" spans="2:17">
      <c r="B599" s="125">
        <v>42467</v>
      </c>
      <c r="C599" s="126">
        <v>83.239998</v>
      </c>
      <c r="D599" s="126">
        <v>83.68</v>
      </c>
      <c r="E599" s="126">
        <v>82.870002999999997</v>
      </c>
      <c r="F599" s="126">
        <v>83.239998</v>
      </c>
      <c r="G599" s="126">
        <v>76.147262999999995</v>
      </c>
      <c r="H599" s="127">
        <v>6655900</v>
      </c>
      <c r="K599" s="125">
        <v>42467</v>
      </c>
      <c r="L599" s="126">
        <v>2063.01001</v>
      </c>
      <c r="M599" s="126">
        <v>2063.01001</v>
      </c>
      <c r="N599" s="126">
        <v>2033.8000489999999</v>
      </c>
      <c r="O599" s="126">
        <v>2041.910034</v>
      </c>
      <c r="P599" s="126">
        <v>2041.910034</v>
      </c>
      <c r="Q599" s="127">
        <v>3801250000</v>
      </c>
    </row>
    <row r="600" spans="2:17">
      <c r="B600" s="125">
        <v>42468</v>
      </c>
      <c r="C600" s="126">
        <v>83.440002000000007</v>
      </c>
      <c r="D600" s="126">
        <v>83.449996999999996</v>
      </c>
      <c r="E600" s="126">
        <v>82.769997000000004</v>
      </c>
      <c r="F600" s="126">
        <v>83.199996999999996</v>
      </c>
      <c r="G600" s="126">
        <v>76.110648999999995</v>
      </c>
      <c r="H600" s="127">
        <v>5453000</v>
      </c>
      <c r="K600" s="125">
        <v>42468</v>
      </c>
      <c r="L600" s="126">
        <v>2045.540039</v>
      </c>
      <c r="M600" s="126">
        <v>2060.6298830000001</v>
      </c>
      <c r="N600" s="126">
        <v>2041.6899410000001</v>
      </c>
      <c r="O600" s="126">
        <v>2047.599976</v>
      </c>
      <c r="P600" s="126">
        <v>2047.599976</v>
      </c>
      <c r="Q600" s="127">
        <v>3359530000</v>
      </c>
    </row>
    <row r="601" spans="2:17">
      <c r="B601" s="125">
        <v>42471</v>
      </c>
      <c r="C601" s="126">
        <v>83.029999000000004</v>
      </c>
      <c r="D601" s="126">
        <v>83.339995999999999</v>
      </c>
      <c r="E601" s="126">
        <v>82.660004000000001</v>
      </c>
      <c r="F601" s="126">
        <v>82.730002999999996</v>
      </c>
      <c r="G601" s="126">
        <v>75.680717000000001</v>
      </c>
      <c r="H601" s="127">
        <v>7081500</v>
      </c>
      <c r="K601" s="125">
        <v>42471</v>
      </c>
      <c r="L601" s="126">
        <v>2050.2299800000001</v>
      </c>
      <c r="M601" s="126">
        <v>2062.929932</v>
      </c>
      <c r="N601" s="126">
        <v>2041.880005</v>
      </c>
      <c r="O601" s="126">
        <v>2041.98999</v>
      </c>
      <c r="P601" s="126">
        <v>2041.98999</v>
      </c>
      <c r="Q601" s="127">
        <v>3567840000</v>
      </c>
    </row>
    <row r="602" spans="2:17">
      <c r="B602" s="125">
        <v>42472</v>
      </c>
      <c r="C602" s="126">
        <v>82.709998999999996</v>
      </c>
      <c r="D602" s="126">
        <v>83.209998999999996</v>
      </c>
      <c r="E602" s="126">
        <v>82.449996999999996</v>
      </c>
      <c r="F602" s="126">
        <v>82.830001999999993</v>
      </c>
      <c r="G602" s="126">
        <v>75.772193999999999</v>
      </c>
      <c r="H602" s="127">
        <v>6994200</v>
      </c>
      <c r="K602" s="125">
        <v>42472</v>
      </c>
      <c r="L602" s="126">
        <v>2043.719971</v>
      </c>
      <c r="M602" s="126">
        <v>2065.0500489999999</v>
      </c>
      <c r="N602" s="126">
        <v>2039.73999</v>
      </c>
      <c r="O602" s="126">
        <v>2061.719971</v>
      </c>
      <c r="P602" s="126">
        <v>2061.719971</v>
      </c>
      <c r="Q602" s="127">
        <v>4239740000</v>
      </c>
    </row>
    <row r="603" spans="2:17">
      <c r="B603" s="125">
        <v>42473</v>
      </c>
      <c r="C603" s="126">
        <v>83.050003000000004</v>
      </c>
      <c r="D603" s="126">
        <v>83.43</v>
      </c>
      <c r="E603" s="126">
        <v>81.839995999999999</v>
      </c>
      <c r="F603" s="126">
        <v>82.459998999999996</v>
      </c>
      <c r="G603" s="126">
        <v>75.433716000000004</v>
      </c>
      <c r="H603" s="127">
        <v>11738600</v>
      </c>
      <c r="K603" s="125">
        <v>42473</v>
      </c>
      <c r="L603" s="126">
        <v>2065.919922</v>
      </c>
      <c r="M603" s="126">
        <v>2083.179932</v>
      </c>
      <c r="N603" s="126">
        <v>2065.919922</v>
      </c>
      <c r="O603" s="126">
        <v>2082.419922</v>
      </c>
      <c r="P603" s="126">
        <v>2082.419922</v>
      </c>
      <c r="Q603" s="127">
        <v>4191830000</v>
      </c>
    </row>
    <row r="604" spans="2:17">
      <c r="B604" s="125">
        <v>42474</v>
      </c>
      <c r="C604" s="126">
        <v>81.949996999999996</v>
      </c>
      <c r="D604" s="126">
        <v>82.370002999999997</v>
      </c>
      <c r="E604" s="126">
        <v>81.540001000000004</v>
      </c>
      <c r="F604" s="126">
        <v>82.010002</v>
      </c>
      <c r="G604" s="126">
        <v>75.636161999999999</v>
      </c>
      <c r="H604" s="127">
        <v>6892600</v>
      </c>
      <c r="K604" s="125">
        <v>42474</v>
      </c>
      <c r="L604" s="126">
        <v>2082.889893</v>
      </c>
      <c r="M604" s="126">
        <v>2087.8400879999999</v>
      </c>
      <c r="N604" s="126">
        <v>2078.1298830000001</v>
      </c>
      <c r="O604" s="126">
        <v>2082.780029</v>
      </c>
      <c r="P604" s="126">
        <v>2082.780029</v>
      </c>
      <c r="Q604" s="127">
        <v>3765870000</v>
      </c>
    </row>
    <row r="605" spans="2:17">
      <c r="B605" s="125">
        <v>42475</v>
      </c>
      <c r="C605" s="126">
        <v>82.050003000000004</v>
      </c>
      <c r="D605" s="126">
        <v>82.43</v>
      </c>
      <c r="E605" s="126">
        <v>81.849997999999999</v>
      </c>
      <c r="F605" s="126">
        <v>82.300003000000004</v>
      </c>
      <c r="G605" s="126">
        <v>75.903617999999994</v>
      </c>
      <c r="H605" s="127">
        <v>7299300</v>
      </c>
      <c r="K605" s="125">
        <v>42475</v>
      </c>
      <c r="L605" s="126">
        <v>2083.1000979999999</v>
      </c>
      <c r="M605" s="126">
        <v>2083.219971</v>
      </c>
      <c r="N605" s="126">
        <v>2076.3100589999999</v>
      </c>
      <c r="O605" s="126">
        <v>2080.7299800000001</v>
      </c>
      <c r="P605" s="126">
        <v>2080.7299800000001</v>
      </c>
      <c r="Q605" s="127">
        <v>3701450000</v>
      </c>
    </row>
    <row r="606" spans="2:17">
      <c r="B606" s="125">
        <v>42478</v>
      </c>
      <c r="C606" s="126">
        <v>82.300003000000004</v>
      </c>
      <c r="D606" s="126">
        <v>82.989998</v>
      </c>
      <c r="E606" s="126">
        <v>82.019997000000004</v>
      </c>
      <c r="F606" s="126">
        <v>82.830001999999993</v>
      </c>
      <c r="G606" s="126">
        <v>76.392432999999997</v>
      </c>
      <c r="H606" s="127">
        <v>5545000</v>
      </c>
      <c r="K606" s="125">
        <v>42478</v>
      </c>
      <c r="L606" s="126">
        <v>2078.830078</v>
      </c>
      <c r="M606" s="126">
        <v>2094.6599120000001</v>
      </c>
      <c r="N606" s="126">
        <v>2073.6499020000001</v>
      </c>
      <c r="O606" s="126">
        <v>2094.3400879999999</v>
      </c>
      <c r="P606" s="126">
        <v>2094.3400879999999</v>
      </c>
      <c r="Q606" s="127">
        <v>3316880000</v>
      </c>
    </row>
    <row r="607" spans="2:17">
      <c r="B607" s="125">
        <v>42479</v>
      </c>
      <c r="C607" s="126">
        <v>82.910004000000001</v>
      </c>
      <c r="D607" s="126">
        <v>83.699996999999996</v>
      </c>
      <c r="E607" s="126">
        <v>82.849997999999999</v>
      </c>
      <c r="F607" s="126">
        <v>83.279999000000004</v>
      </c>
      <c r="G607" s="126">
        <v>76.807449000000005</v>
      </c>
      <c r="H607" s="127">
        <v>6606100</v>
      </c>
      <c r="K607" s="125">
        <v>42479</v>
      </c>
      <c r="L607" s="126">
        <v>2096.0500489999999</v>
      </c>
      <c r="M607" s="126">
        <v>2104.0500489999999</v>
      </c>
      <c r="N607" s="126">
        <v>2091.679932</v>
      </c>
      <c r="O607" s="126">
        <v>2100.8000489999999</v>
      </c>
      <c r="P607" s="126">
        <v>2100.8000489999999</v>
      </c>
      <c r="Q607" s="127">
        <v>3896830000</v>
      </c>
    </row>
    <row r="608" spans="2:17">
      <c r="B608" s="125">
        <v>42480</v>
      </c>
      <c r="C608" s="126">
        <v>83.290001000000004</v>
      </c>
      <c r="D608" s="126">
        <v>83.339995999999999</v>
      </c>
      <c r="E608" s="126">
        <v>81.480002999999996</v>
      </c>
      <c r="F608" s="126">
        <v>81.550003000000004</v>
      </c>
      <c r="G608" s="126">
        <v>75.211890999999994</v>
      </c>
      <c r="H608" s="127">
        <v>9124200</v>
      </c>
      <c r="K608" s="125">
        <v>42480</v>
      </c>
      <c r="L608" s="126">
        <v>2101.5200199999999</v>
      </c>
      <c r="M608" s="126">
        <v>2111.0500489999999</v>
      </c>
      <c r="N608" s="126">
        <v>2096.320068</v>
      </c>
      <c r="O608" s="126">
        <v>2102.3999020000001</v>
      </c>
      <c r="P608" s="126">
        <v>2102.3999020000001</v>
      </c>
      <c r="Q608" s="127">
        <v>4184880000</v>
      </c>
    </row>
    <row r="609" spans="2:17">
      <c r="B609" s="125">
        <v>42481</v>
      </c>
      <c r="C609" s="126">
        <v>81.040001000000004</v>
      </c>
      <c r="D609" s="126">
        <v>81.309997999999993</v>
      </c>
      <c r="E609" s="126">
        <v>80.550003000000004</v>
      </c>
      <c r="F609" s="126">
        <v>80.800003000000004</v>
      </c>
      <c r="G609" s="126">
        <v>74.520195000000001</v>
      </c>
      <c r="H609" s="127">
        <v>8802100</v>
      </c>
      <c r="K609" s="125">
        <v>42481</v>
      </c>
      <c r="L609" s="126">
        <v>2102.0900879999999</v>
      </c>
      <c r="M609" s="126">
        <v>2103.780029</v>
      </c>
      <c r="N609" s="126">
        <v>2088.5200199999999</v>
      </c>
      <c r="O609" s="126">
        <v>2091.4799800000001</v>
      </c>
      <c r="P609" s="126">
        <v>2091.4799800000001</v>
      </c>
      <c r="Q609" s="127">
        <v>4175290000</v>
      </c>
    </row>
    <row r="610" spans="2:17">
      <c r="B610" s="125">
        <v>42482</v>
      </c>
      <c r="C610" s="126">
        <v>80.400002000000001</v>
      </c>
      <c r="D610" s="126">
        <v>80.949996999999996</v>
      </c>
      <c r="E610" s="126">
        <v>79.910004000000001</v>
      </c>
      <c r="F610" s="126">
        <v>80.949996999999996</v>
      </c>
      <c r="G610" s="126">
        <v>74.658530999999996</v>
      </c>
      <c r="H610" s="127">
        <v>8027700</v>
      </c>
      <c r="K610" s="125">
        <v>42482</v>
      </c>
      <c r="L610" s="126">
        <v>2091.48999</v>
      </c>
      <c r="M610" s="126">
        <v>2094.320068</v>
      </c>
      <c r="N610" s="126">
        <v>2081.1999510000001</v>
      </c>
      <c r="O610" s="126">
        <v>2091.580078</v>
      </c>
      <c r="P610" s="126">
        <v>2091.580078</v>
      </c>
      <c r="Q610" s="127">
        <v>3790580000</v>
      </c>
    </row>
    <row r="611" spans="2:17">
      <c r="B611" s="125">
        <v>42485</v>
      </c>
      <c r="C611" s="126">
        <v>80.919998000000007</v>
      </c>
      <c r="D611" s="126">
        <v>81.480002999999996</v>
      </c>
      <c r="E611" s="126">
        <v>80.419998000000007</v>
      </c>
      <c r="F611" s="126">
        <v>81.410004000000001</v>
      </c>
      <c r="G611" s="126">
        <v>75.082794000000007</v>
      </c>
      <c r="H611" s="127">
        <v>7672800</v>
      </c>
      <c r="K611" s="125">
        <v>42485</v>
      </c>
      <c r="L611" s="126">
        <v>2089.3701169999999</v>
      </c>
      <c r="M611" s="126">
        <v>2089.3701169999999</v>
      </c>
      <c r="N611" s="126">
        <v>2077.5200199999999</v>
      </c>
      <c r="O611" s="126">
        <v>2087.790039</v>
      </c>
      <c r="P611" s="126">
        <v>2087.790039</v>
      </c>
      <c r="Q611" s="127">
        <v>3319740000</v>
      </c>
    </row>
    <row r="612" spans="2:17">
      <c r="B612" s="125">
        <v>42486</v>
      </c>
      <c r="C612" s="126">
        <v>81.5</v>
      </c>
      <c r="D612" s="126">
        <v>81.5</v>
      </c>
      <c r="E612" s="126">
        <v>79.209998999999996</v>
      </c>
      <c r="F612" s="126">
        <v>79.550003000000004</v>
      </c>
      <c r="G612" s="126">
        <v>73.367348000000007</v>
      </c>
      <c r="H612" s="127">
        <v>13742300</v>
      </c>
      <c r="K612" s="125">
        <v>42486</v>
      </c>
      <c r="L612" s="126">
        <v>2089.8400879999999</v>
      </c>
      <c r="M612" s="126">
        <v>2096.8701169999999</v>
      </c>
      <c r="N612" s="126">
        <v>2085.8000489999999</v>
      </c>
      <c r="O612" s="126">
        <v>2091.6999510000001</v>
      </c>
      <c r="P612" s="126">
        <v>2091.6999510000001</v>
      </c>
      <c r="Q612" s="127">
        <v>3557190000</v>
      </c>
    </row>
    <row r="613" spans="2:17">
      <c r="B613" s="125">
        <v>42487</v>
      </c>
      <c r="C613" s="126">
        <v>79.470000999999996</v>
      </c>
      <c r="D613" s="126">
        <v>80.150002000000001</v>
      </c>
      <c r="E613" s="126">
        <v>79.099997999999999</v>
      </c>
      <c r="F613" s="126">
        <v>79.889999000000003</v>
      </c>
      <c r="G613" s="126">
        <v>73.680915999999996</v>
      </c>
      <c r="H613" s="127">
        <v>7689700</v>
      </c>
      <c r="K613" s="125">
        <v>42487</v>
      </c>
      <c r="L613" s="126">
        <v>2092.330078</v>
      </c>
      <c r="M613" s="126">
        <v>2099.889893</v>
      </c>
      <c r="N613" s="126">
        <v>2082.3100589999999</v>
      </c>
      <c r="O613" s="126">
        <v>2095.1499020000001</v>
      </c>
      <c r="P613" s="126">
        <v>2095.1499020000001</v>
      </c>
      <c r="Q613" s="127">
        <v>4100110000</v>
      </c>
    </row>
    <row r="614" spans="2:17">
      <c r="B614" s="125">
        <v>42488</v>
      </c>
      <c r="C614" s="126">
        <v>79.480002999999996</v>
      </c>
      <c r="D614" s="126">
        <v>80.269997000000004</v>
      </c>
      <c r="E614" s="126">
        <v>79.389999000000003</v>
      </c>
      <c r="F614" s="126">
        <v>79.760002</v>
      </c>
      <c r="G614" s="126">
        <v>73.561035000000004</v>
      </c>
      <c r="H614" s="127">
        <v>7615900</v>
      </c>
      <c r="K614" s="125">
        <v>42488</v>
      </c>
      <c r="L614" s="126">
        <v>2090.929932</v>
      </c>
      <c r="M614" s="126">
        <v>2099.3000489999999</v>
      </c>
      <c r="N614" s="126">
        <v>2071.6201169999999</v>
      </c>
      <c r="O614" s="126">
        <v>2075.8100589999999</v>
      </c>
      <c r="P614" s="126">
        <v>2075.8100589999999</v>
      </c>
      <c r="Q614" s="127">
        <v>4309840000</v>
      </c>
    </row>
    <row r="615" spans="2:17">
      <c r="B615" s="125">
        <v>42489</v>
      </c>
      <c r="C615" s="126">
        <v>79.669998000000007</v>
      </c>
      <c r="D615" s="126">
        <v>80.150002000000001</v>
      </c>
      <c r="E615" s="126">
        <v>79.370002999999997</v>
      </c>
      <c r="F615" s="126">
        <v>80.120002999999997</v>
      </c>
      <c r="G615" s="126">
        <v>73.893058999999994</v>
      </c>
      <c r="H615" s="127">
        <v>9391000</v>
      </c>
      <c r="K615" s="125">
        <v>42489</v>
      </c>
      <c r="L615" s="126">
        <v>2071.820068</v>
      </c>
      <c r="M615" s="126">
        <v>2073.8500979999999</v>
      </c>
      <c r="N615" s="126">
        <v>2052.280029</v>
      </c>
      <c r="O615" s="126">
        <v>2065.3000489999999</v>
      </c>
      <c r="P615" s="126">
        <v>2065.3000489999999</v>
      </c>
      <c r="Q615" s="127">
        <v>4704720000</v>
      </c>
    </row>
    <row r="616" spans="2:17">
      <c r="B616" s="125">
        <v>42492</v>
      </c>
      <c r="C616" s="126">
        <v>80.019997000000004</v>
      </c>
      <c r="D616" s="126">
        <v>81.300003000000004</v>
      </c>
      <c r="E616" s="126">
        <v>80.019997000000004</v>
      </c>
      <c r="F616" s="126">
        <v>80.970000999999996</v>
      </c>
      <c r="G616" s="126">
        <v>74.676986999999997</v>
      </c>
      <c r="H616" s="127">
        <v>7862600</v>
      </c>
      <c r="K616" s="125">
        <v>42492</v>
      </c>
      <c r="L616" s="126">
        <v>2067.169922</v>
      </c>
      <c r="M616" s="126">
        <v>2083.419922</v>
      </c>
      <c r="N616" s="126">
        <v>2066.110107</v>
      </c>
      <c r="O616" s="126">
        <v>2081.429932</v>
      </c>
      <c r="P616" s="126">
        <v>2081.429932</v>
      </c>
      <c r="Q616" s="127">
        <v>3841110000</v>
      </c>
    </row>
    <row r="617" spans="2:17">
      <c r="B617" s="125">
        <v>42493</v>
      </c>
      <c r="C617" s="126">
        <v>80.800003000000004</v>
      </c>
      <c r="D617" s="126">
        <v>81.699996999999996</v>
      </c>
      <c r="E617" s="126">
        <v>80.690002000000007</v>
      </c>
      <c r="F617" s="126">
        <v>81.099997999999999</v>
      </c>
      <c r="G617" s="126">
        <v>74.796882999999994</v>
      </c>
      <c r="H617" s="127">
        <v>7617500</v>
      </c>
      <c r="K617" s="125">
        <v>42493</v>
      </c>
      <c r="L617" s="126">
        <v>2077.179932</v>
      </c>
      <c r="M617" s="126">
        <v>2077.179932</v>
      </c>
      <c r="N617" s="126">
        <v>2054.889893</v>
      </c>
      <c r="O617" s="126">
        <v>2063.3701169999999</v>
      </c>
      <c r="P617" s="126">
        <v>2063.3701169999999</v>
      </c>
      <c r="Q617" s="127">
        <v>4173390000</v>
      </c>
    </row>
    <row r="618" spans="2:17">
      <c r="B618" s="125">
        <v>42494</v>
      </c>
      <c r="C618" s="126">
        <v>80.870002999999997</v>
      </c>
      <c r="D618" s="126">
        <v>81.769997000000004</v>
      </c>
      <c r="E618" s="126">
        <v>80.870002999999997</v>
      </c>
      <c r="F618" s="126">
        <v>81.599997999999999</v>
      </c>
      <c r="G618" s="126">
        <v>75.258018000000007</v>
      </c>
      <c r="H618" s="127">
        <v>7365900</v>
      </c>
      <c r="K618" s="125">
        <v>42494</v>
      </c>
      <c r="L618" s="126">
        <v>2060.3000489999999</v>
      </c>
      <c r="M618" s="126">
        <v>2060.3000489999999</v>
      </c>
      <c r="N618" s="126">
        <v>2045.5500489999999</v>
      </c>
      <c r="O618" s="126">
        <v>2051.1201169999999</v>
      </c>
      <c r="P618" s="126">
        <v>2051.1201169999999</v>
      </c>
      <c r="Q618" s="127">
        <v>4058560000</v>
      </c>
    </row>
    <row r="619" spans="2:17">
      <c r="B619" s="125">
        <v>42495</v>
      </c>
      <c r="C619" s="126">
        <v>81.599997999999999</v>
      </c>
      <c r="D619" s="126">
        <v>82.089995999999999</v>
      </c>
      <c r="E619" s="126">
        <v>80.919998000000007</v>
      </c>
      <c r="F619" s="126">
        <v>81.300003000000004</v>
      </c>
      <c r="G619" s="126">
        <v>74.981339000000006</v>
      </c>
      <c r="H619" s="127">
        <v>6399500</v>
      </c>
      <c r="K619" s="125">
        <v>42495</v>
      </c>
      <c r="L619" s="126">
        <v>2052.9499510000001</v>
      </c>
      <c r="M619" s="126">
        <v>2060.2299800000001</v>
      </c>
      <c r="N619" s="126">
        <v>2045.7700199999999</v>
      </c>
      <c r="O619" s="126">
        <v>2050.6298830000001</v>
      </c>
      <c r="P619" s="126">
        <v>2050.6298830000001</v>
      </c>
      <c r="Q619" s="127">
        <v>4008530000</v>
      </c>
    </row>
    <row r="620" spans="2:17">
      <c r="B620" s="125">
        <v>42496</v>
      </c>
      <c r="C620" s="126">
        <v>81.419998000000007</v>
      </c>
      <c r="D620" s="126">
        <v>82.25</v>
      </c>
      <c r="E620" s="126">
        <v>81.169998000000007</v>
      </c>
      <c r="F620" s="126">
        <v>82.129997000000003</v>
      </c>
      <c r="G620" s="126">
        <v>75.746841000000003</v>
      </c>
      <c r="H620" s="127">
        <v>6297200</v>
      </c>
      <c r="K620" s="125">
        <v>42496</v>
      </c>
      <c r="L620" s="126">
        <v>2047.7700199999999</v>
      </c>
      <c r="M620" s="126">
        <v>2057.719971</v>
      </c>
      <c r="N620" s="126">
        <v>2039.4499510000001</v>
      </c>
      <c r="O620" s="126">
        <v>2057.139893</v>
      </c>
      <c r="P620" s="126">
        <v>2057.139893</v>
      </c>
      <c r="Q620" s="127">
        <v>3796350000</v>
      </c>
    </row>
    <row r="621" spans="2:17">
      <c r="B621" s="125">
        <v>42499</v>
      </c>
      <c r="C621" s="126">
        <v>82.209998999999996</v>
      </c>
      <c r="D621" s="126">
        <v>82.730002999999996</v>
      </c>
      <c r="E621" s="126">
        <v>81.970000999999996</v>
      </c>
      <c r="F621" s="126">
        <v>82.120002999999997</v>
      </c>
      <c r="G621" s="126">
        <v>75.737610000000004</v>
      </c>
      <c r="H621" s="127">
        <v>6718800</v>
      </c>
      <c r="K621" s="125">
        <v>42499</v>
      </c>
      <c r="L621" s="126">
        <v>2057.5500489999999</v>
      </c>
      <c r="M621" s="126">
        <v>2064.1499020000001</v>
      </c>
      <c r="N621" s="126">
        <v>2054.3100589999999</v>
      </c>
      <c r="O621" s="126">
        <v>2058.6899410000001</v>
      </c>
      <c r="P621" s="126">
        <v>2058.6899410000001</v>
      </c>
      <c r="Q621" s="127">
        <v>3788620000</v>
      </c>
    </row>
    <row r="622" spans="2:17">
      <c r="B622" s="125">
        <v>42500</v>
      </c>
      <c r="C622" s="126">
        <v>82.150002000000001</v>
      </c>
      <c r="D622" s="126">
        <v>82.68</v>
      </c>
      <c r="E622" s="126">
        <v>82.120002999999997</v>
      </c>
      <c r="F622" s="126">
        <v>82.480002999999996</v>
      </c>
      <c r="G622" s="126">
        <v>76.069632999999996</v>
      </c>
      <c r="H622" s="127">
        <v>6222400</v>
      </c>
      <c r="K622" s="125">
        <v>42500</v>
      </c>
      <c r="L622" s="126">
        <v>2062.6298830000001</v>
      </c>
      <c r="M622" s="126">
        <v>2084.8701169999999</v>
      </c>
      <c r="N622" s="126">
        <v>2062.6298830000001</v>
      </c>
      <c r="O622" s="126">
        <v>2084.389893</v>
      </c>
      <c r="P622" s="126">
        <v>2084.389893</v>
      </c>
      <c r="Q622" s="127">
        <v>3600200000</v>
      </c>
    </row>
    <row r="623" spans="2:17">
      <c r="B623" s="125">
        <v>42501</v>
      </c>
      <c r="C623" s="126">
        <v>82.5</v>
      </c>
      <c r="D623" s="126">
        <v>82.889999000000003</v>
      </c>
      <c r="E623" s="126">
        <v>82.129997000000003</v>
      </c>
      <c r="F623" s="126">
        <v>82.150002000000001</v>
      </c>
      <c r="G623" s="126">
        <v>75.765281999999999</v>
      </c>
      <c r="H623" s="127">
        <v>5975000</v>
      </c>
      <c r="K623" s="125">
        <v>42501</v>
      </c>
      <c r="L623" s="126">
        <v>2083.290039</v>
      </c>
      <c r="M623" s="126">
        <v>2083.290039</v>
      </c>
      <c r="N623" s="126">
        <v>2064.459961</v>
      </c>
      <c r="O623" s="126">
        <v>2064.459961</v>
      </c>
      <c r="P623" s="126">
        <v>2064.459961</v>
      </c>
      <c r="Q623" s="127">
        <v>3821980000</v>
      </c>
    </row>
    <row r="624" spans="2:17">
      <c r="B624" s="125">
        <v>42502</v>
      </c>
      <c r="C624" s="126">
        <v>82.480002999999996</v>
      </c>
      <c r="D624" s="126">
        <v>82.739998</v>
      </c>
      <c r="E624" s="126">
        <v>82.110000999999997</v>
      </c>
      <c r="F624" s="126">
        <v>82.410004000000001</v>
      </c>
      <c r="G624" s="126">
        <v>76.005073999999993</v>
      </c>
      <c r="H624" s="127">
        <v>4925000</v>
      </c>
      <c r="K624" s="125">
        <v>42502</v>
      </c>
      <c r="L624" s="126">
        <v>2067.169922</v>
      </c>
      <c r="M624" s="126">
        <v>2073.98999</v>
      </c>
      <c r="N624" s="126">
        <v>2053.1298830000001</v>
      </c>
      <c r="O624" s="126">
        <v>2064.110107</v>
      </c>
      <c r="P624" s="126">
        <v>2064.110107</v>
      </c>
      <c r="Q624" s="127">
        <v>3782390000</v>
      </c>
    </row>
    <row r="625" spans="2:17">
      <c r="B625" s="125">
        <v>42503</v>
      </c>
      <c r="C625" s="126">
        <v>82.419998000000007</v>
      </c>
      <c r="D625" s="126">
        <v>82.419998000000007</v>
      </c>
      <c r="E625" s="126">
        <v>81</v>
      </c>
      <c r="F625" s="126">
        <v>81.230002999999996</v>
      </c>
      <c r="G625" s="126">
        <v>74.916793999999996</v>
      </c>
      <c r="H625" s="127">
        <v>6579000</v>
      </c>
      <c r="K625" s="125">
        <v>42503</v>
      </c>
      <c r="L625" s="126">
        <v>2062.5</v>
      </c>
      <c r="M625" s="126">
        <v>2066.790039</v>
      </c>
      <c r="N625" s="126">
        <v>2043.130005</v>
      </c>
      <c r="O625" s="126">
        <v>2046.6099850000001</v>
      </c>
      <c r="P625" s="126">
        <v>2046.6099850000001</v>
      </c>
      <c r="Q625" s="127">
        <v>3579880000</v>
      </c>
    </row>
    <row r="626" spans="2:17">
      <c r="B626" s="125">
        <v>42506</v>
      </c>
      <c r="C626" s="126">
        <v>81.010002</v>
      </c>
      <c r="D626" s="126">
        <v>81.889999000000003</v>
      </c>
      <c r="E626" s="126">
        <v>80.75</v>
      </c>
      <c r="F626" s="126">
        <v>81.629997000000003</v>
      </c>
      <c r="G626" s="126">
        <v>75.285697999999996</v>
      </c>
      <c r="H626" s="127">
        <v>6497200</v>
      </c>
      <c r="K626" s="125">
        <v>42506</v>
      </c>
      <c r="L626" s="126">
        <v>2046.530029</v>
      </c>
      <c r="M626" s="126">
        <v>2071.8798830000001</v>
      </c>
      <c r="N626" s="126">
        <v>2046.530029</v>
      </c>
      <c r="O626" s="126">
        <v>2066.6599120000001</v>
      </c>
      <c r="P626" s="126">
        <v>2066.6599120000001</v>
      </c>
      <c r="Q626" s="127">
        <v>3501360000</v>
      </c>
    </row>
    <row r="627" spans="2:17">
      <c r="B627" s="125">
        <v>42507</v>
      </c>
      <c r="C627" s="126">
        <v>81.639999000000003</v>
      </c>
      <c r="D627" s="126">
        <v>82.059997999999993</v>
      </c>
      <c r="E627" s="126">
        <v>80.330001999999993</v>
      </c>
      <c r="F627" s="126">
        <v>80.620002999999997</v>
      </c>
      <c r="G627" s="126">
        <v>74.354186999999996</v>
      </c>
      <c r="H627" s="127">
        <v>10188200</v>
      </c>
      <c r="K627" s="125">
        <v>42507</v>
      </c>
      <c r="L627" s="126">
        <v>2065.040039</v>
      </c>
      <c r="M627" s="126">
        <v>2065.6899410000001</v>
      </c>
      <c r="N627" s="126">
        <v>2040.8199460000001</v>
      </c>
      <c r="O627" s="126">
        <v>2047.209961</v>
      </c>
      <c r="P627" s="126">
        <v>2047.209961</v>
      </c>
      <c r="Q627" s="127">
        <v>4108960000</v>
      </c>
    </row>
    <row r="628" spans="2:17">
      <c r="B628" s="125">
        <v>42508</v>
      </c>
      <c r="C628" s="126">
        <v>80.589995999999999</v>
      </c>
      <c r="D628" s="126">
        <v>80.769997000000004</v>
      </c>
      <c r="E628" s="126">
        <v>79.410004000000001</v>
      </c>
      <c r="F628" s="126">
        <v>79.849997999999999</v>
      </c>
      <c r="G628" s="126">
        <v>73.644028000000006</v>
      </c>
      <c r="H628" s="127">
        <v>8344100</v>
      </c>
      <c r="K628" s="125">
        <v>42508</v>
      </c>
      <c r="L628" s="126">
        <v>2044.380005</v>
      </c>
      <c r="M628" s="126">
        <v>2060.610107</v>
      </c>
      <c r="N628" s="126">
        <v>2034.48999</v>
      </c>
      <c r="O628" s="126">
        <v>2047.630005</v>
      </c>
      <c r="P628" s="126">
        <v>2047.630005</v>
      </c>
      <c r="Q628" s="127">
        <v>4101320000</v>
      </c>
    </row>
    <row r="629" spans="2:17">
      <c r="B629" s="125">
        <v>42509</v>
      </c>
      <c r="C629" s="126">
        <v>79.639999000000003</v>
      </c>
      <c r="D629" s="126">
        <v>80.220000999999996</v>
      </c>
      <c r="E629" s="126">
        <v>79.449996999999996</v>
      </c>
      <c r="F629" s="126">
        <v>80.190002000000007</v>
      </c>
      <c r="G629" s="126">
        <v>73.957626000000005</v>
      </c>
      <c r="H629" s="127">
        <v>6242500</v>
      </c>
      <c r="K629" s="125">
        <v>42509</v>
      </c>
      <c r="L629" s="126">
        <v>2044.209961</v>
      </c>
      <c r="M629" s="126">
        <v>2044.209961</v>
      </c>
      <c r="N629" s="126">
        <v>2025.910034</v>
      </c>
      <c r="O629" s="126">
        <v>2040.040039</v>
      </c>
      <c r="P629" s="126">
        <v>2040.040039</v>
      </c>
      <c r="Q629" s="127">
        <v>3846770000</v>
      </c>
    </row>
    <row r="630" spans="2:17">
      <c r="B630" s="125">
        <v>42510</v>
      </c>
      <c r="C630" s="126">
        <v>80.440002000000007</v>
      </c>
      <c r="D630" s="126">
        <v>80.5</v>
      </c>
      <c r="E630" s="126">
        <v>79.790001000000004</v>
      </c>
      <c r="F630" s="126">
        <v>80.019997000000004</v>
      </c>
      <c r="G630" s="126">
        <v>73.800811999999993</v>
      </c>
      <c r="H630" s="127">
        <v>6526800</v>
      </c>
      <c r="K630" s="125">
        <v>42510</v>
      </c>
      <c r="L630" s="126">
        <v>2041.880005</v>
      </c>
      <c r="M630" s="126">
        <v>2058.3500979999999</v>
      </c>
      <c r="N630" s="126">
        <v>2041.880005</v>
      </c>
      <c r="O630" s="126">
        <v>2052.320068</v>
      </c>
      <c r="P630" s="126">
        <v>2052.320068</v>
      </c>
      <c r="Q630" s="127">
        <v>3507650000</v>
      </c>
    </row>
    <row r="631" spans="2:17">
      <c r="B631" s="125">
        <v>42513</v>
      </c>
      <c r="C631" s="126">
        <v>80.050003000000004</v>
      </c>
      <c r="D631" s="126">
        <v>80.330001999999993</v>
      </c>
      <c r="E631" s="126">
        <v>79.849997999999999</v>
      </c>
      <c r="F631" s="126">
        <v>80.199996999999996</v>
      </c>
      <c r="G631" s="126">
        <v>73.966819999999998</v>
      </c>
      <c r="H631" s="127">
        <v>5617000</v>
      </c>
      <c r="K631" s="125">
        <v>42513</v>
      </c>
      <c r="L631" s="126">
        <v>2052.2299800000001</v>
      </c>
      <c r="M631" s="126">
        <v>2055.580078</v>
      </c>
      <c r="N631" s="126">
        <v>2047.26001</v>
      </c>
      <c r="O631" s="126">
        <v>2048.040039</v>
      </c>
      <c r="P631" s="126">
        <v>2048.040039</v>
      </c>
      <c r="Q631" s="127">
        <v>3055480000</v>
      </c>
    </row>
    <row r="632" spans="2:17">
      <c r="B632" s="125">
        <v>42514</v>
      </c>
      <c r="C632" s="126">
        <v>80.300003000000004</v>
      </c>
      <c r="D632" s="126">
        <v>81.379997000000003</v>
      </c>
      <c r="E632" s="126">
        <v>80.300003000000004</v>
      </c>
      <c r="F632" s="126">
        <v>80.970000999999996</v>
      </c>
      <c r="G632" s="126">
        <v>74.676986999999997</v>
      </c>
      <c r="H632" s="127">
        <v>6293300</v>
      </c>
      <c r="K632" s="125">
        <v>42514</v>
      </c>
      <c r="L632" s="126">
        <v>2052.6499020000001</v>
      </c>
      <c r="M632" s="126">
        <v>2079.669922</v>
      </c>
      <c r="N632" s="126">
        <v>2052.6499020000001</v>
      </c>
      <c r="O632" s="126">
        <v>2076.0600589999999</v>
      </c>
      <c r="P632" s="126">
        <v>2076.0600589999999</v>
      </c>
      <c r="Q632" s="127">
        <v>3627340000</v>
      </c>
    </row>
    <row r="633" spans="2:17">
      <c r="B633" s="125">
        <v>42515</v>
      </c>
      <c r="C633" s="126">
        <v>81.080001999999993</v>
      </c>
      <c r="D633" s="126">
        <v>81.769997000000004</v>
      </c>
      <c r="E633" s="126">
        <v>81.010002</v>
      </c>
      <c r="F633" s="126">
        <v>81.480002999999996</v>
      </c>
      <c r="G633" s="126">
        <v>75.147354000000007</v>
      </c>
      <c r="H633" s="127">
        <v>6049800</v>
      </c>
      <c r="K633" s="125">
        <v>42515</v>
      </c>
      <c r="L633" s="126">
        <v>2078.929932</v>
      </c>
      <c r="M633" s="126">
        <v>2094.7299800000001</v>
      </c>
      <c r="N633" s="126">
        <v>2078.929932</v>
      </c>
      <c r="O633" s="126">
        <v>2090.540039</v>
      </c>
      <c r="P633" s="126">
        <v>2090.540039</v>
      </c>
      <c r="Q633" s="127">
        <v>3859160000</v>
      </c>
    </row>
    <row r="634" spans="2:17">
      <c r="B634" s="125">
        <v>42516</v>
      </c>
      <c r="C634" s="126">
        <v>81.480002999999996</v>
      </c>
      <c r="D634" s="126">
        <v>81.599997999999999</v>
      </c>
      <c r="E634" s="126">
        <v>81.089995999999999</v>
      </c>
      <c r="F634" s="126">
        <v>81.220000999999996</v>
      </c>
      <c r="G634" s="126">
        <v>74.907561999999999</v>
      </c>
      <c r="H634" s="127">
        <v>4560400</v>
      </c>
      <c r="K634" s="125">
        <v>42516</v>
      </c>
      <c r="L634" s="126">
        <v>2091.4399410000001</v>
      </c>
      <c r="M634" s="126">
        <v>2094.3000489999999</v>
      </c>
      <c r="N634" s="126">
        <v>2087.080078</v>
      </c>
      <c r="O634" s="126">
        <v>2090.1000979999999</v>
      </c>
      <c r="P634" s="126">
        <v>2090.1000979999999</v>
      </c>
      <c r="Q634" s="127">
        <v>3230990000</v>
      </c>
    </row>
    <row r="635" spans="2:17">
      <c r="B635" s="125">
        <v>42517</v>
      </c>
      <c r="C635" s="126">
        <v>81.269997000000004</v>
      </c>
      <c r="D635" s="126">
        <v>81.660004000000001</v>
      </c>
      <c r="E635" s="126">
        <v>81.160004000000001</v>
      </c>
      <c r="F635" s="126">
        <v>81.430000000000007</v>
      </c>
      <c r="G635" s="126">
        <v>75.101234000000005</v>
      </c>
      <c r="H635" s="127">
        <v>4322200</v>
      </c>
      <c r="K635" s="125">
        <v>42517</v>
      </c>
      <c r="L635" s="126">
        <v>2090.0600589999999</v>
      </c>
      <c r="M635" s="126">
        <v>2099.0600589999999</v>
      </c>
      <c r="N635" s="126">
        <v>2090.0600589999999</v>
      </c>
      <c r="O635" s="126">
        <v>2099.0600589999999</v>
      </c>
      <c r="P635" s="126">
        <v>2099.0600589999999</v>
      </c>
      <c r="Q635" s="127">
        <v>3079150000</v>
      </c>
    </row>
    <row r="636" spans="2:17">
      <c r="B636" s="125">
        <v>42521</v>
      </c>
      <c r="C636" s="126">
        <v>81.580001999999993</v>
      </c>
      <c r="D636" s="126">
        <v>81.819999999999993</v>
      </c>
      <c r="E636" s="126">
        <v>80.739998</v>
      </c>
      <c r="F636" s="126">
        <v>81.040001000000004</v>
      </c>
      <c r="G636" s="126">
        <v>74.741546999999997</v>
      </c>
      <c r="H636" s="127">
        <v>6705000</v>
      </c>
      <c r="K636" s="125">
        <v>42521</v>
      </c>
      <c r="L636" s="126">
        <v>2100.1298830000001</v>
      </c>
      <c r="M636" s="126">
        <v>2103.4799800000001</v>
      </c>
      <c r="N636" s="126">
        <v>2088.6599120000001</v>
      </c>
      <c r="O636" s="126">
        <v>2096.9499510000001</v>
      </c>
      <c r="P636" s="126">
        <v>2096.9499510000001</v>
      </c>
      <c r="Q636" s="127">
        <v>4514410000</v>
      </c>
    </row>
    <row r="637" spans="2:17">
      <c r="B637" s="125">
        <v>42522</v>
      </c>
      <c r="C637" s="126">
        <v>80.949996999999996</v>
      </c>
      <c r="D637" s="126">
        <v>81.800003000000004</v>
      </c>
      <c r="E637" s="126">
        <v>80.860000999999997</v>
      </c>
      <c r="F637" s="126">
        <v>81.790001000000004</v>
      </c>
      <c r="G637" s="126">
        <v>75.433257999999995</v>
      </c>
      <c r="H637" s="127">
        <v>6184100</v>
      </c>
      <c r="K637" s="125">
        <v>42522</v>
      </c>
      <c r="L637" s="126">
        <v>2093.9399410000001</v>
      </c>
      <c r="M637" s="126">
        <v>2100.969971</v>
      </c>
      <c r="N637" s="126">
        <v>2085.1000979999999</v>
      </c>
      <c r="O637" s="126">
        <v>2099.330078</v>
      </c>
      <c r="P637" s="126">
        <v>2099.330078</v>
      </c>
      <c r="Q637" s="127">
        <v>3525170000</v>
      </c>
    </row>
    <row r="638" spans="2:17">
      <c r="B638" s="125">
        <v>42523</v>
      </c>
      <c r="C638" s="126">
        <v>81.529999000000004</v>
      </c>
      <c r="D638" s="126">
        <v>81.949996999999996</v>
      </c>
      <c r="E638" s="126">
        <v>81.330001999999993</v>
      </c>
      <c r="F638" s="126">
        <v>81.949996999999996</v>
      </c>
      <c r="G638" s="126">
        <v>75.580817999999994</v>
      </c>
      <c r="H638" s="127">
        <v>5184500</v>
      </c>
      <c r="K638" s="125">
        <v>42523</v>
      </c>
      <c r="L638" s="126">
        <v>2097.709961</v>
      </c>
      <c r="M638" s="126">
        <v>2105.26001</v>
      </c>
      <c r="N638" s="126">
        <v>2088.5900879999999</v>
      </c>
      <c r="O638" s="126">
        <v>2105.26001</v>
      </c>
      <c r="P638" s="126">
        <v>2105.26001</v>
      </c>
      <c r="Q638" s="127">
        <v>3632720000</v>
      </c>
    </row>
    <row r="639" spans="2:17">
      <c r="B639" s="125">
        <v>42524</v>
      </c>
      <c r="C639" s="126">
        <v>81.93</v>
      </c>
      <c r="D639" s="126">
        <v>82.489998</v>
      </c>
      <c r="E639" s="126">
        <v>81.779999000000004</v>
      </c>
      <c r="F639" s="126">
        <v>82.470000999999996</v>
      </c>
      <c r="G639" s="126">
        <v>76.060417000000001</v>
      </c>
      <c r="H639" s="127">
        <v>6306700</v>
      </c>
      <c r="K639" s="125">
        <v>42524</v>
      </c>
      <c r="L639" s="126">
        <v>2104.070068</v>
      </c>
      <c r="M639" s="126">
        <v>2104.070068</v>
      </c>
      <c r="N639" s="126">
        <v>2085.360107</v>
      </c>
      <c r="O639" s="126">
        <v>2099.1298830000001</v>
      </c>
      <c r="P639" s="126">
        <v>2099.1298830000001</v>
      </c>
      <c r="Q639" s="127">
        <v>3627780000</v>
      </c>
    </row>
    <row r="640" spans="2:17">
      <c r="B640" s="125">
        <v>42527</v>
      </c>
      <c r="C640" s="126">
        <v>82.400002000000001</v>
      </c>
      <c r="D640" s="126">
        <v>82.830001999999993</v>
      </c>
      <c r="E640" s="126">
        <v>82.230002999999996</v>
      </c>
      <c r="F640" s="126">
        <v>82.769997000000004</v>
      </c>
      <c r="G640" s="126">
        <v>76.337081999999995</v>
      </c>
      <c r="H640" s="127">
        <v>5292300</v>
      </c>
      <c r="K640" s="125">
        <v>42527</v>
      </c>
      <c r="L640" s="126">
        <v>2100.830078</v>
      </c>
      <c r="M640" s="126">
        <v>2113.360107</v>
      </c>
      <c r="N640" s="126">
        <v>2100.830078</v>
      </c>
      <c r="O640" s="126">
        <v>2109.4099120000001</v>
      </c>
      <c r="P640" s="126">
        <v>2109.4099120000001</v>
      </c>
      <c r="Q640" s="127">
        <v>3442020000</v>
      </c>
    </row>
    <row r="641" spans="2:17">
      <c r="B641" s="125">
        <v>42528</v>
      </c>
      <c r="C641" s="126">
        <v>82.760002</v>
      </c>
      <c r="D641" s="126">
        <v>82.889999000000003</v>
      </c>
      <c r="E641" s="126">
        <v>82.25</v>
      </c>
      <c r="F641" s="126">
        <v>82.32</v>
      </c>
      <c r="G641" s="126">
        <v>75.922066000000001</v>
      </c>
      <c r="H641" s="127">
        <v>6327500</v>
      </c>
      <c r="K641" s="125">
        <v>42528</v>
      </c>
      <c r="L641" s="126">
        <v>2110.179932</v>
      </c>
      <c r="M641" s="126">
        <v>2119.219971</v>
      </c>
      <c r="N641" s="126">
        <v>2110.179932</v>
      </c>
      <c r="O641" s="126">
        <v>2112.1298830000001</v>
      </c>
      <c r="P641" s="126">
        <v>2112.1298830000001</v>
      </c>
      <c r="Q641" s="127">
        <v>3534730000</v>
      </c>
    </row>
    <row r="642" spans="2:17">
      <c r="B642" s="125">
        <v>42529</v>
      </c>
      <c r="C642" s="126">
        <v>82.370002999999997</v>
      </c>
      <c r="D642" s="126">
        <v>82.75</v>
      </c>
      <c r="E642" s="126">
        <v>82.019997000000004</v>
      </c>
      <c r="F642" s="126">
        <v>82.650002000000001</v>
      </c>
      <c r="G642" s="126">
        <v>76.226433</v>
      </c>
      <c r="H642" s="127">
        <v>4712600</v>
      </c>
      <c r="K642" s="125">
        <v>42529</v>
      </c>
      <c r="L642" s="126">
        <v>2112.709961</v>
      </c>
      <c r="M642" s="126">
        <v>2120.5500489999999</v>
      </c>
      <c r="N642" s="126">
        <v>2112.709961</v>
      </c>
      <c r="O642" s="126">
        <v>2119.1201169999999</v>
      </c>
      <c r="P642" s="126">
        <v>2119.1201169999999</v>
      </c>
      <c r="Q642" s="127">
        <v>3562060000</v>
      </c>
    </row>
    <row r="643" spans="2:17">
      <c r="B643" s="125">
        <v>42530</v>
      </c>
      <c r="C643" s="126">
        <v>82.580001999999993</v>
      </c>
      <c r="D643" s="126">
        <v>83.260002</v>
      </c>
      <c r="E643" s="126">
        <v>82.43</v>
      </c>
      <c r="F643" s="126">
        <v>83.169998000000007</v>
      </c>
      <c r="G643" s="126">
        <v>76.706008999999995</v>
      </c>
      <c r="H643" s="127">
        <v>6144900</v>
      </c>
      <c r="K643" s="125">
        <v>42530</v>
      </c>
      <c r="L643" s="126">
        <v>2115.6499020000001</v>
      </c>
      <c r="M643" s="126">
        <v>2117.639893</v>
      </c>
      <c r="N643" s="126">
        <v>2107.7299800000001</v>
      </c>
      <c r="O643" s="126">
        <v>2115.4799800000001</v>
      </c>
      <c r="P643" s="126">
        <v>2115.4799800000001</v>
      </c>
      <c r="Q643" s="127">
        <v>3290320000</v>
      </c>
    </row>
    <row r="644" spans="2:17">
      <c r="B644" s="125">
        <v>42531</v>
      </c>
      <c r="C644" s="126">
        <v>82.769997000000004</v>
      </c>
      <c r="D644" s="126">
        <v>83.339995999999999</v>
      </c>
      <c r="E644" s="126">
        <v>82.610000999999997</v>
      </c>
      <c r="F644" s="126">
        <v>83.199996999999996</v>
      </c>
      <c r="G644" s="126">
        <v>76.733665000000002</v>
      </c>
      <c r="H644" s="127">
        <v>6840800</v>
      </c>
      <c r="K644" s="125">
        <v>42531</v>
      </c>
      <c r="L644" s="126">
        <v>2109.570068</v>
      </c>
      <c r="M644" s="126">
        <v>2109.570068</v>
      </c>
      <c r="N644" s="126">
        <v>2089.959961</v>
      </c>
      <c r="O644" s="126">
        <v>2096.070068</v>
      </c>
      <c r="P644" s="126">
        <v>2096.070068</v>
      </c>
      <c r="Q644" s="127">
        <v>3515010000</v>
      </c>
    </row>
    <row r="645" spans="2:17">
      <c r="B645" s="125">
        <v>42534</v>
      </c>
      <c r="C645" s="126">
        <v>82.959998999999996</v>
      </c>
      <c r="D645" s="126">
        <v>83.400002000000001</v>
      </c>
      <c r="E645" s="126">
        <v>82.529999000000004</v>
      </c>
      <c r="F645" s="126">
        <v>82.57</v>
      </c>
      <c r="G645" s="126">
        <v>76.152634000000006</v>
      </c>
      <c r="H645" s="127">
        <v>6167400</v>
      </c>
      <c r="K645" s="125">
        <v>42534</v>
      </c>
      <c r="L645" s="126">
        <v>2091.75</v>
      </c>
      <c r="M645" s="126">
        <v>2098.1201169999999</v>
      </c>
      <c r="N645" s="126">
        <v>2078.459961</v>
      </c>
      <c r="O645" s="126">
        <v>2079.0600589999999</v>
      </c>
      <c r="P645" s="126">
        <v>2079.0600589999999</v>
      </c>
      <c r="Q645" s="127">
        <v>3392030000</v>
      </c>
    </row>
    <row r="646" spans="2:17">
      <c r="B646" s="125">
        <v>42535</v>
      </c>
      <c r="C646" s="126">
        <v>82.550003000000004</v>
      </c>
      <c r="D646" s="126">
        <v>83.370002999999997</v>
      </c>
      <c r="E646" s="126">
        <v>82.269997000000004</v>
      </c>
      <c r="F646" s="126">
        <v>83.349997999999999</v>
      </c>
      <c r="G646" s="126">
        <v>76.872017</v>
      </c>
      <c r="H646" s="127">
        <v>6868600</v>
      </c>
      <c r="K646" s="125">
        <v>42535</v>
      </c>
      <c r="L646" s="126">
        <v>2076.6499020000001</v>
      </c>
      <c r="M646" s="126">
        <v>2081.3000489999999</v>
      </c>
      <c r="N646" s="126">
        <v>2064.1000979999999</v>
      </c>
      <c r="O646" s="126">
        <v>2075.320068</v>
      </c>
      <c r="P646" s="126">
        <v>2075.320068</v>
      </c>
      <c r="Q646" s="127">
        <v>3759770000</v>
      </c>
    </row>
    <row r="647" spans="2:17">
      <c r="B647" s="125">
        <v>42536</v>
      </c>
      <c r="C647" s="126">
        <v>83.400002000000001</v>
      </c>
      <c r="D647" s="126">
        <v>83.5</v>
      </c>
      <c r="E647" s="126">
        <v>82.82</v>
      </c>
      <c r="F647" s="126">
        <v>82.949996999999996</v>
      </c>
      <c r="G647" s="126">
        <v>76.503097999999994</v>
      </c>
      <c r="H647" s="127">
        <v>7082200</v>
      </c>
      <c r="K647" s="125">
        <v>42536</v>
      </c>
      <c r="L647" s="126">
        <v>2077.6000979999999</v>
      </c>
      <c r="M647" s="126">
        <v>2085.6499020000001</v>
      </c>
      <c r="N647" s="126">
        <v>2069.8000489999999</v>
      </c>
      <c r="O647" s="126">
        <v>2071.5</v>
      </c>
      <c r="P647" s="126">
        <v>2071.5</v>
      </c>
      <c r="Q647" s="127">
        <v>3544720000</v>
      </c>
    </row>
    <row r="648" spans="2:17">
      <c r="B648" s="125">
        <v>42537</v>
      </c>
      <c r="C648" s="126">
        <v>82.669998000000007</v>
      </c>
      <c r="D648" s="126">
        <v>83.610000999999997</v>
      </c>
      <c r="E648" s="126">
        <v>82.660004000000001</v>
      </c>
      <c r="F648" s="126">
        <v>83.410004000000001</v>
      </c>
      <c r="G648" s="126">
        <v>76.927338000000006</v>
      </c>
      <c r="H648" s="127">
        <v>6630100</v>
      </c>
      <c r="K648" s="125">
        <v>42537</v>
      </c>
      <c r="L648" s="126">
        <v>2066.360107</v>
      </c>
      <c r="M648" s="126">
        <v>2079.6201169999999</v>
      </c>
      <c r="N648" s="126">
        <v>2050.3701169999999</v>
      </c>
      <c r="O648" s="126">
        <v>2077.98999</v>
      </c>
      <c r="P648" s="126">
        <v>2077.98999</v>
      </c>
      <c r="Q648" s="127">
        <v>3628280000</v>
      </c>
    </row>
    <row r="649" spans="2:17">
      <c r="B649" s="125">
        <v>42538</v>
      </c>
      <c r="C649" s="126">
        <v>83.309997999999993</v>
      </c>
      <c r="D649" s="126">
        <v>83.440002000000007</v>
      </c>
      <c r="E649" s="126">
        <v>82.349997999999999</v>
      </c>
      <c r="F649" s="126">
        <v>83.129997000000003</v>
      </c>
      <c r="G649" s="126">
        <v>76.669112999999996</v>
      </c>
      <c r="H649" s="127">
        <v>11741700</v>
      </c>
      <c r="K649" s="125">
        <v>42538</v>
      </c>
      <c r="L649" s="126">
        <v>2078.1999510000001</v>
      </c>
      <c r="M649" s="126">
        <v>2078.1999510000001</v>
      </c>
      <c r="N649" s="126">
        <v>2062.8400879999999</v>
      </c>
      <c r="O649" s="126">
        <v>2071.219971</v>
      </c>
      <c r="P649" s="126">
        <v>2071.219971</v>
      </c>
      <c r="Q649" s="127">
        <v>4952630000</v>
      </c>
    </row>
    <row r="650" spans="2:17">
      <c r="B650" s="125">
        <v>42541</v>
      </c>
      <c r="C650" s="126">
        <v>83.519997000000004</v>
      </c>
      <c r="D650" s="126">
        <v>83.699996999999996</v>
      </c>
      <c r="E650" s="126">
        <v>83.029999000000004</v>
      </c>
      <c r="F650" s="126">
        <v>83.040001000000004</v>
      </c>
      <c r="G650" s="126">
        <v>76.586121000000006</v>
      </c>
      <c r="H650" s="127">
        <v>6164300</v>
      </c>
      <c r="K650" s="125">
        <v>42541</v>
      </c>
      <c r="L650" s="126">
        <v>2075.580078</v>
      </c>
      <c r="M650" s="126">
        <v>2100.6599120000001</v>
      </c>
      <c r="N650" s="126">
        <v>2075.580078</v>
      </c>
      <c r="O650" s="126">
        <v>2083.25</v>
      </c>
      <c r="P650" s="126">
        <v>2083.25</v>
      </c>
      <c r="Q650" s="127">
        <v>3467440000</v>
      </c>
    </row>
    <row r="651" spans="2:17">
      <c r="B651" s="125">
        <v>42542</v>
      </c>
      <c r="C651" s="126">
        <v>83.089995999999999</v>
      </c>
      <c r="D651" s="126">
        <v>83.779999000000004</v>
      </c>
      <c r="E651" s="126">
        <v>83.089995999999999</v>
      </c>
      <c r="F651" s="126">
        <v>83.410004000000001</v>
      </c>
      <c r="G651" s="126">
        <v>76.927338000000006</v>
      </c>
      <c r="H651" s="127">
        <v>6594700</v>
      </c>
      <c r="K651" s="125">
        <v>42542</v>
      </c>
      <c r="L651" s="126">
        <v>2085.1899410000001</v>
      </c>
      <c r="M651" s="126">
        <v>2093.6599120000001</v>
      </c>
      <c r="N651" s="126">
        <v>2083.0200199999999</v>
      </c>
      <c r="O651" s="126">
        <v>2088.8999020000001</v>
      </c>
      <c r="P651" s="126">
        <v>2088.8999020000001</v>
      </c>
      <c r="Q651" s="127">
        <v>3232880000</v>
      </c>
    </row>
    <row r="652" spans="2:17">
      <c r="B652" s="125">
        <v>42543</v>
      </c>
      <c r="C652" s="126">
        <v>83.5</v>
      </c>
      <c r="D652" s="126">
        <v>83.760002</v>
      </c>
      <c r="E652" s="126">
        <v>83.290001000000004</v>
      </c>
      <c r="F652" s="126">
        <v>83.57</v>
      </c>
      <c r="G652" s="126">
        <v>77.074921000000003</v>
      </c>
      <c r="H652" s="127">
        <v>4940100</v>
      </c>
      <c r="K652" s="125">
        <v>42543</v>
      </c>
      <c r="L652" s="126">
        <v>2089.75</v>
      </c>
      <c r="M652" s="126">
        <v>2099.709961</v>
      </c>
      <c r="N652" s="126">
        <v>2084.360107</v>
      </c>
      <c r="O652" s="126">
        <v>2085.4499510000001</v>
      </c>
      <c r="P652" s="126">
        <v>2085.4499510000001</v>
      </c>
      <c r="Q652" s="127">
        <v>3168160000</v>
      </c>
    </row>
    <row r="653" spans="2:17">
      <c r="B653" s="125">
        <v>42544</v>
      </c>
      <c r="C653" s="126">
        <v>83.809997999999993</v>
      </c>
      <c r="D653" s="126">
        <v>84.209998999999996</v>
      </c>
      <c r="E653" s="126">
        <v>83.57</v>
      </c>
      <c r="F653" s="126">
        <v>84.209998999999996</v>
      </c>
      <c r="G653" s="126">
        <v>77.665169000000006</v>
      </c>
      <c r="H653" s="127">
        <v>7361300</v>
      </c>
      <c r="K653" s="125">
        <v>42544</v>
      </c>
      <c r="L653" s="126">
        <v>2092.8000489999999</v>
      </c>
      <c r="M653" s="126">
        <v>2113.320068</v>
      </c>
      <c r="N653" s="126">
        <v>2092.8000489999999</v>
      </c>
      <c r="O653" s="126">
        <v>2113.320068</v>
      </c>
      <c r="P653" s="126">
        <v>2113.320068</v>
      </c>
      <c r="Q653" s="127">
        <v>3297940000</v>
      </c>
    </row>
    <row r="654" spans="2:17">
      <c r="B654" s="125">
        <v>42545</v>
      </c>
      <c r="C654" s="126">
        <v>82.610000999999997</v>
      </c>
      <c r="D654" s="126">
        <v>83.82</v>
      </c>
      <c r="E654" s="126">
        <v>81.989998</v>
      </c>
      <c r="F654" s="126">
        <v>82.260002</v>
      </c>
      <c r="G654" s="126">
        <v>75.866730000000004</v>
      </c>
      <c r="H654" s="127">
        <v>12401100</v>
      </c>
      <c r="K654" s="125">
        <v>42545</v>
      </c>
      <c r="L654" s="126">
        <v>2103.8100589999999</v>
      </c>
      <c r="M654" s="126">
        <v>2103.8100589999999</v>
      </c>
      <c r="N654" s="126">
        <v>2032.5699460000001</v>
      </c>
      <c r="O654" s="126">
        <v>2037.410034</v>
      </c>
      <c r="P654" s="126">
        <v>2037.410034</v>
      </c>
      <c r="Q654" s="127">
        <v>7597450000</v>
      </c>
    </row>
    <row r="655" spans="2:17">
      <c r="B655" s="125">
        <v>42548</v>
      </c>
      <c r="C655" s="126">
        <v>81.830001999999993</v>
      </c>
      <c r="D655" s="126">
        <v>81.889999000000003</v>
      </c>
      <c r="E655" s="126">
        <v>81</v>
      </c>
      <c r="F655" s="126">
        <v>81.230002999999996</v>
      </c>
      <c r="G655" s="126">
        <v>74.916793999999996</v>
      </c>
      <c r="H655" s="127">
        <v>9601800</v>
      </c>
      <c r="K655" s="125">
        <v>42548</v>
      </c>
      <c r="L655" s="126">
        <v>2031.4499510000001</v>
      </c>
      <c r="M655" s="126">
        <v>2031.4499510000001</v>
      </c>
      <c r="N655" s="126">
        <v>1991.6800539999999</v>
      </c>
      <c r="O655" s="126">
        <v>2000.540039</v>
      </c>
      <c r="P655" s="126">
        <v>2000.540039</v>
      </c>
      <c r="Q655" s="127">
        <v>5431220000</v>
      </c>
    </row>
    <row r="656" spans="2:17">
      <c r="B656" s="125">
        <v>42549</v>
      </c>
      <c r="C656" s="126">
        <v>81.440002000000007</v>
      </c>
      <c r="D656" s="126">
        <v>82.489998</v>
      </c>
      <c r="E656" s="126">
        <v>80.949996999999996</v>
      </c>
      <c r="F656" s="126">
        <v>82.459998999999996</v>
      </c>
      <c r="G656" s="126">
        <v>76.051177999999993</v>
      </c>
      <c r="H656" s="127">
        <v>9257100</v>
      </c>
      <c r="K656" s="125">
        <v>42549</v>
      </c>
      <c r="L656" s="126">
        <v>2006.670044</v>
      </c>
      <c r="M656" s="126">
        <v>2036.089966</v>
      </c>
      <c r="N656" s="126">
        <v>2006.670044</v>
      </c>
      <c r="O656" s="126">
        <v>2036.089966</v>
      </c>
      <c r="P656" s="126">
        <v>2036.089966</v>
      </c>
      <c r="Q656" s="127">
        <v>4385810000</v>
      </c>
    </row>
    <row r="657" spans="2:17">
      <c r="B657" s="125">
        <v>42550</v>
      </c>
      <c r="C657" s="126">
        <v>82.959998999999996</v>
      </c>
      <c r="D657" s="126">
        <v>83.910004000000001</v>
      </c>
      <c r="E657" s="126">
        <v>82.910004000000001</v>
      </c>
      <c r="F657" s="126">
        <v>83.910004000000001</v>
      </c>
      <c r="G657" s="126">
        <v>77.388503999999998</v>
      </c>
      <c r="H657" s="127">
        <v>7927500</v>
      </c>
      <c r="K657" s="125">
        <v>42550</v>
      </c>
      <c r="L657" s="126">
        <v>2042.6899410000001</v>
      </c>
      <c r="M657" s="126">
        <v>2073.1298830000001</v>
      </c>
      <c r="N657" s="126">
        <v>2042.6899410000001</v>
      </c>
      <c r="O657" s="126">
        <v>2070.7700199999999</v>
      </c>
      <c r="P657" s="126">
        <v>2070.7700199999999</v>
      </c>
      <c r="Q657" s="127">
        <v>4241740000</v>
      </c>
    </row>
    <row r="658" spans="2:17">
      <c r="B658" s="125">
        <v>42551</v>
      </c>
      <c r="C658" s="126">
        <v>83.910004000000001</v>
      </c>
      <c r="D658" s="126">
        <v>84.800003000000004</v>
      </c>
      <c r="E658" s="126">
        <v>83.82</v>
      </c>
      <c r="F658" s="126">
        <v>84.669998000000007</v>
      </c>
      <c r="G658" s="126">
        <v>78.089416999999997</v>
      </c>
      <c r="H658" s="127">
        <v>10969300</v>
      </c>
      <c r="K658" s="125">
        <v>42551</v>
      </c>
      <c r="L658" s="126">
        <v>2073.169922</v>
      </c>
      <c r="M658" s="126">
        <v>2098.9399410000001</v>
      </c>
      <c r="N658" s="126">
        <v>2070</v>
      </c>
      <c r="O658" s="126">
        <v>2098.860107</v>
      </c>
      <c r="P658" s="126">
        <v>2098.860107</v>
      </c>
      <c r="Q658" s="127">
        <v>4622820000</v>
      </c>
    </row>
    <row r="659" spans="2:17">
      <c r="B659" s="125">
        <v>42552</v>
      </c>
      <c r="C659" s="126">
        <v>84.519997000000004</v>
      </c>
      <c r="D659" s="126">
        <v>84.989998</v>
      </c>
      <c r="E659" s="126">
        <v>84.510002</v>
      </c>
      <c r="F659" s="126">
        <v>84.779999000000004</v>
      </c>
      <c r="G659" s="126">
        <v>78.190871999999999</v>
      </c>
      <c r="H659" s="127">
        <v>9531100</v>
      </c>
      <c r="K659" s="125">
        <v>42552</v>
      </c>
      <c r="L659" s="126">
        <v>2099.3400879999999</v>
      </c>
      <c r="M659" s="126">
        <v>2108.709961</v>
      </c>
      <c r="N659" s="126">
        <v>2097.8999020000001</v>
      </c>
      <c r="O659" s="126">
        <v>2102.9499510000001</v>
      </c>
      <c r="P659" s="126">
        <v>2102.9499510000001</v>
      </c>
      <c r="Q659" s="127">
        <v>3458890000</v>
      </c>
    </row>
    <row r="660" spans="2:17">
      <c r="B660" s="125">
        <v>42556</v>
      </c>
      <c r="C660" s="126">
        <v>84.480002999999996</v>
      </c>
      <c r="D660" s="126">
        <v>85.949996999999996</v>
      </c>
      <c r="E660" s="126">
        <v>84.449996999999996</v>
      </c>
      <c r="F660" s="126">
        <v>85.440002000000007</v>
      </c>
      <c r="G660" s="126">
        <v>78.799582999999998</v>
      </c>
      <c r="H660" s="127">
        <v>11403100</v>
      </c>
      <c r="K660" s="125">
        <v>42556</v>
      </c>
      <c r="L660" s="126">
        <v>2095.0500489999999</v>
      </c>
      <c r="M660" s="126">
        <v>2095.0500489999999</v>
      </c>
      <c r="N660" s="126">
        <v>2080.860107</v>
      </c>
      <c r="O660" s="126">
        <v>2088.5500489999999</v>
      </c>
      <c r="P660" s="126">
        <v>2088.5500489999999</v>
      </c>
      <c r="Q660" s="127">
        <v>3658380000</v>
      </c>
    </row>
    <row r="661" spans="2:17">
      <c r="B661" s="125">
        <v>42557</v>
      </c>
      <c r="C661" s="126">
        <v>85.370002999999997</v>
      </c>
      <c r="D661" s="126">
        <v>85.5</v>
      </c>
      <c r="E661" s="126">
        <v>84.739998</v>
      </c>
      <c r="F661" s="126">
        <v>85.029999000000004</v>
      </c>
      <c r="G661" s="126">
        <v>78.421431999999996</v>
      </c>
      <c r="H661" s="127">
        <v>8356500</v>
      </c>
      <c r="K661" s="125">
        <v>42557</v>
      </c>
      <c r="L661" s="126">
        <v>2084.429932</v>
      </c>
      <c r="M661" s="126">
        <v>2100.719971</v>
      </c>
      <c r="N661" s="126">
        <v>2074.0200199999999</v>
      </c>
      <c r="O661" s="126">
        <v>2099.7299800000001</v>
      </c>
      <c r="P661" s="126">
        <v>2099.7299800000001</v>
      </c>
      <c r="Q661" s="127">
        <v>3909380000</v>
      </c>
    </row>
    <row r="662" spans="2:17">
      <c r="B662" s="125">
        <v>42558</v>
      </c>
      <c r="C662" s="126">
        <v>85.230002999999996</v>
      </c>
      <c r="D662" s="126">
        <v>85.239998</v>
      </c>
      <c r="E662" s="126">
        <v>84.529999000000004</v>
      </c>
      <c r="F662" s="126">
        <v>84.830001999999993</v>
      </c>
      <c r="G662" s="126">
        <v>78.236999999999995</v>
      </c>
      <c r="H662" s="127">
        <v>7905700</v>
      </c>
      <c r="K662" s="125">
        <v>42558</v>
      </c>
      <c r="L662" s="126">
        <v>2100.419922</v>
      </c>
      <c r="M662" s="126">
        <v>2109.080078</v>
      </c>
      <c r="N662" s="126">
        <v>2089.389893</v>
      </c>
      <c r="O662" s="126">
        <v>2097.8999020000001</v>
      </c>
      <c r="P662" s="126">
        <v>2097.8999020000001</v>
      </c>
      <c r="Q662" s="127">
        <v>3604550000</v>
      </c>
    </row>
    <row r="663" spans="2:17">
      <c r="B663" s="125">
        <v>42559</v>
      </c>
      <c r="C663" s="126">
        <v>84.980002999999996</v>
      </c>
      <c r="D663" s="126">
        <v>85.900002000000001</v>
      </c>
      <c r="E663" s="126">
        <v>84.769997000000004</v>
      </c>
      <c r="F663" s="126">
        <v>85.769997000000004</v>
      </c>
      <c r="G663" s="126">
        <v>79.103927999999996</v>
      </c>
      <c r="H663" s="127">
        <v>6827300</v>
      </c>
      <c r="K663" s="125">
        <v>42559</v>
      </c>
      <c r="L663" s="126">
        <v>2106.969971</v>
      </c>
      <c r="M663" s="126">
        <v>2131.709961</v>
      </c>
      <c r="N663" s="126">
        <v>2106.969971</v>
      </c>
      <c r="O663" s="126">
        <v>2129.8999020000001</v>
      </c>
      <c r="P663" s="126">
        <v>2129.8999020000001</v>
      </c>
      <c r="Q663" s="127">
        <v>3607500000</v>
      </c>
    </row>
    <row r="664" spans="2:17">
      <c r="B664" s="125">
        <v>42562</v>
      </c>
      <c r="C664" s="126">
        <v>85.610000999999997</v>
      </c>
      <c r="D664" s="126">
        <v>85.949996999999996</v>
      </c>
      <c r="E664" s="126">
        <v>84.910004000000001</v>
      </c>
      <c r="F664" s="126">
        <v>85.75</v>
      </c>
      <c r="G664" s="126">
        <v>79.085487000000001</v>
      </c>
      <c r="H664" s="127">
        <v>6156800</v>
      </c>
      <c r="K664" s="125">
        <v>42562</v>
      </c>
      <c r="L664" s="126">
        <v>2131.719971</v>
      </c>
      <c r="M664" s="126">
        <v>2143.1599120000001</v>
      </c>
      <c r="N664" s="126">
        <v>2131.719971</v>
      </c>
      <c r="O664" s="126">
        <v>2137.1599120000001</v>
      </c>
      <c r="P664" s="126">
        <v>2137.1599120000001</v>
      </c>
      <c r="Q664" s="127">
        <v>3253340000</v>
      </c>
    </row>
    <row r="665" spans="2:17">
      <c r="B665" s="125">
        <v>42563</v>
      </c>
      <c r="C665" s="126">
        <v>85.489998</v>
      </c>
      <c r="D665" s="126">
        <v>85.940002000000007</v>
      </c>
      <c r="E665" s="126">
        <v>85.190002000000007</v>
      </c>
      <c r="F665" s="126">
        <v>85.75</v>
      </c>
      <c r="G665" s="126">
        <v>79.085487000000001</v>
      </c>
      <c r="H665" s="127">
        <v>6649800</v>
      </c>
      <c r="K665" s="125">
        <v>42563</v>
      </c>
      <c r="L665" s="126">
        <v>2139.5</v>
      </c>
      <c r="M665" s="126">
        <v>2155.3999020000001</v>
      </c>
      <c r="N665" s="126">
        <v>2139.5</v>
      </c>
      <c r="O665" s="126">
        <v>2152.139893</v>
      </c>
      <c r="P665" s="126">
        <v>2152.139893</v>
      </c>
      <c r="Q665" s="127">
        <v>4097820000</v>
      </c>
    </row>
    <row r="666" spans="2:17">
      <c r="B666" s="125">
        <v>42564</v>
      </c>
      <c r="C666" s="126">
        <v>85.809997999999993</v>
      </c>
      <c r="D666" s="126">
        <v>86.150002000000001</v>
      </c>
      <c r="E666" s="126">
        <v>85.410004000000001</v>
      </c>
      <c r="F666" s="126">
        <v>85.889999000000003</v>
      </c>
      <c r="G666" s="126">
        <v>79.214584000000002</v>
      </c>
      <c r="H666" s="127">
        <v>7572100</v>
      </c>
      <c r="K666" s="125">
        <v>42564</v>
      </c>
      <c r="L666" s="126">
        <v>2153.8100589999999</v>
      </c>
      <c r="M666" s="126">
        <v>2156.4499510000001</v>
      </c>
      <c r="N666" s="126">
        <v>2146.209961</v>
      </c>
      <c r="O666" s="126">
        <v>2152.429932</v>
      </c>
      <c r="P666" s="126">
        <v>2152.429932</v>
      </c>
      <c r="Q666" s="127">
        <v>3502320000</v>
      </c>
    </row>
    <row r="667" spans="2:17">
      <c r="B667" s="125">
        <v>42565</v>
      </c>
      <c r="C667" s="126">
        <v>86.440002000000007</v>
      </c>
      <c r="D667" s="126">
        <v>86.889999000000003</v>
      </c>
      <c r="E667" s="126">
        <v>85.849997999999999</v>
      </c>
      <c r="F667" s="126">
        <v>85.870002999999997</v>
      </c>
      <c r="G667" s="126">
        <v>79.196158999999994</v>
      </c>
      <c r="H667" s="127">
        <v>11342600</v>
      </c>
      <c r="K667" s="125">
        <v>42565</v>
      </c>
      <c r="L667" s="126">
        <v>2157.8798830000001</v>
      </c>
      <c r="M667" s="126">
        <v>2168.98999</v>
      </c>
      <c r="N667" s="126">
        <v>2157.8798830000001</v>
      </c>
      <c r="O667" s="126">
        <v>2163.75</v>
      </c>
      <c r="P667" s="126">
        <v>2163.75</v>
      </c>
      <c r="Q667" s="127">
        <v>3465610000</v>
      </c>
    </row>
    <row r="668" spans="2:17">
      <c r="B668" s="125">
        <v>42566</v>
      </c>
      <c r="C668" s="126">
        <v>86.25</v>
      </c>
      <c r="D668" s="126">
        <v>86.480002999999996</v>
      </c>
      <c r="E668" s="126">
        <v>85.790001000000004</v>
      </c>
      <c r="F668" s="126">
        <v>86.010002</v>
      </c>
      <c r="G668" s="126">
        <v>79.325271999999998</v>
      </c>
      <c r="H668" s="127">
        <v>8491300</v>
      </c>
      <c r="K668" s="125">
        <v>42566</v>
      </c>
      <c r="L668" s="126">
        <v>2165.1298830000001</v>
      </c>
      <c r="M668" s="126">
        <v>2169.0500489999999</v>
      </c>
      <c r="N668" s="126">
        <v>2155.790039</v>
      </c>
      <c r="O668" s="126">
        <v>2161.73999</v>
      </c>
      <c r="P668" s="126">
        <v>2161.73999</v>
      </c>
      <c r="Q668" s="127">
        <v>3122600000</v>
      </c>
    </row>
    <row r="669" spans="2:17">
      <c r="B669" s="125">
        <v>42569</v>
      </c>
      <c r="C669" s="126">
        <v>86.019997000000004</v>
      </c>
      <c r="D669" s="126">
        <v>86.050003000000004</v>
      </c>
      <c r="E669" s="126">
        <v>85.699996999999996</v>
      </c>
      <c r="F669" s="126">
        <v>85.93</v>
      </c>
      <c r="G669" s="126">
        <v>79.251503</v>
      </c>
      <c r="H669" s="127">
        <v>4781300</v>
      </c>
      <c r="K669" s="125">
        <v>42569</v>
      </c>
      <c r="L669" s="126">
        <v>2162.040039</v>
      </c>
      <c r="M669" s="126">
        <v>2168.3500979999999</v>
      </c>
      <c r="N669" s="126">
        <v>2159.6298830000001</v>
      </c>
      <c r="O669" s="126">
        <v>2166.889893</v>
      </c>
      <c r="P669" s="126">
        <v>2166.889893</v>
      </c>
      <c r="Q669" s="127">
        <v>3009310000</v>
      </c>
    </row>
    <row r="670" spans="2:17">
      <c r="B670" s="125">
        <v>42570</v>
      </c>
      <c r="C670" s="126">
        <v>85.669998000000007</v>
      </c>
      <c r="D670" s="126">
        <v>86.18</v>
      </c>
      <c r="E670" s="126">
        <v>85.559997999999993</v>
      </c>
      <c r="F670" s="126">
        <v>86.169998000000007</v>
      </c>
      <c r="G670" s="126">
        <v>79.472838999999993</v>
      </c>
      <c r="H670" s="127">
        <v>6078200</v>
      </c>
      <c r="K670" s="125">
        <v>42570</v>
      </c>
      <c r="L670" s="126">
        <v>2163.790039</v>
      </c>
      <c r="M670" s="126">
        <v>2164.6298830000001</v>
      </c>
      <c r="N670" s="126">
        <v>2159.01001</v>
      </c>
      <c r="O670" s="126">
        <v>2163.780029</v>
      </c>
      <c r="P670" s="126">
        <v>2163.780029</v>
      </c>
      <c r="Q670" s="127">
        <v>2968340000</v>
      </c>
    </row>
    <row r="671" spans="2:17">
      <c r="B671" s="125">
        <v>42571</v>
      </c>
      <c r="C671" s="126">
        <v>85.379997000000003</v>
      </c>
      <c r="D671" s="126">
        <v>85.730002999999996</v>
      </c>
      <c r="E671" s="126">
        <v>85.129997000000003</v>
      </c>
      <c r="F671" s="126">
        <v>85.32</v>
      </c>
      <c r="G671" s="126">
        <v>79.305060999999995</v>
      </c>
      <c r="H671" s="127">
        <v>6289000</v>
      </c>
      <c r="K671" s="125">
        <v>42571</v>
      </c>
      <c r="L671" s="126">
        <v>2166.1000979999999</v>
      </c>
      <c r="M671" s="126">
        <v>2175.6298830000001</v>
      </c>
      <c r="N671" s="126">
        <v>2164.889893</v>
      </c>
      <c r="O671" s="126">
        <v>2173.0200199999999</v>
      </c>
      <c r="P671" s="126">
        <v>2173.0200199999999</v>
      </c>
      <c r="Q671" s="127">
        <v>3211860000</v>
      </c>
    </row>
    <row r="672" spans="2:17">
      <c r="B672" s="125">
        <v>42572</v>
      </c>
      <c r="C672" s="126">
        <v>85.019997000000004</v>
      </c>
      <c r="D672" s="126">
        <v>85.370002999999997</v>
      </c>
      <c r="E672" s="126">
        <v>84.879997000000003</v>
      </c>
      <c r="F672" s="126">
        <v>85.260002</v>
      </c>
      <c r="G672" s="126">
        <v>79.249297999999996</v>
      </c>
      <c r="H672" s="127">
        <v>5407000</v>
      </c>
      <c r="K672" s="125">
        <v>42572</v>
      </c>
      <c r="L672" s="126">
        <v>2172.9099120000001</v>
      </c>
      <c r="M672" s="126">
        <v>2174.5600589999999</v>
      </c>
      <c r="N672" s="126">
        <v>2159.75</v>
      </c>
      <c r="O672" s="126">
        <v>2165.169922</v>
      </c>
      <c r="P672" s="126">
        <v>2165.169922</v>
      </c>
      <c r="Q672" s="127">
        <v>3438900000</v>
      </c>
    </row>
    <row r="673" spans="2:17">
      <c r="B673" s="125">
        <v>42573</v>
      </c>
      <c r="C673" s="126">
        <v>85.5</v>
      </c>
      <c r="D673" s="126">
        <v>85.980002999999996</v>
      </c>
      <c r="E673" s="126">
        <v>85.449996999999996</v>
      </c>
      <c r="F673" s="126">
        <v>85.720000999999996</v>
      </c>
      <c r="G673" s="126">
        <v>79.676872000000003</v>
      </c>
      <c r="H673" s="127">
        <v>6165600</v>
      </c>
      <c r="K673" s="125">
        <v>42573</v>
      </c>
      <c r="L673" s="126">
        <v>2166.469971</v>
      </c>
      <c r="M673" s="126">
        <v>2175.110107</v>
      </c>
      <c r="N673" s="126">
        <v>2163.23999</v>
      </c>
      <c r="O673" s="126">
        <v>2175.030029</v>
      </c>
      <c r="P673" s="126">
        <v>2175.030029</v>
      </c>
      <c r="Q673" s="127">
        <v>3023280000</v>
      </c>
    </row>
    <row r="674" spans="2:17">
      <c r="B674" s="125">
        <v>42576</v>
      </c>
      <c r="C674" s="126">
        <v>85.529999000000004</v>
      </c>
      <c r="D674" s="126">
        <v>85.800003000000004</v>
      </c>
      <c r="E674" s="126">
        <v>85.150002000000001</v>
      </c>
      <c r="F674" s="126">
        <v>85.800003000000004</v>
      </c>
      <c r="G674" s="126">
        <v>79.751221000000001</v>
      </c>
      <c r="H674" s="127">
        <v>5605300</v>
      </c>
      <c r="K674" s="125">
        <v>42576</v>
      </c>
      <c r="L674" s="126">
        <v>2173.709961</v>
      </c>
      <c r="M674" s="126">
        <v>2173.709961</v>
      </c>
      <c r="N674" s="126">
        <v>2161.9499510000001</v>
      </c>
      <c r="O674" s="126">
        <v>2168.4799800000001</v>
      </c>
      <c r="P674" s="126">
        <v>2168.4799800000001</v>
      </c>
      <c r="Q674" s="127">
        <v>3057240000</v>
      </c>
    </row>
    <row r="675" spans="2:17">
      <c r="B675" s="125">
        <v>42577</v>
      </c>
      <c r="C675" s="126">
        <v>85.68</v>
      </c>
      <c r="D675" s="126">
        <v>86.080001999999993</v>
      </c>
      <c r="E675" s="126">
        <v>85.169998000000007</v>
      </c>
      <c r="F675" s="126">
        <v>85.269997000000004</v>
      </c>
      <c r="G675" s="126">
        <v>79.258583000000002</v>
      </c>
      <c r="H675" s="127">
        <v>5379300</v>
      </c>
      <c r="K675" s="125">
        <v>42577</v>
      </c>
      <c r="L675" s="126">
        <v>2168.969971</v>
      </c>
      <c r="M675" s="126">
        <v>2173.540039</v>
      </c>
      <c r="N675" s="126">
        <v>2160.179932</v>
      </c>
      <c r="O675" s="126">
        <v>2169.179932</v>
      </c>
      <c r="P675" s="126">
        <v>2169.179932</v>
      </c>
      <c r="Q675" s="127">
        <v>3442350000</v>
      </c>
    </row>
    <row r="676" spans="2:17">
      <c r="B676" s="125">
        <v>42578</v>
      </c>
      <c r="C676" s="126">
        <v>85.239998</v>
      </c>
      <c r="D676" s="126">
        <v>85.300003000000004</v>
      </c>
      <c r="E676" s="126">
        <v>84.32</v>
      </c>
      <c r="F676" s="126">
        <v>84.459998999999996</v>
      </c>
      <c r="G676" s="126">
        <v>78.505699000000007</v>
      </c>
      <c r="H676" s="127">
        <v>7734600</v>
      </c>
      <c r="K676" s="125">
        <v>42578</v>
      </c>
      <c r="L676" s="126">
        <v>2169.8100589999999</v>
      </c>
      <c r="M676" s="126">
        <v>2174.9799800000001</v>
      </c>
      <c r="N676" s="126">
        <v>2159.070068</v>
      </c>
      <c r="O676" s="126">
        <v>2166.580078</v>
      </c>
      <c r="P676" s="126">
        <v>2166.580078</v>
      </c>
      <c r="Q676" s="127">
        <v>3995500000</v>
      </c>
    </row>
    <row r="677" spans="2:17">
      <c r="B677" s="125">
        <v>42579</v>
      </c>
      <c r="C677" s="126">
        <v>84.419998000000007</v>
      </c>
      <c r="D677" s="126">
        <v>84.980002999999996</v>
      </c>
      <c r="E677" s="126">
        <v>84.400002000000001</v>
      </c>
      <c r="F677" s="126">
        <v>84.809997999999993</v>
      </c>
      <c r="G677" s="126">
        <v>78.831017000000003</v>
      </c>
      <c r="H677" s="127">
        <v>5911600</v>
      </c>
      <c r="K677" s="125">
        <v>42579</v>
      </c>
      <c r="L677" s="126">
        <v>2166.0500489999999</v>
      </c>
      <c r="M677" s="126">
        <v>2172.8500979999999</v>
      </c>
      <c r="N677" s="126">
        <v>2159.73999</v>
      </c>
      <c r="O677" s="126">
        <v>2170.0600589999999</v>
      </c>
      <c r="P677" s="126">
        <v>2170.0600589999999</v>
      </c>
      <c r="Q677" s="127">
        <v>3664240000</v>
      </c>
    </row>
    <row r="678" spans="2:17">
      <c r="B678" s="125">
        <v>42580</v>
      </c>
      <c r="C678" s="126">
        <v>84.889999000000003</v>
      </c>
      <c r="D678" s="126">
        <v>85.790001000000004</v>
      </c>
      <c r="E678" s="126">
        <v>84.800003000000004</v>
      </c>
      <c r="F678" s="126">
        <v>85.589995999999999</v>
      </c>
      <c r="G678" s="126">
        <v>79.556022999999996</v>
      </c>
      <c r="H678" s="127">
        <v>7520900</v>
      </c>
      <c r="K678" s="125">
        <v>42580</v>
      </c>
      <c r="L678" s="126">
        <v>2168.830078</v>
      </c>
      <c r="M678" s="126">
        <v>2177.0900879999999</v>
      </c>
      <c r="N678" s="126">
        <v>2163.48999</v>
      </c>
      <c r="O678" s="126">
        <v>2173.6000979999999</v>
      </c>
      <c r="P678" s="126">
        <v>2173.6000979999999</v>
      </c>
      <c r="Q678" s="127">
        <v>4038840000</v>
      </c>
    </row>
    <row r="679" spans="2:17">
      <c r="B679" s="125">
        <v>42583</v>
      </c>
      <c r="C679" s="126">
        <v>85.440002000000007</v>
      </c>
      <c r="D679" s="126">
        <v>86.580001999999993</v>
      </c>
      <c r="E679" s="126">
        <v>85.419998000000007</v>
      </c>
      <c r="F679" s="126">
        <v>86.410004000000001</v>
      </c>
      <c r="G679" s="126">
        <v>80.31823</v>
      </c>
      <c r="H679" s="127">
        <v>10420600</v>
      </c>
      <c r="K679" s="125">
        <v>42583</v>
      </c>
      <c r="L679" s="126">
        <v>2173.1499020000001</v>
      </c>
      <c r="M679" s="126">
        <v>2178.290039</v>
      </c>
      <c r="N679" s="126">
        <v>2166.209961</v>
      </c>
      <c r="O679" s="126">
        <v>2170.8400879999999</v>
      </c>
      <c r="P679" s="126">
        <v>2170.8400879999999</v>
      </c>
      <c r="Q679" s="127">
        <v>3505990000</v>
      </c>
    </row>
    <row r="680" spans="2:17">
      <c r="B680" s="125">
        <v>42584</v>
      </c>
      <c r="C680" s="126">
        <v>87.019997000000004</v>
      </c>
      <c r="D680" s="126">
        <v>87.150002000000001</v>
      </c>
      <c r="E680" s="126">
        <v>86.239998</v>
      </c>
      <c r="F680" s="126">
        <v>86.760002</v>
      </c>
      <c r="G680" s="126">
        <v>80.643555000000006</v>
      </c>
      <c r="H680" s="127">
        <v>13083200</v>
      </c>
      <c r="K680" s="125">
        <v>42584</v>
      </c>
      <c r="L680" s="126">
        <v>2169.9399410000001</v>
      </c>
      <c r="M680" s="126">
        <v>2170.1999510000001</v>
      </c>
      <c r="N680" s="126">
        <v>2147.580078</v>
      </c>
      <c r="O680" s="126">
        <v>2157.030029</v>
      </c>
      <c r="P680" s="126">
        <v>2157.030029</v>
      </c>
      <c r="Q680" s="127">
        <v>3848750000</v>
      </c>
    </row>
    <row r="681" spans="2:17">
      <c r="B681" s="125">
        <v>42585</v>
      </c>
      <c r="C681" s="126">
        <v>86.510002</v>
      </c>
      <c r="D681" s="126">
        <v>86.720000999999996</v>
      </c>
      <c r="E681" s="126">
        <v>85.459998999999996</v>
      </c>
      <c r="F681" s="126">
        <v>85.970000999999996</v>
      </c>
      <c r="G681" s="126">
        <v>79.909248000000005</v>
      </c>
      <c r="H681" s="127">
        <v>8192100</v>
      </c>
      <c r="K681" s="125">
        <v>42585</v>
      </c>
      <c r="L681" s="126">
        <v>2156.8100589999999</v>
      </c>
      <c r="M681" s="126">
        <v>2163.790039</v>
      </c>
      <c r="N681" s="126">
        <v>2152.5600589999999</v>
      </c>
      <c r="O681" s="126">
        <v>2163.790039</v>
      </c>
      <c r="P681" s="126">
        <v>2163.790039</v>
      </c>
      <c r="Q681" s="127">
        <v>3786530000</v>
      </c>
    </row>
    <row r="682" spans="2:17">
      <c r="B682" s="125">
        <v>42586</v>
      </c>
      <c r="C682" s="126">
        <v>86.120002999999997</v>
      </c>
      <c r="D682" s="126">
        <v>86.529999000000004</v>
      </c>
      <c r="E682" s="126">
        <v>85.800003000000004</v>
      </c>
      <c r="F682" s="126">
        <v>86.050003000000004</v>
      </c>
      <c r="G682" s="126">
        <v>79.983604</v>
      </c>
      <c r="H682" s="127">
        <v>5557700</v>
      </c>
      <c r="K682" s="125">
        <v>42586</v>
      </c>
      <c r="L682" s="126">
        <v>2163.51001</v>
      </c>
      <c r="M682" s="126">
        <v>2168.1899410000001</v>
      </c>
      <c r="N682" s="126">
        <v>2159.070068</v>
      </c>
      <c r="O682" s="126">
        <v>2164.25</v>
      </c>
      <c r="P682" s="126">
        <v>2164.25</v>
      </c>
      <c r="Q682" s="127">
        <v>3709200000</v>
      </c>
    </row>
    <row r="683" spans="2:17">
      <c r="B683" s="125">
        <v>42587</v>
      </c>
      <c r="C683" s="126">
        <v>86.080001999999993</v>
      </c>
      <c r="D683" s="126">
        <v>86.440002000000007</v>
      </c>
      <c r="E683" s="126">
        <v>85.529999000000004</v>
      </c>
      <c r="F683" s="126">
        <v>85.779999000000004</v>
      </c>
      <c r="G683" s="126">
        <v>79.732642999999996</v>
      </c>
      <c r="H683" s="127">
        <v>6729700</v>
      </c>
      <c r="K683" s="125">
        <v>42587</v>
      </c>
      <c r="L683" s="126">
        <v>2168.790039</v>
      </c>
      <c r="M683" s="126">
        <v>2182.8701169999999</v>
      </c>
      <c r="N683" s="126">
        <v>2168.790039</v>
      </c>
      <c r="O683" s="126">
        <v>2182.8701169999999</v>
      </c>
      <c r="P683" s="126">
        <v>2182.8701169999999</v>
      </c>
      <c r="Q683" s="127">
        <v>3663070000</v>
      </c>
    </row>
    <row r="684" spans="2:17">
      <c r="B684" s="125">
        <v>42590</v>
      </c>
      <c r="C684" s="126">
        <v>85.610000999999997</v>
      </c>
      <c r="D684" s="126">
        <v>85.900002000000001</v>
      </c>
      <c r="E684" s="126">
        <v>85.129997000000003</v>
      </c>
      <c r="F684" s="126">
        <v>85.760002</v>
      </c>
      <c r="G684" s="126">
        <v>79.71405</v>
      </c>
      <c r="H684" s="127">
        <v>5388200</v>
      </c>
      <c r="K684" s="125">
        <v>42590</v>
      </c>
      <c r="L684" s="126">
        <v>2183.76001</v>
      </c>
      <c r="M684" s="126">
        <v>2185.4399410000001</v>
      </c>
      <c r="N684" s="126">
        <v>2177.8500979999999</v>
      </c>
      <c r="O684" s="126">
        <v>2180.889893</v>
      </c>
      <c r="P684" s="126">
        <v>2180.889893</v>
      </c>
      <c r="Q684" s="127">
        <v>3327550000</v>
      </c>
    </row>
    <row r="685" spans="2:17">
      <c r="B685" s="125">
        <v>42591</v>
      </c>
      <c r="C685" s="126">
        <v>85.860000999999997</v>
      </c>
      <c r="D685" s="126">
        <v>86.339995999999999</v>
      </c>
      <c r="E685" s="126">
        <v>85.68</v>
      </c>
      <c r="F685" s="126">
        <v>85.989998</v>
      </c>
      <c r="G685" s="126">
        <v>79.927834000000004</v>
      </c>
      <c r="H685" s="127">
        <v>4158800</v>
      </c>
      <c r="K685" s="125">
        <v>42591</v>
      </c>
      <c r="L685" s="126">
        <v>2182.23999</v>
      </c>
      <c r="M685" s="126">
        <v>2187.6599120000001</v>
      </c>
      <c r="N685" s="126">
        <v>2178.610107</v>
      </c>
      <c r="O685" s="126">
        <v>2181.73999</v>
      </c>
      <c r="P685" s="126">
        <v>2181.73999</v>
      </c>
      <c r="Q685" s="127">
        <v>3334300000</v>
      </c>
    </row>
    <row r="686" spans="2:17">
      <c r="B686" s="125">
        <v>42592</v>
      </c>
      <c r="C686" s="126">
        <v>86.260002</v>
      </c>
      <c r="D686" s="126">
        <v>86.82</v>
      </c>
      <c r="E686" s="126">
        <v>86</v>
      </c>
      <c r="F686" s="126">
        <v>86.309997999999993</v>
      </c>
      <c r="G686" s="126">
        <v>80.225280999999995</v>
      </c>
      <c r="H686" s="127">
        <v>5981400</v>
      </c>
      <c r="K686" s="125">
        <v>42592</v>
      </c>
      <c r="L686" s="126">
        <v>2182.8100589999999</v>
      </c>
      <c r="M686" s="126">
        <v>2183.4099120000001</v>
      </c>
      <c r="N686" s="126">
        <v>2172</v>
      </c>
      <c r="O686" s="126">
        <v>2175.48999</v>
      </c>
      <c r="P686" s="126">
        <v>2175.48999</v>
      </c>
      <c r="Q686" s="127">
        <v>3254950000</v>
      </c>
    </row>
    <row r="687" spans="2:17">
      <c r="B687" s="125">
        <v>42593</v>
      </c>
      <c r="C687" s="126">
        <v>86.699996999999996</v>
      </c>
      <c r="D687" s="126">
        <v>87</v>
      </c>
      <c r="E687" s="126">
        <v>86.400002000000001</v>
      </c>
      <c r="F687" s="126">
        <v>86.730002999999996</v>
      </c>
      <c r="G687" s="126">
        <v>80.615668999999997</v>
      </c>
      <c r="H687" s="127">
        <v>7350200</v>
      </c>
      <c r="K687" s="125">
        <v>42593</v>
      </c>
      <c r="L687" s="126">
        <v>2177.969971</v>
      </c>
      <c r="M687" s="126">
        <v>2188.4499510000001</v>
      </c>
      <c r="N687" s="126">
        <v>2177.969971</v>
      </c>
      <c r="O687" s="126">
        <v>2185.790039</v>
      </c>
      <c r="P687" s="126">
        <v>2185.790039</v>
      </c>
      <c r="Q687" s="127">
        <v>3423160000</v>
      </c>
    </row>
    <row r="688" spans="2:17">
      <c r="B688" s="125">
        <v>42594</v>
      </c>
      <c r="C688" s="126">
        <v>86.919998000000007</v>
      </c>
      <c r="D688" s="126">
        <v>87.449996999999996</v>
      </c>
      <c r="E688" s="126">
        <v>86.779999000000004</v>
      </c>
      <c r="F688" s="126">
        <v>87.040001000000004</v>
      </c>
      <c r="G688" s="126">
        <v>80.903808999999995</v>
      </c>
      <c r="H688" s="127">
        <v>8063400</v>
      </c>
      <c r="K688" s="125">
        <v>42594</v>
      </c>
      <c r="L688" s="126">
        <v>2183.73999</v>
      </c>
      <c r="M688" s="126">
        <v>2186.280029</v>
      </c>
      <c r="N688" s="126">
        <v>2179.419922</v>
      </c>
      <c r="O688" s="126">
        <v>2184.0500489999999</v>
      </c>
      <c r="P688" s="126">
        <v>2184.0500489999999</v>
      </c>
      <c r="Q688" s="127">
        <v>3000660000</v>
      </c>
    </row>
    <row r="689" spans="2:17">
      <c r="B689" s="125">
        <v>42597</v>
      </c>
      <c r="C689" s="126">
        <v>87.519997000000004</v>
      </c>
      <c r="D689" s="126">
        <v>87.57</v>
      </c>
      <c r="E689" s="126">
        <v>86.989998</v>
      </c>
      <c r="F689" s="126">
        <v>87.019997000000004</v>
      </c>
      <c r="G689" s="126">
        <v>80.885216</v>
      </c>
      <c r="H689" s="127">
        <v>6871200</v>
      </c>
      <c r="K689" s="125">
        <v>42597</v>
      </c>
      <c r="L689" s="126">
        <v>2186.080078</v>
      </c>
      <c r="M689" s="126">
        <v>2193.8100589999999</v>
      </c>
      <c r="N689" s="126">
        <v>2186.080078</v>
      </c>
      <c r="O689" s="126">
        <v>2190.1499020000001</v>
      </c>
      <c r="P689" s="126">
        <v>2190.1499020000001</v>
      </c>
      <c r="Q689" s="127">
        <v>3078530000</v>
      </c>
    </row>
    <row r="690" spans="2:17">
      <c r="B690" s="125">
        <v>42598</v>
      </c>
      <c r="C690" s="126">
        <v>86.980002999999996</v>
      </c>
      <c r="D690" s="126">
        <v>87.400002000000001</v>
      </c>
      <c r="E690" s="126">
        <v>86.470000999999996</v>
      </c>
      <c r="F690" s="126">
        <v>86.580001999999993</v>
      </c>
      <c r="G690" s="126">
        <v>80.476234000000005</v>
      </c>
      <c r="H690" s="127">
        <v>8071100</v>
      </c>
      <c r="K690" s="125">
        <v>42598</v>
      </c>
      <c r="L690" s="126">
        <v>2186.23999</v>
      </c>
      <c r="M690" s="126">
        <v>2186.23999</v>
      </c>
      <c r="N690" s="126">
        <v>2178.139893</v>
      </c>
      <c r="O690" s="126">
        <v>2178.1499020000001</v>
      </c>
      <c r="P690" s="126">
        <v>2178.1499020000001</v>
      </c>
      <c r="Q690" s="127">
        <v>3196400000</v>
      </c>
    </row>
    <row r="691" spans="2:17">
      <c r="B691" s="125">
        <v>42599</v>
      </c>
      <c r="C691" s="126">
        <v>86.449996999999996</v>
      </c>
      <c r="D691" s="126">
        <v>87.110000999999997</v>
      </c>
      <c r="E691" s="126">
        <v>85.970000999999996</v>
      </c>
      <c r="F691" s="126">
        <v>86.959998999999996</v>
      </c>
      <c r="G691" s="126">
        <v>80.829453000000001</v>
      </c>
      <c r="H691" s="127">
        <v>6762100</v>
      </c>
      <c r="K691" s="125">
        <v>42599</v>
      </c>
      <c r="L691" s="126">
        <v>2177.8400879999999</v>
      </c>
      <c r="M691" s="126">
        <v>2183.080078</v>
      </c>
      <c r="N691" s="126">
        <v>2168.5</v>
      </c>
      <c r="O691" s="126">
        <v>2182.219971</v>
      </c>
      <c r="P691" s="126">
        <v>2182.219971</v>
      </c>
      <c r="Q691" s="127">
        <v>3388910000</v>
      </c>
    </row>
    <row r="692" spans="2:17">
      <c r="B692" s="125">
        <v>42600</v>
      </c>
      <c r="C692" s="126">
        <v>86.940002000000007</v>
      </c>
      <c r="D692" s="126">
        <v>87.459998999999996</v>
      </c>
      <c r="E692" s="126">
        <v>86.940002000000007</v>
      </c>
      <c r="F692" s="126">
        <v>87.440002000000007</v>
      </c>
      <c r="G692" s="126">
        <v>81.275604000000001</v>
      </c>
      <c r="H692" s="127">
        <v>7082800</v>
      </c>
      <c r="K692" s="125">
        <v>42600</v>
      </c>
      <c r="L692" s="126">
        <v>2181.8999020000001</v>
      </c>
      <c r="M692" s="126">
        <v>2187.030029</v>
      </c>
      <c r="N692" s="126">
        <v>2180.459961</v>
      </c>
      <c r="O692" s="126">
        <v>2187.0200199999999</v>
      </c>
      <c r="P692" s="126">
        <v>2187.0200199999999</v>
      </c>
      <c r="Q692" s="127">
        <v>3300570000</v>
      </c>
    </row>
    <row r="693" spans="2:17">
      <c r="B693" s="125">
        <v>42601</v>
      </c>
      <c r="C693" s="126">
        <v>87.199996999999996</v>
      </c>
      <c r="D693" s="126">
        <v>87.410004000000001</v>
      </c>
      <c r="E693" s="126">
        <v>87.050003000000004</v>
      </c>
      <c r="F693" s="126">
        <v>87.309997999999993</v>
      </c>
      <c r="G693" s="126">
        <v>81.154777999999993</v>
      </c>
      <c r="H693" s="127">
        <v>6199900</v>
      </c>
      <c r="K693" s="125">
        <v>42601</v>
      </c>
      <c r="L693" s="126">
        <v>2184.23999</v>
      </c>
      <c r="M693" s="126">
        <v>2185</v>
      </c>
      <c r="N693" s="126">
        <v>2175.1298830000001</v>
      </c>
      <c r="O693" s="126">
        <v>2183.8701169999999</v>
      </c>
      <c r="P693" s="126">
        <v>2183.8701169999999</v>
      </c>
      <c r="Q693" s="127">
        <v>3084800000</v>
      </c>
    </row>
    <row r="694" spans="2:17">
      <c r="B694" s="125">
        <v>42604</v>
      </c>
      <c r="C694" s="126">
        <v>87.139999000000003</v>
      </c>
      <c r="D694" s="126">
        <v>87.209998999999996</v>
      </c>
      <c r="E694" s="126">
        <v>86.580001999999993</v>
      </c>
      <c r="F694" s="126">
        <v>86.849997999999999</v>
      </c>
      <c r="G694" s="126">
        <v>80.727203000000003</v>
      </c>
      <c r="H694" s="127">
        <v>5921100</v>
      </c>
      <c r="K694" s="125">
        <v>42604</v>
      </c>
      <c r="L694" s="126">
        <v>2181.580078</v>
      </c>
      <c r="M694" s="126">
        <v>2185.1499020000001</v>
      </c>
      <c r="N694" s="126">
        <v>2175.959961</v>
      </c>
      <c r="O694" s="126">
        <v>2182.639893</v>
      </c>
      <c r="P694" s="126">
        <v>2182.639893</v>
      </c>
      <c r="Q694" s="127">
        <v>2777550000</v>
      </c>
    </row>
    <row r="695" spans="2:17">
      <c r="B695" s="125">
        <v>42605</v>
      </c>
      <c r="C695" s="126">
        <v>87.129997000000003</v>
      </c>
      <c r="D695" s="126">
        <v>87.5</v>
      </c>
      <c r="E695" s="126">
        <v>87.040001000000004</v>
      </c>
      <c r="F695" s="126">
        <v>87.400002000000001</v>
      </c>
      <c r="G695" s="126">
        <v>81.238433999999998</v>
      </c>
      <c r="H695" s="127">
        <v>5420100</v>
      </c>
      <c r="K695" s="125">
        <v>42605</v>
      </c>
      <c r="L695" s="126">
        <v>2187.8100589999999</v>
      </c>
      <c r="M695" s="126">
        <v>2193.419922</v>
      </c>
      <c r="N695" s="126">
        <v>2186.8000489999999</v>
      </c>
      <c r="O695" s="126">
        <v>2186.8999020000001</v>
      </c>
      <c r="P695" s="126">
        <v>2186.8999020000001</v>
      </c>
      <c r="Q695" s="127">
        <v>3041490000</v>
      </c>
    </row>
    <row r="696" spans="2:17">
      <c r="B696" s="125">
        <v>42606</v>
      </c>
      <c r="C696" s="126">
        <v>87.32</v>
      </c>
      <c r="D696" s="126">
        <v>87.449996999999996</v>
      </c>
      <c r="E696" s="126">
        <v>86.559997999999993</v>
      </c>
      <c r="F696" s="126">
        <v>87.309997999999993</v>
      </c>
      <c r="G696" s="126">
        <v>81.154777999999993</v>
      </c>
      <c r="H696" s="127">
        <v>5713300</v>
      </c>
      <c r="K696" s="125">
        <v>42606</v>
      </c>
      <c r="L696" s="126">
        <v>2185.0900879999999</v>
      </c>
      <c r="M696" s="126">
        <v>2186.6599120000001</v>
      </c>
      <c r="N696" s="126">
        <v>2171.25</v>
      </c>
      <c r="O696" s="126">
        <v>2175.4399410000001</v>
      </c>
      <c r="P696" s="126">
        <v>2175.4399410000001</v>
      </c>
      <c r="Q696" s="127">
        <v>3148280000</v>
      </c>
    </row>
    <row r="697" spans="2:17">
      <c r="B697" s="125">
        <v>42607</v>
      </c>
      <c r="C697" s="126">
        <v>87.300003000000004</v>
      </c>
      <c r="D697" s="126">
        <v>87.940002000000007</v>
      </c>
      <c r="E697" s="126">
        <v>87.040001000000004</v>
      </c>
      <c r="F697" s="126">
        <v>87.900002000000001</v>
      </c>
      <c r="G697" s="126">
        <v>81.703186000000002</v>
      </c>
      <c r="H697" s="127">
        <v>10595500</v>
      </c>
      <c r="K697" s="125">
        <v>42607</v>
      </c>
      <c r="L697" s="126">
        <v>2173.290039</v>
      </c>
      <c r="M697" s="126">
        <v>2179</v>
      </c>
      <c r="N697" s="126">
        <v>2169.73999</v>
      </c>
      <c r="O697" s="126">
        <v>2172.469971</v>
      </c>
      <c r="P697" s="126">
        <v>2172.469971</v>
      </c>
      <c r="Q697" s="127">
        <v>2969310000</v>
      </c>
    </row>
    <row r="698" spans="2:17">
      <c r="B698" s="125">
        <v>42608</v>
      </c>
      <c r="C698" s="126">
        <v>87.870002999999997</v>
      </c>
      <c r="D698" s="126">
        <v>88.5</v>
      </c>
      <c r="E698" s="126">
        <v>87.169998000000007</v>
      </c>
      <c r="F698" s="126">
        <v>87.580001999999993</v>
      </c>
      <c r="G698" s="126">
        <v>81.405738999999997</v>
      </c>
      <c r="H698" s="127">
        <v>16408200</v>
      </c>
      <c r="K698" s="125">
        <v>42608</v>
      </c>
      <c r="L698" s="126">
        <v>2175.1000979999999</v>
      </c>
      <c r="M698" s="126">
        <v>2187.9399410000001</v>
      </c>
      <c r="N698" s="126">
        <v>2160.389893</v>
      </c>
      <c r="O698" s="126">
        <v>2169.040039</v>
      </c>
      <c r="P698" s="126">
        <v>2169.040039</v>
      </c>
      <c r="Q698" s="127">
        <v>3342340000</v>
      </c>
    </row>
    <row r="699" spans="2:17">
      <c r="B699" s="125">
        <v>42611</v>
      </c>
      <c r="C699" s="126">
        <v>87.389999000000003</v>
      </c>
      <c r="D699" s="126">
        <v>88.400002000000001</v>
      </c>
      <c r="E699" s="126">
        <v>87.32</v>
      </c>
      <c r="F699" s="126">
        <v>88.300003000000004</v>
      </c>
      <c r="G699" s="126">
        <v>82.074982000000006</v>
      </c>
      <c r="H699" s="127">
        <v>8875500</v>
      </c>
      <c r="K699" s="125">
        <v>42611</v>
      </c>
      <c r="L699" s="126">
        <v>2170.1899410000001</v>
      </c>
      <c r="M699" s="126">
        <v>2183.4799800000001</v>
      </c>
      <c r="N699" s="126">
        <v>2170.1899410000001</v>
      </c>
      <c r="O699" s="126">
        <v>2180.3798830000001</v>
      </c>
      <c r="P699" s="126">
        <v>2180.3798830000001</v>
      </c>
      <c r="Q699" s="127">
        <v>2654780000</v>
      </c>
    </row>
    <row r="700" spans="2:17">
      <c r="B700" s="125">
        <v>42612</v>
      </c>
      <c r="C700" s="126">
        <v>87.720000999999996</v>
      </c>
      <c r="D700" s="126">
        <v>88.300003000000004</v>
      </c>
      <c r="E700" s="126">
        <v>87.459998999999996</v>
      </c>
      <c r="F700" s="126">
        <v>87.540001000000004</v>
      </c>
      <c r="G700" s="126">
        <v>81.368567999999996</v>
      </c>
      <c r="H700" s="127">
        <v>11619400</v>
      </c>
      <c r="K700" s="125">
        <v>42612</v>
      </c>
      <c r="L700" s="126">
        <v>2179.4499510000001</v>
      </c>
      <c r="M700" s="126">
        <v>2182.2700199999999</v>
      </c>
      <c r="N700" s="126">
        <v>2170.4099120000001</v>
      </c>
      <c r="O700" s="126">
        <v>2176.1201169999999</v>
      </c>
      <c r="P700" s="126">
        <v>2176.1201169999999</v>
      </c>
      <c r="Q700" s="127">
        <v>3006800000</v>
      </c>
    </row>
    <row r="701" spans="2:17">
      <c r="B701" s="125">
        <v>42613</v>
      </c>
      <c r="C701" s="126">
        <v>87.75</v>
      </c>
      <c r="D701" s="126">
        <v>87.849997999999999</v>
      </c>
      <c r="E701" s="126">
        <v>87.029999000000004</v>
      </c>
      <c r="F701" s="126">
        <v>87.309997999999993</v>
      </c>
      <c r="G701" s="126">
        <v>81.154777999999993</v>
      </c>
      <c r="H701" s="127">
        <v>11407800</v>
      </c>
      <c r="K701" s="125">
        <v>42613</v>
      </c>
      <c r="L701" s="126">
        <v>2173.5600589999999</v>
      </c>
      <c r="M701" s="126">
        <v>2173.790039</v>
      </c>
      <c r="N701" s="126">
        <v>2161.3500979999999</v>
      </c>
      <c r="O701" s="126">
        <v>2170.9499510000001</v>
      </c>
      <c r="P701" s="126">
        <v>2170.9499510000001</v>
      </c>
      <c r="Q701" s="127">
        <v>3766390000</v>
      </c>
    </row>
    <row r="702" spans="2:17">
      <c r="B702" s="125">
        <v>42614</v>
      </c>
      <c r="C702" s="126">
        <v>87.360000999999997</v>
      </c>
      <c r="D702" s="126">
        <v>88.309997999999993</v>
      </c>
      <c r="E702" s="126">
        <v>86.980002999999996</v>
      </c>
      <c r="F702" s="126">
        <v>88.309997999999993</v>
      </c>
      <c r="G702" s="126">
        <v>82.084282000000002</v>
      </c>
      <c r="H702" s="127">
        <v>29793300</v>
      </c>
      <c r="K702" s="125">
        <v>42614</v>
      </c>
      <c r="L702" s="126">
        <v>2171.330078</v>
      </c>
      <c r="M702" s="126">
        <v>2173.5600589999999</v>
      </c>
      <c r="N702" s="126">
        <v>2157.0900879999999</v>
      </c>
      <c r="O702" s="126">
        <v>2170.860107</v>
      </c>
      <c r="P702" s="126">
        <v>2170.860107</v>
      </c>
      <c r="Q702" s="127">
        <v>3392120000</v>
      </c>
    </row>
    <row r="703" spans="2:17">
      <c r="B703" s="125">
        <v>42615</v>
      </c>
      <c r="C703" s="126">
        <v>88.480002999999996</v>
      </c>
      <c r="D703" s="126">
        <v>88.870002999999997</v>
      </c>
      <c r="E703" s="126">
        <v>88.040001000000004</v>
      </c>
      <c r="F703" s="126">
        <v>88.199996999999996</v>
      </c>
      <c r="G703" s="126">
        <v>81.982033000000001</v>
      </c>
      <c r="H703" s="127">
        <v>17470400</v>
      </c>
      <c r="K703" s="125">
        <v>42615</v>
      </c>
      <c r="L703" s="126">
        <v>2177.48999</v>
      </c>
      <c r="M703" s="126">
        <v>2184.8701169999999</v>
      </c>
      <c r="N703" s="126">
        <v>2173.5900879999999</v>
      </c>
      <c r="O703" s="126">
        <v>2179.9799800000001</v>
      </c>
      <c r="P703" s="126">
        <v>2179.9799800000001</v>
      </c>
      <c r="Q703" s="127">
        <v>3091120000</v>
      </c>
    </row>
    <row r="704" spans="2:17">
      <c r="B704" s="125">
        <v>42619</v>
      </c>
      <c r="C704" s="126">
        <v>88.25</v>
      </c>
      <c r="D704" s="126">
        <v>88.639999000000003</v>
      </c>
      <c r="E704" s="126">
        <v>87.879997000000003</v>
      </c>
      <c r="F704" s="126">
        <v>88.639999000000003</v>
      </c>
      <c r="G704" s="126">
        <v>82.391006000000004</v>
      </c>
      <c r="H704" s="127">
        <v>14472100</v>
      </c>
      <c r="K704" s="125">
        <v>42619</v>
      </c>
      <c r="L704" s="126">
        <v>2181.610107</v>
      </c>
      <c r="M704" s="126">
        <v>2186.570068</v>
      </c>
      <c r="N704" s="126">
        <v>2175.1000979999999</v>
      </c>
      <c r="O704" s="126">
        <v>2186.4799800000001</v>
      </c>
      <c r="P704" s="126">
        <v>2186.4799800000001</v>
      </c>
      <c r="Q704" s="127">
        <v>3447650000</v>
      </c>
    </row>
    <row r="705" spans="2:17">
      <c r="B705" s="125">
        <v>42620</v>
      </c>
      <c r="C705" s="126">
        <v>88.309997999999993</v>
      </c>
      <c r="D705" s="126">
        <v>88.410004000000001</v>
      </c>
      <c r="E705" s="126">
        <v>87.709998999999996</v>
      </c>
      <c r="F705" s="126">
        <v>87.949996999999996</v>
      </c>
      <c r="G705" s="126">
        <v>81.749656999999999</v>
      </c>
      <c r="H705" s="127">
        <v>17556400</v>
      </c>
      <c r="K705" s="125">
        <v>42620</v>
      </c>
      <c r="L705" s="126">
        <v>2185.169922</v>
      </c>
      <c r="M705" s="126">
        <v>2187.8701169999999</v>
      </c>
      <c r="N705" s="126">
        <v>2179.070068</v>
      </c>
      <c r="O705" s="126">
        <v>2186.1599120000001</v>
      </c>
      <c r="P705" s="126">
        <v>2186.1599120000001</v>
      </c>
      <c r="Q705" s="127">
        <v>3319420000</v>
      </c>
    </row>
    <row r="706" spans="2:17">
      <c r="B706" s="125">
        <v>42621</v>
      </c>
      <c r="C706" s="126">
        <v>87.949996999999996</v>
      </c>
      <c r="D706" s="126">
        <v>88.18</v>
      </c>
      <c r="E706" s="126">
        <v>87.629997000000003</v>
      </c>
      <c r="F706" s="126">
        <v>87.779999000000004</v>
      </c>
      <c r="G706" s="126">
        <v>81.591644000000002</v>
      </c>
      <c r="H706" s="127">
        <v>23437800</v>
      </c>
      <c r="K706" s="125">
        <v>42621</v>
      </c>
      <c r="L706" s="126">
        <v>2182.76001</v>
      </c>
      <c r="M706" s="126">
        <v>2184.9399410000001</v>
      </c>
      <c r="N706" s="126">
        <v>2177.48999</v>
      </c>
      <c r="O706" s="126">
        <v>2181.3000489999999</v>
      </c>
      <c r="P706" s="126">
        <v>2181.3000489999999</v>
      </c>
      <c r="Q706" s="127">
        <v>3727840000</v>
      </c>
    </row>
    <row r="707" spans="2:17">
      <c r="B707" s="125">
        <v>42622</v>
      </c>
      <c r="C707" s="126">
        <v>87.099997999999999</v>
      </c>
      <c r="D707" s="126">
        <v>87.169998000000007</v>
      </c>
      <c r="E707" s="126">
        <v>86.239998</v>
      </c>
      <c r="F707" s="126">
        <v>86.239998</v>
      </c>
      <c r="G707" s="126">
        <v>80.160210000000006</v>
      </c>
      <c r="H707" s="127">
        <v>21955000</v>
      </c>
      <c r="K707" s="125">
        <v>42622</v>
      </c>
      <c r="L707" s="126">
        <v>2169.080078</v>
      </c>
      <c r="M707" s="126">
        <v>2169.080078</v>
      </c>
      <c r="N707" s="126">
        <v>2127.8100589999999</v>
      </c>
      <c r="O707" s="126">
        <v>2127.8100589999999</v>
      </c>
      <c r="P707" s="126">
        <v>2127.8100589999999</v>
      </c>
      <c r="Q707" s="127">
        <v>4233960000</v>
      </c>
    </row>
    <row r="708" spans="2:17">
      <c r="B708" s="125">
        <v>42625</v>
      </c>
      <c r="C708" s="126">
        <v>86.040001000000004</v>
      </c>
      <c r="D708" s="126">
        <v>88.379997000000003</v>
      </c>
      <c r="E708" s="126">
        <v>85.959998999999996</v>
      </c>
      <c r="F708" s="126">
        <v>88.25</v>
      </c>
      <c r="G708" s="126">
        <v>82.028503000000001</v>
      </c>
      <c r="H708" s="127">
        <v>16105700</v>
      </c>
      <c r="K708" s="125">
        <v>42625</v>
      </c>
      <c r="L708" s="126">
        <v>2120.860107</v>
      </c>
      <c r="M708" s="126">
        <v>2163.3000489999999</v>
      </c>
      <c r="N708" s="126">
        <v>2119.1201169999999</v>
      </c>
      <c r="O708" s="126">
        <v>2159.040039</v>
      </c>
      <c r="P708" s="126">
        <v>2159.040039</v>
      </c>
      <c r="Q708" s="127">
        <v>4010480000</v>
      </c>
    </row>
    <row r="709" spans="2:17">
      <c r="B709" s="125">
        <v>42626</v>
      </c>
      <c r="C709" s="126">
        <v>87.550003000000004</v>
      </c>
      <c r="D709" s="126">
        <v>87.910004000000001</v>
      </c>
      <c r="E709" s="126">
        <v>87.010002</v>
      </c>
      <c r="F709" s="126">
        <v>87.050003000000004</v>
      </c>
      <c r="G709" s="126">
        <v>80.913100999999997</v>
      </c>
      <c r="H709" s="127">
        <v>19682700</v>
      </c>
      <c r="K709" s="125">
        <v>42626</v>
      </c>
      <c r="L709" s="126">
        <v>2150.469971</v>
      </c>
      <c r="M709" s="126">
        <v>2150.469971</v>
      </c>
      <c r="N709" s="126">
        <v>2120.2700199999999</v>
      </c>
      <c r="O709" s="126">
        <v>2127.0200199999999</v>
      </c>
      <c r="P709" s="126">
        <v>2127.0200199999999</v>
      </c>
      <c r="Q709" s="127">
        <v>4141670000</v>
      </c>
    </row>
    <row r="710" spans="2:17">
      <c r="B710" s="125">
        <v>42627</v>
      </c>
      <c r="C710" s="126">
        <v>87.120002999999997</v>
      </c>
      <c r="D710" s="126">
        <v>87.599997999999999</v>
      </c>
      <c r="E710" s="126">
        <v>86.870002999999997</v>
      </c>
      <c r="F710" s="126">
        <v>87.010002</v>
      </c>
      <c r="G710" s="126">
        <v>80.875930999999994</v>
      </c>
      <c r="H710" s="127">
        <v>25397900</v>
      </c>
      <c r="K710" s="125">
        <v>42627</v>
      </c>
      <c r="L710" s="126">
        <v>2127.860107</v>
      </c>
      <c r="M710" s="126">
        <v>2141.330078</v>
      </c>
      <c r="N710" s="126">
        <v>2119.8999020000001</v>
      </c>
      <c r="O710" s="126">
        <v>2125.7700199999999</v>
      </c>
      <c r="P710" s="126">
        <v>2125.7700199999999</v>
      </c>
      <c r="Q710" s="127">
        <v>3664100000</v>
      </c>
    </row>
    <row r="711" spans="2:17">
      <c r="B711" s="125">
        <v>42628</v>
      </c>
      <c r="C711" s="126">
        <v>86.75</v>
      </c>
      <c r="D711" s="126">
        <v>88.269997000000004</v>
      </c>
      <c r="E711" s="126">
        <v>86.75</v>
      </c>
      <c r="F711" s="126">
        <v>88.059997999999993</v>
      </c>
      <c r="G711" s="126">
        <v>81.851890999999995</v>
      </c>
      <c r="H711" s="127">
        <v>13833600</v>
      </c>
      <c r="K711" s="125">
        <v>42628</v>
      </c>
      <c r="L711" s="126">
        <v>2125.360107</v>
      </c>
      <c r="M711" s="126">
        <v>2151.3100589999999</v>
      </c>
      <c r="N711" s="126">
        <v>2122.360107</v>
      </c>
      <c r="O711" s="126">
        <v>2147.26001</v>
      </c>
      <c r="P711" s="126">
        <v>2147.26001</v>
      </c>
      <c r="Q711" s="127">
        <v>3373720000</v>
      </c>
    </row>
    <row r="712" spans="2:17">
      <c r="B712" s="125">
        <v>42629</v>
      </c>
      <c r="C712" s="126">
        <v>87.620002999999997</v>
      </c>
      <c r="D712" s="126">
        <v>88.110000999999997</v>
      </c>
      <c r="E712" s="126">
        <v>87.300003000000004</v>
      </c>
      <c r="F712" s="126">
        <v>88.050003000000004</v>
      </c>
      <c r="G712" s="126">
        <v>81.842613</v>
      </c>
      <c r="H712" s="127">
        <v>23518300</v>
      </c>
      <c r="K712" s="125">
        <v>42629</v>
      </c>
      <c r="L712" s="126">
        <v>2146.4799800000001</v>
      </c>
      <c r="M712" s="126">
        <v>2146.4799800000001</v>
      </c>
      <c r="N712" s="126">
        <v>2131.1999510000001</v>
      </c>
      <c r="O712" s="126">
        <v>2139.1599120000001</v>
      </c>
      <c r="P712" s="126">
        <v>2139.1599120000001</v>
      </c>
      <c r="Q712" s="127">
        <v>5014360000</v>
      </c>
    </row>
    <row r="713" spans="2:17">
      <c r="B713" s="125">
        <v>42632</v>
      </c>
      <c r="C713" s="126">
        <v>87.919998000000007</v>
      </c>
      <c r="D713" s="126">
        <v>88.949996999999996</v>
      </c>
      <c r="E713" s="126">
        <v>87.25</v>
      </c>
      <c r="F713" s="126">
        <v>88.370002999999997</v>
      </c>
      <c r="G713" s="126">
        <v>82.140052999999995</v>
      </c>
      <c r="H713" s="127">
        <v>18986600</v>
      </c>
      <c r="K713" s="125">
        <v>42632</v>
      </c>
      <c r="L713" s="126">
        <v>2143.98999</v>
      </c>
      <c r="M713" s="126">
        <v>2153.610107</v>
      </c>
      <c r="N713" s="126">
        <v>2135.9099120000001</v>
      </c>
      <c r="O713" s="126">
        <v>2139.1201169999999</v>
      </c>
      <c r="P713" s="126">
        <v>2139.1201169999999</v>
      </c>
      <c r="Q713" s="127">
        <v>3163000000</v>
      </c>
    </row>
    <row r="714" spans="2:17">
      <c r="B714" s="125">
        <v>42633</v>
      </c>
      <c r="C714" s="126">
        <v>88.5</v>
      </c>
      <c r="D714" s="126">
        <v>88.949996999999996</v>
      </c>
      <c r="E714" s="126">
        <v>88.18</v>
      </c>
      <c r="F714" s="126">
        <v>88.580001999999993</v>
      </c>
      <c r="G714" s="126">
        <v>82.335243000000006</v>
      </c>
      <c r="H714" s="127">
        <v>33986500</v>
      </c>
      <c r="K714" s="125">
        <v>42633</v>
      </c>
      <c r="L714" s="126">
        <v>2145.9399410000001</v>
      </c>
      <c r="M714" s="126">
        <v>2150.8000489999999</v>
      </c>
      <c r="N714" s="126">
        <v>2139.169922</v>
      </c>
      <c r="O714" s="126">
        <v>2139.76001</v>
      </c>
      <c r="P714" s="126">
        <v>2139.76001</v>
      </c>
      <c r="Q714" s="127">
        <v>3140730000</v>
      </c>
    </row>
    <row r="715" spans="2:17">
      <c r="B715" s="125">
        <v>42634</v>
      </c>
      <c r="C715" s="126">
        <v>88.540001000000004</v>
      </c>
      <c r="D715" s="126">
        <v>88.790001000000004</v>
      </c>
      <c r="E715" s="126">
        <v>86.440002000000007</v>
      </c>
      <c r="F715" s="126">
        <v>87.800003000000004</v>
      </c>
      <c r="G715" s="126">
        <v>81.610236999999998</v>
      </c>
      <c r="H715" s="127">
        <v>55409800</v>
      </c>
      <c r="K715" s="125">
        <v>42634</v>
      </c>
      <c r="L715" s="126">
        <v>2144.580078</v>
      </c>
      <c r="M715" s="126">
        <v>2165.110107</v>
      </c>
      <c r="N715" s="126">
        <v>2139.570068</v>
      </c>
      <c r="O715" s="126">
        <v>2163.1201169999999</v>
      </c>
      <c r="P715" s="126">
        <v>2163.1201169999999</v>
      </c>
      <c r="Q715" s="127">
        <v>3712090000</v>
      </c>
    </row>
    <row r="716" spans="2:17">
      <c r="B716" s="125">
        <v>42635</v>
      </c>
      <c r="C716" s="126">
        <v>87.769997000000004</v>
      </c>
      <c r="D716" s="126">
        <v>89.300003000000004</v>
      </c>
      <c r="E716" s="126">
        <v>87.769997000000004</v>
      </c>
      <c r="F716" s="126">
        <v>88.989998</v>
      </c>
      <c r="G716" s="126">
        <v>82.716330999999997</v>
      </c>
      <c r="H716" s="127">
        <v>52692700</v>
      </c>
      <c r="K716" s="125">
        <v>42635</v>
      </c>
      <c r="L716" s="126">
        <v>2170.9399410000001</v>
      </c>
      <c r="M716" s="126">
        <v>2179.98999</v>
      </c>
      <c r="N716" s="126">
        <v>2170.9399410000001</v>
      </c>
      <c r="O716" s="126">
        <v>2177.179932</v>
      </c>
      <c r="P716" s="126">
        <v>2177.179932</v>
      </c>
      <c r="Q716" s="127">
        <v>3552830000</v>
      </c>
    </row>
    <row r="717" spans="2:17">
      <c r="B717" s="125">
        <v>42636</v>
      </c>
      <c r="C717" s="126">
        <v>88.629997000000003</v>
      </c>
      <c r="D717" s="126">
        <v>88.940002000000007</v>
      </c>
      <c r="E717" s="126">
        <v>87.489998</v>
      </c>
      <c r="F717" s="126">
        <v>87.760002</v>
      </c>
      <c r="G717" s="126">
        <v>81.573059000000001</v>
      </c>
      <c r="H717" s="127">
        <v>48281400</v>
      </c>
      <c r="K717" s="125">
        <v>42636</v>
      </c>
      <c r="L717" s="126">
        <v>2173.290039</v>
      </c>
      <c r="M717" s="126">
        <v>2173.75</v>
      </c>
      <c r="N717" s="126">
        <v>2163.969971</v>
      </c>
      <c r="O717" s="126">
        <v>2164.6899410000001</v>
      </c>
      <c r="P717" s="126">
        <v>2164.6899410000001</v>
      </c>
      <c r="Q717" s="127">
        <v>3317190000</v>
      </c>
    </row>
    <row r="718" spans="2:17">
      <c r="B718" s="125">
        <v>42639</v>
      </c>
      <c r="C718" s="126">
        <v>87.419998000000007</v>
      </c>
      <c r="D718" s="126">
        <v>88.43</v>
      </c>
      <c r="E718" s="126">
        <v>86.610000999999997</v>
      </c>
      <c r="F718" s="126">
        <v>87.849997999999999</v>
      </c>
      <c r="G718" s="126">
        <v>81.656715000000005</v>
      </c>
      <c r="H718" s="127">
        <v>60276600</v>
      </c>
      <c r="K718" s="125">
        <v>42639</v>
      </c>
      <c r="L718" s="126">
        <v>2158.540039</v>
      </c>
      <c r="M718" s="126">
        <v>2158.540039</v>
      </c>
      <c r="N718" s="126">
        <v>2145.040039</v>
      </c>
      <c r="O718" s="126">
        <v>2146.1000979999999</v>
      </c>
      <c r="P718" s="126">
        <v>2146.1000979999999</v>
      </c>
      <c r="Q718" s="127">
        <v>3216170000</v>
      </c>
    </row>
    <row r="719" spans="2:17">
      <c r="B719" s="125">
        <v>42640</v>
      </c>
      <c r="C719" s="126">
        <v>88.059997999999993</v>
      </c>
      <c r="D719" s="126">
        <v>88.809997999999993</v>
      </c>
      <c r="E719" s="126">
        <v>87.660004000000001</v>
      </c>
      <c r="F719" s="126">
        <v>88.360000999999997</v>
      </c>
      <c r="G719" s="126">
        <v>82.130752999999999</v>
      </c>
      <c r="H719" s="127">
        <v>65150800</v>
      </c>
      <c r="K719" s="125">
        <v>42640</v>
      </c>
      <c r="L719" s="126">
        <v>2146.040039</v>
      </c>
      <c r="M719" s="126">
        <v>2161.1298830000001</v>
      </c>
      <c r="N719" s="126">
        <v>2141.5500489999999</v>
      </c>
      <c r="O719" s="126">
        <v>2159.929932</v>
      </c>
      <c r="P719" s="126">
        <v>2159.929932</v>
      </c>
      <c r="Q719" s="127">
        <v>3437770000</v>
      </c>
    </row>
    <row r="720" spans="2:17">
      <c r="B720" s="125">
        <v>42641</v>
      </c>
      <c r="C720" s="126">
        <v>88.980002999999996</v>
      </c>
      <c r="D720" s="126">
        <v>89.730002999999996</v>
      </c>
      <c r="E720" s="126">
        <v>88.470000999999996</v>
      </c>
      <c r="F720" s="126">
        <v>89.459998999999996</v>
      </c>
      <c r="G720" s="126">
        <v>83.153191000000007</v>
      </c>
      <c r="H720" s="127">
        <v>89806000</v>
      </c>
      <c r="K720" s="125">
        <v>42641</v>
      </c>
      <c r="L720" s="126">
        <v>2161.8500979999999</v>
      </c>
      <c r="M720" s="126">
        <v>2172.3999020000001</v>
      </c>
      <c r="N720" s="126">
        <v>2151.790039</v>
      </c>
      <c r="O720" s="126">
        <v>2171.3701169999999</v>
      </c>
      <c r="P720" s="126">
        <v>2171.3701169999999</v>
      </c>
      <c r="Q720" s="127">
        <v>3891460000</v>
      </c>
    </row>
    <row r="721" spans="2:17">
      <c r="B721" s="125">
        <v>42642</v>
      </c>
      <c r="C721" s="126">
        <v>89.160004000000001</v>
      </c>
      <c r="D721" s="126">
        <v>89.269997000000004</v>
      </c>
      <c r="E721" s="126">
        <v>87.540001000000004</v>
      </c>
      <c r="F721" s="126">
        <v>88.230002999999996</v>
      </c>
      <c r="G721" s="126">
        <v>82.009917999999999</v>
      </c>
      <c r="H721" s="127">
        <v>74587500</v>
      </c>
      <c r="K721" s="125">
        <v>42642</v>
      </c>
      <c r="L721" s="126">
        <v>2168.8999020000001</v>
      </c>
      <c r="M721" s="126">
        <v>2172.669922</v>
      </c>
      <c r="N721" s="126">
        <v>2145.1999510000001</v>
      </c>
      <c r="O721" s="126">
        <v>2151.1298830000001</v>
      </c>
      <c r="P721" s="126">
        <v>2151.1298830000001</v>
      </c>
      <c r="Q721" s="127">
        <v>4249220000</v>
      </c>
    </row>
    <row r="722" spans="2:17">
      <c r="B722" s="125">
        <v>42643</v>
      </c>
      <c r="C722" s="126">
        <v>88.300003000000004</v>
      </c>
      <c r="D722" s="126">
        <v>90.220000999999996</v>
      </c>
      <c r="E722" s="126">
        <v>88.290001000000004</v>
      </c>
      <c r="F722" s="126">
        <v>89.75</v>
      </c>
      <c r="G722" s="126">
        <v>83.422752000000003</v>
      </c>
      <c r="H722" s="127">
        <v>123735700</v>
      </c>
      <c r="K722" s="125">
        <v>42643</v>
      </c>
      <c r="L722" s="126">
        <v>2156.51001</v>
      </c>
      <c r="M722" s="126">
        <v>2175.3000489999999</v>
      </c>
      <c r="N722" s="126">
        <v>2156.51001</v>
      </c>
      <c r="O722" s="126">
        <v>2168.2700199999999</v>
      </c>
      <c r="P722" s="126">
        <v>2168.2700199999999</v>
      </c>
      <c r="Q722" s="127">
        <v>4173340000</v>
      </c>
    </row>
    <row r="723" spans="2:17">
      <c r="B723" s="125">
        <v>42646</v>
      </c>
      <c r="C723" s="126">
        <v>89.349997999999999</v>
      </c>
      <c r="D723" s="126">
        <v>89.449996999999996</v>
      </c>
      <c r="E723" s="126">
        <v>88.410004000000001</v>
      </c>
      <c r="F723" s="126">
        <v>88.660004000000001</v>
      </c>
      <c r="G723" s="126">
        <v>82.409615000000002</v>
      </c>
      <c r="H723" s="127">
        <v>26789500</v>
      </c>
      <c r="K723" s="125">
        <v>42646</v>
      </c>
      <c r="L723" s="126">
        <v>2164.330078</v>
      </c>
      <c r="M723" s="126">
        <v>2164.4099120000001</v>
      </c>
      <c r="N723" s="126">
        <v>2154.7700199999999</v>
      </c>
      <c r="O723" s="126">
        <v>2161.1999510000001</v>
      </c>
      <c r="P723" s="126">
        <v>2161.1999510000001</v>
      </c>
      <c r="Q723" s="127">
        <v>3137550000</v>
      </c>
    </row>
    <row r="724" spans="2:17">
      <c r="B724" s="125">
        <v>42647</v>
      </c>
      <c r="C724" s="126">
        <v>88.290001000000004</v>
      </c>
      <c r="D724" s="126">
        <v>88.68</v>
      </c>
      <c r="E724" s="126">
        <v>87.949996999999996</v>
      </c>
      <c r="F724" s="126">
        <v>88.349997999999999</v>
      </c>
      <c r="G724" s="126">
        <v>82.121459999999999</v>
      </c>
      <c r="H724" s="127">
        <v>23317600</v>
      </c>
      <c r="K724" s="125">
        <v>42647</v>
      </c>
      <c r="L724" s="126">
        <v>2163.3701169999999</v>
      </c>
      <c r="M724" s="126">
        <v>2165.459961</v>
      </c>
      <c r="N724" s="126">
        <v>2144.01001</v>
      </c>
      <c r="O724" s="126">
        <v>2150.48999</v>
      </c>
      <c r="P724" s="126">
        <v>2150.48999</v>
      </c>
      <c r="Q724" s="127">
        <v>3750890000</v>
      </c>
    </row>
    <row r="725" spans="2:17">
      <c r="B725" s="125">
        <v>42648</v>
      </c>
      <c r="C725" s="126">
        <v>88.480002999999996</v>
      </c>
      <c r="D725" s="126">
        <v>89</v>
      </c>
      <c r="E725" s="126">
        <v>88.209998999999996</v>
      </c>
      <c r="F725" s="126">
        <v>88.849997999999999</v>
      </c>
      <c r="G725" s="126">
        <v>82.586212000000003</v>
      </c>
      <c r="H725" s="127">
        <v>64580300</v>
      </c>
      <c r="K725" s="125">
        <v>42648</v>
      </c>
      <c r="L725" s="126">
        <v>2155.1499020000001</v>
      </c>
      <c r="M725" s="126">
        <v>2163.9499510000001</v>
      </c>
      <c r="N725" s="126">
        <v>2155.1499020000001</v>
      </c>
      <c r="O725" s="126">
        <v>2159.7299800000001</v>
      </c>
      <c r="P725" s="126">
        <v>2159.7299800000001</v>
      </c>
      <c r="Q725" s="127">
        <v>3906550000</v>
      </c>
    </row>
    <row r="726" spans="2:17">
      <c r="B726" s="125">
        <v>42649</v>
      </c>
      <c r="C726" s="126">
        <v>88.610000999999997</v>
      </c>
      <c r="D726" s="126">
        <v>89.730002999999996</v>
      </c>
      <c r="E726" s="126">
        <v>88.470000999999996</v>
      </c>
      <c r="F726" s="126">
        <v>89.220000999999996</v>
      </c>
      <c r="G726" s="126">
        <v>82.930121999999997</v>
      </c>
      <c r="H726" s="127">
        <v>61462800</v>
      </c>
      <c r="K726" s="125">
        <v>42649</v>
      </c>
      <c r="L726" s="126">
        <v>2158.219971</v>
      </c>
      <c r="M726" s="126">
        <v>2162.929932</v>
      </c>
      <c r="N726" s="126">
        <v>2150.280029</v>
      </c>
      <c r="O726" s="126">
        <v>2160.7700199999999</v>
      </c>
      <c r="P726" s="126">
        <v>2160.7700199999999</v>
      </c>
      <c r="Q726" s="127">
        <v>3461550000</v>
      </c>
    </row>
    <row r="727" spans="2:17">
      <c r="B727" s="125">
        <v>42650</v>
      </c>
      <c r="C727" s="126">
        <v>89.010002</v>
      </c>
      <c r="D727" s="126">
        <v>90.050003000000004</v>
      </c>
      <c r="E727" s="126">
        <v>88.300003000000004</v>
      </c>
      <c r="F727" s="126">
        <v>90</v>
      </c>
      <c r="G727" s="126">
        <v>83.655128000000005</v>
      </c>
      <c r="H727" s="127">
        <v>20518800</v>
      </c>
      <c r="K727" s="125">
        <v>42650</v>
      </c>
      <c r="L727" s="126">
        <v>2164.1899410000001</v>
      </c>
      <c r="M727" s="126">
        <v>2165.860107</v>
      </c>
      <c r="N727" s="126">
        <v>2144.8500979999999</v>
      </c>
      <c r="O727" s="126">
        <v>2153.73999</v>
      </c>
      <c r="P727" s="126">
        <v>2153.73999</v>
      </c>
      <c r="Q727" s="127">
        <v>3619890000</v>
      </c>
    </row>
    <row r="728" spans="2:17">
      <c r="B728" s="125">
        <v>42653</v>
      </c>
      <c r="C728" s="126">
        <v>90.190002000000007</v>
      </c>
      <c r="D728" s="126">
        <v>90.330001999999993</v>
      </c>
      <c r="E728" s="126">
        <v>88.779999000000004</v>
      </c>
      <c r="F728" s="126">
        <v>89.059997999999993</v>
      </c>
      <c r="G728" s="126">
        <v>82.781402999999997</v>
      </c>
      <c r="H728" s="127">
        <v>14155100</v>
      </c>
      <c r="K728" s="125">
        <v>42653</v>
      </c>
      <c r="L728" s="126">
        <v>2160.389893</v>
      </c>
      <c r="M728" s="126">
        <v>2169.6000979999999</v>
      </c>
      <c r="N728" s="126">
        <v>2160.389893</v>
      </c>
      <c r="O728" s="126">
        <v>2163.6599120000001</v>
      </c>
      <c r="P728" s="126">
        <v>2163.6599120000001</v>
      </c>
      <c r="Q728" s="127">
        <v>2916550000</v>
      </c>
    </row>
    <row r="729" spans="2:17">
      <c r="B729" s="125">
        <v>42654</v>
      </c>
      <c r="C729" s="126">
        <v>88.830001999999993</v>
      </c>
      <c r="D729" s="126">
        <v>89.120002999999997</v>
      </c>
      <c r="E729" s="126">
        <v>88.199996999999996</v>
      </c>
      <c r="F729" s="126">
        <v>88.540001000000004</v>
      </c>
      <c r="G729" s="126">
        <v>82.298057999999997</v>
      </c>
      <c r="H729" s="127">
        <v>11723100</v>
      </c>
      <c r="K729" s="125">
        <v>42654</v>
      </c>
      <c r="L729" s="126">
        <v>2161.3500979999999</v>
      </c>
      <c r="M729" s="126">
        <v>2161.5600589999999</v>
      </c>
      <c r="N729" s="126">
        <v>2128.8400879999999</v>
      </c>
      <c r="O729" s="126">
        <v>2136.7299800000001</v>
      </c>
      <c r="P729" s="126">
        <v>2136.7299800000001</v>
      </c>
      <c r="Q729" s="127">
        <v>3438270000</v>
      </c>
    </row>
    <row r="730" spans="2:17">
      <c r="B730" s="125">
        <v>42655</v>
      </c>
      <c r="C730" s="126">
        <v>88.739998</v>
      </c>
      <c r="D730" s="126">
        <v>89.010002</v>
      </c>
      <c r="E730" s="126">
        <v>88.330001999999993</v>
      </c>
      <c r="F730" s="126">
        <v>88.57</v>
      </c>
      <c r="G730" s="126">
        <v>82.325942999999995</v>
      </c>
      <c r="H730" s="127">
        <v>17118000</v>
      </c>
      <c r="K730" s="125">
        <v>42655</v>
      </c>
      <c r="L730" s="126">
        <v>2137.669922</v>
      </c>
      <c r="M730" s="126">
        <v>2145.360107</v>
      </c>
      <c r="N730" s="126">
        <v>2132.7700199999999</v>
      </c>
      <c r="O730" s="126">
        <v>2139.179932</v>
      </c>
      <c r="P730" s="126">
        <v>2139.179932</v>
      </c>
      <c r="Q730" s="127">
        <v>2977100000</v>
      </c>
    </row>
    <row r="731" spans="2:17">
      <c r="B731" s="125">
        <v>42656</v>
      </c>
      <c r="C731" s="126">
        <v>88.050003000000004</v>
      </c>
      <c r="D731" s="126">
        <v>88.57</v>
      </c>
      <c r="E731" s="126">
        <v>87.599997999999999</v>
      </c>
      <c r="F731" s="126">
        <v>88.239998</v>
      </c>
      <c r="G731" s="126">
        <v>82.019217999999995</v>
      </c>
      <c r="H731" s="127">
        <v>11158100</v>
      </c>
      <c r="K731" s="125">
        <v>42656</v>
      </c>
      <c r="L731" s="126">
        <v>2130.26001</v>
      </c>
      <c r="M731" s="126">
        <v>2138.1899410000001</v>
      </c>
      <c r="N731" s="126">
        <v>2114.719971</v>
      </c>
      <c r="O731" s="126">
        <v>2132.5500489999999</v>
      </c>
      <c r="P731" s="126">
        <v>2132.5500489999999</v>
      </c>
      <c r="Q731" s="127">
        <v>3580450000</v>
      </c>
    </row>
    <row r="732" spans="2:17">
      <c r="B732" s="125">
        <v>42657</v>
      </c>
      <c r="C732" s="126">
        <v>88.5</v>
      </c>
      <c r="D732" s="126">
        <v>88.959998999999996</v>
      </c>
      <c r="E732" s="126">
        <v>88.220000999999996</v>
      </c>
      <c r="F732" s="126">
        <v>88.43</v>
      </c>
      <c r="G732" s="126">
        <v>82.195824000000002</v>
      </c>
      <c r="H732" s="127">
        <v>7369000</v>
      </c>
      <c r="K732" s="125">
        <v>42657</v>
      </c>
      <c r="L732" s="126">
        <v>2139.679932</v>
      </c>
      <c r="M732" s="126">
        <v>2149.1899410000001</v>
      </c>
      <c r="N732" s="126">
        <v>2132.9799800000001</v>
      </c>
      <c r="O732" s="126">
        <v>2132.9799800000001</v>
      </c>
      <c r="P732" s="126">
        <v>2132.9799800000001</v>
      </c>
      <c r="Q732" s="127">
        <v>3228150000</v>
      </c>
    </row>
    <row r="733" spans="2:17">
      <c r="B733" s="125">
        <v>42660</v>
      </c>
      <c r="C733" s="126">
        <v>88.43</v>
      </c>
      <c r="D733" s="126">
        <v>88.650002000000001</v>
      </c>
      <c r="E733" s="126">
        <v>87.709998999999996</v>
      </c>
      <c r="F733" s="126">
        <v>87.830001999999993</v>
      </c>
      <c r="G733" s="126">
        <v>81.638122999999993</v>
      </c>
      <c r="H733" s="127">
        <v>7610600</v>
      </c>
      <c r="K733" s="125">
        <v>42660</v>
      </c>
      <c r="L733" s="126">
        <v>2132.9499510000001</v>
      </c>
      <c r="M733" s="126">
        <v>2135.610107</v>
      </c>
      <c r="N733" s="126">
        <v>2124.429932</v>
      </c>
      <c r="O733" s="126">
        <v>2126.5</v>
      </c>
      <c r="P733" s="126">
        <v>2126.5</v>
      </c>
      <c r="Q733" s="127">
        <v>2830390000</v>
      </c>
    </row>
    <row r="734" spans="2:17">
      <c r="B734" s="125">
        <v>42661</v>
      </c>
      <c r="C734" s="126">
        <v>88.209998999999996</v>
      </c>
      <c r="D734" s="126">
        <v>88.269997000000004</v>
      </c>
      <c r="E734" s="126">
        <v>87.440002000000007</v>
      </c>
      <c r="F734" s="126">
        <v>87.449996999999996</v>
      </c>
      <c r="G734" s="126">
        <v>81.284897000000001</v>
      </c>
      <c r="H734" s="127">
        <v>10649000</v>
      </c>
      <c r="K734" s="125">
        <v>42661</v>
      </c>
      <c r="L734" s="126">
        <v>2138.3100589999999</v>
      </c>
      <c r="M734" s="126">
        <v>2144.3798830000001</v>
      </c>
      <c r="N734" s="126">
        <v>2135.48999</v>
      </c>
      <c r="O734" s="126">
        <v>2139.6000979999999</v>
      </c>
      <c r="P734" s="126">
        <v>2139.6000979999999</v>
      </c>
      <c r="Q734" s="127">
        <v>3170000000</v>
      </c>
    </row>
    <row r="735" spans="2:17">
      <c r="B735" s="125">
        <v>42662</v>
      </c>
      <c r="C735" s="126">
        <v>86.650002000000001</v>
      </c>
      <c r="D735" s="126">
        <v>86.82</v>
      </c>
      <c r="E735" s="126">
        <v>85.440002000000007</v>
      </c>
      <c r="F735" s="126">
        <v>85.540001000000004</v>
      </c>
      <c r="G735" s="126">
        <v>80.122962999999999</v>
      </c>
      <c r="H735" s="127">
        <v>12788800</v>
      </c>
      <c r="K735" s="125">
        <v>42662</v>
      </c>
      <c r="L735" s="126">
        <v>2140.8100589999999</v>
      </c>
      <c r="M735" s="126">
        <v>2148.4399410000001</v>
      </c>
      <c r="N735" s="126">
        <v>2138.1499020000001</v>
      </c>
      <c r="O735" s="126">
        <v>2144.290039</v>
      </c>
      <c r="P735" s="126">
        <v>2144.290039</v>
      </c>
      <c r="Q735" s="127">
        <v>3362670000</v>
      </c>
    </row>
    <row r="736" spans="2:17">
      <c r="B736" s="125">
        <v>42663</v>
      </c>
      <c r="C736" s="126">
        <v>85.379997000000003</v>
      </c>
      <c r="D736" s="126">
        <v>85.519997000000004</v>
      </c>
      <c r="E736" s="126">
        <v>84.790001000000004</v>
      </c>
      <c r="F736" s="126">
        <v>84.93</v>
      </c>
      <c r="G736" s="126">
        <v>79.551590000000004</v>
      </c>
      <c r="H736" s="127">
        <v>10175100</v>
      </c>
      <c r="K736" s="125">
        <v>42663</v>
      </c>
      <c r="L736" s="126">
        <v>2142.51001</v>
      </c>
      <c r="M736" s="126">
        <v>2147.179932</v>
      </c>
      <c r="N736" s="126">
        <v>2133.4399410000001</v>
      </c>
      <c r="O736" s="126">
        <v>2141.3400879999999</v>
      </c>
      <c r="P736" s="126">
        <v>2141.3400879999999</v>
      </c>
      <c r="Q736" s="127">
        <v>3337170000</v>
      </c>
    </row>
    <row r="737" spans="2:17">
      <c r="B737" s="125">
        <v>42664</v>
      </c>
      <c r="C737" s="126">
        <v>84.410004000000001</v>
      </c>
      <c r="D737" s="126">
        <v>84.860000999999997</v>
      </c>
      <c r="E737" s="126">
        <v>84.239998</v>
      </c>
      <c r="F737" s="126">
        <v>84.330001999999993</v>
      </c>
      <c r="G737" s="126">
        <v>78.989593999999997</v>
      </c>
      <c r="H737" s="127">
        <v>13974100</v>
      </c>
      <c r="K737" s="125">
        <v>42664</v>
      </c>
      <c r="L737" s="126">
        <v>2139.429932</v>
      </c>
      <c r="M737" s="126">
        <v>2142.6298830000001</v>
      </c>
      <c r="N737" s="126">
        <v>2130.0900879999999</v>
      </c>
      <c r="O737" s="126">
        <v>2141.1599120000001</v>
      </c>
      <c r="P737" s="126">
        <v>2141.1599120000001</v>
      </c>
      <c r="Q737" s="127">
        <v>3448850000</v>
      </c>
    </row>
    <row r="738" spans="2:17">
      <c r="B738" s="125">
        <v>42667</v>
      </c>
      <c r="C738" s="126">
        <v>84.389999000000003</v>
      </c>
      <c r="D738" s="126">
        <v>84.699996999999996</v>
      </c>
      <c r="E738" s="126">
        <v>84.059997999999993</v>
      </c>
      <c r="F738" s="126">
        <v>84.099997999999999</v>
      </c>
      <c r="G738" s="126">
        <v>78.774154999999993</v>
      </c>
      <c r="H738" s="127">
        <v>10573200</v>
      </c>
      <c r="K738" s="125">
        <v>42667</v>
      </c>
      <c r="L738" s="126">
        <v>2148.5</v>
      </c>
      <c r="M738" s="126">
        <v>2154.790039</v>
      </c>
      <c r="N738" s="126">
        <v>2146.9099120000001</v>
      </c>
      <c r="O738" s="126">
        <v>2151.330078</v>
      </c>
      <c r="P738" s="126">
        <v>2151.330078</v>
      </c>
      <c r="Q738" s="127">
        <v>3357320000</v>
      </c>
    </row>
    <row r="739" spans="2:17">
      <c r="B739" s="125">
        <v>42668</v>
      </c>
      <c r="C739" s="126">
        <v>87.489998</v>
      </c>
      <c r="D739" s="126">
        <v>88.080001999999993</v>
      </c>
      <c r="E739" s="126">
        <v>86.970000999999996</v>
      </c>
      <c r="F739" s="126">
        <v>86.970000999999996</v>
      </c>
      <c r="G739" s="126">
        <v>81.462418</v>
      </c>
      <c r="H739" s="127">
        <v>20761200</v>
      </c>
      <c r="K739" s="125">
        <v>42668</v>
      </c>
      <c r="L739" s="126">
        <v>2149.719971</v>
      </c>
      <c r="M739" s="126">
        <v>2151.4399410000001</v>
      </c>
      <c r="N739" s="126">
        <v>2141.929932</v>
      </c>
      <c r="O739" s="126">
        <v>2143.1599120000001</v>
      </c>
      <c r="P739" s="126">
        <v>2143.1599120000001</v>
      </c>
      <c r="Q739" s="127">
        <v>3751340000</v>
      </c>
    </row>
    <row r="740" spans="2:17">
      <c r="B740" s="125">
        <v>42669</v>
      </c>
      <c r="C740" s="126">
        <v>86.910004000000001</v>
      </c>
      <c r="D740" s="126">
        <v>87.739998</v>
      </c>
      <c r="E740" s="126">
        <v>86.779999000000004</v>
      </c>
      <c r="F740" s="126">
        <v>87.400002000000001</v>
      </c>
      <c r="G740" s="126">
        <v>81.865172999999999</v>
      </c>
      <c r="H740" s="127">
        <v>8464100</v>
      </c>
      <c r="K740" s="125">
        <v>42669</v>
      </c>
      <c r="L740" s="126">
        <v>2136.969971</v>
      </c>
      <c r="M740" s="126">
        <v>2145.7299800000001</v>
      </c>
      <c r="N740" s="126">
        <v>2131.5900879999999</v>
      </c>
      <c r="O740" s="126">
        <v>2139.429932</v>
      </c>
      <c r="P740" s="126">
        <v>2139.429932</v>
      </c>
      <c r="Q740" s="127">
        <v>3775200000</v>
      </c>
    </row>
    <row r="741" spans="2:17">
      <c r="B741" s="125">
        <v>42670</v>
      </c>
      <c r="C741" s="126">
        <v>87.510002</v>
      </c>
      <c r="D741" s="126">
        <v>87.599997999999999</v>
      </c>
      <c r="E741" s="126">
        <v>86.449996999999996</v>
      </c>
      <c r="F741" s="126">
        <v>86.580001999999993</v>
      </c>
      <c r="G741" s="126">
        <v>81.097099</v>
      </c>
      <c r="H741" s="127">
        <v>6598300</v>
      </c>
      <c r="K741" s="125">
        <v>42670</v>
      </c>
      <c r="L741" s="126">
        <v>2144.0600589999999</v>
      </c>
      <c r="M741" s="126">
        <v>2147.1298830000001</v>
      </c>
      <c r="N741" s="126">
        <v>2132.5200199999999</v>
      </c>
      <c r="O741" s="126">
        <v>2133.040039</v>
      </c>
      <c r="P741" s="126">
        <v>2133.040039</v>
      </c>
      <c r="Q741" s="127">
        <v>4204830000</v>
      </c>
    </row>
    <row r="742" spans="2:17">
      <c r="B742" s="125">
        <v>42671</v>
      </c>
      <c r="C742" s="126">
        <v>86.870002999999997</v>
      </c>
      <c r="D742" s="126">
        <v>87.230002999999996</v>
      </c>
      <c r="E742" s="126">
        <v>86.449996999999996</v>
      </c>
      <c r="F742" s="126">
        <v>86.839995999999999</v>
      </c>
      <c r="G742" s="126">
        <v>81.340637000000001</v>
      </c>
      <c r="H742" s="127">
        <v>7021100</v>
      </c>
      <c r="K742" s="125">
        <v>42671</v>
      </c>
      <c r="L742" s="126">
        <v>2132.2299800000001</v>
      </c>
      <c r="M742" s="126">
        <v>2140.719971</v>
      </c>
      <c r="N742" s="126">
        <v>2119.360107</v>
      </c>
      <c r="O742" s="126">
        <v>2126.4099120000001</v>
      </c>
      <c r="P742" s="126">
        <v>2126.4099120000001</v>
      </c>
      <c r="Q742" s="127">
        <v>4019510000</v>
      </c>
    </row>
    <row r="743" spans="2:17">
      <c r="B743" s="125">
        <v>42674</v>
      </c>
      <c r="C743" s="126">
        <v>87.010002</v>
      </c>
      <c r="D743" s="126">
        <v>87.470000999999996</v>
      </c>
      <c r="E743" s="126">
        <v>86.690002000000007</v>
      </c>
      <c r="F743" s="126">
        <v>86.800003000000004</v>
      </c>
      <c r="G743" s="126">
        <v>81.303168999999997</v>
      </c>
      <c r="H743" s="127">
        <v>8207100</v>
      </c>
      <c r="K743" s="125">
        <v>42674</v>
      </c>
      <c r="L743" s="126">
        <v>2129.780029</v>
      </c>
      <c r="M743" s="126">
        <v>2133.25</v>
      </c>
      <c r="N743" s="126">
        <v>2125.530029</v>
      </c>
      <c r="O743" s="126">
        <v>2126.1499020000001</v>
      </c>
      <c r="P743" s="126">
        <v>2126.1499020000001</v>
      </c>
      <c r="Q743" s="127">
        <v>3922400000</v>
      </c>
    </row>
    <row r="744" spans="2:17">
      <c r="B744" s="125">
        <v>42675</v>
      </c>
      <c r="C744" s="126">
        <v>86.580001999999993</v>
      </c>
      <c r="D744" s="126">
        <v>86.989998</v>
      </c>
      <c r="E744" s="126">
        <v>86.480002999999996</v>
      </c>
      <c r="F744" s="126">
        <v>86.849997999999999</v>
      </c>
      <c r="G744" s="126">
        <v>81.349991000000003</v>
      </c>
      <c r="H744" s="127">
        <v>8564500</v>
      </c>
      <c r="K744" s="125">
        <v>42675</v>
      </c>
      <c r="L744" s="126">
        <v>2128.679932</v>
      </c>
      <c r="M744" s="126">
        <v>2131.4499510000001</v>
      </c>
      <c r="N744" s="126">
        <v>2097.8500979999999</v>
      </c>
      <c r="O744" s="126">
        <v>2111.719971</v>
      </c>
      <c r="P744" s="126">
        <v>2111.719971</v>
      </c>
      <c r="Q744" s="127">
        <v>4532160000</v>
      </c>
    </row>
    <row r="745" spans="2:17">
      <c r="B745" s="125">
        <v>42676</v>
      </c>
      <c r="C745" s="126">
        <v>86.769997000000004</v>
      </c>
      <c r="D745" s="126">
        <v>87.410004000000001</v>
      </c>
      <c r="E745" s="126">
        <v>86.559997999999993</v>
      </c>
      <c r="F745" s="126">
        <v>86.739998</v>
      </c>
      <c r="G745" s="126">
        <v>81.246971000000002</v>
      </c>
      <c r="H745" s="127">
        <v>7773200</v>
      </c>
      <c r="K745" s="125">
        <v>42676</v>
      </c>
      <c r="L745" s="126">
        <v>2109.429932</v>
      </c>
      <c r="M745" s="126">
        <v>2111.76001</v>
      </c>
      <c r="N745" s="126">
        <v>2094</v>
      </c>
      <c r="O745" s="126">
        <v>2097.9399410000001</v>
      </c>
      <c r="P745" s="126">
        <v>2097.9399410000001</v>
      </c>
      <c r="Q745" s="127">
        <v>4248580000</v>
      </c>
    </row>
    <row r="746" spans="2:17">
      <c r="B746" s="125">
        <v>42677</v>
      </c>
      <c r="C746" s="126">
        <v>86.800003000000004</v>
      </c>
      <c r="D746" s="126">
        <v>86.980002999999996</v>
      </c>
      <c r="E746" s="126">
        <v>86.470000999999996</v>
      </c>
      <c r="F746" s="126">
        <v>86.599997999999999</v>
      </c>
      <c r="G746" s="126">
        <v>81.115836999999999</v>
      </c>
      <c r="H746" s="127">
        <v>6899900</v>
      </c>
      <c r="K746" s="125">
        <v>42677</v>
      </c>
      <c r="L746" s="126">
        <v>2098.8000489999999</v>
      </c>
      <c r="M746" s="126">
        <v>2102.5600589999999</v>
      </c>
      <c r="N746" s="126">
        <v>2085.2299800000001</v>
      </c>
      <c r="O746" s="126">
        <v>2088.6599120000001</v>
      </c>
      <c r="P746" s="126">
        <v>2088.6599120000001</v>
      </c>
      <c r="Q746" s="127">
        <v>3886740000</v>
      </c>
    </row>
    <row r="747" spans="2:17">
      <c r="B747" s="125">
        <v>42678</v>
      </c>
      <c r="C747" s="126">
        <v>86.690002000000007</v>
      </c>
      <c r="D747" s="126">
        <v>86.730002999999996</v>
      </c>
      <c r="E747" s="126">
        <v>85.07</v>
      </c>
      <c r="F747" s="126">
        <v>85.080001999999993</v>
      </c>
      <c r="G747" s="126">
        <v>79.692100999999994</v>
      </c>
      <c r="H747" s="127">
        <v>9378100</v>
      </c>
      <c r="K747" s="125">
        <v>42678</v>
      </c>
      <c r="L747" s="126">
        <v>2083.790039</v>
      </c>
      <c r="M747" s="126">
        <v>2099.070068</v>
      </c>
      <c r="N747" s="126">
        <v>2083.790039</v>
      </c>
      <c r="O747" s="126">
        <v>2085.179932</v>
      </c>
      <c r="P747" s="126">
        <v>2085.179932</v>
      </c>
      <c r="Q747" s="127">
        <v>3837860000</v>
      </c>
    </row>
    <row r="748" spans="2:17">
      <c r="B748" s="125">
        <v>42681</v>
      </c>
      <c r="C748" s="126">
        <v>86.019997000000004</v>
      </c>
      <c r="D748" s="126">
        <v>86.57</v>
      </c>
      <c r="E748" s="126">
        <v>85.599997999999999</v>
      </c>
      <c r="F748" s="126">
        <v>86.559997999999993</v>
      </c>
      <c r="G748" s="126">
        <v>81.078368999999995</v>
      </c>
      <c r="H748" s="127">
        <v>8878500</v>
      </c>
      <c r="K748" s="125">
        <v>42681</v>
      </c>
      <c r="L748" s="126">
        <v>2100.5900879999999</v>
      </c>
      <c r="M748" s="126">
        <v>2132</v>
      </c>
      <c r="N748" s="126">
        <v>2100.5900879999999</v>
      </c>
      <c r="O748" s="126">
        <v>2131.5200199999999</v>
      </c>
      <c r="P748" s="126">
        <v>2131.5200199999999</v>
      </c>
      <c r="Q748" s="127">
        <v>3736060000</v>
      </c>
    </row>
    <row r="749" spans="2:17">
      <c r="B749" s="125">
        <v>42682</v>
      </c>
      <c r="C749" s="126">
        <v>86.769997000000004</v>
      </c>
      <c r="D749" s="126">
        <v>87.690002000000007</v>
      </c>
      <c r="E749" s="126">
        <v>86.589995999999999</v>
      </c>
      <c r="F749" s="126">
        <v>87.459998999999996</v>
      </c>
      <c r="G749" s="126">
        <v>81.921379000000002</v>
      </c>
      <c r="H749" s="127">
        <v>7657000</v>
      </c>
      <c r="K749" s="125">
        <v>42682</v>
      </c>
      <c r="L749" s="126">
        <v>2129.919922</v>
      </c>
      <c r="M749" s="126">
        <v>2146.8701169999999</v>
      </c>
      <c r="N749" s="126">
        <v>2123.5600589999999</v>
      </c>
      <c r="O749" s="126">
        <v>2139.5600589999999</v>
      </c>
      <c r="P749" s="126">
        <v>2139.5600589999999</v>
      </c>
      <c r="Q749" s="127">
        <v>3916930000</v>
      </c>
    </row>
    <row r="750" spans="2:17">
      <c r="B750" s="125">
        <v>42683</v>
      </c>
      <c r="C750" s="126">
        <v>85.260002</v>
      </c>
      <c r="D750" s="126">
        <v>86.540001000000004</v>
      </c>
      <c r="E750" s="126">
        <v>84.309997999999993</v>
      </c>
      <c r="F750" s="126">
        <v>85.93</v>
      </c>
      <c r="G750" s="126">
        <v>80.488265999999996</v>
      </c>
      <c r="H750" s="127">
        <v>11972500</v>
      </c>
      <c r="K750" s="125">
        <v>42683</v>
      </c>
      <c r="L750" s="126">
        <v>2131.5600589999999</v>
      </c>
      <c r="M750" s="126">
        <v>2170.1000979999999</v>
      </c>
      <c r="N750" s="126">
        <v>2125.3500979999999</v>
      </c>
      <c r="O750" s="126">
        <v>2163.26001</v>
      </c>
      <c r="P750" s="126">
        <v>2163.26001</v>
      </c>
      <c r="Q750" s="127">
        <v>6264150000</v>
      </c>
    </row>
    <row r="751" spans="2:17">
      <c r="B751" s="125">
        <v>42684</v>
      </c>
      <c r="C751" s="126">
        <v>85.510002</v>
      </c>
      <c r="D751" s="126">
        <v>85.699996999999996</v>
      </c>
      <c r="E751" s="126">
        <v>82.18</v>
      </c>
      <c r="F751" s="126">
        <v>82.959998999999996</v>
      </c>
      <c r="G751" s="126">
        <v>77.706351999999995</v>
      </c>
      <c r="H751" s="127">
        <v>22095000</v>
      </c>
      <c r="K751" s="125">
        <v>42684</v>
      </c>
      <c r="L751" s="126">
        <v>2167.48999</v>
      </c>
      <c r="M751" s="126">
        <v>2182.3000489999999</v>
      </c>
      <c r="N751" s="126">
        <v>2151.169922</v>
      </c>
      <c r="O751" s="126">
        <v>2167.4799800000001</v>
      </c>
      <c r="P751" s="126">
        <v>2167.4799800000001</v>
      </c>
      <c r="Q751" s="127">
        <v>6451640000</v>
      </c>
    </row>
    <row r="752" spans="2:17">
      <c r="B752" s="125">
        <v>42685</v>
      </c>
      <c r="C752" s="126">
        <v>82.669998000000007</v>
      </c>
      <c r="D752" s="126">
        <v>84.059997999999993</v>
      </c>
      <c r="E752" s="126">
        <v>82.650002000000001</v>
      </c>
      <c r="F752" s="126">
        <v>83.580001999999993</v>
      </c>
      <c r="G752" s="126">
        <v>78.287086000000002</v>
      </c>
      <c r="H752" s="127">
        <v>8905700</v>
      </c>
      <c r="K752" s="125">
        <v>42685</v>
      </c>
      <c r="L752" s="126">
        <v>2162.709961</v>
      </c>
      <c r="M752" s="126">
        <v>2165.919922</v>
      </c>
      <c r="N752" s="126">
        <v>2152.48999</v>
      </c>
      <c r="O752" s="126">
        <v>2164.4499510000001</v>
      </c>
      <c r="P752" s="126">
        <v>2164.4499510000001</v>
      </c>
      <c r="Q752" s="127">
        <v>4988050000</v>
      </c>
    </row>
    <row r="753" spans="2:17">
      <c r="B753" s="125">
        <v>42688</v>
      </c>
      <c r="C753" s="126">
        <v>83.559997999999993</v>
      </c>
      <c r="D753" s="126">
        <v>83.779999000000004</v>
      </c>
      <c r="E753" s="126">
        <v>82.760002</v>
      </c>
      <c r="F753" s="126">
        <v>83</v>
      </c>
      <c r="G753" s="126">
        <v>77.743819999999999</v>
      </c>
      <c r="H753" s="127">
        <v>12294000</v>
      </c>
      <c r="K753" s="125">
        <v>42688</v>
      </c>
      <c r="L753" s="126">
        <v>2165.639893</v>
      </c>
      <c r="M753" s="126">
        <v>2171.360107</v>
      </c>
      <c r="N753" s="126">
        <v>2156.080078</v>
      </c>
      <c r="O753" s="126">
        <v>2164.1999510000001</v>
      </c>
      <c r="P753" s="126">
        <v>2164.1999510000001</v>
      </c>
      <c r="Q753" s="127">
        <v>5367200000</v>
      </c>
    </row>
    <row r="754" spans="2:17">
      <c r="B754" s="125">
        <v>42689</v>
      </c>
      <c r="C754" s="126">
        <v>84.580001999999993</v>
      </c>
      <c r="D754" s="126">
        <v>84.580001999999993</v>
      </c>
      <c r="E754" s="126">
        <v>82.879997000000003</v>
      </c>
      <c r="F754" s="126">
        <v>83.620002999999997</v>
      </c>
      <c r="G754" s="126">
        <v>78.324562</v>
      </c>
      <c r="H754" s="127">
        <v>9464000</v>
      </c>
      <c r="K754" s="125">
        <v>42689</v>
      </c>
      <c r="L754" s="126">
        <v>2168.290039</v>
      </c>
      <c r="M754" s="126">
        <v>2180.8400879999999</v>
      </c>
      <c r="N754" s="126">
        <v>2166.3798830000001</v>
      </c>
      <c r="O754" s="126">
        <v>2180.389893</v>
      </c>
      <c r="P754" s="126">
        <v>2180.389893</v>
      </c>
      <c r="Q754" s="127">
        <v>4543860000</v>
      </c>
    </row>
    <row r="755" spans="2:17">
      <c r="B755" s="125">
        <v>42690</v>
      </c>
      <c r="C755" s="126">
        <v>83.980002999999996</v>
      </c>
      <c r="D755" s="126">
        <v>84.199996999999996</v>
      </c>
      <c r="E755" s="126">
        <v>83.169998000000007</v>
      </c>
      <c r="F755" s="126">
        <v>83.190002000000007</v>
      </c>
      <c r="G755" s="126">
        <v>77.921790999999999</v>
      </c>
      <c r="H755" s="127">
        <v>8532600</v>
      </c>
      <c r="K755" s="125">
        <v>42690</v>
      </c>
      <c r="L755" s="126">
        <v>2177.530029</v>
      </c>
      <c r="M755" s="126">
        <v>2179.219971</v>
      </c>
      <c r="N755" s="126">
        <v>2172.1999510000001</v>
      </c>
      <c r="O755" s="126">
        <v>2176.9399410000001</v>
      </c>
      <c r="P755" s="126">
        <v>2176.9399410000001</v>
      </c>
      <c r="Q755" s="127">
        <v>3830590000</v>
      </c>
    </row>
    <row r="756" spans="2:17">
      <c r="B756" s="125">
        <v>42691</v>
      </c>
      <c r="C756" s="126">
        <v>83.269997000000004</v>
      </c>
      <c r="D756" s="126">
        <v>83.5</v>
      </c>
      <c r="E756" s="126">
        <v>82.93</v>
      </c>
      <c r="F756" s="126">
        <v>83.07</v>
      </c>
      <c r="G756" s="126">
        <v>77.809387000000001</v>
      </c>
      <c r="H756" s="127">
        <v>9083700</v>
      </c>
      <c r="K756" s="125">
        <v>42691</v>
      </c>
      <c r="L756" s="126">
        <v>2178.610107</v>
      </c>
      <c r="M756" s="126">
        <v>2188.0600589999999</v>
      </c>
      <c r="N756" s="126">
        <v>2176.6499020000001</v>
      </c>
      <c r="O756" s="126">
        <v>2187.1201169999999</v>
      </c>
      <c r="P756" s="126">
        <v>2187.1201169999999</v>
      </c>
      <c r="Q756" s="127">
        <v>3809160000</v>
      </c>
    </row>
    <row r="757" spans="2:17">
      <c r="B757" s="125">
        <v>42692</v>
      </c>
      <c r="C757" s="126">
        <v>82.919998000000007</v>
      </c>
      <c r="D757" s="126">
        <v>83.099997999999999</v>
      </c>
      <c r="E757" s="126">
        <v>81.989998</v>
      </c>
      <c r="F757" s="126">
        <v>82</v>
      </c>
      <c r="G757" s="126">
        <v>76.807136999999997</v>
      </c>
      <c r="H757" s="127">
        <v>14565500</v>
      </c>
      <c r="K757" s="125">
        <v>42692</v>
      </c>
      <c r="L757" s="126">
        <v>2186.8500979999999</v>
      </c>
      <c r="M757" s="126">
        <v>2189.889893</v>
      </c>
      <c r="N757" s="126">
        <v>2180.3798830000001</v>
      </c>
      <c r="O757" s="126">
        <v>2181.8999020000001</v>
      </c>
      <c r="P757" s="126">
        <v>2181.8999020000001</v>
      </c>
      <c r="Q757" s="127">
        <v>3572400000</v>
      </c>
    </row>
    <row r="758" spans="2:17">
      <c r="B758" s="125">
        <v>42695</v>
      </c>
      <c r="C758" s="126">
        <v>82</v>
      </c>
      <c r="D758" s="126">
        <v>82.75</v>
      </c>
      <c r="E758" s="126">
        <v>81.709998999999996</v>
      </c>
      <c r="F758" s="126">
        <v>82.639999000000003</v>
      </c>
      <c r="G758" s="126">
        <v>77.406609000000003</v>
      </c>
      <c r="H758" s="127">
        <v>11482100</v>
      </c>
      <c r="K758" s="125">
        <v>42695</v>
      </c>
      <c r="L758" s="126">
        <v>2186.429932</v>
      </c>
      <c r="M758" s="126">
        <v>2198.6999510000001</v>
      </c>
      <c r="N758" s="126">
        <v>2186.429932</v>
      </c>
      <c r="O758" s="126">
        <v>2198.179932</v>
      </c>
      <c r="P758" s="126">
        <v>2198.179932</v>
      </c>
      <c r="Q758" s="127">
        <v>3607010000</v>
      </c>
    </row>
    <row r="759" spans="2:17">
      <c r="B759" s="125">
        <v>42696</v>
      </c>
      <c r="C759" s="126">
        <v>83.010002</v>
      </c>
      <c r="D759" s="126">
        <v>83.18</v>
      </c>
      <c r="E759" s="126">
        <v>82.660004000000001</v>
      </c>
      <c r="F759" s="126">
        <v>82.760002</v>
      </c>
      <c r="G759" s="126">
        <v>77.519019999999998</v>
      </c>
      <c r="H759" s="127">
        <v>7426500</v>
      </c>
      <c r="K759" s="125">
        <v>42696</v>
      </c>
      <c r="L759" s="126">
        <v>2201.5600589999999</v>
      </c>
      <c r="M759" s="126">
        <v>2204.8000489999999</v>
      </c>
      <c r="N759" s="126">
        <v>2194.51001</v>
      </c>
      <c r="O759" s="126">
        <v>2202.9399410000001</v>
      </c>
      <c r="P759" s="126">
        <v>2202.9399410000001</v>
      </c>
      <c r="Q759" s="127">
        <v>3957940000</v>
      </c>
    </row>
    <row r="760" spans="2:17">
      <c r="B760" s="125">
        <v>42697</v>
      </c>
      <c r="C760" s="126">
        <v>82.589995999999999</v>
      </c>
      <c r="D760" s="126">
        <v>82.93</v>
      </c>
      <c r="E760" s="126">
        <v>82.519997000000004</v>
      </c>
      <c r="F760" s="126">
        <v>82.68</v>
      </c>
      <c r="G760" s="126">
        <v>77.444076999999993</v>
      </c>
      <c r="H760" s="127">
        <v>7693300</v>
      </c>
      <c r="K760" s="125">
        <v>42697</v>
      </c>
      <c r="L760" s="126">
        <v>2198.5500489999999</v>
      </c>
      <c r="M760" s="126">
        <v>2204.719971</v>
      </c>
      <c r="N760" s="126">
        <v>2194.51001</v>
      </c>
      <c r="O760" s="126">
        <v>2204.719971</v>
      </c>
      <c r="P760" s="126">
        <v>2204.719971</v>
      </c>
      <c r="Q760" s="127">
        <v>3418640000</v>
      </c>
    </row>
    <row r="761" spans="2:17">
      <c r="B761" s="125">
        <v>42699</v>
      </c>
      <c r="C761" s="126">
        <v>82.989998</v>
      </c>
      <c r="D761" s="126">
        <v>83.459998999999996</v>
      </c>
      <c r="E761" s="126">
        <v>82.949996999999996</v>
      </c>
      <c r="F761" s="126">
        <v>83.459998999999996</v>
      </c>
      <c r="G761" s="126">
        <v>78.174689999999998</v>
      </c>
      <c r="H761" s="127">
        <v>3882900</v>
      </c>
      <c r="K761" s="125">
        <v>42699</v>
      </c>
      <c r="L761" s="126">
        <v>2206.2700199999999</v>
      </c>
      <c r="M761" s="126">
        <v>2213.3500979999999</v>
      </c>
      <c r="N761" s="126">
        <v>2206.2700199999999</v>
      </c>
      <c r="O761" s="126">
        <v>2213.3500979999999</v>
      </c>
      <c r="P761" s="126">
        <v>2213.3500979999999</v>
      </c>
      <c r="Q761" s="127">
        <v>1584600000</v>
      </c>
    </row>
    <row r="762" spans="2:17">
      <c r="B762" s="125">
        <v>42702</v>
      </c>
      <c r="C762" s="126">
        <v>83.129997000000003</v>
      </c>
      <c r="D762" s="126">
        <v>83.360000999999997</v>
      </c>
      <c r="E762" s="126">
        <v>82.760002</v>
      </c>
      <c r="F762" s="126">
        <v>83.07</v>
      </c>
      <c r="G762" s="126">
        <v>77.809387000000001</v>
      </c>
      <c r="H762" s="127">
        <v>6990100</v>
      </c>
      <c r="K762" s="125">
        <v>42702</v>
      </c>
      <c r="L762" s="126">
        <v>2210.209961</v>
      </c>
      <c r="M762" s="126">
        <v>2211.139893</v>
      </c>
      <c r="N762" s="126">
        <v>2200.360107</v>
      </c>
      <c r="O762" s="126">
        <v>2201.719971</v>
      </c>
      <c r="P762" s="126">
        <v>2201.719971</v>
      </c>
      <c r="Q762" s="127">
        <v>3505650000</v>
      </c>
    </row>
    <row r="763" spans="2:17">
      <c r="B763" s="125">
        <v>42703</v>
      </c>
      <c r="C763" s="126">
        <v>83.419998000000007</v>
      </c>
      <c r="D763" s="126">
        <v>83.480002999999996</v>
      </c>
      <c r="E763" s="126">
        <v>82.690002000000007</v>
      </c>
      <c r="F763" s="126">
        <v>82.889999000000003</v>
      </c>
      <c r="G763" s="126">
        <v>77.640784999999994</v>
      </c>
      <c r="H763" s="127">
        <v>6183100</v>
      </c>
      <c r="K763" s="125">
        <v>42703</v>
      </c>
      <c r="L763" s="126">
        <v>2200.76001</v>
      </c>
      <c r="M763" s="126">
        <v>2210.459961</v>
      </c>
      <c r="N763" s="126">
        <v>2198.1499020000001</v>
      </c>
      <c r="O763" s="126">
        <v>2204.6599120000001</v>
      </c>
      <c r="P763" s="126">
        <v>2204.6599120000001</v>
      </c>
      <c r="Q763" s="127">
        <v>3706560000</v>
      </c>
    </row>
    <row r="764" spans="2:17">
      <c r="B764" s="125">
        <v>42704</v>
      </c>
      <c r="C764" s="126">
        <v>82.519997000000004</v>
      </c>
      <c r="D764" s="126">
        <v>82.830001999999993</v>
      </c>
      <c r="E764" s="126">
        <v>82.260002</v>
      </c>
      <c r="F764" s="126">
        <v>82.459998999999996</v>
      </c>
      <c r="G764" s="126">
        <v>77.238014000000007</v>
      </c>
      <c r="H764" s="127">
        <v>12115500</v>
      </c>
      <c r="K764" s="125">
        <v>42704</v>
      </c>
      <c r="L764" s="126">
        <v>2204.969971</v>
      </c>
      <c r="M764" s="126">
        <v>2214.1000979999999</v>
      </c>
      <c r="N764" s="126">
        <v>2198.8100589999999</v>
      </c>
      <c r="O764" s="126">
        <v>2198.8100589999999</v>
      </c>
      <c r="P764" s="126">
        <v>2198.8100589999999</v>
      </c>
      <c r="Q764" s="127">
        <v>5533980000</v>
      </c>
    </row>
    <row r="765" spans="2:17">
      <c r="B765" s="125">
        <v>42705</v>
      </c>
      <c r="C765" s="126">
        <v>82.209998999999996</v>
      </c>
      <c r="D765" s="126">
        <v>82.32</v>
      </c>
      <c r="E765" s="126">
        <v>81.180000000000007</v>
      </c>
      <c r="F765" s="126">
        <v>81.860000999999997</v>
      </c>
      <c r="G765" s="126">
        <v>76.676002999999994</v>
      </c>
      <c r="H765" s="127">
        <v>12516900</v>
      </c>
      <c r="K765" s="125">
        <v>42705</v>
      </c>
      <c r="L765" s="126">
        <v>2200.169922</v>
      </c>
      <c r="M765" s="126">
        <v>2202.6000979999999</v>
      </c>
      <c r="N765" s="126">
        <v>2187.4399410000001</v>
      </c>
      <c r="O765" s="126">
        <v>2191.080078</v>
      </c>
      <c r="P765" s="126">
        <v>2191.080078</v>
      </c>
      <c r="Q765" s="127">
        <v>5063740000</v>
      </c>
    </row>
    <row r="766" spans="2:17">
      <c r="B766" s="125">
        <v>42706</v>
      </c>
      <c r="C766" s="126">
        <v>82.349997999999999</v>
      </c>
      <c r="D766" s="126">
        <v>82.68</v>
      </c>
      <c r="E766" s="126">
        <v>82.07</v>
      </c>
      <c r="F766" s="126">
        <v>82.400002000000001</v>
      </c>
      <c r="G766" s="126">
        <v>77.181824000000006</v>
      </c>
      <c r="H766" s="127">
        <v>9079400</v>
      </c>
      <c r="K766" s="125">
        <v>42706</v>
      </c>
      <c r="L766" s="126">
        <v>2191.1201169999999</v>
      </c>
      <c r="M766" s="126">
        <v>2197.9499510000001</v>
      </c>
      <c r="N766" s="126">
        <v>2188.3701169999999</v>
      </c>
      <c r="O766" s="126">
        <v>2191.9499510000001</v>
      </c>
      <c r="P766" s="126">
        <v>2191.9499510000001</v>
      </c>
      <c r="Q766" s="127">
        <v>3779500000</v>
      </c>
    </row>
    <row r="767" spans="2:17">
      <c r="B767" s="125">
        <v>42709</v>
      </c>
      <c r="C767" s="126">
        <v>82.559997999999993</v>
      </c>
      <c r="D767" s="126">
        <v>83.080001999999993</v>
      </c>
      <c r="E767" s="126">
        <v>82.480002999999996</v>
      </c>
      <c r="F767" s="126">
        <v>82.989998</v>
      </c>
      <c r="G767" s="126">
        <v>77.734451000000007</v>
      </c>
      <c r="H767" s="127">
        <v>8597500</v>
      </c>
      <c r="K767" s="125">
        <v>42709</v>
      </c>
      <c r="L767" s="126">
        <v>2200.6499020000001</v>
      </c>
      <c r="M767" s="126">
        <v>2209.419922</v>
      </c>
      <c r="N767" s="126">
        <v>2199.969971</v>
      </c>
      <c r="O767" s="126">
        <v>2204.709961</v>
      </c>
      <c r="P767" s="126">
        <v>2204.709961</v>
      </c>
      <c r="Q767" s="127">
        <v>3895230000</v>
      </c>
    </row>
    <row r="768" spans="2:17">
      <c r="B768" s="125">
        <v>42710</v>
      </c>
      <c r="C768" s="126">
        <v>83.239998</v>
      </c>
      <c r="D768" s="126">
        <v>83.25</v>
      </c>
      <c r="E768" s="126">
        <v>82.610000999999997</v>
      </c>
      <c r="F768" s="126">
        <v>82.910004000000001</v>
      </c>
      <c r="G768" s="126">
        <v>77.659514999999999</v>
      </c>
      <c r="H768" s="127">
        <v>7327200</v>
      </c>
      <c r="K768" s="125">
        <v>42710</v>
      </c>
      <c r="L768" s="126">
        <v>2207.26001</v>
      </c>
      <c r="M768" s="126">
        <v>2212.780029</v>
      </c>
      <c r="N768" s="126">
        <v>2202.209961</v>
      </c>
      <c r="O768" s="126">
        <v>2212.2299800000001</v>
      </c>
      <c r="P768" s="126">
        <v>2212.2299800000001</v>
      </c>
      <c r="Q768" s="127">
        <v>3855320000</v>
      </c>
    </row>
    <row r="769" spans="2:17">
      <c r="B769" s="125">
        <v>42711</v>
      </c>
      <c r="C769" s="126">
        <v>82.739998</v>
      </c>
      <c r="D769" s="126">
        <v>84.279999000000004</v>
      </c>
      <c r="E769" s="126">
        <v>82.709998999999996</v>
      </c>
      <c r="F769" s="126">
        <v>84.18</v>
      </c>
      <c r="G769" s="126">
        <v>78.849091000000001</v>
      </c>
      <c r="H769" s="127">
        <v>8567700</v>
      </c>
      <c r="K769" s="125">
        <v>42711</v>
      </c>
      <c r="L769" s="126">
        <v>2210.719971</v>
      </c>
      <c r="M769" s="126">
        <v>2241.6298830000001</v>
      </c>
      <c r="N769" s="126">
        <v>2208.929932</v>
      </c>
      <c r="O769" s="126">
        <v>2241.3500979999999</v>
      </c>
      <c r="P769" s="126">
        <v>2241.3500979999999</v>
      </c>
      <c r="Q769" s="127">
        <v>4501820000</v>
      </c>
    </row>
    <row r="770" spans="2:17">
      <c r="B770" s="125">
        <v>42712</v>
      </c>
      <c r="C770" s="126">
        <v>83.790001000000004</v>
      </c>
      <c r="D770" s="126">
        <v>84.18</v>
      </c>
      <c r="E770" s="126">
        <v>83.5</v>
      </c>
      <c r="F770" s="126">
        <v>83.5</v>
      </c>
      <c r="G770" s="126">
        <v>78.212151000000006</v>
      </c>
      <c r="H770" s="127">
        <v>7522800</v>
      </c>
      <c r="K770" s="125">
        <v>42712</v>
      </c>
      <c r="L770" s="126">
        <v>2241.1298830000001</v>
      </c>
      <c r="M770" s="126">
        <v>2251.6899410000001</v>
      </c>
      <c r="N770" s="126">
        <v>2237.570068</v>
      </c>
      <c r="O770" s="126">
        <v>2246.1899410000001</v>
      </c>
      <c r="P770" s="126">
        <v>2246.1899410000001</v>
      </c>
      <c r="Q770" s="127">
        <v>4200580000</v>
      </c>
    </row>
    <row r="771" spans="2:17">
      <c r="B771" s="125">
        <v>42713</v>
      </c>
      <c r="C771" s="126">
        <v>83.519997000000004</v>
      </c>
      <c r="D771" s="126">
        <v>84.400002000000001</v>
      </c>
      <c r="E771" s="126">
        <v>83.470000999999996</v>
      </c>
      <c r="F771" s="126">
        <v>84.370002999999997</v>
      </c>
      <c r="G771" s="126">
        <v>79.027054000000007</v>
      </c>
      <c r="H771" s="127">
        <v>8004500</v>
      </c>
      <c r="K771" s="125">
        <v>42713</v>
      </c>
      <c r="L771" s="126">
        <v>2249.7299800000001</v>
      </c>
      <c r="M771" s="126">
        <v>2259.8000489999999</v>
      </c>
      <c r="N771" s="126">
        <v>2249.2299800000001</v>
      </c>
      <c r="O771" s="126">
        <v>2259.530029</v>
      </c>
      <c r="P771" s="126">
        <v>2259.530029</v>
      </c>
      <c r="Q771" s="127">
        <v>3884480000</v>
      </c>
    </row>
    <row r="772" spans="2:17">
      <c r="B772" s="125">
        <v>42716</v>
      </c>
      <c r="C772" s="126">
        <v>84.209998999999996</v>
      </c>
      <c r="D772" s="126">
        <v>85.18</v>
      </c>
      <c r="E772" s="126">
        <v>84.209998999999996</v>
      </c>
      <c r="F772" s="126">
        <v>85.129997000000003</v>
      </c>
      <c r="G772" s="126">
        <v>79.738922000000002</v>
      </c>
      <c r="H772" s="127">
        <v>7494100</v>
      </c>
      <c r="K772" s="125">
        <v>42716</v>
      </c>
      <c r="L772" s="126">
        <v>2258.830078</v>
      </c>
      <c r="M772" s="126">
        <v>2264.030029</v>
      </c>
      <c r="N772" s="126">
        <v>2252.3701169999999</v>
      </c>
      <c r="O772" s="126">
        <v>2256.959961</v>
      </c>
      <c r="P772" s="126">
        <v>2256.959961</v>
      </c>
      <c r="Q772" s="127">
        <v>4034510000</v>
      </c>
    </row>
    <row r="773" spans="2:17">
      <c r="B773" s="125">
        <v>42717</v>
      </c>
      <c r="C773" s="126">
        <v>84.669998000000007</v>
      </c>
      <c r="D773" s="126">
        <v>85.360000999999997</v>
      </c>
      <c r="E773" s="126">
        <v>84.529999000000004</v>
      </c>
      <c r="F773" s="126">
        <v>85.18</v>
      </c>
      <c r="G773" s="126">
        <v>79.785774000000004</v>
      </c>
      <c r="H773" s="127">
        <v>11795900</v>
      </c>
      <c r="K773" s="125">
        <v>42717</v>
      </c>
      <c r="L773" s="126">
        <v>2263.320068</v>
      </c>
      <c r="M773" s="126">
        <v>2277.530029</v>
      </c>
      <c r="N773" s="126">
        <v>2263.320068</v>
      </c>
      <c r="O773" s="126">
        <v>2271.719971</v>
      </c>
      <c r="P773" s="126">
        <v>2271.719971</v>
      </c>
      <c r="Q773" s="127">
        <v>3857590000</v>
      </c>
    </row>
    <row r="774" spans="2:17">
      <c r="B774" s="125">
        <v>42718</v>
      </c>
      <c r="C774" s="126">
        <v>85.290001000000004</v>
      </c>
      <c r="D774" s="126">
        <v>85.739998</v>
      </c>
      <c r="E774" s="126">
        <v>84.169998000000007</v>
      </c>
      <c r="F774" s="126">
        <v>84.370002999999997</v>
      </c>
      <c r="G774" s="126">
        <v>79.027054000000007</v>
      </c>
      <c r="H774" s="127">
        <v>12292200</v>
      </c>
      <c r="K774" s="125">
        <v>42718</v>
      </c>
      <c r="L774" s="126">
        <v>2268.3500979999999</v>
      </c>
      <c r="M774" s="126">
        <v>2276.1999510000001</v>
      </c>
      <c r="N774" s="126">
        <v>2248.4399410000001</v>
      </c>
      <c r="O774" s="126">
        <v>2253.280029</v>
      </c>
      <c r="P774" s="126">
        <v>2253.280029</v>
      </c>
      <c r="Q774" s="127">
        <v>4406970000</v>
      </c>
    </row>
    <row r="775" spans="2:17">
      <c r="B775" s="125">
        <v>42719</v>
      </c>
      <c r="C775" s="126">
        <v>84.150002000000001</v>
      </c>
      <c r="D775" s="126">
        <v>84.800003000000004</v>
      </c>
      <c r="E775" s="126">
        <v>83.610000999999997</v>
      </c>
      <c r="F775" s="126">
        <v>84.68</v>
      </c>
      <c r="G775" s="126">
        <v>79.317429000000004</v>
      </c>
      <c r="H775" s="127">
        <v>8768100</v>
      </c>
      <c r="K775" s="125">
        <v>42719</v>
      </c>
      <c r="L775" s="126">
        <v>2253.7700199999999</v>
      </c>
      <c r="M775" s="126">
        <v>2272.1201169999999</v>
      </c>
      <c r="N775" s="126">
        <v>2253.7700199999999</v>
      </c>
      <c r="O775" s="126">
        <v>2262.030029</v>
      </c>
      <c r="P775" s="126">
        <v>2262.030029</v>
      </c>
      <c r="Q775" s="127">
        <v>4168200000</v>
      </c>
    </row>
    <row r="776" spans="2:17">
      <c r="B776" s="125">
        <v>42720</v>
      </c>
      <c r="C776" s="126">
        <v>84.900002000000001</v>
      </c>
      <c r="D776" s="126">
        <v>85.120002999999997</v>
      </c>
      <c r="E776" s="126">
        <v>84.150002000000001</v>
      </c>
      <c r="F776" s="126">
        <v>84.68</v>
      </c>
      <c r="G776" s="126">
        <v>79.317429000000004</v>
      </c>
      <c r="H776" s="127">
        <v>18095400</v>
      </c>
      <c r="K776" s="125">
        <v>42720</v>
      </c>
      <c r="L776" s="126">
        <v>2266.8100589999999</v>
      </c>
      <c r="M776" s="126">
        <v>2268.0500489999999</v>
      </c>
      <c r="N776" s="126">
        <v>2254.23999</v>
      </c>
      <c r="O776" s="126">
        <v>2258.070068</v>
      </c>
      <c r="P776" s="126">
        <v>2258.070068</v>
      </c>
      <c r="Q776" s="127">
        <v>5920340000</v>
      </c>
    </row>
    <row r="777" spans="2:17">
      <c r="B777" s="125">
        <v>42723</v>
      </c>
      <c r="C777" s="126">
        <v>84.75</v>
      </c>
      <c r="D777" s="126">
        <v>84.980002999999996</v>
      </c>
      <c r="E777" s="126">
        <v>84.32</v>
      </c>
      <c r="F777" s="126">
        <v>84.709998999999996</v>
      </c>
      <c r="G777" s="126">
        <v>79.345528000000002</v>
      </c>
      <c r="H777" s="127">
        <v>6431200</v>
      </c>
      <c r="K777" s="125">
        <v>42723</v>
      </c>
      <c r="L777" s="126">
        <v>2259.23999</v>
      </c>
      <c r="M777" s="126">
        <v>2267.469971</v>
      </c>
      <c r="N777" s="126">
        <v>2258.209961</v>
      </c>
      <c r="O777" s="126">
        <v>2262.530029</v>
      </c>
      <c r="P777" s="126">
        <v>2262.530029</v>
      </c>
      <c r="Q777" s="127">
        <v>3248370000</v>
      </c>
    </row>
    <row r="778" spans="2:17">
      <c r="B778" s="125">
        <v>42724</v>
      </c>
      <c r="C778" s="126">
        <v>84.57</v>
      </c>
      <c r="D778" s="126">
        <v>84.709998999999996</v>
      </c>
      <c r="E778" s="126">
        <v>84.190002000000007</v>
      </c>
      <c r="F778" s="126">
        <v>84.57</v>
      </c>
      <c r="G778" s="126">
        <v>79.214386000000005</v>
      </c>
      <c r="H778" s="127">
        <v>7485400</v>
      </c>
      <c r="K778" s="125">
        <v>42724</v>
      </c>
      <c r="L778" s="126">
        <v>2266.5</v>
      </c>
      <c r="M778" s="126">
        <v>2272.5600589999999</v>
      </c>
      <c r="N778" s="126">
        <v>2266.139893</v>
      </c>
      <c r="O778" s="126">
        <v>2270.76001</v>
      </c>
      <c r="P778" s="126">
        <v>2270.76001</v>
      </c>
      <c r="Q778" s="127">
        <v>3298780000</v>
      </c>
    </row>
    <row r="779" spans="2:17">
      <c r="B779" s="125">
        <v>42725</v>
      </c>
      <c r="C779" s="126">
        <v>84.190002000000007</v>
      </c>
      <c r="D779" s="126">
        <v>84.730002999999996</v>
      </c>
      <c r="E779" s="126">
        <v>84.120002999999997</v>
      </c>
      <c r="F779" s="126">
        <v>84.279999000000004</v>
      </c>
      <c r="G779" s="126">
        <v>78.942749000000006</v>
      </c>
      <c r="H779" s="127">
        <v>6099300</v>
      </c>
      <c r="K779" s="125">
        <v>42725</v>
      </c>
      <c r="L779" s="126">
        <v>2270.540039</v>
      </c>
      <c r="M779" s="126">
        <v>2271.2299800000001</v>
      </c>
      <c r="N779" s="126">
        <v>2265.1499020000001</v>
      </c>
      <c r="O779" s="126">
        <v>2265.179932</v>
      </c>
      <c r="P779" s="126">
        <v>2265.179932</v>
      </c>
      <c r="Q779" s="127">
        <v>2852230000</v>
      </c>
    </row>
    <row r="780" spans="2:17">
      <c r="B780" s="125">
        <v>42726</v>
      </c>
      <c r="C780" s="126">
        <v>84</v>
      </c>
      <c r="D780" s="126">
        <v>84.610000999999997</v>
      </c>
      <c r="E780" s="126">
        <v>83.870002999999997</v>
      </c>
      <c r="F780" s="126">
        <v>84.470000999999996</v>
      </c>
      <c r="G780" s="126">
        <v>79.120711999999997</v>
      </c>
      <c r="H780" s="127">
        <v>7864800</v>
      </c>
      <c r="K780" s="125">
        <v>42726</v>
      </c>
      <c r="L780" s="126">
        <v>2262.929932</v>
      </c>
      <c r="M780" s="126">
        <v>2263.179932</v>
      </c>
      <c r="N780" s="126">
        <v>2256.080078</v>
      </c>
      <c r="O780" s="126">
        <v>2260.959961</v>
      </c>
      <c r="P780" s="126">
        <v>2260.959961</v>
      </c>
      <c r="Q780" s="127">
        <v>2876320000</v>
      </c>
    </row>
    <row r="781" spans="2:17">
      <c r="B781" s="125">
        <v>42727</v>
      </c>
      <c r="C781" s="126">
        <v>84.68</v>
      </c>
      <c r="D781" s="126">
        <v>85.18</v>
      </c>
      <c r="E781" s="126">
        <v>84.550003000000004</v>
      </c>
      <c r="F781" s="126">
        <v>84.959998999999996</v>
      </c>
      <c r="G781" s="126">
        <v>79.579696999999996</v>
      </c>
      <c r="H781" s="127">
        <v>5271700</v>
      </c>
      <c r="K781" s="125">
        <v>42727</v>
      </c>
      <c r="L781" s="126">
        <v>2260.25</v>
      </c>
      <c r="M781" s="126">
        <v>2263.790039</v>
      </c>
      <c r="N781" s="126">
        <v>2258.8400879999999</v>
      </c>
      <c r="O781" s="126">
        <v>2263.790039</v>
      </c>
      <c r="P781" s="126">
        <v>2263.790039</v>
      </c>
      <c r="Q781" s="127">
        <v>2020550000</v>
      </c>
    </row>
    <row r="782" spans="2:17">
      <c r="B782" s="125">
        <v>42731</v>
      </c>
      <c r="C782" s="126">
        <v>84.900002000000001</v>
      </c>
      <c r="D782" s="126">
        <v>84.940002000000007</v>
      </c>
      <c r="E782" s="126">
        <v>84.419998000000007</v>
      </c>
      <c r="F782" s="126">
        <v>84.599997999999999</v>
      </c>
      <c r="G782" s="126">
        <v>79.242485000000002</v>
      </c>
      <c r="H782" s="127">
        <v>3782600</v>
      </c>
      <c r="K782" s="125">
        <v>42731</v>
      </c>
      <c r="L782" s="126">
        <v>2266.2299800000001</v>
      </c>
      <c r="M782" s="126">
        <v>2273.820068</v>
      </c>
      <c r="N782" s="126">
        <v>2266.1499020000001</v>
      </c>
      <c r="O782" s="126">
        <v>2268.8798830000001</v>
      </c>
      <c r="P782" s="126">
        <v>2268.8798830000001</v>
      </c>
      <c r="Q782" s="127">
        <v>1987080000</v>
      </c>
    </row>
    <row r="783" spans="2:17">
      <c r="B783" s="125">
        <v>42732</v>
      </c>
      <c r="C783" s="126">
        <v>84.400002000000001</v>
      </c>
      <c r="D783" s="126">
        <v>84.629997000000003</v>
      </c>
      <c r="E783" s="126">
        <v>83.949996999999996</v>
      </c>
      <c r="F783" s="126">
        <v>84.07</v>
      </c>
      <c r="G783" s="126">
        <v>78.746048000000002</v>
      </c>
      <c r="H783" s="127">
        <v>4298800</v>
      </c>
      <c r="K783" s="125">
        <v>42732</v>
      </c>
      <c r="L783" s="126">
        <v>2270.2299800000001</v>
      </c>
      <c r="M783" s="126">
        <v>2271.3100589999999</v>
      </c>
      <c r="N783" s="126">
        <v>2249.110107</v>
      </c>
      <c r="O783" s="126">
        <v>2249.919922</v>
      </c>
      <c r="P783" s="126">
        <v>2249.919922</v>
      </c>
      <c r="Q783" s="127">
        <v>2392360000</v>
      </c>
    </row>
    <row r="784" spans="2:17">
      <c r="B784" s="125">
        <v>42733</v>
      </c>
      <c r="C784" s="126">
        <v>84.239998</v>
      </c>
      <c r="D784" s="126">
        <v>84.489998</v>
      </c>
      <c r="E784" s="126">
        <v>84.099997999999999</v>
      </c>
      <c r="F784" s="126">
        <v>84.349997999999999</v>
      </c>
      <c r="G784" s="126">
        <v>79.008324000000002</v>
      </c>
      <c r="H784" s="127">
        <v>3684900</v>
      </c>
      <c r="K784" s="125">
        <v>42733</v>
      </c>
      <c r="L784" s="126">
        <v>2249.5</v>
      </c>
      <c r="M784" s="126">
        <v>2254.51001</v>
      </c>
      <c r="N784" s="126">
        <v>2244.5600589999999</v>
      </c>
      <c r="O784" s="126">
        <v>2249.26001</v>
      </c>
      <c r="P784" s="126">
        <v>2249.26001</v>
      </c>
      <c r="Q784" s="127">
        <v>2336370000</v>
      </c>
    </row>
    <row r="785" spans="2:17">
      <c r="B785" s="125">
        <v>42734</v>
      </c>
      <c r="C785" s="126">
        <v>84.169998000000007</v>
      </c>
      <c r="D785" s="126">
        <v>84.449996999999996</v>
      </c>
      <c r="E785" s="126">
        <v>83.919998000000007</v>
      </c>
      <c r="F785" s="126">
        <v>84.080001999999993</v>
      </c>
      <c r="G785" s="126">
        <v>78.755416999999994</v>
      </c>
      <c r="H785" s="127">
        <v>6209800</v>
      </c>
      <c r="K785" s="125">
        <v>42734</v>
      </c>
      <c r="L785" s="126">
        <v>2251.610107</v>
      </c>
      <c r="M785" s="126">
        <v>2253.580078</v>
      </c>
      <c r="N785" s="126">
        <v>2233.6201169999999</v>
      </c>
      <c r="O785" s="126">
        <v>2238.830078</v>
      </c>
      <c r="P785" s="126">
        <v>2238.830078</v>
      </c>
      <c r="Q785" s="127">
        <v>2670900000</v>
      </c>
    </row>
    <row r="786" spans="2:17">
      <c r="B786" s="125">
        <v>42738</v>
      </c>
      <c r="C786" s="126">
        <v>83.879997000000003</v>
      </c>
      <c r="D786" s="126">
        <v>84.389999000000003</v>
      </c>
      <c r="E786" s="126">
        <v>83.5</v>
      </c>
      <c r="F786" s="126">
        <v>84.199996999999996</v>
      </c>
      <c r="G786" s="126">
        <v>78.867828000000003</v>
      </c>
      <c r="H786" s="127">
        <v>8792700</v>
      </c>
      <c r="K786" s="125">
        <v>42738</v>
      </c>
      <c r="L786" s="126">
        <v>2251.570068</v>
      </c>
      <c r="M786" s="126">
        <v>2263.8798830000001</v>
      </c>
      <c r="N786" s="126">
        <v>2245.1298830000001</v>
      </c>
      <c r="O786" s="126">
        <v>2257.830078</v>
      </c>
      <c r="P786" s="126">
        <v>2257.830078</v>
      </c>
      <c r="Q786" s="127">
        <v>3770530000</v>
      </c>
    </row>
    <row r="787" spans="2:17">
      <c r="B787" s="125">
        <v>42739</v>
      </c>
      <c r="C787" s="126">
        <v>84.449996999999996</v>
      </c>
      <c r="D787" s="126">
        <v>84.599997999999999</v>
      </c>
      <c r="E787" s="126">
        <v>84.239998</v>
      </c>
      <c r="F787" s="126">
        <v>84.5</v>
      </c>
      <c r="G787" s="126">
        <v>79.148819000000003</v>
      </c>
      <c r="H787" s="127">
        <v>8096700</v>
      </c>
      <c r="K787" s="125">
        <v>42739</v>
      </c>
      <c r="L787" s="126">
        <v>2261.6000979999999</v>
      </c>
      <c r="M787" s="126">
        <v>2272.820068</v>
      </c>
      <c r="N787" s="126">
        <v>2261.6000979999999</v>
      </c>
      <c r="O787" s="126">
        <v>2270.75</v>
      </c>
      <c r="P787" s="126">
        <v>2270.75</v>
      </c>
      <c r="Q787" s="127">
        <v>3764890000</v>
      </c>
    </row>
    <row r="788" spans="2:17">
      <c r="B788" s="125">
        <v>42740</v>
      </c>
      <c r="C788" s="126">
        <v>84.410004000000001</v>
      </c>
      <c r="D788" s="126">
        <v>85.43</v>
      </c>
      <c r="E788" s="126">
        <v>84.379997000000003</v>
      </c>
      <c r="F788" s="126">
        <v>85.059997999999993</v>
      </c>
      <c r="G788" s="126">
        <v>79.673362999999995</v>
      </c>
      <c r="H788" s="127">
        <v>6852400</v>
      </c>
      <c r="K788" s="125">
        <v>42740</v>
      </c>
      <c r="L788" s="126">
        <v>2268.179932</v>
      </c>
      <c r="M788" s="126">
        <v>2271.5</v>
      </c>
      <c r="N788" s="126">
        <v>2260.4499510000001</v>
      </c>
      <c r="O788" s="126">
        <v>2269</v>
      </c>
      <c r="P788" s="126">
        <v>2269</v>
      </c>
      <c r="Q788" s="127">
        <v>3761820000</v>
      </c>
    </row>
    <row r="789" spans="2:17">
      <c r="B789" s="125">
        <v>42741</v>
      </c>
      <c r="C789" s="126">
        <v>84.940002000000007</v>
      </c>
      <c r="D789" s="126">
        <v>85.25</v>
      </c>
      <c r="E789" s="126">
        <v>84.620002999999997</v>
      </c>
      <c r="F789" s="126">
        <v>85.029999000000004</v>
      </c>
      <c r="G789" s="126">
        <v>79.645247999999995</v>
      </c>
      <c r="H789" s="127">
        <v>4799900</v>
      </c>
      <c r="K789" s="125">
        <v>42741</v>
      </c>
      <c r="L789" s="126">
        <v>2271.139893</v>
      </c>
      <c r="M789" s="126">
        <v>2282.1000979999999</v>
      </c>
      <c r="N789" s="126">
        <v>2264.0600589999999</v>
      </c>
      <c r="O789" s="126">
        <v>2276.9799800000001</v>
      </c>
      <c r="P789" s="126">
        <v>2276.9799800000001</v>
      </c>
      <c r="Q789" s="127">
        <v>3339890000</v>
      </c>
    </row>
    <row r="790" spans="2:17">
      <c r="B790" s="125">
        <v>42744</v>
      </c>
      <c r="C790" s="126">
        <v>84.059997999999993</v>
      </c>
      <c r="D790" s="126">
        <v>84.660004000000001</v>
      </c>
      <c r="E790" s="126">
        <v>83.75</v>
      </c>
      <c r="F790" s="126">
        <v>84.400002000000001</v>
      </c>
      <c r="G790" s="126">
        <v>79.055153000000004</v>
      </c>
      <c r="H790" s="127">
        <v>10981100</v>
      </c>
      <c r="K790" s="125">
        <v>42744</v>
      </c>
      <c r="L790" s="126">
        <v>2273.5900879999999</v>
      </c>
      <c r="M790" s="126">
        <v>2275.48999</v>
      </c>
      <c r="N790" s="126">
        <v>2268.8999020000001</v>
      </c>
      <c r="O790" s="126">
        <v>2268.8999020000001</v>
      </c>
      <c r="P790" s="126">
        <v>2268.8999020000001</v>
      </c>
      <c r="Q790" s="127">
        <v>3217610000</v>
      </c>
    </row>
    <row r="791" spans="2:17">
      <c r="B791" s="125">
        <v>42745</v>
      </c>
      <c r="C791" s="126">
        <v>84.339995999999999</v>
      </c>
      <c r="D791" s="126">
        <v>84.43</v>
      </c>
      <c r="E791" s="126">
        <v>83.239998</v>
      </c>
      <c r="F791" s="126">
        <v>83.489998</v>
      </c>
      <c r="G791" s="126">
        <v>78.202781999999999</v>
      </c>
      <c r="H791" s="127">
        <v>10918200</v>
      </c>
      <c r="K791" s="125">
        <v>42745</v>
      </c>
      <c r="L791" s="126">
        <v>2269.719971</v>
      </c>
      <c r="M791" s="126">
        <v>2279.2700199999999</v>
      </c>
      <c r="N791" s="126">
        <v>2265.2700199999999</v>
      </c>
      <c r="O791" s="126">
        <v>2268.8999020000001</v>
      </c>
      <c r="P791" s="126">
        <v>2268.8999020000001</v>
      </c>
      <c r="Q791" s="127">
        <v>3638790000</v>
      </c>
    </row>
    <row r="792" spans="2:17">
      <c r="B792" s="125">
        <v>42746</v>
      </c>
      <c r="C792" s="126">
        <v>83.389999000000003</v>
      </c>
      <c r="D792" s="126">
        <v>83.75</v>
      </c>
      <c r="E792" s="126">
        <v>83.279999000000004</v>
      </c>
      <c r="F792" s="126">
        <v>83.75</v>
      </c>
      <c r="G792" s="126">
        <v>78.446312000000006</v>
      </c>
      <c r="H792" s="127">
        <v>9572300</v>
      </c>
      <c r="K792" s="125">
        <v>42746</v>
      </c>
      <c r="L792" s="126">
        <v>2268.6000979999999</v>
      </c>
      <c r="M792" s="126">
        <v>2275.320068</v>
      </c>
      <c r="N792" s="126">
        <v>2260.830078</v>
      </c>
      <c r="O792" s="126">
        <v>2275.320068</v>
      </c>
      <c r="P792" s="126">
        <v>2275.320068</v>
      </c>
      <c r="Q792" s="127">
        <v>3620410000</v>
      </c>
    </row>
    <row r="793" spans="2:17">
      <c r="B793" s="125">
        <v>42747</v>
      </c>
      <c r="C793" s="126">
        <v>83.709998999999996</v>
      </c>
      <c r="D793" s="126">
        <v>83.879997000000003</v>
      </c>
      <c r="E793" s="126">
        <v>83.370002999999997</v>
      </c>
      <c r="F793" s="126">
        <v>83.839995999999999</v>
      </c>
      <c r="G793" s="126">
        <v>78.530617000000007</v>
      </c>
      <c r="H793" s="127">
        <v>6545400</v>
      </c>
      <c r="K793" s="125">
        <v>42747</v>
      </c>
      <c r="L793" s="126">
        <v>2271.139893</v>
      </c>
      <c r="M793" s="126">
        <v>2271.780029</v>
      </c>
      <c r="N793" s="126">
        <v>2254.25</v>
      </c>
      <c r="O793" s="126">
        <v>2270.4399410000001</v>
      </c>
      <c r="P793" s="126">
        <v>2270.4399410000001</v>
      </c>
      <c r="Q793" s="127">
        <v>3462130000</v>
      </c>
    </row>
    <row r="794" spans="2:17">
      <c r="B794" s="125">
        <v>42748</v>
      </c>
      <c r="C794" s="126">
        <v>83.849997999999999</v>
      </c>
      <c r="D794" s="126">
        <v>84.019997000000004</v>
      </c>
      <c r="E794" s="126">
        <v>83.440002000000007</v>
      </c>
      <c r="F794" s="126">
        <v>84.010002</v>
      </c>
      <c r="G794" s="126">
        <v>78.689850000000007</v>
      </c>
      <c r="H794" s="127">
        <v>6762800</v>
      </c>
      <c r="K794" s="125">
        <v>42748</v>
      </c>
      <c r="L794" s="126">
        <v>2272.73999</v>
      </c>
      <c r="M794" s="126">
        <v>2278.679932</v>
      </c>
      <c r="N794" s="126">
        <v>2271.51001</v>
      </c>
      <c r="O794" s="126">
        <v>2274.639893</v>
      </c>
      <c r="P794" s="126">
        <v>2274.639893</v>
      </c>
      <c r="Q794" s="127">
        <v>3081270000</v>
      </c>
    </row>
    <row r="795" spans="2:17">
      <c r="B795" s="125">
        <v>42752</v>
      </c>
      <c r="C795" s="126">
        <v>83.900002000000001</v>
      </c>
      <c r="D795" s="126">
        <v>85.580001999999993</v>
      </c>
      <c r="E795" s="126">
        <v>83.879997000000003</v>
      </c>
      <c r="F795" s="126">
        <v>85.209998999999996</v>
      </c>
      <c r="G795" s="126">
        <v>79.813866000000004</v>
      </c>
      <c r="H795" s="127">
        <v>13097600</v>
      </c>
      <c r="K795" s="125">
        <v>42752</v>
      </c>
      <c r="L795" s="126">
        <v>2269.139893</v>
      </c>
      <c r="M795" s="126">
        <v>2272.080078</v>
      </c>
      <c r="N795" s="126">
        <v>2262.8100589999999</v>
      </c>
      <c r="O795" s="126">
        <v>2267.889893</v>
      </c>
      <c r="P795" s="126">
        <v>2267.889893</v>
      </c>
      <c r="Q795" s="127">
        <v>3584990000</v>
      </c>
    </row>
    <row r="796" spans="2:17">
      <c r="B796" s="125">
        <v>42753</v>
      </c>
      <c r="C796" s="126">
        <v>84.800003000000004</v>
      </c>
      <c r="D796" s="126">
        <v>85.300003000000004</v>
      </c>
      <c r="E796" s="126">
        <v>84.589995999999999</v>
      </c>
      <c r="F796" s="126">
        <v>84.93</v>
      </c>
      <c r="G796" s="126">
        <v>80.181586999999993</v>
      </c>
      <c r="H796" s="127">
        <v>10520400</v>
      </c>
      <c r="K796" s="125">
        <v>42753</v>
      </c>
      <c r="L796" s="126">
        <v>2269.139893</v>
      </c>
      <c r="M796" s="126">
        <v>2272.01001</v>
      </c>
      <c r="N796" s="126">
        <v>2263.3500979999999</v>
      </c>
      <c r="O796" s="126">
        <v>2271.889893</v>
      </c>
      <c r="P796" s="126">
        <v>2271.889893</v>
      </c>
      <c r="Q796" s="127">
        <v>3315250000</v>
      </c>
    </row>
    <row r="797" spans="2:17">
      <c r="B797" s="125">
        <v>42754</v>
      </c>
      <c r="C797" s="126">
        <v>84.629997000000003</v>
      </c>
      <c r="D797" s="126">
        <v>85</v>
      </c>
      <c r="E797" s="126">
        <v>84.279999000000004</v>
      </c>
      <c r="F797" s="126">
        <v>84.699996999999996</v>
      </c>
      <c r="G797" s="126">
        <v>79.964447000000007</v>
      </c>
      <c r="H797" s="127">
        <v>14074500</v>
      </c>
      <c r="K797" s="125">
        <v>42754</v>
      </c>
      <c r="L797" s="126">
        <v>2271.8999020000001</v>
      </c>
      <c r="M797" s="126">
        <v>2274.330078</v>
      </c>
      <c r="N797" s="126">
        <v>2258.4099120000001</v>
      </c>
      <c r="O797" s="126">
        <v>2263.6899410000001</v>
      </c>
      <c r="P797" s="126">
        <v>2263.6899410000001</v>
      </c>
      <c r="Q797" s="127">
        <v>3165970000</v>
      </c>
    </row>
    <row r="798" spans="2:17">
      <c r="B798" s="125">
        <v>42755</v>
      </c>
      <c r="C798" s="126">
        <v>86.889999000000003</v>
      </c>
      <c r="D798" s="126">
        <v>87.980002999999996</v>
      </c>
      <c r="E798" s="126">
        <v>86.419998000000007</v>
      </c>
      <c r="F798" s="126">
        <v>87.449996999999996</v>
      </c>
      <c r="G798" s="126">
        <v>82.560683999999995</v>
      </c>
      <c r="H798" s="127">
        <v>22944400</v>
      </c>
      <c r="K798" s="125">
        <v>42755</v>
      </c>
      <c r="L798" s="126">
        <v>2269.959961</v>
      </c>
      <c r="M798" s="126">
        <v>2276.959961</v>
      </c>
      <c r="N798" s="126">
        <v>2265.01001</v>
      </c>
      <c r="O798" s="126">
        <v>2271.3100589999999</v>
      </c>
      <c r="P798" s="126">
        <v>2271.3100589999999</v>
      </c>
      <c r="Q798" s="127">
        <v>3524970000</v>
      </c>
    </row>
    <row r="799" spans="2:17">
      <c r="B799" s="125">
        <v>42758</v>
      </c>
      <c r="C799" s="126">
        <v>87.089995999999999</v>
      </c>
      <c r="D799" s="126">
        <v>87.349997999999999</v>
      </c>
      <c r="E799" s="126">
        <v>86.849997999999999</v>
      </c>
      <c r="F799" s="126">
        <v>86.959998999999996</v>
      </c>
      <c r="G799" s="126">
        <v>82.098090999999997</v>
      </c>
      <c r="H799" s="127">
        <v>9408900</v>
      </c>
      <c r="K799" s="125">
        <v>42758</v>
      </c>
      <c r="L799" s="126">
        <v>2267.780029</v>
      </c>
      <c r="M799" s="126">
        <v>2271.780029</v>
      </c>
      <c r="N799" s="126">
        <v>2257.0200199999999</v>
      </c>
      <c r="O799" s="126">
        <v>2265.1999510000001</v>
      </c>
      <c r="P799" s="126">
        <v>2265.1999510000001</v>
      </c>
      <c r="Q799" s="127">
        <v>3152710000</v>
      </c>
    </row>
    <row r="800" spans="2:17">
      <c r="B800" s="125">
        <v>42759</v>
      </c>
      <c r="C800" s="126">
        <v>87.220000999999996</v>
      </c>
      <c r="D800" s="126">
        <v>87.949996999999996</v>
      </c>
      <c r="E800" s="126">
        <v>87.220000999999996</v>
      </c>
      <c r="F800" s="126">
        <v>87.860000999999997</v>
      </c>
      <c r="G800" s="126">
        <v>82.947777000000002</v>
      </c>
      <c r="H800" s="127">
        <v>8704700</v>
      </c>
      <c r="K800" s="125">
        <v>42759</v>
      </c>
      <c r="L800" s="126">
        <v>2267.8798830000001</v>
      </c>
      <c r="M800" s="126">
        <v>2284.6298830000001</v>
      </c>
      <c r="N800" s="126">
        <v>2266.679932</v>
      </c>
      <c r="O800" s="126">
        <v>2280.070068</v>
      </c>
      <c r="P800" s="126">
        <v>2280.070068</v>
      </c>
      <c r="Q800" s="127">
        <v>3810960000</v>
      </c>
    </row>
    <row r="801" spans="2:17">
      <c r="B801" s="125">
        <v>42760</v>
      </c>
      <c r="C801" s="126">
        <v>87.839995999999999</v>
      </c>
      <c r="D801" s="126">
        <v>87.900002000000001</v>
      </c>
      <c r="E801" s="126">
        <v>87.059997999999993</v>
      </c>
      <c r="F801" s="126">
        <v>87.160004000000001</v>
      </c>
      <c r="G801" s="126">
        <v>82.286902999999995</v>
      </c>
      <c r="H801" s="127">
        <v>8082900</v>
      </c>
      <c r="K801" s="125">
        <v>42760</v>
      </c>
      <c r="L801" s="126">
        <v>2288.8798830000001</v>
      </c>
      <c r="M801" s="126">
        <v>2299.5500489999999</v>
      </c>
      <c r="N801" s="126">
        <v>2288.8798830000001</v>
      </c>
      <c r="O801" s="126">
        <v>2298.3701169999999</v>
      </c>
      <c r="P801" s="126">
        <v>2298.3701169999999</v>
      </c>
      <c r="Q801" s="127">
        <v>3846020000</v>
      </c>
    </row>
    <row r="802" spans="2:17">
      <c r="B802" s="125">
        <v>42761</v>
      </c>
      <c r="C802" s="126">
        <v>87.120002999999997</v>
      </c>
      <c r="D802" s="126">
        <v>87.230002999999996</v>
      </c>
      <c r="E802" s="126">
        <v>86.589995999999999</v>
      </c>
      <c r="F802" s="126">
        <v>86.599997999999999</v>
      </c>
      <c r="G802" s="126">
        <v>81.758217000000002</v>
      </c>
      <c r="H802" s="127">
        <v>6542300</v>
      </c>
      <c r="K802" s="125">
        <v>42761</v>
      </c>
      <c r="L802" s="126">
        <v>2298.6298830000001</v>
      </c>
      <c r="M802" s="126">
        <v>2300.98999</v>
      </c>
      <c r="N802" s="126">
        <v>2294.080078</v>
      </c>
      <c r="O802" s="126">
        <v>2296.679932</v>
      </c>
      <c r="P802" s="126">
        <v>2296.679932</v>
      </c>
      <c r="Q802" s="127">
        <v>3610360000</v>
      </c>
    </row>
    <row r="803" spans="2:17">
      <c r="B803" s="125">
        <v>42762</v>
      </c>
      <c r="C803" s="126">
        <v>86.449996999999996</v>
      </c>
      <c r="D803" s="126">
        <v>86.849997999999999</v>
      </c>
      <c r="E803" s="126">
        <v>86.019997000000004</v>
      </c>
      <c r="F803" s="126">
        <v>86.720000999999996</v>
      </c>
      <c r="G803" s="126">
        <v>81.871512999999993</v>
      </c>
      <c r="H803" s="127">
        <v>9332300</v>
      </c>
      <c r="K803" s="125">
        <v>42762</v>
      </c>
      <c r="L803" s="126">
        <v>2299.0200199999999</v>
      </c>
      <c r="M803" s="126">
        <v>2299.0200199999999</v>
      </c>
      <c r="N803" s="126">
        <v>2291.6201169999999</v>
      </c>
      <c r="O803" s="126">
        <v>2294.6899410000001</v>
      </c>
      <c r="P803" s="126">
        <v>2294.6899410000001</v>
      </c>
      <c r="Q803" s="127">
        <v>3135890000</v>
      </c>
    </row>
    <row r="804" spans="2:17">
      <c r="B804" s="125">
        <v>42765</v>
      </c>
      <c r="C804" s="126">
        <v>86.779999000000004</v>
      </c>
      <c r="D804" s="126">
        <v>86.860000999999997</v>
      </c>
      <c r="E804" s="126">
        <v>86.5</v>
      </c>
      <c r="F804" s="126">
        <v>86.75</v>
      </c>
      <c r="G804" s="126">
        <v>81.899826000000004</v>
      </c>
      <c r="H804" s="127">
        <v>7350000</v>
      </c>
      <c r="K804" s="125">
        <v>42765</v>
      </c>
      <c r="L804" s="126">
        <v>2286.01001</v>
      </c>
      <c r="M804" s="126">
        <v>2286.01001</v>
      </c>
      <c r="N804" s="126">
        <v>2268.040039</v>
      </c>
      <c r="O804" s="126">
        <v>2280.8999020000001</v>
      </c>
      <c r="P804" s="126">
        <v>2280.8999020000001</v>
      </c>
      <c r="Q804" s="127">
        <v>3591270000</v>
      </c>
    </row>
    <row r="805" spans="2:17">
      <c r="B805" s="125">
        <v>42766</v>
      </c>
      <c r="C805" s="126">
        <v>86.629997000000003</v>
      </c>
      <c r="D805" s="126">
        <v>87.660004000000001</v>
      </c>
      <c r="E805" s="126">
        <v>86.529999000000004</v>
      </c>
      <c r="F805" s="126">
        <v>87.599997999999999</v>
      </c>
      <c r="G805" s="126">
        <v>82.702315999999996</v>
      </c>
      <c r="H805" s="127">
        <v>9712400</v>
      </c>
      <c r="K805" s="125">
        <v>42766</v>
      </c>
      <c r="L805" s="126">
        <v>2274.0200199999999</v>
      </c>
      <c r="M805" s="126">
        <v>2279.0900879999999</v>
      </c>
      <c r="N805" s="126">
        <v>2267.209961</v>
      </c>
      <c r="O805" s="126">
        <v>2278.8701169999999</v>
      </c>
      <c r="P805" s="126">
        <v>2278.8701169999999</v>
      </c>
      <c r="Q805" s="127">
        <v>4087450000</v>
      </c>
    </row>
    <row r="806" spans="2:17">
      <c r="B806" s="125">
        <v>42767</v>
      </c>
      <c r="C806" s="126">
        <v>87.029999000000004</v>
      </c>
      <c r="D806" s="126">
        <v>87.589995999999999</v>
      </c>
      <c r="E806" s="126">
        <v>86.75</v>
      </c>
      <c r="F806" s="126">
        <v>87.330001999999993</v>
      </c>
      <c r="G806" s="126">
        <v>82.447411000000002</v>
      </c>
      <c r="H806" s="127">
        <v>8291000</v>
      </c>
      <c r="K806" s="125">
        <v>42767</v>
      </c>
      <c r="L806" s="126">
        <v>2285.5900879999999</v>
      </c>
      <c r="M806" s="126">
        <v>2289.139893</v>
      </c>
      <c r="N806" s="126">
        <v>2272.4399410000001</v>
      </c>
      <c r="O806" s="126">
        <v>2279.5500489999999</v>
      </c>
      <c r="P806" s="126">
        <v>2279.5500489999999</v>
      </c>
      <c r="Q806" s="127">
        <v>3916610000</v>
      </c>
    </row>
    <row r="807" spans="2:17">
      <c r="B807" s="125">
        <v>42768</v>
      </c>
      <c r="C807" s="126">
        <v>87.610000999999997</v>
      </c>
      <c r="D807" s="126">
        <v>88.349997999999999</v>
      </c>
      <c r="E807" s="126">
        <v>87.25</v>
      </c>
      <c r="F807" s="126">
        <v>87.760002</v>
      </c>
      <c r="G807" s="126">
        <v>82.853354999999993</v>
      </c>
      <c r="H807" s="127">
        <v>8997200</v>
      </c>
      <c r="K807" s="125">
        <v>42768</v>
      </c>
      <c r="L807" s="126">
        <v>2276.6899410000001</v>
      </c>
      <c r="M807" s="126">
        <v>2283.969971</v>
      </c>
      <c r="N807" s="126">
        <v>2271.6499020000001</v>
      </c>
      <c r="O807" s="126">
        <v>2280.8500979999999</v>
      </c>
      <c r="P807" s="126">
        <v>2280.8500979999999</v>
      </c>
      <c r="Q807" s="127">
        <v>3807710000</v>
      </c>
    </row>
    <row r="808" spans="2:17">
      <c r="B808" s="125">
        <v>42769</v>
      </c>
      <c r="C808" s="126">
        <v>88.120002999999997</v>
      </c>
      <c r="D808" s="126">
        <v>88.169998000000007</v>
      </c>
      <c r="E808" s="126">
        <v>87.389999000000003</v>
      </c>
      <c r="F808" s="126">
        <v>87.410004000000001</v>
      </c>
      <c r="G808" s="126">
        <v>82.522942</v>
      </c>
      <c r="H808" s="127">
        <v>7161900</v>
      </c>
      <c r="K808" s="125">
        <v>42769</v>
      </c>
      <c r="L808" s="126">
        <v>2288.540039</v>
      </c>
      <c r="M808" s="126">
        <v>2298.3100589999999</v>
      </c>
      <c r="N808" s="126">
        <v>2287.8798830000001</v>
      </c>
      <c r="O808" s="126">
        <v>2297.419922</v>
      </c>
      <c r="P808" s="126">
        <v>2297.419922</v>
      </c>
      <c r="Q808" s="127">
        <v>3597970000</v>
      </c>
    </row>
    <row r="809" spans="2:17">
      <c r="B809" s="125">
        <v>42772</v>
      </c>
      <c r="C809" s="126">
        <v>87.5</v>
      </c>
      <c r="D809" s="126">
        <v>87.790001000000004</v>
      </c>
      <c r="E809" s="126">
        <v>87.129997000000003</v>
      </c>
      <c r="F809" s="126">
        <v>87.400002000000001</v>
      </c>
      <c r="G809" s="126">
        <v>82.513489000000007</v>
      </c>
      <c r="H809" s="127">
        <v>7483000</v>
      </c>
      <c r="K809" s="125">
        <v>42772</v>
      </c>
      <c r="L809" s="126">
        <v>2294.280029</v>
      </c>
      <c r="M809" s="126">
        <v>2296.179932</v>
      </c>
      <c r="N809" s="126">
        <v>2288.570068</v>
      </c>
      <c r="O809" s="126">
        <v>2292.5600589999999</v>
      </c>
      <c r="P809" s="126">
        <v>2292.5600589999999</v>
      </c>
      <c r="Q809" s="127">
        <v>3109050000</v>
      </c>
    </row>
    <row r="810" spans="2:17">
      <c r="B810" s="125">
        <v>42773</v>
      </c>
      <c r="C810" s="126">
        <v>87.639999000000003</v>
      </c>
      <c r="D810" s="126">
        <v>88.279999000000004</v>
      </c>
      <c r="E810" s="126">
        <v>87.480002999999996</v>
      </c>
      <c r="F810" s="126">
        <v>88.010002</v>
      </c>
      <c r="G810" s="126">
        <v>83.089386000000005</v>
      </c>
      <c r="H810" s="127">
        <v>6646100</v>
      </c>
      <c r="K810" s="125">
        <v>42773</v>
      </c>
      <c r="L810" s="126">
        <v>2295.8701169999999</v>
      </c>
      <c r="M810" s="126">
        <v>2299.3999020000001</v>
      </c>
      <c r="N810" s="126">
        <v>2290.1599120000001</v>
      </c>
      <c r="O810" s="126">
        <v>2293.080078</v>
      </c>
      <c r="P810" s="126">
        <v>2293.080078</v>
      </c>
      <c r="Q810" s="127">
        <v>3448690000</v>
      </c>
    </row>
    <row r="811" spans="2:17">
      <c r="B811" s="125">
        <v>42774</v>
      </c>
      <c r="C811" s="126">
        <v>88.07</v>
      </c>
      <c r="D811" s="126">
        <v>88.339995999999999</v>
      </c>
      <c r="E811" s="126">
        <v>87.809997999999993</v>
      </c>
      <c r="F811" s="126">
        <v>88.330001999999993</v>
      </c>
      <c r="G811" s="126">
        <v>83.391502000000003</v>
      </c>
      <c r="H811" s="127">
        <v>6815800</v>
      </c>
      <c r="K811" s="125">
        <v>42774</v>
      </c>
      <c r="L811" s="126">
        <v>2289.5500489999999</v>
      </c>
      <c r="M811" s="126">
        <v>2295.9099120000001</v>
      </c>
      <c r="N811" s="126">
        <v>2285.3798830000001</v>
      </c>
      <c r="O811" s="126">
        <v>2294.669922</v>
      </c>
      <c r="P811" s="126">
        <v>2294.669922</v>
      </c>
      <c r="Q811" s="127">
        <v>3609740000</v>
      </c>
    </row>
    <row r="812" spans="2:17">
      <c r="B812" s="125">
        <v>42775</v>
      </c>
      <c r="C812" s="126">
        <v>88.330001999999993</v>
      </c>
      <c r="D812" s="126">
        <v>88.779999000000004</v>
      </c>
      <c r="E812" s="126">
        <v>88.029999000000004</v>
      </c>
      <c r="F812" s="126">
        <v>88.669998000000007</v>
      </c>
      <c r="G812" s="126">
        <v>83.712479000000002</v>
      </c>
      <c r="H812" s="127">
        <v>9914100</v>
      </c>
      <c r="K812" s="125">
        <v>42775</v>
      </c>
      <c r="L812" s="126">
        <v>2296.6999510000001</v>
      </c>
      <c r="M812" s="126">
        <v>2311.080078</v>
      </c>
      <c r="N812" s="126">
        <v>2296.610107</v>
      </c>
      <c r="O812" s="126">
        <v>2307.8701169999999</v>
      </c>
      <c r="P812" s="126">
        <v>2307.8701169999999</v>
      </c>
      <c r="Q812" s="127">
        <v>3677940000</v>
      </c>
    </row>
    <row r="813" spans="2:17">
      <c r="B813" s="125">
        <v>42776</v>
      </c>
      <c r="C813" s="126">
        <v>88.559997999999993</v>
      </c>
      <c r="D813" s="126">
        <v>88.730002999999996</v>
      </c>
      <c r="E813" s="126">
        <v>87.970000999999996</v>
      </c>
      <c r="F813" s="126">
        <v>87.970000999999996</v>
      </c>
      <c r="G813" s="126">
        <v>83.05162</v>
      </c>
      <c r="H813" s="127">
        <v>11057600</v>
      </c>
      <c r="K813" s="125">
        <v>42776</v>
      </c>
      <c r="L813" s="126">
        <v>2312.2700199999999</v>
      </c>
      <c r="M813" s="126">
        <v>2319.2299800000001</v>
      </c>
      <c r="N813" s="126">
        <v>2311.1000979999999</v>
      </c>
      <c r="O813" s="126">
        <v>2316.1000979999999</v>
      </c>
      <c r="P813" s="126">
        <v>2316.1000979999999</v>
      </c>
      <c r="Q813" s="127">
        <v>3475020000</v>
      </c>
    </row>
    <row r="814" spans="2:17">
      <c r="B814" s="125">
        <v>42779</v>
      </c>
      <c r="C814" s="126">
        <v>88.040001000000004</v>
      </c>
      <c r="D814" s="126">
        <v>88.360000999999997</v>
      </c>
      <c r="E814" s="126">
        <v>87.639999000000003</v>
      </c>
      <c r="F814" s="126">
        <v>88.309997999999993</v>
      </c>
      <c r="G814" s="126">
        <v>83.372612000000004</v>
      </c>
      <c r="H814" s="127">
        <v>6905100</v>
      </c>
      <c r="K814" s="125">
        <v>42779</v>
      </c>
      <c r="L814" s="126">
        <v>2321.719971</v>
      </c>
      <c r="M814" s="126">
        <v>2331.580078</v>
      </c>
      <c r="N814" s="126">
        <v>2321.419922</v>
      </c>
      <c r="O814" s="126">
        <v>2328.25</v>
      </c>
      <c r="P814" s="126">
        <v>2328.25</v>
      </c>
      <c r="Q814" s="127">
        <v>3349730000</v>
      </c>
    </row>
    <row r="815" spans="2:17">
      <c r="B815" s="125">
        <v>42780</v>
      </c>
      <c r="C815" s="126">
        <v>88</v>
      </c>
      <c r="D815" s="126">
        <v>88.220000999999996</v>
      </c>
      <c r="E815" s="126">
        <v>87.230002999999996</v>
      </c>
      <c r="F815" s="126">
        <v>87.860000999999997</v>
      </c>
      <c r="G815" s="126">
        <v>82.947777000000002</v>
      </c>
      <c r="H815" s="127">
        <v>17199500</v>
      </c>
      <c r="K815" s="125">
        <v>42780</v>
      </c>
      <c r="L815" s="126">
        <v>2326.1201169999999</v>
      </c>
      <c r="M815" s="126">
        <v>2337.580078</v>
      </c>
      <c r="N815" s="126">
        <v>2322.169922</v>
      </c>
      <c r="O815" s="126">
        <v>2337.580078</v>
      </c>
      <c r="P815" s="126">
        <v>2337.580078</v>
      </c>
      <c r="Q815" s="127">
        <v>3520910000</v>
      </c>
    </row>
    <row r="816" spans="2:17">
      <c r="B816" s="125">
        <v>42781</v>
      </c>
      <c r="C816" s="126">
        <v>89.809997999999993</v>
      </c>
      <c r="D816" s="126">
        <v>91.150002000000001</v>
      </c>
      <c r="E816" s="126">
        <v>89.809997999999993</v>
      </c>
      <c r="F816" s="126">
        <v>91.120002999999997</v>
      </c>
      <c r="G816" s="126">
        <v>86.025513000000004</v>
      </c>
      <c r="H816" s="127">
        <v>25847700</v>
      </c>
      <c r="K816" s="125">
        <v>42781</v>
      </c>
      <c r="L816" s="126">
        <v>2335.580078</v>
      </c>
      <c r="M816" s="126">
        <v>2351.3000489999999</v>
      </c>
      <c r="N816" s="126">
        <v>2334.8100589999999</v>
      </c>
      <c r="O816" s="126">
        <v>2349.25</v>
      </c>
      <c r="P816" s="126">
        <v>2349.25</v>
      </c>
      <c r="Q816" s="127">
        <v>3775590000</v>
      </c>
    </row>
    <row r="817" spans="2:17">
      <c r="B817" s="125">
        <v>42782</v>
      </c>
      <c r="C817" s="126">
        <v>90.919998000000007</v>
      </c>
      <c r="D817" s="126">
        <v>91.120002999999997</v>
      </c>
      <c r="E817" s="126">
        <v>90.540001000000004</v>
      </c>
      <c r="F817" s="126">
        <v>90.790001000000004</v>
      </c>
      <c r="G817" s="126">
        <v>85.713965999999999</v>
      </c>
      <c r="H817" s="127">
        <v>12408500</v>
      </c>
      <c r="K817" s="125">
        <v>42782</v>
      </c>
      <c r="L817" s="126">
        <v>2349.639893</v>
      </c>
      <c r="M817" s="126">
        <v>2351.3100589999999</v>
      </c>
      <c r="N817" s="126">
        <v>2338.8701169999999</v>
      </c>
      <c r="O817" s="126">
        <v>2347.219971</v>
      </c>
      <c r="P817" s="126">
        <v>2347.219971</v>
      </c>
      <c r="Q817" s="127">
        <v>3672370000</v>
      </c>
    </row>
    <row r="818" spans="2:17">
      <c r="B818" s="125">
        <v>42783</v>
      </c>
      <c r="C818" s="126">
        <v>90.610000999999997</v>
      </c>
      <c r="D818" s="126">
        <v>91.360000999999997</v>
      </c>
      <c r="E818" s="126">
        <v>90.449996999999996</v>
      </c>
      <c r="F818" s="126">
        <v>91.089995999999999</v>
      </c>
      <c r="G818" s="126">
        <v>85.997169</v>
      </c>
      <c r="H818" s="127">
        <v>12152400</v>
      </c>
      <c r="K818" s="125">
        <v>42783</v>
      </c>
      <c r="L818" s="126">
        <v>2343.01001</v>
      </c>
      <c r="M818" s="126">
        <v>2351.1599120000001</v>
      </c>
      <c r="N818" s="126">
        <v>2339.580078</v>
      </c>
      <c r="O818" s="126">
        <v>2351.1599120000001</v>
      </c>
      <c r="P818" s="126">
        <v>2351.1599120000001</v>
      </c>
      <c r="Q818" s="127">
        <v>3513060000</v>
      </c>
    </row>
    <row r="819" spans="2:17">
      <c r="B819" s="125">
        <v>42787</v>
      </c>
      <c r="C819" s="126">
        <v>90.580001999999993</v>
      </c>
      <c r="D819" s="126">
        <v>91.800003000000004</v>
      </c>
      <c r="E819" s="126">
        <v>90.580001999999993</v>
      </c>
      <c r="F819" s="126">
        <v>91.669998000000007</v>
      </c>
      <c r="G819" s="126">
        <v>86.544762000000006</v>
      </c>
      <c r="H819" s="127">
        <v>9018700</v>
      </c>
      <c r="K819" s="125">
        <v>42787</v>
      </c>
      <c r="L819" s="126">
        <v>2354.9099120000001</v>
      </c>
      <c r="M819" s="126">
        <v>2366.709961</v>
      </c>
      <c r="N819" s="126">
        <v>2354.9099120000001</v>
      </c>
      <c r="O819" s="126">
        <v>2365.3798830000001</v>
      </c>
      <c r="P819" s="126">
        <v>2365.3798830000001</v>
      </c>
      <c r="Q819" s="127">
        <v>3579780000</v>
      </c>
    </row>
    <row r="820" spans="2:17">
      <c r="B820" s="125">
        <v>42788</v>
      </c>
      <c r="C820" s="126">
        <v>91.449996999999996</v>
      </c>
      <c r="D820" s="126">
        <v>91.800003000000004</v>
      </c>
      <c r="E820" s="126">
        <v>91.25</v>
      </c>
      <c r="F820" s="126">
        <v>91.440002000000007</v>
      </c>
      <c r="G820" s="126">
        <v>86.327613999999997</v>
      </c>
      <c r="H820" s="127">
        <v>6749900</v>
      </c>
      <c r="K820" s="125">
        <v>42788</v>
      </c>
      <c r="L820" s="126">
        <v>2361.110107</v>
      </c>
      <c r="M820" s="126">
        <v>2365.1298830000001</v>
      </c>
      <c r="N820" s="126">
        <v>2358.3400879999999</v>
      </c>
      <c r="O820" s="126">
        <v>2362.820068</v>
      </c>
      <c r="P820" s="126">
        <v>2362.820068</v>
      </c>
      <c r="Q820" s="127">
        <v>3468670000</v>
      </c>
    </row>
    <row r="821" spans="2:17">
      <c r="B821" s="125">
        <v>42789</v>
      </c>
      <c r="C821" s="126">
        <v>91.610000999999997</v>
      </c>
      <c r="D821" s="126">
        <v>91.800003000000004</v>
      </c>
      <c r="E821" s="126">
        <v>90.910004000000001</v>
      </c>
      <c r="F821" s="126">
        <v>91.129997000000003</v>
      </c>
      <c r="G821" s="126">
        <v>86.034942999999998</v>
      </c>
      <c r="H821" s="127">
        <v>7611600</v>
      </c>
      <c r="K821" s="125">
        <v>42789</v>
      </c>
      <c r="L821" s="126">
        <v>2367.5</v>
      </c>
      <c r="M821" s="126">
        <v>2368.26001</v>
      </c>
      <c r="N821" s="126">
        <v>2355.0900879999999</v>
      </c>
      <c r="O821" s="126">
        <v>2363.8100589999999</v>
      </c>
      <c r="P821" s="126">
        <v>2363.8100589999999</v>
      </c>
      <c r="Q821" s="127">
        <v>4015260000</v>
      </c>
    </row>
    <row r="822" spans="2:17">
      <c r="B822" s="125">
        <v>42790</v>
      </c>
      <c r="C822" s="126">
        <v>90.970000999999996</v>
      </c>
      <c r="D822" s="126">
        <v>91.339995999999999</v>
      </c>
      <c r="E822" s="126">
        <v>90.669998000000007</v>
      </c>
      <c r="F822" s="126">
        <v>91.050003000000004</v>
      </c>
      <c r="G822" s="126">
        <v>85.959418999999997</v>
      </c>
      <c r="H822" s="127">
        <v>6643400</v>
      </c>
      <c r="K822" s="125">
        <v>42790</v>
      </c>
      <c r="L822" s="126">
        <v>2355.7299800000001</v>
      </c>
      <c r="M822" s="126">
        <v>2367.3400879999999</v>
      </c>
      <c r="N822" s="126">
        <v>2352.8701169999999</v>
      </c>
      <c r="O822" s="126">
        <v>2367.3400879999999</v>
      </c>
      <c r="P822" s="126">
        <v>2367.3400879999999</v>
      </c>
      <c r="Q822" s="127">
        <v>3831570000</v>
      </c>
    </row>
    <row r="823" spans="2:17">
      <c r="B823" s="125">
        <v>42793</v>
      </c>
      <c r="C823" s="126">
        <v>90.529999000000004</v>
      </c>
      <c r="D823" s="126">
        <v>90.910004000000001</v>
      </c>
      <c r="E823" s="126">
        <v>90.059997999999993</v>
      </c>
      <c r="F823" s="126">
        <v>90.889999000000003</v>
      </c>
      <c r="G823" s="126">
        <v>85.808372000000006</v>
      </c>
      <c r="H823" s="127">
        <v>11840300</v>
      </c>
      <c r="K823" s="125">
        <v>42793</v>
      </c>
      <c r="L823" s="126">
        <v>2365.2299800000001</v>
      </c>
      <c r="M823" s="126">
        <v>2371.540039</v>
      </c>
      <c r="N823" s="126">
        <v>2361.8701169999999</v>
      </c>
      <c r="O823" s="126">
        <v>2369.75</v>
      </c>
      <c r="P823" s="126">
        <v>2369.75</v>
      </c>
      <c r="Q823" s="127">
        <v>3582610000</v>
      </c>
    </row>
    <row r="824" spans="2:17">
      <c r="B824" s="125">
        <v>42794</v>
      </c>
      <c r="C824" s="126">
        <v>90.900002000000001</v>
      </c>
      <c r="D824" s="126">
        <v>91.790001000000004</v>
      </c>
      <c r="E824" s="126">
        <v>90.650002000000001</v>
      </c>
      <c r="F824" s="126">
        <v>91.07</v>
      </c>
      <c r="G824" s="126">
        <v>85.978301999999999</v>
      </c>
      <c r="H824" s="127">
        <v>10535600</v>
      </c>
      <c r="K824" s="125">
        <v>42794</v>
      </c>
      <c r="L824" s="126">
        <v>2366.080078</v>
      </c>
      <c r="M824" s="126">
        <v>2367.790039</v>
      </c>
      <c r="N824" s="126">
        <v>2358.959961</v>
      </c>
      <c r="O824" s="126">
        <v>2363.639893</v>
      </c>
      <c r="P824" s="126">
        <v>2363.639893</v>
      </c>
      <c r="Q824" s="127">
        <v>4210140000</v>
      </c>
    </row>
    <row r="825" spans="2:17">
      <c r="B825" s="125">
        <v>42795</v>
      </c>
      <c r="C825" s="126">
        <v>91.050003000000004</v>
      </c>
      <c r="D825" s="126">
        <v>91.889999000000003</v>
      </c>
      <c r="E825" s="126">
        <v>90.709998999999996</v>
      </c>
      <c r="F825" s="126">
        <v>91.660004000000001</v>
      </c>
      <c r="G825" s="126">
        <v>86.535308999999998</v>
      </c>
      <c r="H825" s="127">
        <v>8792200</v>
      </c>
      <c r="K825" s="125">
        <v>42795</v>
      </c>
      <c r="L825" s="126">
        <v>2380.1298830000001</v>
      </c>
      <c r="M825" s="126">
        <v>2400.9799800000001</v>
      </c>
      <c r="N825" s="126">
        <v>2380.1298830000001</v>
      </c>
      <c r="O825" s="126">
        <v>2395.959961</v>
      </c>
      <c r="P825" s="126">
        <v>2395.959961</v>
      </c>
      <c r="Q825" s="127">
        <v>4345180000</v>
      </c>
    </row>
    <row r="826" spans="2:17">
      <c r="B826" s="125">
        <v>42796</v>
      </c>
      <c r="C826" s="126">
        <v>91.400002000000001</v>
      </c>
      <c r="D826" s="126">
        <v>91.589995999999999</v>
      </c>
      <c r="E826" s="126">
        <v>90.879997000000003</v>
      </c>
      <c r="F826" s="126">
        <v>90.910004000000001</v>
      </c>
      <c r="G826" s="126">
        <v>85.827247999999997</v>
      </c>
      <c r="H826" s="127">
        <v>7031200</v>
      </c>
      <c r="K826" s="125">
        <v>42796</v>
      </c>
      <c r="L826" s="126">
        <v>2394.75</v>
      </c>
      <c r="M826" s="126">
        <v>2394.75</v>
      </c>
      <c r="N826" s="126">
        <v>2380.169922</v>
      </c>
      <c r="O826" s="126">
        <v>2381.919922</v>
      </c>
      <c r="P826" s="126">
        <v>2381.919922</v>
      </c>
      <c r="Q826" s="127">
        <v>3821320000</v>
      </c>
    </row>
    <row r="827" spans="2:17">
      <c r="B827" s="125">
        <v>42797</v>
      </c>
      <c r="C827" s="126">
        <v>90.910004000000001</v>
      </c>
      <c r="D827" s="126">
        <v>90.910004000000001</v>
      </c>
      <c r="E827" s="126">
        <v>89.889999000000003</v>
      </c>
      <c r="F827" s="126">
        <v>90.5</v>
      </c>
      <c r="G827" s="126">
        <v>85.440162999999998</v>
      </c>
      <c r="H827" s="127">
        <v>8334900</v>
      </c>
      <c r="K827" s="125">
        <v>42797</v>
      </c>
      <c r="L827" s="126">
        <v>2380.919922</v>
      </c>
      <c r="M827" s="126">
        <v>2383.889893</v>
      </c>
      <c r="N827" s="126">
        <v>2375.389893</v>
      </c>
      <c r="O827" s="126">
        <v>2383.1201169999999</v>
      </c>
      <c r="P827" s="126">
        <v>2383.1201169999999</v>
      </c>
      <c r="Q827" s="127">
        <v>3555260000</v>
      </c>
    </row>
    <row r="828" spans="2:17">
      <c r="B828" s="125">
        <v>42800</v>
      </c>
      <c r="C828" s="126">
        <v>89.889999000000003</v>
      </c>
      <c r="D828" s="126">
        <v>90.510002</v>
      </c>
      <c r="E828" s="126">
        <v>89.589995999999999</v>
      </c>
      <c r="F828" s="126">
        <v>90.370002999999997</v>
      </c>
      <c r="G828" s="126">
        <v>85.317451000000005</v>
      </c>
      <c r="H828" s="127">
        <v>9533800</v>
      </c>
      <c r="K828" s="125">
        <v>42800</v>
      </c>
      <c r="L828" s="126">
        <v>2375.2299800000001</v>
      </c>
      <c r="M828" s="126">
        <v>2378.8000489999999</v>
      </c>
      <c r="N828" s="126">
        <v>2367.9799800000001</v>
      </c>
      <c r="O828" s="126">
        <v>2375.3100589999999</v>
      </c>
      <c r="P828" s="126">
        <v>2375.3100589999999</v>
      </c>
      <c r="Q828" s="127">
        <v>3232700000</v>
      </c>
    </row>
    <row r="829" spans="2:17">
      <c r="B829" s="125">
        <v>42801</v>
      </c>
      <c r="C829" s="126">
        <v>90.139999000000003</v>
      </c>
      <c r="D829" s="126">
        <v>90.489998</v>
      </c>
      <c r="E829" s="126">
        <v>90.059997999999993</v>
      </c>
      <c r="F829" s="126">
        <v>90.290001000000004</v>
      </c>
      <c r="G829" s="126">
        <v>85.241919999999993</v>
      </c>
      <c r="H829" s="127">
        <v>5363000</v>
      </c>
      <c r="K829" s="125">
        <v>42801</v>
      </c>
      <c r="L829" s="126">
        <v>2370.73999</v>
      </c>
      <c r="M829" s="126">
        <v>2375.1201169999999</v>
      </c>
      <c r="N829" s="126">
        <v>2365.51001</v>
      </c>
      <c r="O829" s="126">
        <v>2368.389893</v>
      </c>
      <c r="P829" s="126">
        <v>2368.389893</v>
      </c>
      <c r="Q829" s="127">
        <v>3518390000</v>
      </c>
    </row>
    <row r="830" spans="2:17">
      <c r="B830" s="125">
        <v>42802</v>
      </c>
      <c r="C830" s="126">
        <v>90.019997000000004</v>
      </c>
      <c r="D830" s="126">
        <v>90.349997999999999</v>
      </c>
      <c r="E830" s="126">
        <v>89.760002</v>
      </c>
      <c r="F830" s="126">
        <v>90.139999000000003</v>
      </c>
      <c r="G830" s="126">
        <v>85.100303999999994</v>
      </c>
      <c r="H830" s="127">
        <v>5503700</v>
      </c>
      <c r="K830" s="125">
        <v>42802</v>
      </c>
      <c r="L830" s="126">
        <v>2369.8100589999999</v>
      </c>
      <c r="M830" s="126">
        <v>2373.0900879999999</v>
      </c>
      <c r="N830" s="126">
        <v>2361.01001</v>
      </c>
      <c r="O830" s="126">
        <v>2362.9799800000001</v>
      </c>
      <c r="P830" s="126">
        <v>2362.9799800000001</v>
      </c>
      <c r="Q830" s="127">
        <v>3812100000</v>
      </c>
    </row>
    <row r="831" spans="2:17">
      <c r="B831" s="125">
        <v>42803</v>
      </c>
      <c r="C831" s="126">
        <v>90.139999000000003</v>
      </c>
      <c r="D831" s="126">
        <v>90.489998</v>
      </c>
      <c r="E831" s="126">
        <v>90.099997999999999</v>
      </c>
      <c r="F831" s="126">
        <v>90.339995999999999</v>
      </c>
      <c r="G831" s="126">
        <v>85.289101000000002</v>
      </c>
      <c r="H831" s="127">
        <v>5587400</v>
      </c>
      <c r="K831" s="125">
        <v>42803</v>
      </c>
      <c r="L831" s="126">
        <v>2363.48999</v>
      </c>
      <c r="M831" s="126">
        <v>2369.080078</v>
      </c>
      <c r="N831" s="126">
        <v>2354.540039</v>
      </c>
      <c r="O831" s="126">
        <v>2364.8701169999999</v>
      </c>
      <c r="P831" s="126">
        <v>2364.8701169999999</v>
      </c>
      <c r="Q831" s="127">
        <v>3716340000</v>
      </c>
    </row>
    <row r="832" spans="2:17">
      <c r="B832" s="125">
        <v>42804</v>
      </c>
      <c r="C832" s="126">
        <v>90.800003000000004</v>
      </c>
      <c r="D832" s="126">
        <v>91.160004000000001</v>
      </c>
      <c r="E832" s="126">
        <v>90.650002000000001</v>
      </c>
      <c r="F832" s="126">
        <v>91.07</v>
      </c>
      <c r="G832" s="126">
        <v>85.978301999999999</v>
      </c>
      <c r="H832" s="127">
        <v>6797800</v>
      </c>
      <c r="K832" s="125">
        <v>42804</v>
      </c>
      <c r="L832" s="126">
        <v>2372.5200199999999</v>
      </c>
      <c r="M832" s="126">
        <v>2376.860107</v>
      </c>
      <c r="N832" s="126">
        <v>2363.040039</v>
      </c>
      <c r="O832" s="126">
        <v>2372.6000979999999</v>
      </c>
      <c r="P832" s="126">
        <v>2372.6000979999999</v>
      </c>
      <c r="Q832" s="127">
        <v>3432950000</v>
      </c>
    </row>
    <row r="833" spans="2:17">
      <c r="B833" s="125">
        <v>42807</v>
      </c>
      <c r="C833" s="126">
        <v>91.059997999999993</v>
      </c>
      <c r="D833" s="126">
        <v>91.489998</v>
      </c>
      <c r="E833" s="126">
        <v>90.849997999999999</v>
      </c>
      <c r="F833" s="126">
        <v>91.309997999999993</v>
      </c>
      <c r="G833" s="126">
        <v>86.204880000000003</v>
      </c>
      <c r="H833" s="127">
        <v>7397500</v>
      </c>
      <c r="K833" s="125">
        <v>42807</v>
      </c>
      <c r="L833" s="126">
        <v>2371.5600589999999</v>
      </c>
      <c r="M833" s="126">
        <v>2374.419922</v>
      </c>
      <c r="N833" s="126">
        <v>2368.5200199999999</v>
      </c>
      <c r="O833" s="126">
        <v>2373.469971</v>
      </c>
      <c r="P833" s="126">
        <v>2373.469971</v>
      </c>
      <c r="Q833" s="127">
        <v>3133900000</v>
      </c>
    </row>
    <row r="834" spans="2:17">
      <c r="B834" s="125">
        <v>42808</v>
      </c>
      <c r="C834" s="126">
        <v>91.260002</v>
      </c>
      <c r="D834" s="126">
        <v>91.589995999999999</v>
      </c>
      <c r="E834" s="126">
        <v>90.82</v>
      </c>
      <c r="F834" s="126">
        <v>91</v>
      </c>
      <c r="G834" s="126">
        <v>85.912216000000001</v>
      </c>
      <c r="H834" s="127">
        <v>6686400</v>
      </c>
      <c r="K834" s="125">
        <v>42808</v>
      </c>
      <c r="L834" s="126">
        <v>2368.5500489999999</v>
      </c>
      <c r="M834" s="126">
        <v>2368.5500489999999</v>
      </c>
      <c r="N834" s="126">
        <v>2358.179932</v>
      </c>
      <c r="O834" s="126">
        <v>2365.4499510000001</v>
      </c>
      <c r="P834" s="126">
        <v>2365.4499510000001</v>
      </c>
      <c r="Q834" s="127">
        <v>3172630000</v>
      </c>
    </row>
    <row r="835" spans="2:17">
      <c r="B835" s="125">
        <v>42809</v>
      </c>
      <c r="C835" s="126">
        <v>91</v>
      </c>
      <c r="D835" s="126">
        <v>91.779999000000004</v>
      </c>
      <c r="E835" s="126">
        <v>90.730002999999996</v>
      </c>
      <c r="F835" s="126">
        <v>91.400002000000001</v>
      </c>
      <c r="G835" s="126">
        <v>86.289840999999996</v>
      </c>
      <c r="H835" s="127">
        <v>7855300</v>
      </c>
      <c r="K835" s="125">
        <v>42809</v>
      </c>
      <c r="L835" s="126">
        <v>2370.3400879999999</v>
      </c>
      <c r="M835" s="126">
        <v>2390.01001</v>
      </c>
      <c r="N835" s="126">
        <v>2368.9399410000001</v>
      </c>
      <c r="O835" s="126">
        <v>2385.26001</v>
      </c>
      <c r="P835" s="126">
        <v>2385.26001</v>
      </c>
      <c r="Q835" s="127">
        <v>3906840000</v>
      </c>
    </row>
    <row r="836" spans="2:17">
      <c r="B836" s="125">
        <v>42810</v>
      </c>
      <c r="C836" s="126">
        <v>91.440002000000007</v>
      </c>
      <c r="D836" s="126">
        <v>91.720000999999996</v>
      </c>
      <c r="E836" s="126">
        <v>91.099997999999999</v>
      </c>
      <c r="F836" s="126">
        <v>91.440002000000007</v>
      </c>
      <c r="G836" s="126">
        <v>86.327613999999997</v>
      </c>
      <c r="H836" s="127">
        <v>6601200</v>
      </c>
      <c r="K836" s="125">
        <v>42810</v>
      </c>
      <c r="L836" s="126">
        <v>2387.709961</v>
      </c>
      <c r="M836" s="126">
        <v>2388.1000979999999</v>
      </c>
      <c r="N836" s="126">
        <v>2377.179932</v>
      </c>
      <c r="O836" s="126">
        <v>2381.3798830000001</v>
      </c>
      <c r="P836" s="126">
        <v>2381.3798830000001</v>
      </c>
      <c r="Q836" s="127">
        <v>3365660000</v>
      </c>
    </row>
    <row r="837" spans="2:17">
      <c r="B837" s="125">
        <v>42811</v>
      </c>
      <c r="C837" s="126">
        <v>91.449996999999996</v>
      </c>
      <c r="D837" s="126">
        <v>92</v>
      </c>
      <c r="E837" s="126">
        <v>90.919998000000007</v>
      </c>
      <c r="F837" s="126">
        <v>91</v>
      </c>
      <c r="G837" s="126">
        <v>85.912216000000001</v>
      </c>
      <c r="H837" s="127">
        <v>37010100</v>
      </c>
      <c r="K837" s="125">
        <v>42811</v>
      </c>
      <c r="L837" s="126">
        <v>2383.709961</v>
      </c>
      <c r="M837" s="126">
        <v>2385.709961</v>
      </c>
      <c r="N837" s="126">
        <v>2377.639893</v>
      </c>
      <c r="O837" s="126">
        <v>2378.25</v>
      </c>
      <c r="P837" s="126">
        <v>2378.25</v>
      </c>
      <c r="Q837" s="127">
        <v>5178040000</v>
      </c>
    </row>
    <row r="838" spans="2:17">
      <c r="B838" s="125">
        <v>42814</v>
      </c>
      <c r="C838" s="126">
        <v>90.959998999999996</v>
      </c>
      <c r="D838" s="126">
        <v>91.410004000000001</v>
      </c>
      <c r="E838" s="126">
        <v>90.940002000000007</v>
      </c>
      <c r="F838" s="126">
        <v>91.220000999999996</v>
      </c>
      <c r="G838" s="126">
        <v>86.119918999999996</v>
      </c>
      <c r="H838" s="127">
        <v>7772900</v>
      </c>
      <c r="K838" s="125">
        <v>42814</v>
      </c>
      <c r="L838" s="126">
        <v>2378.23999</v>
      </c>
      <c r="M838" s="126">
        <v>2379.5500489999999</v>
      </c>
      <c r="N838" s="126">
        <v>2369.6599120000001</v>
      </c>
      <c r="O838" s="126">
        <v>2373.469971</v>
      </c>
      <c r="P838" s="126">
        <v>2373.469971</v>
      </c>
      <c r="Q838" s="127">
        <v>3054930000</v>
      </c>
    </row>
    <row r="839" spans="2:17">
      <c r="B839" s="125">
        <v>42815</v>
      </c>
      <c r="C839" s="126">
        <v>91.300003000000004</v>
      </c>
      <c r="D839" s="126">
        <v>91.75</v>
      </c>
      <c r="E839" s="126">
        <v>91.029999000000004</v>
      </c>
      <c r="F839" s="126">
        <v>91.190002000000007</v>
      </c>
      <c r="G839" s="126">
        <v>86.091599000000002</v>
      </c>
      <c r="H839" s="127">
        <v>8211000</v>
      </c>
      <c r="K839" s="125">
        <v>42815</v>
      </c>
      <c r="L839" s="126">
        <v>2379.320068</v>
      </c>
      <c r="M839" s="126">
        <v>2381.929932</v>
      </c>
      <c r="N839" s="126">
        <v>2341.8999020000001</v>
      </c>
      <c r="O839" s="126">
        <v>2344.0200199999999</v>
      </c>
      <c r="P839" s="126">
        <v>2344.0200199999999</v>
      </c>
      <c r="Q839" s="127">
        <v>4265590000</v>
      </c>
    </row>
    <row r="840" spans="2:17">
      <c r="B840" s="125">
        <v>42816</v>
      </c>
      <c r="C840" s="126">
        <v>91.309997999999993</v>
      </c>
      <c r="D840" s="126">
        <v>91.800003000000004</v>
      </c>
      <c r="E840" s="126">
        <v>90.75</v>
      </c>
      <c r="F840" s="126">
        <v>90.989998</v>
      </c>
      <c r="G840" s="126">
        <v>85.902778999999995</v>
      </c>
      <c r="H840" s="127">
        <v>7798000</v>
      </c>
      <c r="K840" s="125">
        <v>42816</v>
      </c>
      <c r="L840" s="126">
        <v>2343</v>
      </c>
      <c r="M840" s="126">
        <v>2351.8100589999999</v>
      </c>
      <c r="N840" s="126">
        <v>2336.4499510000001</v>
      </c>
      <c r="O840" s="126">
        <v>2348.4499510000001</v>
      </c>
      <c r="P840" s="126">
        <v>2348.4499510000001</v>
      </c>
      <c r="Q840" s="127">
        <v>3572730000</v>
      </c>
    </row>
    <row r="841" spans="2:17">
      <c r="B841" s="125">
        <v>42817</v>
      </c>
      <c r="C841" s="126">
        <v>90.910004000000001</v>
      </c>
      <c r="D841" s="126">
        <v>91.459998999999996</v>
      </c>
      <c r="E841" s="126">
        <v>90.599997999999999</v>
      </c>
      <c r="F841" s="126">
        <v>90.769997000000004</v>
      </c>
      <c r="G841" s="126">
        <v>85.695068000000006</v>
      </c>
      <c r="H841" s="127">
        <v>6831400</v>
      </c>
      <c r="K841" s="125">
        <v>42817</v>
      </c>
      <c r="L841" s="126">
        <v>2345.969971</v>
      </c>
      <c r="M841" s="126">
        <v>2358.919922</v>
      </c>
      <c r="N841" s="126">
        <v>2342.1298830000001</v>
      </c>
      <c r="O841" s="126">
        <v>2345.959961</v>
      </c>
      <c r="P841" s="126">
        <v>2345.959961</v>
      </c>
      <c r="Q841" s="127">
        <v>3260600000</v>
      </c>
    </row>
    <row r="842" spans="2:17">
      <c r="B842" s="125">
        <v>42818</v>
      </c>
      <c r="C842" s="126">
        <v>90.769997000000004</v>
      </c>
      <c r="D842" s="126">
        <v>90.919998000000007</v>
      </c>
      <c r="E842" s="126">
        <v>90.209998999999996</v>
      </c>
      <c r="F842" s="126">
        <v>90.57</v>
      </c>
      <c r="G842" s="126">
        <v>85.506247999999999</v>
      </c>
      <c r="H842" s="127">
        <v>9252000</v>
      </c>
      <c r="K842" s="125">
        <v>42818</v>
      </c>
      <c r="L842" s="126">
        <v>2350.419922</v>
      </c>
      <c r="M842" s="126">
        <v>2356.219971</v>
      </c>
      <c r="N842" s="126">
        <v>2335.73999</v>
      </c>
      <c r="O842" s="126">
        <v>2343.9799800000001</v>
      </c>
      <c r="P842" s="126">
        <v>2343.9799800000001</v>
      </c>
      <c r="Q842" s="127">
        <v>2975130000</v>
      </c>
    </row>
    <row r="843" spans="2:17">
      <c r="B843" s="125">
        <v>42821</v>
      </c>
      <c r="C843" s="126">
        <v>90.449996999999996</v>
      </c>
      <c r="D843" s="126">
        <v>90.720000999999996</v>
      </c>
      <c r="E843" s="126">
        <v>90.18</v>
      </c>
      <c r="F843" s="126">
        <v>90.489998</v>
      </c>
      <c r="G843" s="126">
        <v>85.430724999999995</v>
      </c>
      <c r="H843" s="127">
        <v>10072000</v>
      </c>
      <c r="K843" s="125">
        <v>42821</v>
      </c>
      <c r="L843" s="126">
        <v>2329.110107</v>
      </c>
      <c r="M843" s="126">
        <v>2344.8999020000001</v>
      </c>
      <c r="N843" s="126">
        <v>2322.25</v>
      </c>
      <c r="O843" s="126">
        <v>2341.5900879999999</v>
      </c>
      <c r="P843" s="126">
        <v>2341.5900879999999</v>
      </c>
      <c r="Q843" s="127">
        <v>3240230000</v>
      </c>
    </row>
    <row r="844" spans="2:17">
      <c r="B844" s="125">
        <v>42822</v>
      </c>
      <c r="C844" s="126">
        <v>90.169998000000007</v>
      </c>
      <c r="D844" s="126">
        <v>91.059997999999993</v>
      </c>
      <c r="E844" s="126">
        <v>90.129997000000003</v>
      </c>
      <c r="F844" s="126">
        <v>90.760002</v>
      </c>
      <c r="G844" s="126">
        <v>85.685631000000001</v>
      </c>
      <c r="H844" s="127">
        <v>11855800</v>
      </c>
      <c r="K844" s="125">
        <v>42822</v>
      </c>
      <c r="L844" s="126">
        <v>2339.790039</v>
      </c>
      <c r="M844" s="126">
        <v>2363.780029</v>
      </c>
      <c r="N844" s="126">
        <v>2337.6298830000001</v>
      </c>
      <c r="O844" s="126">
        <v>2358.570068</v>
      </c>
      <c r="P844" s="126">
        <v>2358.570068</v>
      </c>
      <c r="Q844" s="127">
        <v>3367780000</v>
      </c>
    </row>
    <row r="845" spans="2:17">
      <c r="B845" s="125">
        <v>42823</v>
      </c>
      <c r="C845" s="126">
        <v>90.559997999999993</v>
      </c>
      <c r="D845" s="126">
        <v>90.870002999999997</v>
      </c>
      <c r="E845" s="126">
        <v>90.389999000000003</v>
      </c>
      <c r="F845" s="126">
        <v>90.599997999999999</v>
      </c>
      <c r="G845" s="126">
        <v>85.534569000000005</v>
      </c>
      <c r="H845" s="127">
        <v>4252800</v>
      </c>
      <c r="K845" s="125">
        <v>42823</v>
      </c>
      <c r="L845" s="126">
        <v>2356.540039</v>
      </c>
      <c r="M845" s="126">
        <v>2363.360107</v>
      </c>
      <c r="N845" s="126">
        <v>2352.9399410000001</v>
      </c>
      <c r="O845" s="126">
        <v>2361.1298830000001</v>
      </c>
      <c r="P845" s="126">
        <v>2361.1298830000001</v>
      </c>
      <c r="Q845" s="127">
        <v>3106940000</v>
      </c>
    </row>
    <row r="846" spans="2:17">
      <c r="B846" s="125">
        <v>42824</v>
      </c>
      <c r="C846" s="126">
        <v>90.5</v>
      </c>
      <c r="D846" s="126">
        <v>90.57</v>
      </c>
      <c r="E846" s="126">
        <v>90.099997999999999</v>
      </c>
      <c r="F846" s="126">
        <v>90.199996999999996</v>
      </c>
      <c r="G846" s="126">
        <v>85.156936999999999</v>
      </c>
      <c r="H846" s="127">
        <v>3691900</v>
      </c>
      <c r="K846" s="125">
        <v>42824</v>
      </c>
      <c r="L846" s="126">
        <v>2361.3100589999999</v>
      </c>
      <c r="M846" s="126">
        <v>2370.419922</v>
      </c>
      <c r="N846" s="126">
        <v>2358.580078</v>
      </c>
      <c r="O846" s="126">
        <v>2368.0600589999999</v>
      </c>
      <c r="P846" s="126">
        <v>2368.0600589999999</v>
      </c>
      <c r="Q846" s="127">
        <v>3158420000</v>
      </c>
    </row>
    <row r="847" spans="2:17">
      <c r="B847" s="125">
        <v>42825</v>
      </c>
      <c r="C847" s="126">
        <v>90.029999000000004</v>
      </c>
      <c r="D847" s="126">
        <v>90.339995999999999</v>
      </c>
      <c r="E847" s="126">
        <v>89.839995999999999</v>
      </c>
      <c r="F847" s="126">
        <v>89.849997999999999</v>
      </c>
      <c r="G847" s="126">
        <v>84.826515000000001</v>
      </c>
      <c r="H847" s="127">
        <v>6942400</v>
      </c>
      <c r="K847" s="125">
        <v>42825</v>
      </c>
      <c r="L847" s="126">
        <v>2364.820068</v>
      </c>
      <c r="M847" s="126">
        <v>2370.3500979999999</v>
      </c>
      <c r="N847" s="126">
        <v>2362.6000979999999</v>
      </c>
      <c r="O847" s="126">
        <v>2362.719971</v>
      </c>
      <c r="P847" s="126">
        <v>2362.719971</v>
      </c>
      <c r="Q847" s="127">
        <v>3354110000</v>
      </c>
    </row>
    <row r="848" spans="2:17">
      <c r="B848" s="125">
        <v>42828</v>
      </c>
      <c r="C848" s="126">
        <v>89.860000999999997</v>
      </c>
      <c r="D848" s="126">
        <v>90.059997999999993</v>
      </c>
      <c r="E848" s="126">
        <v>89.449996999999996</v>
      </c>
      <c r="F848" s="126">
        <v>89.68</v>
      </c>
      <c r="G848" s="126">
        <v>84.666015999999999</v>
      </c>
      <c r="H848" s="127">
        <v>6967400</v>
      </c>
      <c r="K848" s="125">
        <v>42828</v>
      </c>
      <c r="L848" s="126">
        <v>2362.3400879999999</v>
      </c>
      <c r="M848" s="126">
        <v>2365.8701169999999</v>
      </c>
      <c r="N848" s="126">
        <v>2344.7299800000001</v>
      </c>
      <c r="O848" s="126">
        <v>2358.8400879999999</v>
      </c>
      <c r="P848" s="126">
        <v>2358.8400879999999</v>
      </c>
      <c r="Q848" s="127">
        <v>3416400000</v>
      </c>
    </row>
    <row r="849" spans="2:17">
      <c r="B849" s="125">
        <v>42829</v>
      </c>
      <c r="C849" s="126">
        <v>89.75</v>
      </c>
      <c r="D849" s="126">
        <v>89.959998999999996</v>
      </c>
      <c r="E849" s="126">
        <v>89.419998000000007</v>
      </c>
      <c r="F849" s="126">
        <v>89.910004000000001</v>
      </c>
      <c r="G849" s="126">
        <v>84.883162999999996</v>
      </c>
      <c r="H849" s="127">
        <v>5680800</v>
      </c>
      <c r="K849" s="125">
        <v>42829</v>
      </c>
      <c r="L849" s="126">
        <v>2354.76001</v>
      </c>
      <c r="M849" s="126">
        <v>2360.530029</v>
      </c>
      <c r="N849" s="126">
        <v>2350.719971</v>
      </c>
      <c r="O849" s="126">
        <v>2360.1599120000001</v>
      </c>
      <c r="P849" s="126">
        <v>2360.1599120000001</v>
      </c>
      <c r="Q849" s="127">
        <v>3206240000</v>
      </c>
    </row>
    <row r="850" spans="2:17">
      <c r="B850" s="125">
        <v>42830</v>
      </c>
      <c r="C850" s="126">
        <v>90</v>
      </c>
      <c r="D850" s="126">
        <v>90.5</v>
      </c>
      <c r="E850" s="126">
        <v>89.760002</v>
      </c>
      <c r="F850" s="126">
        <v>89.970000999999996</v>
      </c>
      <c r="G850" s="126">
        <v>84.939803999999995</v>
      </c>
      <c r="H850" s="127">
        <v>6320100</v>
      </c>
      <c r="K850" s="125">
        <v>42830</v>
      </c>
      <c r="L850" s="126">
        <v>2366.5900879999999</v>
      </c>
      <c r="M850" s="126">
        <v>2378.360107</v>
      </c>
      <c r="N850" s="126">
        <v>2350.5200199999999</v>
      </c>
      <c r="O850" s="126">
        <v>2352.9499510000001</v>
      </c>
      <c r="P850" s="126">
        <v>2352.9499510000001</v>
      </c>
      <c r="Q850" s="127">
        <v>3770520000</v>
      </c>
    </row>
    <row r="851" spans="2:17">
      <c r="B851" s="125">
        <v>42831</v>
      </c>
      <c r="C851" s="126">
        <v>89.769997000000004</v>
      </c>
      <c r="D851" s="126">
        <v>89.809997999999993</v>
      </c>
      <c r="E851" s="126">
        <v>89.309997999999993</v>
      </c>
      <c r="F851" s="126">
        <v>89.400002000000001</v>
      </c>
      <c r="G851" s="126">
        <v>84.401664999999994</v>
      </c>
      <c r="H851" s="127">
        <v>7231500</v>
      </c>
      <c r="K851" s="125">
        <v>42831</v>
      </c>
      <c r="L851" s="126">
        <v>2353.790039</v>
      </c>
      <c r="M851" s="126">
        <v>2364.1599120000001</v>
      </c>
      <c r="N851" s="126">
        <v>2348.8999020000001</v>
      </c>
      <c r="O851" s="126">
        <v>2357.48999</v>
      </c>
      <c r="P851" s="126">
        <v>2357.48999</v>
      </c>
      <c r="Q851" s="127">
        <v>3201920000</v>
      </c>
    </row>
    <row r="852" spans="2:17">
      <c r="B852" s="125">
        <v>42832</v>
      </c>
      <c r="C852" s="126">
        <v>89.459998999999996</v>
      </c>
      <c r="D852" s="126">
        <v>89.610000999999997</v>
      </c>
      <c r="E852" s="126">
        <v>89.18</v>
      </c>
      <c r="F852" s="126">
        <v>89.230002999999996</v>
      </c>
      <c r="G852" s="126">
        <v>84.241173000000003</v>
      </c>
      <c r="H852" s="127">
        <v>4739100</v>
      </c>
      <c r="K852" s="125">
        <v>42832</v>
      </c>
      <c r="L852" s="126">
        <v>2356.5900879999999</v>
      </c>
      <c r="M852" s="126">
        <v>2363.76001</v>
      </c>
      <c r="N852" s="126">
        <v>2350.73999</v>
      </c>
      <c r="O852" s="126">
        <v>2355.540039</v>
      </c>
      <c r="P852" s="126">
        <v>2355.540039</v>
      </c>
      <c r="Q852" s="127">
        <v>3053150000</v>
      </c>
    </row>
    <row r="853" spans="2:17">
      <c r="B853" s="125">
        <v>42835</v>
      </c>
      <c r="C853" s="126">
        <v>89.129997000000003</v>
      </c>
      <c r="D853" s="126">
        <v>89.68</v>
      </c>
      <c r="E853" s="126">
        <v>88.75</v>
      </c>
      <c r="F853" s="126">
        <v>89.489998</v>
      </c>
      <c r="G853" s="126">
        <v>84.486641000000006</v>
      </c>
      <c r="H853" s="127">
        <v>5956000</v>
      </c>
      <c r="K853" s="125">
        <v>42835</v>
      </c>
      <c r="L853" s="126">
        <v>2357.1599120000001</v>
      </c>
      <c r="M853" s="126">
        <v>2366.3701169999999</v>
      </c>
      <c r="N853" s="126">
        <v>2351.5</v>
      </c>
      <c r="O853" s="126">
        <v>2357.1599120000001</v>
      </c>
      <c r="P853" s="126">
        <v>2357.1599120000001</v>
      </c>
      <c r="Q853" s="127">
        <v>2785410000</v>
      </c>
    </row>
    <row r="854" spans="2:17">
      <c r="B854" s="125">
        <v>42836</v>
      </c>
      <c r="C854" s="126">
        <v>89.660004000000001</v>
      </c>
      <c r="D854" s="126">
        <v>89.82</v>
      </c>
      <c r="E854" s="126">
        <v>89.290001000000004</v>
      </c>
      <c r="F854" s="126">
        <v>89.800003000000004</v>
      </c>
      <c r="G854" s="126">
        <v>84.779312000000004</v>
      </c>
      <c r="H854" s="127">
        <v>5186000</v>
      </c>
      <c r="K854" s="125">
        <v>42836</v>
      </c>
      <c r="L854" s="126">
        <v>2353.919922</v>
      </c>
      <c r="M854" s="126">
        <v>2355.219971</v>
      </c>
      <c r="N854" s="126">
        <v>2337.25</v>
      </c>
      <c r="O854" s="126">
        <v>2353.780029</v>
      </c>
      <c r="P854" s="126">
        <v>2353.780029</v>
      </c>
      <c r="Q854" s="127">
        <v>3117420000</v>
      </c>
    </row>
    <row r="855" spans="2:17">
      <c r="B855" s="125">
        <v>42837</v>
      </c>
      <c r="C855" s="126">
        <v>89.699996999999996</v>
      </c>
      <c r="D855" s="126">
        <v>90.419998000000007</v>
      </c>
      <c r="E855" s="126">
        <v>89.559997999999993</v>
      </c>
      <c r="F855" s="126">
        <v>90.309997999999993</v>
      </c>
      <c r="G855" s="126">
        <v>85.260795999999999</v>
      </c>
      <c r="H855" s="127">
        <v>6286300</v>
      </c>
      <c r="K855" s="125">
        <v>42837</v>
      </c>
      <c r="L855" s="126">
        <v>2352.1499020000001</v>
      </c>
      <c r="M855" s="126">
        <v>2352.719971</v>
      </c>
      <c r="N855" s="126">
        <v>2341.179932</v>
      </c>
      <c r="O855" s="126">
        <v>2344.929932</v>
      </c>
      <c r="P855" s="126">
        <v>2344.929932</v>
      </c>
      <c r="Q855" s="127">
        <v>3196950000</v>
      </c>
    </row>
    <row r="856" spans="2:17">
      <c r="B856" s="125">
        <v>42838</v>
      </c>
      <c r="C856" s="126">
        <v>90.050003000000004</v>
      </c>
      <c r="D856" s="126">
        <v>90.540001000000004</v>
      </c>
      <c r="E856" s="126">
        <v>89.790001000000004</v>
      </c>
      <c r="F856" s="126">
        <v>90.029999000000004</v>
      </c>
      <c r="G856" s="126">
        <v>84.996452000000005</v>
      </c>
      <c r="H856" s="127">
        <v>5040100</v>
      </c>
      <c r="K856" s="125">
        <v>42838</v>
      </c>
      <c r="L856" s="126">
        <v>2341.9799800000001</v>
      </c>
      <c r="M856" s="126">
        <v>2348.26001</v>
      </c>
      <c r="N856" s="126">
        <v>2328.9499510000001</v>
      </c>
      <c r="O856" s="126">
        <v>2328.9499510000001</v>
      </c>
      <c r="P856" s="126">
        <v>2328.9499510000001</v>
      </c>
      <c r="Q856" s="127">
        <v>3143890000</v>
      </c>
    </row>
    <row r="857" spans="2:17">
      <c r="B857" s="125">
        <v>42842</v>
      </c>
      <c r="C857" s="126">
        <v>90.230002999999996</v>
      </c>
      <c r="D857" s="126">
        <v>90.589995999999999</v>
      </c>
      <c r="E857" s="126">
        <v>90.129997000000003</v>
      </c>
      <c r="F857" s="126">
        <v>90.389999000000003</v>
      </c>
      <c r="G857" s="126">
        <v>85.336319000000003</v>
      </c>
      <c r="H857" s="127">
        <v>6931700</v>
      </c>
      <c r="K857" s="125">
        <v>42842</v>
      </c>
      <c r="L857" s="126">
        <v>2332.6201169999999</v>
      </c>
      <c r="M857" s="126">
        <v>2349.139893</v>
      </c>
      <c r="N857" s="126">
        <v>2332.51001</v>
      </c>
      <c r="O857" s="126">
        <v>2349.01001</v>
      </c>
      <c r="P857" s="126">
        <v>2349.01001</v>
      </c>
      <c r="Q857" s="127">
        <v>2824710000</v>
      </c>
    </row>
    <row r="858" spans="2:17">
      <c r="B858" s="125">
        <v>42843</v>
      </c>
      <c r="C858" s="126">
        <v>90.400002000000001</v>
      </c>
      <c r="D858" s="126">
        <v>91.129997000000003</v>
      </c>
      <c r="E858" s="126">
        <v>90.339995999999999</v>
      </c>
      <c r="F858" s="126">
        <v>90.800003000000004</v>
      </c>
      <c r="G858" s="126">
        <v>85.723404000000002</v>
      </c>
      <c r="H858" s="127">
        <v>7087800</v>
      </c>
      <c r="K858" s="125">
        <v>42843</v>
      </c>
      <c r="L858" s="126">
        <v>2342.530029</v>
      </c>
      <c r="M858" s="126">
        <v>2348.3500979999999</v>
      </c>
      <c r="N858" s="126">
        <v>2334.540039</v>
      </c>
      <c r="O858" s="126">
        <v>2342.1899410000001</v>
      </c>
      <c r="P858" s="126">
        <v>2342.1899410000001</v>
      </c>
      <c r="Q858" s="127">
        <v>3269840000</v>
      </c>
    </row>
    <row r="859" spans="2:17">
      <c r="B859" s="125">
        <v>42844</v>
      </c>
      <c r="C859" s="126">
        <v>90.099997999999999</v>
      </c>
      <c r="D859" s="126">
        <v>90.449996999999996</v>
      </c>
      <c r="E859" s="126">
        <v>89.5</v>
      </c>
      <c r="F859" s="126">
        <v>89.599997999999999</v>
      </c>
      <c r="G859" s="126">
        <v>85.237838999999994</v>
      </c>
      <c r="H859" s="127">
        <v>6919000</v>
      </c>
      <c r="K859" s="125">
        <v>42844</v>
      </c>
      <c r="L859" s="126">
        <v>2346.790039</v>
      </c>
      <c r="M859" s="126">
        <v>2352.6298830000001</v>
      </c>
      <c r="N859" s="126">
        <v>2335.0500489999999</v>
      </c>
      <c r="O859" s="126">
        <v>2338.169922</v>
      </c>
      <c r="P859" s="126">
        <v>2338.169922</v>
      </c>
      <c r="Q859" s="127">
        <v>3519900000</v>
      </c>
    </row>
    <row r="860" spans="2:17">
      <c r="B860" s="125">
        <v>42845</v>
      </c>
      <c r="C860" s="126">
        <v>89.699996999999996</v>
      </c>
      <c r="D860" s="126">
        <v>89.699996999999996</v>
      </c>
      <c r="E860" s="126">
        <v>89.309997999999993</v>
      </c>
      <c r="F860" s="126">
        <v>89.330001999999993</v>
      </c>
      <c r="G860" s="126">
        <v>84.980994999999993</v>
      </c>
      <c r="H860" s="127">
        <v>6983500</v>
      </c>
      <c r="K860" s="125">
        <v>42845</v>
      </c>
      <c r="L860" s="126">
        <v>2342.6899410000001</v>
      </c>
      <c r="M860" s="126">
        <v>2361.3701169999999</v>
      </c>
      <c r="N860" s="126">
        <v>2340.9099120000001</v>
      </c>
      <c r="O860" s="126">
        <v>2355.8400879999999</v>
      </c>
      <c r="P860" s="126">
        <v>2355.8400879999999</v>
      </c>
      <c r="Q860" s="127">
        <v>3647420000</v>
      </c>
    </row>
    <row r="861" spans="2:17">
      <c r="B861" s="125">
        <v>42846</v>
      </c>
      <c r="C861" s="126">
        <v>89.169998000000007</v>
      </c>
      <c r="D861" s="126">
        <v>89.279999000000004</v>
      </c>
      <c r="E861" s="126">
        <v>88.610000999999997</v>
      </c>
      <c r="F861" s="126">
        <v>88.620002999999997</v>
      </c>
      <c r="G861" s="126">
        <v>84.305565000000001</v>
      </c>
      <c r="H861" s="127">
        <v>9061200</v>
      </c>
      <c r="K861" s="125">
        <v>42846</v>
      </c>
      <c r="L861" s="126">
        <v>2354.73999</v>
      </c>
      <c r="M861" s="126">
        <v>2356.179932</v>
      </c>
      <c r="N861" s="126">
        <v>2344.51001</v>
      </c>
      <c r="O861" s="126">
        <v>2348.6899410000001</v>
      </c>
      <c r="P861" s="126">
        <v>2348.6899410000001</v>
      </c>
      <c r="Q861" s="127">
        <v>3503360000</v>
      </c>
    </row>
    <row r="862" spans="2:17">
      <c r="B862" s="125">
        <v>42849</v>
      </c>
      <c r="C862" s="126">
        <v>89.120002999999997</v>
      </c>
      <c r="D862" s="126">
        <v>89.660004000000001</v>
      </c>
      <c r="E862" s="126">
        <v>89.010002</v>
      </c>
      <c r="F862" s="126">
        <v>89.550003000000004</v>
      </c>
      <c r="G862" s="126">
        <v>85.190285000000003</v>
      </c>
      <c r="H862" s="127">
        <v>8338500</v>
      </c>
      <c r="K862" s="125">
        <v>42849</v>
      </c>
      <c r="L862" s="126">
        <v>2370.330078</v>
      </c>
      <c r="M862" s="126">
        <v>2376.9799800000001</v>
      </c>
      <c r="N862" s="126">
        <v>2369.1899410000001</v>
      </c>
      <c r="O862" s="126">
        <v>2374.1499020000001</v>
      </c>
      <c r="P862" s="126">
        <v>2374.1499020000001</v>
      </c>
      <c r="Q862" s="127">
        <v>3690650000</v>
      </c>
    </row>
    <row r="863" spans="2:17">
      <c r="B863" s="125">
        <v>42850</v>
      </c>
      <c r="C863" s="126">
        <v>89.580001999999993</v>
      </c>
      <c r="D863" s="126">
        <v>90.25</v>
      </c>
      <c r="E863" s="126">
        <v>89.470000999999996</v>
      </c>
      <c r="F863" s="126">
        <v>90</v>
      </c>
      <c r="G863" s="126">
        <v>85.618369999999999</v>
      </c>
      <c r="H863" s="127">
        <v>9088400</v>
      </c>
      <c r="K863" s="125">
        <v>42850</v>
      </c>
      <c r="L863" s="126">
        <v>2381.51001</v>
      </c>
      <c r="M863" s="126">
        <v>2392.4799800000001</v>
      </c>
      <c r="N863" s="126">
        <v>2381.1499020000001</v>
      </c>
      <c r="O863" s="126">
        <v>2388.610107</v>
      </c>
      <c r="P863" s="126">
        <v>2388.610107</v>
      </c>
      <c r="Q863" s="127">
        <v>3995240000</v>
      </c>
    </row>
    <row r="864" spans="2:17">
      <c r="B864" s="125">
        <v>42851</v>
      </c>
      <c r="C864" s="126">
        <v>89.849997999999999</v>
      </c>
      <c r="D864" s="126">
        <v>90</v>
      </c>
      <c r="E864" s="126">
        <v>87.610000999999997</v>
      </c>
      <c r="F864" s="126">
        <v>87.739998</v>
      </c>
      <c r="G864" s="126">
        <v>83.468399000000005</v>
      </c>
      <c r="H864" s="127">
        <v>11951300</v>
      </c>
      <c r="K864" s="125">
        <v>42851</v>
      </c>
      <c r="L864" s="126">
        <v>2388.9799800000001</v>
      </c>
      <c r="M864" s="126">
        <v>2398.1599120000001</v>
      </c>
      <c r="N864" s="126">
        <v>2386.780029</v>
      </c>
      <c r="O864" s="126">
        <v>2387.4499510000001</v>
      </c>
      <c r="P864" s="126">
        <v>2387.4499510000001</v>
      </c>
      <c r="Q864" s="127">
        <v>4105920000</v>
      </c>
    </row>
    <row r="865" spans="2:17">
      <c r="B865" s="125">
        <v>42852</v>
      </c>
      <c r="C865" s="126">
        <v>87.580001999999993</v>
      </c>
      <c r="D865" s="126">
        <v>88.239998</v>
      </c>
      <c r="E865" s="126">
        <v>87.230002999999996</v>
      </c>
      <c r="F865" s="126">
        <v>87.690002000000007</v>
      </c>
      <c r="G865" s="126">
        <v>83.420829999999995</v>
      </c>
      <c r="H865" s="127">
        <v>8517500</v>
      </c>
      <c r="K865" s="125">
        <v>42852</v>
      </c>
      <c r="L865" s="126">
        <v>2389.6999510000001</v>
      </c>
      <c r="M865" s="126">
        <v>2392.1000979999999</v>
      </c>
      <c r="N865" s="126">
        <v>2382.679932</v>
      </c>
      <c r="O865" s="126">
        <v>2388.7700199999999</v>
      </c>
      <c r="P865" s="126">
        <v>2388.7700199999999</v>
      </c>
      <c r="Q865" s="127">
        <v>4098460000</v>
      </c>
    </row>
    <row r="866" spans="2:17">
      <c r="B866" s="125">
        <v>42853</v>
      </c>
      <c r="C866" s="126">
        <v>87.519997000000004</v>
      </c>
      <c r="D866" s="126">
        <v>87.589995999999999</v>
      </c>
      <c r="E866" s="126">
        <v>87.150002000000001</v>
      </c>
      <c r="F866" s="126">
        <v>87.330001999999993</v>
      </c>
      <c r="G866" s="126">
        <v>83.078361999999998</v>
      </c>
      <c r="H866" s="127">
        <v>8245400</v>
      </c>
      <c r="K866" s="125">
        <v>42853</v>
      </c>
      <c r="L866" s="126">
        <v>2393.679932</v>
      </c>
      <c r="M866" s="126">
        <v>2393.679932</v>
      </c>
      <c r="N866" s="126">
        <v>2382.360107</v>
      </c>
      <c r="O866" s="126">
        <v>2384.1999510000001</v>
      </c>
      <c r="P866" s="126">
        <v>2384.1999510000001</v>
      </c>
      <c r="Q866" s="127">
        <v>3718270000</v>
      </c>
    </row>
    <row r="867" spans="2:17">
      <c r="B867" s="125">
        <v>42856</v>
      </c>
      <c r="C867" s="126">
        <v>87.379997000000003</v>
      </c>
      <c r="D867" s="126">
        <v>87.599997999999999</v>
      </c>
      <c r="E867" s="126">
        <v>87.080001999999993</v>
      </c>
      <c r="F867" s="126">
        <v>87.089995999999999</v>
      </c>
      <c r="G867" s="126">
        <v>82.850043999999997</v>
      </c>
      <c r="H867" s="127">
        <v>4546600</v>
      </c>
      <c r="K867" s="125">
        <v>42856</v>
      </c>
      <c r="L867" s="126">
        <v>2388.5</v>
      </c>
      <c r="M867" s="126">
        <v>2394.48999</v>
      </c>
      <c r="N867" s="126">
        <v>2384.830078</v>
      </c>
      <c r="O867" s="126">
        <v>2388.330078</v>
      </c>
      <c r="P867" s="126">
        <v>2388.330078</v>
      </c>
      <c r="Q867" s="127">
        <v>3199240000</v>
      </c>
    </row>
    <row r="868" spans="2:17">
      <c r="B868" s="125">
        <v>42857</v>
      </c>
      <c r="C868" s="126">
        <v>87.290001000000004</v>
      </c>
      <c r="D868" s="126">
        <v>87.290001000000004</v>
      </c>
      <c r="E868" s="126">
        <v>86.019997000000004</v>
      </c>
      <c r="F868" s="126">
        <v>86.220000999999996</v>
      </c>
      <c r="G868" s="126">
        <v>82.022400000000005</v>
      </c>
      <c r="H868" s="127">
        <v>13197500</v>
      </c>
      <c r="K868" s="125">
        <v>42857</v>
      </c>
      <c r="L868" s="126">
        <v>2391.0500489999999</v>
      </c>
      <c r="M868" s="126">
        <v>2392.929932</v>
      </c>
      <c r="N868" s="126">
        <v>2385.820068</v>
      </c>
      <c r="O868" s="126">
        <v>2391.169922</v>
      </c>
      <c r="P868" s="126">
        <v>2391.169922</v>
      </c>
      <c r="Q868" s="127">
        <v>3813680000</v>
      </c>
    </row>
    <row r="869" spans="2:17">
      <c r="B869" s="125">
        <v>42858</v>
      </c>
      <c r="C869" s="126">
        <v>86.300003000000004</v>
      </c>
      <c r="D869" s="126">
        <v>86.629997000000003</v>
      </c>
      <c r="E869" s="126">
        <v>85.900002000000001</v>
      </c>
      <c r="F869" s="126">
        <v>86.43</v>
      </c>
      <c r="G869" s="126">
        <v>82.222176000000005</v>
      </c>
      <c r="H869" s="127">
        <v>6122000</v>
      </c>
      <c r="K869" s="125">
        <v>42858</v>
      </c>
      <c r="L869" s="126">
        <v>2386.5</v>
      </c>
      <c r="M869" s="126">
        <v>2389.820068</v>
      </c>
      <c r="N869" s="126">
        <v>2379.75</v>
      </c>
      <c r="O869" s="126">
        <v>2388.1298830000001</v>
      </c>
      <c r="P869" s="126">
        <v>2388.1298830000001</v>
      </c>
      <c r="Q869" s="127">
        <v>3893990000</v>
      </c>
    </row>
    <row r="870" spans="2:17">
      <c r="B870" s="125">
        <v>42859</v>
      </c>
      <c r="C870" s="126">
        <v>86.849997999999999</v>
      </c>
      <c r="D870" s="126">
        <v>87.239998</v>
      </c>
      <c r="E870" s="126">
        <v>86.300003000000004</v>
      </c>
      <c r="F870" s="126">
        <v>86.449996999999996</v>
      </c>
      <c r="G870" s="126">
        <v>82.241196000000002</v>
      </c>
      <c r="H870" s="127">
        <v>5986200</v>
      </c>
      <c r="K870" s="125">
        <v>42859</v>
      </c>
      <c r="L870" s="126">
        <v>2389.790039</v>
      </c>
      <c r="M870" s="126">
        <v>2391.429932</v>
      </c>
      <c r="N870" s="126">
        <v>2380.3500979999999</v>
      </c>
      <c r="O870" s="126">
        <v>2389.5200199999999</v>
      </c>
      <c r="P870" s="126">
        <v>2389.5200199999999</v>
      </c>
      <c r="Q870" s="127">
        <v>4362540000</v>
      </c>
    </row>
    <row r="871" spans="2:17">
      <c r="B871" s="125">
        <v>42860</v>
      </c>
      <c r="C871" s="126">
        <v>86.540001000000004</v>
      </c>
      <c r="D871" s="126">
        <v>86.610000999999997</v>
      </c>
      <c r="E871" s="126">
        <v>86.129997000000003</v>
      </c>
      <c r="F871" s="126">
        <v>86.5</v>
      </c>
      <c r="G871" s="126">
        <v>82.288780000000003</v>
      </c>
      <c r="H871" s="127">
        <v>4506200</v>
      </c>
      <c r="K871" s="125">
        <v>42860</v>
      </c>
      <c r="L871" s="126">
        <v>2392.3701169999999</v>
      </c>
      <c r="M871" s="126">
        <v>2399.290039</v>
      </c>
      <c r="N871" s="126">
        <v>2389.3798830000001</v>
      </c>
      <c r="O871" s="126">
        <v>2399.290039</v>
      </c>
      <c r="P871" s="126">
        <v>2399.290039</v>
      </c>
      <c r="Q871" s="127">
        <v>3540140000</v>
      </c>
    </row>
    <row r="872" spans="2:17">
      <c r="B872" s="125">
        <v>42863</v>
      </c>
      <c r="C872" s="126">
        <v>86.330001999999993</v>
      </c>
      <c r="D872" s="126">
        <v>86.620002999999997</v>
      </c>
      <c r="E872" s="126">
        <v>86.239998</v>
      </c>
      <c r="F872" s="126">
        <v>86.550003000000004</v>
      </c>
      <c r="G872" s="126">
        <v>82.336342000000002</v>
      </c>
      <c r="H872" s="127">
        <v>4634600</v>
      </c>
      <c r="K872" s="125">
        <v>42863</v>
      </c>
      <c r="L872" s="126">
        <v>2399.9399410000001</v>
      </c>
      <c r="M872" s="126">
        <v>2401.360107</v>
      </c>
      <c r="N872" s="126">
        <v>2393.919922</v>
      </c>
      <c r="O872" s="126">
        <v>2399.3798830000001</v>
      </c>
      <c r="P872" s="126">
        <v>2399.3798830000001</v>
      </c>
      <c r="Q872" s="127">
        <v>3429440000</v>
      </c>
    </row>
    <row r="873" spans="2:17">
      <c r="B873" s="125">
        <v>42864</v>
      </c>
      <c r="C873" s="126">
        <v>86.800003000000004</v>
      </c>
      <c r="D873" s="126">
        <v>86.82</v>
      </c>
      <c r="E873" s="126">
        <v>86.220000999999996</v>
      </c>
      <c r="F873" s="126">
        <v>86.400002000000001</v>
      </c>
      <c r="G873" s="126">
        <v>82.193634000000003</v>
      </c>
      <c r="H873" s="127">
        <v>9577600</v>
      </c>
      <c r="K873" s="125">
        <v>42864</v>
      </c>
      <c r="L873" s="126">
        <v>2401.580078</v>
      </c>
      <c r="M873" s="126">
        <v>2403.8701169999999</v>
      </c>
      <c r="N873" s="126">
        <v>2392.4399410000001</v>
      </c>
      <c r="O873" s="126">
        <v>2396.919922</v>
      </c>
      <c r="P873" s="126">
        <v>2396.919922</v>
      </c>
      <c r="Q873" s="127">
        <v>3653590000</v>
      </c>
    </row>
    <row r="874" spans="2:17">
      <c r="B874" s="125">
        <v>42865</v>
      </c>
      <c r="C874" s="126">
        <v>86.480002999999996</v>
      </c>
      <c r="D874" s="126">
        <v>86.790001000000004</v>
      </c>
      <c r="E874" s="126">
        <v>86.389999000000003</v>
      </c>
      <c r="F874" s="126">
        <v>86.489998</v>
      </c>
      <c r="G874" s="126">
        <v>82.279242999999994</v>
      </c>
      <c r="H874" s="127">
        <v>6178500</v>
      </c>
      <c r="K874" s="125">
        <v>42865</v>
      </c>
      <c r="L874" s="126">
        <v>2396.790039</v>
      </c>
      <c r="M874" s="126">
        <v>2399.73999</v>
      </c>
      <c r="N874" s="126">
        <v>2392.790039</v>
      </c>
      <c r="O874" s="126">
        <v>2399.6298830000001</v>
      </c>
      <c r="P874" s="126">
        <v>2399.6298830000001</v>
      </c>
      <c r="Q874" s="127">
        <v>3643530000</v>
      </c>
    </row>
    <row r="875" spans="2:17">
      <c r="B875" s="125">
        <v>42866</v>
      </c>
      <c r="C875" s="126">
        <v>86.610000999999997</v>
      </c>
      <c r="D875" s="126">
        <v>86.629997000000003</v>
      </c>
      <c r="E875" s="126">
        <v>85.879997000000003</v>
      </c>
      <c r="F875" s="126">
        <v>86.169998000000007</v>
      </c>
      <c r="G875" s="126">
        <v>81.974823000000001</v>
      </c>
      <c r="H875" s="127">
        <v>6064700</v>
      </c>
      <c r="K875" s="125">
        <v>42866</v>
      </c>
      <c r="L875" s="126">
        <v>2394.8400879999999</v>
      </c>
      <c r="M875" s="126">
        <v>2395.719971</v>
      </c>
      <c r="N875" s="126">
        <v>2381.73999</v>
      </c>
      <c r="O875" s="126">
        <v>2394.4399410000001</v>
      </c>
      <c r="P875" s="126">
        <v>2394.4399410000001</v>
      </c>
      <c r="Q875" s="127">
        <v>3727420000</v>
      </c>
    </row>
    <row r="876" spans="2:17">
      <c r="B876" s="125">
        <v>42867</v>
      </c>
      <c r="C876" s="126">
        <v>86.239998</v>
      </c>
      <c r="D876" s="126">
        <v>86.32</v>
      </c>
      <c r="E876" s="126">
        <v>85.919998000000007</v>
      </c>
      <c r="F876" s="126">
        <v>86.190002000000007</v>
      </c>
      <c r="G876" s="126">
        <v>81.993865999999997</v>
      </c>
      <c r="H876" s="127">
        <v>5892400</v>
      </c>
      <c r="K876" s="125">
        <v>42867</v>
      </c>
      <c r="L876" s="126">
        <v>2392.4399410000001</v>
      </c>
      <c r="M876" s="126">
        <v>2392.4399410000001</v>
      </c>
      <c r="N876" s="126">
        <v>2387.1899410000001</v>
      </c>
      <c r="O876" s="126">
        <v>2390.8999020000001</v>
      </c>
      <c r="P876" s="126">
        <v>2390.8999020000001</v>
      </c>
      <c r="Q876" s="127">
        <v>3305630000</v>
      </c>
    </row>
    <row r="877" spans="2:17">
      <c r="B877" s="125">
        <v>42870</v>
      </c>
      <c r="C877" s="126">
        <v>86.650002000000001</v>
      </c>
      <c r="D877" s="126">
        <v>86.709998999999996</v>
      </c>
      <c r="E877" s="126">
        <v>86.25</v>
      </c>
      <c r="F877" s="126">
        <v>86.330001999999993</v>
      </c>
      <c r="G877" s="126">
        <v>82.127037000000001</v>
      </c>
      <c r="H877" s="127">
        <v>5820700</v>
      </c>
      <c r="K877" s="125">
        <v>42870</v>
      </c>
      <c r="L877" s="126">
        <v>2393.9799800000001</v>
      </c>
      <c r="M877" s="126">
        <v>2404.0500489999999</v>
      </c>
      <c r="N877" s="126">
        <v>2393.9399410000001</v>
      </c>
      <c r="O877" s="126">
        <v>2402.320068</v>
      </c>
      <c r="P877" s="126">
        <v>2402.320068</v>
      </c>
      <c r="Q877" s="127">
        <v>3473600000</v>
      </c>
    </row>
    <row r="878" spans="2:17">
      <c r="B878" s="125">
        <v>42871</v>
      </c>
      <c r="C878" s="126">
        <v>86.879997000000003</v>
      </c>
      <c r="D878" s="126">
        <v>87</v>
      </c>
      <c r="E878" s="126">
        <v>86.190002000000007</v>
      </c>
      <c r="F878" s="126">
        <v>86.239998</v>
      </c>
      <c r="G878" s="126">
        <v>82.041427999999996</v>
      </c>
      <c r="H878" s="127">
        <v>6554500</v>
      </c>
      <c r="K878" s="125">
        <v>42871</v>
      </c>
      <c r="L878" s="126">
        <v>2404.5500489999999</v>
      </c>
      <c r="M878" s="126">
        <v>2405.7700199999999</v>
      </c>
      <c r="N878" s="126">
        <v>2396.0500489999999</v>
      </c>
      <c r="O878" s="126">
        <v>2400.669922</v>
      </c>
      <c r="P878" s="126">
        <v>2400.669922</v>
      </c>
      <c r="Q878" s="127">
        <v>3420790000</v>
      </c>
    </row>
    <row r="879" spans="2:17">
      <c r="B879" s="125">
        <v>42872</v>
      </c>
      <c r="C879" s="126">
        <v>86.239998</v>
      </c>
      <c r="D879" s="126">
        <v>86.629997000000003</v>
      </c>
      <c r="E879" s="126">
        <v>85.93</v>
      </c>
      <c r="F879" s="126">
        <v>86.260002</v>
      </c>
      <c r="G879" s="126">
        <v>82.060447999999994</v>
      </c>
      <c r="H879" s="127">
        <v>7805800</v>
      </c>
      <c r="K879" s="125">
        <v>42872</v>
      </c>
      <c r="L879" s="126">
        <v>2382.9499510000001</v>
      </c>
      <c r="M879" s="126">
        <v>2384.8701169999999</v>
      </c>
      <c r="N879" s="126">
        <v>2356.209961</v>
      </c>
      <c r="O879" s="126">
        <v>2357.030029</v>
      </c>
      <c r="P879" s="126">
        <v>2357.030029</v>
      </c>
      <c r="Q879" s="127">
        <v>4163000000</v>
      </c>
    </row>
    <row r="880" spans="2:17">
      <c r="B880" s="125">
        <v>42873</v>
      </c>
      <c r="C880" s="126">
        <v>86.18</v>
      </c>
      <c r="D880" s="126">
        <v>86.220000999999996</v>
      </c>
      <c r="E880" s="126">
        <v>85.519997000000004</v>
      </c>
      <c r="F880" s="126">
        <v>85.870002999999997</v>
      </c>
      <c r="G880" s="126">
        <v>81.689453</v>
      </c>
      <c r="H880" s="127">
        <v>6985600</v>
      </c>
      <c r="K880" s="125">
        <v>42873</v>
      </c>
      <c r="L880" s="126">
        <v>2354.6899410000001</v>
      </c>
      <c r="M880" s="126">
        <v>2375.73999</v>
      </c>
      <c r="N880" s="126">
        <v>2352.719971</v>
      </c>
      <c r="O880" s="126">
        <v>2365.719971</v>
      </c>
      <c r="P880" s="126">
        <v>2365.719971</v>
      </c>
      <c r="Q880" s="127">
        <v>4319420000</v>
      </c>
    </row>
    <row r="881" spans="2:17">
      <c r="B881" s="125">
        <v>42874</v>
      </c>
      <c r="C881" s="126">
        <v>86</v>
      </c>
      <c r="D881" s="126">
        <v>86.379997000000003</v>
      </c>
      <c r="E881" s="126">
        <v>85.669998000000007</v>
      </c>
      <c r="F881" s="126">
        <v>86.239998</v>
      </c>
      <c r="G881" s="126">
        <v>82.041427999999996</v>
      </c>
      <c r="H881" s="127">
        <v>7320700</v>
      </c>
      <c r="K881" s="125">
        <v>42874</v>
      </c>
      <c r="L881" s="126">
        <v>2371.3701169999999</v>
      </c>
      <c r="M881" s="126">
        <v>2389.0600589999999</v>
      </c>
      <c r="N881" s="126">
        <v>2370.429932</v>
      </c>
      <c r="O881" s="126">
        <v>2381.7299800000001</v>
      </c>
      <c r="P881" s="126">
        <v>2381.7299800000001</v>
      </c>
      <c r="Q881" s="127">
        <v>3825160000</v>
      </c>
    </row>
    <row r="882" spans="2:17">
      <c r="B882" s="125">
        <v>42877</v>
      </c>
      <c r="C882" s="126">
        <v>86.25</v>
      </c>
      <c r="D882" s="126">
        <v>86.400002000000001</v>
      </c>
      <c r="E882" s="126">
        <v>86.029999000000004</v>
      </c>
      <c r="F882" s="126">
        <v>86.209998999999996</v>
      </c>
      <c r="G882" s="126">
        <v>82.012894000000003</v>
      </c>
      <c r="H882" s="127">
        <v>4260000</v>
      </c>
      <c r="K882" s="125">
        <v>42877</v>
      </c>
      <c r="L882" s="126">
        <v>2387.209961</v>
      </c>
      <c r="M882" s="126">
        <v>2395.459961</v>
      </c>
      <c r="N882" s="126">
        <v>2386.919922</v>
      </c>
      <c r="O882" s="126">
        <v>2394.0200199999999</v>
      </c>
      <c r="P882" s="126">
        <v>2394.0200199999999</v>
      </c>
      <c r="Q882" s="127">
        <v>3172830000</v>
      </c>
    </row>
    <row r="883" spans="2:17">
      <c r="B883" s="125">
        <v>42878</v>
      </c>
      <c r="C883" s="126">
        <v>86.279999000000004</v>
      </c>
      <c r="D883" s="126">
        <v>86.540001000000004</v>
      </c>
      <c r="E883" s="126">
        <v>85.980002999999996</v>
      </c>
      <c r="F883" s="126">
        <v>86.080001999999993</v>
      </c>
      <c r="G883" s="126">
        <v>81.889229</v>
      </c>
      <c r="H883" s="127">
        <v>4394200</v>
      </c>
      <c r="K883" s="125">
        <v>42878</v>
      </c>
      <c r="L883" s="126">
        <v>2397.040039</v>
      </c>
      <c r="M883" s="126">
        <v>2400.8500979999999</v>
      </c>
      <c r="N883" s="126">
        <v>2393.8798830000001</v>
      </c>
      <c r="O883" s="126">
        <v>2398.419922</v>
      </c>
      <c r="P883" s="126">
        <v>2398.419922</v>
      </c>
      <c r="Q883" s="127">
        <v>3213570000</v>
      </c>
    </row>
    <row r="884" spans="2:17">
      <c r="B884" s="125">
        <v>42879</v>
      </c>
      <c r="C884" s="126">
        <v>86.449996999999996</v>
      </c>
      <c r="D884" s="126">
        <v>86.650002000000001</v>
      </c>
      <c r="E884" s="126">
        <v>86.209998999999996</v>
      </c>
      <c r="F884" s="126">
        <v>86.5</v>
      </c>
      <c r="G884" s="126">
        <v>82.288780000000003</v>
      </c>
      <c r="H884" s="127">
        <v>4878800</v>
      </c>
      <c r="K884" s="125">
        <v>42879</v>
      </c>
      <c r="L884" s="126">
        <v>2401.4099120000001</v>
      </c>
      <c r="M884" s="126">
        <v>2405.580078</v>
      </c>
      <c r="N884" s="126">
        <v>2397.98999</v>
      </c>
      <c r="O884" s="126">
        <v>2404.389893</v>
      </c>
      <c r="P884" s="126">
        <v>2404.389893</v>
      </c>
      <c r="Q884" s="127">
        <v>3389900000</v>
      </c>
    </row>
    <row r="885" spans="2:17">
      <c r="B885" s="125">
        <v>42880</v>
      </c>
      <c r="C885" s="126">
        <v>86.580001999999993</v>
      </c>
      <c r="D885" s="126">
        <v>86.980002999999996</v>
      </c>
      <c r="E885" s="126">
        <v>86.550003000000004</v>
      </c>
      <c r="F885" s="126">
        <v>86.860000999999997</v>
      </c>
      <c r="G885" s="126">
        <v>82.631232999999995</v>
      </c>
      <c r="H885" s="127">
        <v>4368000</v>
      </c>
      <c r="K885" s="125">
        <v>42880</v>
      </c>
      <c r="L885" s="126">
        <v>2409.540039</v>
      </c>
      <c r="M885" s="126">
        <v>2418.709961</v>
      </c>
      <c r="N885" s="126">
        <v>2408.01001</v>
      </c>
      <c r="O885" s="126">
        <v>2415.070068</v>
      </c>
      <c r="P885" s="126">
        <v>2415.070068</v>
      </c>
      <c r="Q885" s="127">
        <v>3535390000</v>
      </c>
    </row>
    <row r="886" spans="2:17">
      <c r="B886" s="125">
        <v>42881</v>
      </c>
      <c r="C886" s="126">
        <v>86.93</v>
      </c>
      <c r="D886" s="126">
        <v>87.379997000000003</v>
      </c>
      <c r="E886" s="126">
        <v>86.82</v>
      </c>
      <c r="F886" s="126">
        <v>87.25</v>
      </c>
      <c r="G886" s="126">
        <v>83.002251000000001</v>
      </c>
      <c r="H886" s="127">
        <v>4337000</v>
      </c>
      <c r="K886" s="125">
        <v>42881</v>
      </c>
      <c r="L886" s="126">
        <v>2414.5</v>
      </c>
      <c r="M886" s="126">
        <v>2416.679932</v>
      </c>
      <c r="N886" s="126">
        <v>2412.1999510000001</v>
      </c>
      <c r="O886" s="126">
        <v>2415.820068</v>
      </c>
      <c r="P886" s="126">
        <v>2415.820068</v>
      </c>
      <c r="Q886" s="127">
        <v>2805040000</v>
      </c>
    </row>
    <row r="887" spans="2:17">
      <c r="B887" s="125">
        <v>42885</v>
      </c>
      <c r="C887" s="126">
        <v>87.25</v>
      </c>
      <c r="D887" s="126">
        <v>87.610000999999997</v>
      </c>
      <c r="E887" s="126">
        <v>87.099997999999999</v>
      </c>
      <c r="F887" s="126">
        <v>87.400002000000001</v>
      </c>
      <c r="G887" s="126">
        <v>83.144951000000006</v>
      </c>
      <c r="H887" s="127">
        <v>4594500</v>
      </c>
      <c r="K887" s="125">
        <v>42885</v>
      </c>
      <c r="L887" s="126">
        <v>2411.669922</v>
      </c>
      <c r="M887" s="126">
        <v>2415.26001</v>
      </c>
      <c r="N887" s="126">
        <v>2409.429932</v>
      </c>
      <c r="O887" s="126">
        <v>2412.9099120000001</v>
      </c>
      <c r="P887" s="126">
        <v>2412.9099120000001</v>
      </c>
      <c r="Q887" s="127">
        <v>3203160000</v>
      </c>
    </row>
    <row r="888" spans="2:17">
      <c r="B888" s="125">
        <v>42886</v>
      </c>
      <c r="C888" s="126">
        <v>87.669998000000007</v>
      </c>
      <c r="D888" s="126">
        <v>88.349997999999999</v>
      </c>
      <c r="E888" s="126">
        <v>87.449996999999996</v>
      </c>
      <c r="F888" s="126">
        <v>88.089995999999999</v>
      </c>
      <c r="G888" s="126">
        <v>83.801353000000006</v>
      </c>
      <c r="H888" s="127">
        <v>10146600</v>
      </c>
      <c r="K888" s="125">
        <v>42886</v>
      </c>
      <c r="L888" s="126">
        <v>2415.6298830000001</v>
      </c>
      <c r="M888" s="126">
        <v>2415.98999</v>
      </c>
      <c r="N888" s="126">
        <v>2403.5900879999999</v>
      </c>
      <c r="O888" s="126">
        <v>2411.8000489999999</v>
      </c>
      <c r="P888" s="126">
        <v>2411.8000489999999</v>
      </c>
      <c r="Q888" s="127">
        <v>4516110000</v>
      </c>
    </row>
    <row r="889" spans="2:17">
      <c r="B889" s="125">
        <v>42887</v>
      </c>
      <c r="C889" s="126">
        <v>88.019997000000004</v>
      </c>
      <c r="D889" s="126">
        <v>88.139999000000003</v>
      </c>
      <c r="E889" s="126">
        <v>87.370002999999997</v>
      </c>
      <c r="F889" s="126">
        <v>88.129997000000003</v>
      </c>
      <c r="G889" s="126">
        <v>83.839393999999999</v>
      </c>
      <c r="H889" s="127">
        <v>6251300</v>
      </c>
      <c r="K889" s="125">
        <v>42887</v>
      </c>
      <c r="L889" s="126">
        <v>2415.6499020000001</v>
      </c>
      <c r="M889" s="126">
        <v>2430.0600589999999</v>
      </c>
      <c r="N889" s="126">
        <v>2413.540039</v>
      </c>
      <c r="O889" s="126">
        <v>2430.0600589999999</v>
      </c>
      <c r="P889" s="126">
        <v>2430.0600589999999</v>
      </c>
      <c r="Q889" s="127">
        <v>3857140000</v>
      </c>
    </row>
    <row r="890" spans="2:17">
      <c r="B890" s="125">
        <v>42888</v>
      </c>
      <c r="C890" s="126">
        <v>88.400002000000001</v>
      </c>
      <c r="D890" s="126">
        <v>88.68</v>
      </c>
      <c r="E890" s="126">
        <v>88.010002</v>
      </c>
      <c r="F890" s="126">
        <v>88.589995999999999</v>
      </c>
      <c r="G890" s="126">
        <v>84.277016000000003</v>
      </c>
      <c r="H890" s="127">
        <v>6136400</v>
      </c>
      <c r="K890" s="125">
        <v>42888</v>
      </c>
      <c r="L890" s="126">
        <v>2431.280029</v>
      </c>
      <c r="M890" s="126">
        <v>2440.2299800000001</v>
      </c>
      <c r="N890" s="126">
        <v>2427.709961</v>
      </c>
      <c r="O890" s="126">
        <v>2439.070068</v>
      </c>
      <c r="P890" s="126">
        <v>2439.070068</v>
      </c>
      <c r="Q890" s="127">
        <v>3461680000</v>
      </c>
    </row>
    <row r="891" spans="2:17">
      <c r="B891" s="125">
        <v>42891</v>
      </c>
      <c r="C891" s="126">
        <v>88.300003000000004</v>
      </c>
      <c r="D891" s="126">
        <v>88.760002</v>
      </c>
      <c r="E891" s="126">
        <v>88</v>
      </c>
      <c r="F891" s="126">
        <v>88.739998</v>
      </c>
      <c r="G891" s="126">
        <v>84.419708</v>
      </c>
      <c r="H891" s="127">
        <v>4115300</v>
      </c>
      <c r="K891" s="125">
        <v>42891</v>
      </c>
      <c r="L891" s="126">
        <v>2437.830078</v>
      </c>
      <c r="M891" s="126">
        <v>2439.5500489999999</v>
      </c>
      <c r="N891" s="126">
        <v>2434.320068</v>
      </c>
      <c r="O891" s="126">
        <v>2436.1000979999999</v>
      </c>
      <c r="P891" s="126">
        <v>2436.1000979999999</v>
      </c>
      <c r="Q891" s="127">
        <v>2912600000</v>
      </c>
    </row>
    <row r="892" spans="2:17">
      <c r="B892" s="125">
        <v>42892</v>
      </c>
      <c r="C892" s="126">
        <v>88.760002</v>
      </c>
      <c r="D892" s="126">
        <v>88.970000999999996</v>
      </c>
      <c r="E892" s="126">
        <v>88.449996999999996</v>
      </c>
      <c r="F892" s="126">
        <v>88.800003000000004</v>
      </c>
      <c r="G892" s="126">
        <v>84.476791000000006</v>
      </c>
      <c r="H892" s="127">
        <v>6503000</v>
      </c>
      <c r="K892" s="125">
        <v>42892</v>
      </c>
      <c r="L892" s="126">
        <v>2431.919922</v>
      </c>
      <c r="M892" s="126">
        <v>2436.209961</v>
      </c>
      <c r="N892" s="126">
        <v>2428.1201169999999</v>
      </c>
      <c r="O892" s="126">
        <v>2429.330078</v>
      </c>
      <c r="P892" s="126">
        <v>2429.330078</v>
      </c>
      <c r="Q892" s="127">
        <v>3357840000</v>
      </c>
    </row>
    <row r="893" spans="2:17">
      <c r="B893" s="125">
        <v>42893</v>
      </c>
      <c r="C893" s="126">
        <v>88.68</v>
      </c>
      <c r="D893" s="126">
        <v>88.889999000000003</v>
      </c>
      <c r="E893" s="126">
        <v>88.400002000000001</v>
      </c>
      <c r="F893" s="126">
        <v>88.769997000000004</v>
      </c>
      <c r="G893" s="126">
        <v>84.448250000000002</v>
      </c>
      <c r="H893" s="127">
        <v>4781600</v>
      </c>
      <c r="K893" s="125">
        <v>42893</v>
      </c>
      <c r="L893" s="126">
        <v>2432.030029</v>
      </c>
      <c r="M893" s="126">
        <v>2435.280029</v>
      </c>
      <c r="N893" s="126">
        <v>2424.75</v>
      </c>
      <c r="O893" s="126">
        <v>2433.139893</v>
      </c>
      <c r="P893" s="126">
        <v>2433.139893</v>
      </c>
      <c r="Q893" s="127">
        <v>3572300000</v>
      </c>
    </row>
    <row r="894" spans="2:17">
      <c r="B894" s="125">
        <v>42894</v>
      </c>
      <c r="C894" s="126">
        <v>88.769997000000004</v>
      </c>
      <c r="D894" s="126">
        <v>88.800003000000004</v>
      </c>
      <c r="E894" s="126">
        <v>87.360000999999997</v>
      </c>
      <c r="F894" s="126">
        <v>87.849997999999999</v>
      </c>
      <c r="G894" s="126">
        <v>83.573043999999996</v>
      </c>
      <c r="H894" s="127">
        <v>7611400</v>
      </c>
      <c r="K894" s="125">
        <v>42894</v>
      </c>
      <c r="L894" s="126">
        <v>2434.2700199999999</v>
      </c>
      <c r="M894" s="126">
        <v>2439.2700199999999</v>
      </c>
      <c r="N894" s="126">
        <v>2427.9399410000001</v>
      </c>
      <c r="O894" s="126">
        <v>2433.790039</v>
      </c>
      <c r="P894" s="126">
        <v>2433.790039</v>
      </c>
      <c r="Q894" s="127">
        <v>3728860000</v>
      </c>
    </row>
    <row r="895" spans="2:17">
      <c r="B895" s="125">
        <v>42895</v>
      </c>
      <c r="C895" s="126">
        <v>87.849997999999999</v>
      </c>
      <c r="D895" s="126">
        <v>88.209998999999996</v>
      </c>
      <c r="E895" s="126">
        <v>87.550003000000004</v>
      </c>
      <c r="F895" s="126">
        <v>88.160004000000001</v>
      </c>
      <c r="G895" s="126">
        <v>83.867949999999993</v>
      </c>
      <c r="H895" s="127">
        <v>9696900</v>
      </c>
      <c r="K895" s="125">
        <v>42895</v>
      </c>
      <c r="L895" s="126">
        <v>2436.389893</v>
      </c>
      <c r="M895" s="126">
        <v>2446.1999510000001</v>
      </c>
      <c r="N895" s="126">
        <v>2415.6999510000001</v>
      </c>
      <c r="O895" s="126">
        <v>2431.7700199999999</v>
      </c>
      <c r="P895" s="126">
        <v>2431.7700199999999</v>
      </c>
      <c r="Q895" s="127">
        <v>4027340000</v>
      </c>
    </row>
    <row r="896" spans="2:17">
      <c r="B896" s="125">
        <v>42898</v>
      </c>
      <c r="C896" s="126">
        <v>88.160004000000001</v>
      </c>
      <c r="D896" s="126">
        <v>88.660004000000001</v>
      </c>
      <c r="E896" s="126">
        <v>88.089995999999999</v>
      </c>
      <c r="F896" s="126">
        <v>88.239998</v>
      </c>
      <c r="G896" s="126">
        <v>83.944053999999994</v>
      </c>
      <c r="H896" s="127">
        <v>7867700</v>
      </c>
      <c r="K896" s="125">
        <v>42898</v>
      </c>
      <c r="L896" s="126">
        <v>2425.8798830000001</v>
      </c>
      <c r="M896" s="126">
        <v>2430.3798830000001</v>
      </c>
      <c r="N896" s="126">
        <v>2419.969971</v>
      </c>
      <c r="O896" s="126">
        <v>2429.389893</v>
      </c>
      <c r="P896" s="126">
        <v>2429.389893</v>
      </c>
      <c r="Q896" s="127">
        <v>4027750000</v>
      </c>
    </row>
    <row r="897" spans="2:17">
      <c r="B897" s="125">
        <v>42899</v>
      </c>
      <c r="C897" s="126">
        <v>88.360000999999997</v>
      </c>
      <c r="D897" s="126">
        <v>88.400002000000001</v>
      </c>
      <c r="E897" s="126">
        <v>87.769997000000004</v>
      </c>
      <c r="F897" s="126">
        <v>88.059997999999993</v>
      </c>
      <c r="G897" s="126">
        <v>83.772812000000002</v>
      </c>
      <c r="H897" s="127">
        <v>6419300</v>
      </c>
      <c r="K897" s="125">
        <v>42899</v>
      </c>
      <c r="L897" s="126">
        <v>2434.1499020000001</v>
      </c>
      <c r="M897" s="126">
        <v>2441.48999</v>
      </c>
      <c r="N897" s="126">
        <v>2431.280029</v>
      </c>
      <c r="O897" s="126">
        <v>2440.3500979999999</v>
      </c>
      <c r="P897" s="126">
        <v>2440.3500979999999</v>
      </c>
      <c r="Q897" s="127">
        <v>3275500000</v>
      </c>
    </row>
    <row r="898" spans="2:17">
      <c r="B898" s="125">
        <v>42900</v>
      </c>
      <c r="C898" s="126">
        <v>88.489998</v>
      </c>
      <c r="D898" s="126">
        <v>88.75</v>
      </c>
      <c r="E898" s="126">
        <v>88.059997999999993</v>
      </c>
      <c r="F898" s="126">
        <v>88.440002000000007</v>
      </c>
      <c r="G898" s="126">
        <v>84.134315000000001</v>
      </c>
      <c r="H898" s="127">
        <v>6183900</v>
      </c>
      <c r="K898" s="125">
        <v>42900</v>
      </c>
      <c r="L898" s="126">
        <v>2443.75</v>
      </c>
      <c r="M898" s="126">
        <v>2443.75</v>
      </c>
      <c r="N898" s="126">
        <v>2428.3400879999999</v>
      </c>
      <c r="O898" s="126">
        <v>2437.919922</v>
      </c>
      <c r="P898" s="126">
        <v>2437.919922</v>
      </c>
      <c r="Q898" s="127">
        <v>3555590000</v>
      </c>
    </row>
    <row r="899" spans="2:17">
      <c r="B899" s="125">
        <v>42901</v>
      </c>
      <c r="C899" s="126">
        <v>88.230002999999996</v>
      </c>
      <c r="D899" s="126">
        <v>89.620002999999997</v>
      </c>
      <c r="E899" s="126">
        <v>88.230002999999996</v>
      </c>
      <c r="F899" s="126">
        <v>89.379997000000003</v>
      </c>
      <c r="G899" s="126">
        <v>85.028548999999998</v>
      </c>
      <c r="H899" s="127">
        <v>7047500</v>
      </c>
      <c r="K899" s="125">
        <v>42901</v>
      </c>
      <c r="L899" s="126">
        <v>2424.139893</v>
      </c>
      <c r="M899" s="126">
        <v>2433.9499510000001</v>
      </c>
      <c r="N899" s="126">
        <v>2418.530029</v>
      </c>
      <c r="O899" s="126">
        <v>2432.459961</v>
      </c>
      <c r="P899" s="126">
        <v>2432.459961</v>
      </c>
      <c r="Q899" s="127">
        <v>3353050000</v>
      </c>
    </row>
    <row r="900" spans="2:17">
      <c r="B900" s="125">
        <v>42902</v>
      </c>
      <c r="C900" s="126">
        <v>89.720000999999996</v>
      </c>
      <c r="D900" s="126">
        <v>89.769997000000004</v>
      </c>
      <c r="E900" s="126">
        <v>88.809997999999993</v>
      </c>
      <c r="F900" s="126">
        <v>89.660004000000001</v>
      </c>
      <c r="G900" s="126">
        <v>85.294929999999994</v>
      </c>
      <c r="H900" s="127">
        <v>13855000</v>
      </c>
      <c r="K900" s="125">
        <v>42902</v>
      </c>
      <c r="L900" s="126">
        <v>2431.23999</v>
      </c>
      <c r="M900" s="126">
        <v>2433.1499020000001</v>
      </c>
      <c r="N900" s="126">
        <v>2422.8798830000001</v>
      </c>
      <c r="O900" s="126">
        <v>2433.1499020000001</v>
      </c>
      <c r="P900" s="126">
        <v>2433.1499020000001</v>
      </c>
      <c r="Q900" s="127">
        <v>5284720000</v>
      </c>
    </row>
    <row r="901" spans="2:17">
      <c r="B901" s="125">
        <v>42905</v>
      </c>
      <c r="C901" s="126">
        <v>89.599997999999999</v>
      </c>
      <c r="D901" s="126">
        <v>89.860000999999997</v>
      </c>
      <c r="E901" s="126">
        <v>89.199996999999996</v>
      </c>
      <c r="F901" s="126">
        <v>89.860000999999997</v>
      </c>
      <c r="G901" s="126">
        <v>85.485184000000004</v>
      </c>
      <c r="H901" s="127">
        <v>5246200</v>
      </c>
      <c r="K901" s="125">
        <v>42905</v>
      </c>
      <c r="L901" s="126">
        <v>2442.5500489999999</v>
      </c>
      <c r="M901" s="126">
        <v>2453.820068</v>
      </c>
      <c r="N901" s="126">
        <v>2441.790039</v>
      </c>
      <c r="O901" s="126">
        <v>2453.459961</v>
      </c>
      <c r="P901" s="126">
        <v>2453.459961</v>
      </c>
      <c r="Q901" s="127">
        <v>3264700000</v>
      </c>
    </row>
    <row r="902" spans="2:17">
      <c r="B902" s="125">
        <v>42906</v>
      </c>
      <c r="C902" s="126">
        <v>89.769997000000004</v>
      </c>
      <c r="D902" s="126">
        <v>90.209998999999996</v>
      </c>
      <c r="E902" s="126">
        <v>89.610000999999997</v>
      </c>
      <c r="F902" s="126">
        <v>89.629997000000003</v>
      </c>
      <c r="G902" s="126">
        <v>85.266379999999998</v>
      </c>
      <c r="H902" s="127">
        <v>5674200</v>
      </c>
      <c r="K902" s="125">
        <v>42906</v>
      </c>
      <c r="L902" s="126">
        <v>2450.6599120000001</v>
      </c>
      <c r="M902" s="126">
        <v>2450.6599120000001</v>
      </c>
      <c r="N902" s="126">
        <v>2436.6000979999999</v>
      </c>
      <c r="O902" s="126">
        <v>2437.030029</v>
      </c>
      <c r="P902" s="126">
        <v>2437.030029</v>
      </c>
      <c r="Q902" s="127">
        <v>3416510000</v>
      </c>
    </row>
    <row r="903" spans="2:17">
      <c r="B903" s="125">
        <v>42907</v>
      </c>
      <c r="C903" s="126">
        <v>89.620002999999997</v>
      </c>
      <c r="D903" s="126">
        <v>89.949996999999996</v>
      </c>
      <c r="E903" s="126">
        <v>89.290001000000004</v>
      </c>
      <c r="F903" s="126">
        <v>89.400002000000001</v>
      </c>
      <c r="G903" s="126">
        <v>85.047577000000004</v>
      </c>
      <c r="H903" s="127">
        <v>4164500</v>
      </c>
      <c r="K903" s="125">
        <v>42907</v>
      </c>
      <c r="L903" s="126">
        <v>2439.3100589999999</v>
      </c>
      <c r="M903" s="126">
        <v>2442.2299800000001</v>
      </c>
      <c r="N903" s="126">
        <v>2430.73999</v>
      </c>
      <c r="O903" s="126">
        <v>2435.610107</v>
      </c>
      <c r="P903" s="126">
        <v>2435.610107</v>
      </c>
      <c r="Q903" s="127">
        <v>3594820000</v>
      </c>
    </row>
    <row r="904" spans="2:17">
      <c r="B904" s="125">
        <v>42908</v>
      </c>
      <c r="C904" s="126">
        <v>89.269997000000004</v>
      </c>
      <c r="D904" s="126">
        <v>89.410004000000001</v>
      </c>
      <c r="E904" s="126">
        <v>88.900002000000001</v>
      </c>
      <c r="F904" s="126">
        <v>89.029999000000004</v>
      </c>
      <c r="G904" s="126">
        <v>84.695587000000003</v>
      </c>
      <c r="H904" s="127">
        <v>4536700</v>
      </c>
      <c r="K904" s="125">
        <v>42908</v>
      </c>
      <c r="L904" s="126">
        <v>2437.3999020000001</v>
      </c>
      <c r="M904" s="126">
        <v>2441.6201169999999</v>
      </c>
      <c r="N904" s="126">
        <v>2433.2700199999999</v>
      </c>
      <c r="O904" s="126">
        <v>2434.5</v>
      </c>
      <c r="P904" s="126">
        <v>2434.5</v>
      </c>
      <c r="Q904" s="127">
        <v>3468210000</v>
      </c>
    </row>
    <row r="905" spans="2:17">
      <c r="B905" s="125">
        <v>42909</v>
      </c>
      <c r="C905" s="126">
        <v>89.029999000000004</v>
      </c>
      <c r="D905" s="126">
        <v>89.800003000000004</v>
      </c>
      <c r="E905" s="126">
        <v>88.900002000000001</v>
      </c>
      <c r="F905" s="126">
        <v>89.419998000000007</v>
      </c>
      <c r="G905" s="126">
        <v>85.066604999999996</v>
      </c>
      <c r="H905" s="127">
        <v>8782100</v>
      </c>
      <c r="K905" s="125">
        <v>42909</v>
      </c>
      <c r="L905" s="126">
        <v>2434.6499020000001</v>
      </c>
      <c r="M905" s="126">
        <v>2441.3999020000001</v>
      </c>
      <c r="N905" s="126">
        <v>2431.110107</v>
      </c>
      <c r="O905" s="126">
        <v>2438.3000489999999</v>
      </c>
      <c r="P905" s="126">
        <v>2438.3000489999999</v>
      </c>
      <c r="Q905" s="127">
        <v>5278330000</v>
      </c>
    </row>
    <row r="906" spans="2:17">
      <c r="B906" s="125">
        <v>42912</v>
      </c>
      <c r="C906" s="126">
        <v>89.629997000000003</v>
      </c>
      <c r="D906" s="126">
        <v>89.68</v>
      </c>
      <c r="E906" s="126">
        <v>89.269997000000004</v>
      </c>
      <c r="F906" s="126">
        <v>89.360000999999997</v>
      </c>
      <c r="G906" s="126">
        <v>85.009529000000001</v>
      </c>
      <c r="H906" s="127">
        <v>4373300</v>
      </c>
      <c r="K906" s="125">
        <v>42912</v>
      </c>
      <c r="L906" s="126">
        <v>2443.320068</v>
      </c>
      <c r="M906" s="126">
        <v>2450.419922</v>
      </c>
      <c r="N906" s="126">
        <v>2437.030029</v>
      </c>
      <c r="O906" s="126">
        <v>2439.070068</v>
      </c>
      <c r="P906" s="126">
        <v>2439.070068</v>
      </c>
      <c r="Q906" s="127">
        <v>3238970000</v>
      </c>
    </row>
    <row r="907" spans="2:17">
      <c r="B907" s="125">
        <v>42913</v>
      </c>
      <c r="C907" s="126">
        <v>89.360000999999997</v>
      </c>
      <c r="D907" s="126">
        <v>89.360000999999997</v>
      </c>
      <c r="E907" s="126">
        <v>88.610000999999997</v>
      </c>
      <c r="F907" s="126">
        <v>88.610000999999997</v>
      </c>
      <c r="G907" s="126">
        <v>84.296036000000001</v>
      </c>
      <c r="H907" s="127">
        <v>5180400</v>
      </c>
      <c r="K907" s="125">
        <v>42913</v>
      </c>
      <c r="L907" s="126">
        <v>2436.3400879999999</v>
      </c>
      <c r="M907" s="126">
        <v>2440.1499020000001</v>
      </c>
      <c r="N907" s="126">
        <v>2419.3798830000001</v>
      </c>
      <c r="O907" s="126">
        <v>2419.3798830000001</v>
      </c>
      <c r="P907" s="126">
        <v>2419.3798830000001</v>
      </c>
      <c r="Q907" s="127">
        <v>3563910000</v>
      </c>
    </row>
    <row r="908" spans="2:17">
      <c r="B908" s="125">
        <v>42914</v>
      </c>
      <c r="C908" s="126">
        <v>89.080001999999993</v>
      </c>
      <c r="D908" s="126">
        <v>89.209998999999996</v>
      </c>
      <c r="E908" s="126">
        <v>88.260002</v>
      </c>
      <c r="F908" s="126">
        <v>88.370002999999997</v>
      </c>
      <c r="G908" s="126">
        <v>84.067725999999993</v>
      </c>
      <c r="H908" s="127">
        <v>4875000</v>
      </c>
      <c r="K908" s="125">
        <v>42914</v>
      </c>
      <c r="L908" s="126">
        <v>2428.6999510000001</v>
      </c>
      <c r="M908" s="126">
        <v>2442.969971</v>
      </c>
      <c r="N908" s="126">
        <v>2428.0200199999999</v>
      </c>
      <c r="O908" s="126">
        <v>2440.6899410000001</v>
      </c>
      <c r="P908" s="126">
        <v>2440.6899410000001</v>
      </c>
      <c r="Q908" s="127">
        <v>3500800000</v>
      </c>
    </row>
    <row r="909" spans="2:17">
      <c r="B909" s="125">
        <v>42915</v>
      </c>
      <c r="C909" s="126">
        <v>88.019997000000004</v>
      </c>
      <c r="D909" s="126">
        <v>88.220000999999996</v>
      </c>
      <c r="E909" s="126">
        <v>86.93</v>
      </c>
      <c r="F909" s="126">
        <v>86.989998</v>
      </c>
      <c r="G909" s="126">
        <v>82.754906000000005</v>
      </c>
      <c r="H909" s="127">
        <v>8123500</v>
      </c>
      <c r="K909" s="125">
        <v>42915</v>
      </c>
      <c r="L909" s="126">
        <v>2442.3798830000001</v>
      </c>
      <c r="M909" s="126">
        <v>2442.7299800000001</v>
      </c>
      <c r="N909" s="126">
        <v>2405.6999510000001</v>
      </c>
      <c r="O909" s="126">
        <v>2419.6999510000001</v>
      </c>
      <c r="P909" s="126">
        <v>2419.6999510000001</v>
      </c>
      <c r="Q909" s="127">
        <v>3900280000</v>
      </c>
    </row>
    <row r="910" spans="2:17">
      <c r="B910" s="125">
        <v>42916</v>
      </c>
      <c r="C910" s="126">
        <v>87.050003000000004</v>
      </c>
      <c r="D910" s="126">
        <v>87.470000999999996</v>
      </c>
      <c r="E910" s="126">
        <v>87</v>
      </c>
      <c r="F910" s="126">
        <v>87.150002000000001</v>
      </c>
      <c r="G910" s="126">
        <v>82.907127000000003</v>
      </c>
      <c r="H910" s="127">
        <v>6070300</v>
      </c>
      <c r="K910" s="125">
        <v>42916</v>
      </c>
      <c r="L910" s="126">
        <v>2429.1999510000001</v>
      </c>
      <c r="M910" s="126">
        <v>2432.709961</v>
      </c>
      <c r="N910" s="126">
        <v>2421.6499020000001</v>
      </c>
      <c r="O910" s="126">
        <v>2423.4099120000001</v>
      </c>
      <c r="P910" s="126">
        <v>2423.4099120000001</v>
      </c>
      <c r="Q910" s="127">
        <v>3361590000</v>
      </c>
    </row>
    <row r="911" spans="2:17">
      <c r="B911" s="125">
        <v>42919</v>
      </c>
      <c r="C911" s="126">
        <v>87.400002000000001</v>
      </c>
      <c r="D911" s="126">
        <v>88</v>
      </c>
      <c r="E911" s="126">
        <v>87.18</v>
      </c>
      <c r="F911" s="126">
        <v>87.739998</v>
      </c>
      <c r="G911" s="126">
        <v>83.468399000000005</v>
      </c>
      <c r="H911" s="127">
        <v>3607400</v>
      </c>
      <c r="K911" s="125">
        <v>42919</v>
      </c>
      <c r="L911" s="126">
        <v>2431.389893</v>
      </c>
      <c r="M911" s="126">
        <v>2439.169922</v>
      </c>
      <c r="N911" s="126">
        <v>2428.6899410000001</v>
      </c>
      <c r="O911" s="126">
        <v>2429.01001</v>
      </c>
      <c r="P911" s="126">
        <v>2429.01001</v>
      </c>
      <c r="Q911" s="127">
        <v>1962290000</v>
      </c>
    </row>
    <row r="912" spans="2:17">
      <c r="B912" s="125">
        <v>42921</v>
      </c>
      <c r="C912" s="126">
        <v>87.860000999999997</v>
      </c>
      <c r="D912" s="126">
        <v>88</v>
      </c>
      <c r="E912" s="126">
        <v>87.489998</v>
      </c>
      <c r="F912" s="126">
        <v>87.669998000000007</v>
      </c>
      <c r="G912" s="126">
        <v>83.401802000000004</v>
      </c>
      <c r="H912" s="127">
        <v>4974300</v>
      </c>
      <c r="K912" s="125">
        <v>42921</v>
      </c>
      <c r="L912" s="126">
        <v>2430.780029</v>
      </c>
      <c r="M912" s="126">
        <v>2434.8999020000001</v>
      </c>
      <c r="N912" s="126">
        <v>2422.0500489999999</v>
      </c>
      <c r="O912" s="126">
        <v>2432.540039</v>
      </c>
      <c r="P912" s="126">
        <v>2432.540039</v>
      </c>
      <c r="Q912" s="127">
        <v>3367220000</v>
      </c>
    </row>
    <row r="913" spans="2:17">
      <c r="B913" s="125">
        <v>42922</v>
      </c>
      <c r="C913" s="126">
        <v>87.650002000000001</v>
      </c>
      <c r="D913" s="126">
        <v>87.949996999999996</v>
      </c>
      <c r="E913" s="126">
        <v>87.360000999999997</v>
      </c>
      <c r="F913" s="126">
        <v>87.370002999999997</v>
      </c>
      <c r="G913" s="126">
        <v>83.116416999999998</v>
      </c>
      <c r="H913" s="127">
        <v>6038900</v>
      </c>
      <c r="K913" s="125">
        <v>42922</v>
      </c>
      <c r="L913" s="126">
        <v>2423.4399410000001</v>
      </c>
      <c r="M913" s="126">
        <v>2424.280029</v>
      </c>
      <c r="N913" s="126">
        <v>2407.6999510000001</v>
      </c>
      <c r="O913" s="126">
        <v>2409.75</v>
      </c>
      <c r="P913" s="126">
        <v>2409.75</v>
      </c>
      <c r="Q913" s="127">
        <v>3364520000</v>
      </c>
    </row>
    <row r="914" spans="2:17">
      <c r="B914" s="125">
        <v>42923</v>
      </c>
      <c r="C914" s="126">
        <v>87.690002000000007</v>
      </c>
      <c r="D914" s="126">
        <v>87.82</v>
      </c>
      <c r="E914" s="126">
        <v>87.279999000000004</v>
      </c>
      <c r="F914" s="126">
        <v>87.650002000000001</v>
      </c>
      <c r="G914" s="126">
        <v>83.382773999999998</v>
      </c>
      <c r="H914" s="127">
        <v>5142200</v>
      </c>
      <c r="K914" s="125">
        <v>42923</v>
      </c>
      <c r="L914" s="126">
        <v>2413.5200199999999</v>
      </c>
      <c r="M914" s="126">
        <v>2426.919922</v>
      </c>
      <c r="N914" s="126">
        <v>2413.5200199999999</v>
      </c>
      <c r="O914" s="126">
        <v>2425.179932</v>
      </c>
      <c r="P914" s="126">
        <v>2425.179932</v>
      </c>
      <c r="Q914" s="127">
        <v>2901330000</v>
      </c>
    </row>
    <row r="915" spans="2:17">
      <c r="B915" s="125">
        <v>42926</v>
      </c>
      <c r="C915" s="126">
        <v>87.629997000000003</v>
      </c>
      <c r="D915" s="126">
        <v>87.870002999999997</v>
      </c>
      <c r="E915" s="126">
        <v>86.889999000000003</v>
      </c>
      <c r="F915" s="126">
        <v>87.089995999999999</v>
      </c>
      <c r="G915" s="126">
        <v>82.850043999999997</v>
      </c>
      <c r="H915" s="127">
        <v>5356400</v>
      </c>
      <c r="K915" s="125">
        <v>42926</v>
      </c>
      <c r="L915" s="126">
        <v>2424.51001</v>
      </c>
      <c r="M915" s="126">
        <v>2432</v>
      </c>
      <c r="N915" s="126">
        <v>2422.2700199999999</v>
      </c>
      <c r="O915" s="126">
        <v>2427.429932</v>
      </c>
      <c r="P915" s="126">
        <v>2427.429932</v>
      </c>
      <c r="Q915" s="127">
        <v>2999130000</v>
      </c>
    </row>
    <row r="916" spans="2:17">
      <c r="B916" s="125">
        <v>42927</v>
      </c>
      <c r="C916" s="126">
        <v>87.230002999999996</v>
      </c>
      <c r="D916" s="126">
        <v>87.449996999999996</v>
      </c>
      <c r="E916" s="126">
        <v>86.309997999999993</v>
      </c>
      <c r="F916" s="126">
        <v>86.769997000000004</v>
      </c>
      <c r="G916" s="126">
        <v>82.545615999999995</v>
      </c>
      <c r="H916" s="127">
        <v>5838600</v>
      </c>
      <c r="K916" s="125">
        <v>42927</v>
      </c>
      <c r="L916" s="126">
        <v>2427.3500979999999</v>
      </c>
      <c r="M916" s="126">
        <v>2429.3000489999999</v>
      </c>
      <c r="N916" s="126">
        <v>2412.790039</v>
      </c>
      <c r="O916" s="126">
        <v>2425.530029</v>
      </c>
      <c r="P916" s="126">
        <v>2425.530029</v>
      </c>
      <c r="Q916" s="127">
        <v>3106750000</v>
      </c>
    </row>
    <row r="917" spans="2:17">
      <c r="B917" s="125">
        <v>42928</v>
      </c>
      <c r="C917" s="126">
        <v>87.239998</v>
      </c>
      <c r="D917" s="126">
        <v>87.470000999999996</v>
      </c>
      <c r="E917" s="126">
        <v>86.830001999999993</v>
      </c>
      <c r="F917" s="126">
        <v>86.959998999999996</v>
      </c>
      <c r="G917" s="126">
        <v>82.726371999999998</v>
      </c>
      <c r="H917" s="127">
        <v>4374200</v>
      </c>
      <c r="K917" s="125">
        <v>42928</v>
      </c>
      <c r="L917" s="126">
        <v>2435.75</v>
      </c>
      <c r="M917" s="126">
        <v>2445.76001</v>
      </c>
      <c r="N917" s="126">
        <v>2435.75</v>
      </c>
      <c r="O917" s="126">
        <v>2443.25</v>
      </c>
      <c r="P917" s="126">
        <v>2443.25</v>
      </c>
      <c r="Q917" s="127">
        <v>3171620000</v>
      </c>
    </row>
    <row r="918" spans="2:17">
      <c r="B918" s="125">
        <v>42929</v>
      </c>
      <c r="C918" s="126">
        <v>86.769997000000004</v>
      </c>
      <c r="D918" s="126">
        <v>87.050003000000004</v>
      </c>
      <c r="E918" s="126">
        <v>86.5</v>
      </c>
      <c r="F918" s="126">
        <v>86.699996999999996</v>
      </c>
      <c r="G918" s="126">
        <v>82.479027000000002</v>
      </c>
      <c r="H918" s="127">
        <v>5448900</v>
      </c>
      <c r="K918" s="125">
        <v>42929</v>
      </c>
      <c r="L918" s="126">
        <v>2444.98999</v>
      </c>
      <c r="M918" s="126">
        <v>2449.320068</v>
      </c>
      <c r="N918" s="126">
        <v>2441.6899410000001</v>
      </c>
      <c r="O918" s="126">
        <v>2447.830078</v>
      </c>
      <c r="P918" s="126">
        <v>2447.830078</v>
      </c>
      <c r="Q918" s="127">
        <v>3067670000</v>
      </c>
    </row>
    <row r="919" spans="2:17">
      <c r="B919" s="125">
        <v>42930</v>
      </c>
      <c r="C919" s="126">
        <v>86.959998999999996</v>
      </c>
      <c r="D919" s="126">
        <v>87.290001000000004</v>
      </c>
      <c r="E919" s="126">
        <v>86.730002999999996</v>
      </c>
      <c r="F919" s="126">
        <v>87.099997999999999</v>
      </c>
      <c r="G919" s="126">
        <v>82.859549999999999</v>
      </c>
      <c r="H919" s="127">
        <v>4577700</v>
      </c>
      <c r="K919" s="125">
        <v>42930</v>
      </c>
      <c r="L919" s="126">
        <v>2449.1599120000001</v>
      </c>
      <c r="M919" s="126">
        <v>2463.540039</v>
      </c>
      <c r="N919" s="126">
        <v>2446.6899410000001</v>
      </c>
      <c r="O919" s="126">
        <v>2459.2700199999999</v>
      </c>
      <c r="P919" s="126">
        <v>2459.2700199999999</v>
      </c>
      <c r="Q919" s="127">
        <v>2736640000</v>
      </c>
    </row>
    <row r="920" spans="2:17">
      <c r="B920" s="125">
        <v>42933</v>
      </c>
      <c r="C920" s="126">
        <v>87.07</v>
      </c>
      <c r="D920" s="126">
        <v>87.910004000000001</v>
      </c>
      <c r="E920" s="126">
        <v>86.739998</v>
      </c>
      <c r="F920" s="126">
        <v>87.550003000000004</v>
      </c>
      <c r="G920" s="126">
        <v>83.287650999999997</v>
      </c>
      <c r="H920" s="127">
        <v>5227800</v>
      </c>
      <c r="K920" s="125">
        <v>42933</v>
      </c>
      <c r="L920" s="126">
        <v>2459.5</v>
      </c>
      <c r="M920" s="126">
        <v>2462.820068</v>
      </c>
      <c r="N920" s="126">
        <v>2457.1599120000001</v>
      </c>
      <c r="O920" s="126">
        <v>2459.139893</v>
      </c>
      <c r="P920" s="126">
        <v>2459.139893</v>
      </c>
      <c r="Q920" s="127">
        <v>2793170000</v>
      </c>
    </row>
    <row r="921" spans="2:17">
      <c r="B921" s="125">
        <v>42934</v>
      </c>
      <c r="C921" s="126">
        <v>87.610000999999997</v>
      </c>
      <c r="D921" s="126">
        <v>88.760002</v>
      </c>
      <c r="E921" s="126">
        <v>87.459998999999996</v>
      </c>
      <c r="F921" s="126">
        <v>88.639999000000003</v>
      </c>
      <c r="G921" s="126">
        <v>84.324577000000005</v>
      </c>
      <c r="H921" s="127">
        <v>7492300</v>
      </c>
      <c r="K921" s="125">
        <v>42934</v>
      </c>
      <c r="L921" s="126">
        <v>2455.8798830000001</v>
      </c>
      <c r="M921" s="126">
        <v>2460.919922</v>
      </c>
      <c r="N921" s="126">
        <v>2450.3400879999999</v>
      </c>
      <c r="O921" s="126">
        <v>2460.610107</v>
      </c>
      <c r="P921" s="126">
        <v>2460.610107</v>
      </c>
      <c r="Q921" s="127">
        <v>2962130000</v>
      </c>
    </row>
    <row r="922" spans="2:17">
      <c r="B922" s="125">
        <v>42935</v>
      </c>
      <c r="C922" s="126">
        <v>87.870002999999997</v>
      </c>
      <c r="D922" s="126">
        <v>88.410004000000001</v>
      </c>
      <c r="E922" s="126">
        <v>87.599997999999999</v>
      </c>
      <c r="F922" s="126">
        <v>88.349997999999999</v>
      </c>
      <c r="G922" s="126">
        <v>84.707702999999995</v>
      </c>
      <c r="H922" s="127">
        <v>6008500</v>
      </c>
      <c r="K922" s="125">
        <v>42935</v>
      </c>
      <c r="L922" s="126">
        <v>2463.8500979999999</v>
      </c>
      <c r="M922" s="126">
        <v>2473.830078</v>
      </c>
      <c r="N922" s="126">
        <v>2463.8500979999999</v>
      </c>
      <c r="O922" s="126">
        <v>2473.830078</v>
      </c>
      <c r="P922" s="126">
        <v>2473.830078</v>
      </c>
      <c r="Q922" s="127">
        <v>3059760000</v>
      </c>
    </row>
    <row r="923" spans="2:17">
      <c r="B923" s="125">
        <v>42936</v>
      </c>
      <c r="C923" s="126">
        <v>88.32</v>
      </c>
      <c r="D923" s="126">
        <v>89.309997999999993</v>
      </c>
      <c r="E923" s="126">
        <v>88.309997999999993</v>
      </c>
      <c r="F923" s="126">
        <v>88.599997999999999</v>
      </c>
      <c r="G923" s="126">
        <v>84.947402999999994</v>
      </c>
      <c r="H923" s="127">
        <v>7285000</v>
      </c>
      <c r="K923" s="125">
        <v>42936</v>
      </c>
      <c r="L923" s="126">
        <v>2475.5600589999999</v>
      </c>
      <c r="M923" s="126">
        <v>2477.6201169999999</v>
      </c>
      <c r="N923" s="126">
        <v>2468.429932</v>
      </c>
      <c r="O923" s="126">
        <v>2473.4499510000001</v>
      </c>
      <c r="P923" s="126">
        <v>2473.4499510000001</v>
      </c>
      <c r="Q923" s="127">
        <v>3182780000</v>
      </c>
    </row>
    <row r="924" spans="2:17">
      <c r="B924" s="125">
        <v>42937</v>
      </c>
      <c r="C924" s="126">
        <v>88.160004000000001</v>
      </c>
      <c r="D924" s="126">
        <v>88.68</v>
      </c>
      <c r="E924" s="126">
        <v>87.809997999999993</v>
      </c>
      <c r="F924" s="126">
        <v>88.610000999999997</v>
      </c>
      <c r="G924" s="126">
        <v>84.956978000000007</v>
      </c>
      <c r="H924" s="127">
        <v>5714800</v>
      </c>
      <c r="K924" s="125">
        <v>42937</v>
      </c>
      <c r="L924" s="126">
        <v>2467.3999020000001</v>
      </c>
      <c r="M924" s="126">
        <v>2472.540039</v>
      </c>
      <c r="N924" s="126">
        <v>2465.0600589999999</v>
      </c>
      <c r="O924" s="126">
        <v>2472.540039</v>
      </c>
      <c r="P924" s="126">
        <v>2472.540039</v>
      </c>
      <c r="Q924" s="127">
        <v>3059570000</v>
      </c>
    </row>
    <row r="925" spans="2:17">
      <c r="B925" s="125">
        <v>42940</v>
      </c>
      <c r="C925" s="126">
        <v>88.550003000000004</v>
      </c>
      <c r="D925" s="126">
        <v>88.599997999999999</v>
      </c>
      <c r="E925" s="126">
        <v>87.970000999999996</v>
      </c>
      <c r="F925" s="126">
        <v>88.18</v>
      </c>
      <c r="G925" s="126">
        <v>84.544715999999994</v>
      </c>
      <c r="H925" s="127">
        <v>6202000</v>
      </c>
      <c r="K925" s="125">
        <v>42940</v>
      </c>
      <c r="L925" s="126">
        <v>2472.040039</v>
      </c>
      <c r="M925" s="126">
        <v>2473.1000979999999</v>
      </c>
      <c r="N925" s="126">
        <v>2466.320068</v>
      </c>
      <c r="O925" s="126">
        <v>2469.9099120000001</v>
      </c>
      <c r="P925" s="126">
        <v>2469.9099120000001</v>
      </c>
      <c r="Q925" s="127">
        <v>3010240000</v>
      </c>
    </row>
    <row r="926" spans="2:17">
      <c r="B926" s="125">
        <v>42941</v>
      </c>
      <c r="C926" s="126">
        <v>88.669998000000007</v>
      </c>
      <c r="D926" s="126">
        <v>89.199996999999996</v>
      </c>
      <c r="E926" s="126">
        <v>88.540001000000004</v>
      </c>
      <c r="F926" s="126">
        <v>89.139999000000003</v>
      </c>
      <c r="G926" s="126">
        <v>85.465141000000003</v>
      </c>
      <c r="H926" s="127">
        <v>6766700</v>
      </c>
      <c r="K926" s="125">
        <v>42941</v>
      </c>
      <c r="L926" s="126">
        <v>2477.8798830000001</v>
      </c>
      <c r="M926" s="126">
        <v>2481.23999</v>
      </c>
      <c r="N926" s="126">
        <v>2474.9099120000001</v>
      </c>
      <c r="O926" s="126">
        <v>2477.1298830000001</v>
      </c>
      <c r="P926" s="126">
        <v>2477.1298830000001</v>
      </c>
      <c r="Q926" s="127">
        <v>4108060000</v>
      </c>
    </row>
    <row r="927" spans="2:17">
      <c r="B927" s="125">
        <v>42942</v>
      </c>
      <c r="C927" s="126">
        <v>89</v>
      </c>
      <c r="D927" s="126">
        <v>89.419998000000007</v>
      </c>
      <c r="E927" s="126">
        <v>88.870002999999997</v>
      </c>
      <c r="F927" s="126">
        <v>89.300003000000004</v>
      </c>
      <c r="G927" s="126">
        <v>85.618545999999995</v>
      </c>
      <c r="H927" s="127">
        <v>6987000</v>
      </c>
      <c r="K927" s="125">
        <v>42942</v>
      </c>
      <c r="L927" s="126">
        <v>2479.969971</v>
      </c>
      <c r="M927" s="126">
        <v>2481.6899410000001</v>
      </c>
      <c r="N927" s="126">
        <v>2474.9399410000001</v>
      </c>
      <c r="O927" s="126">
        <v>2477.830078</v>
      </c>
      <c r="P927" s="126">
        <v>2477.830078</v>
      </c>
      <c r="Q927" s="127">
        <v>3557020000</v>
      </c>
    </row>
    <row r="928" spans="2:17">
      <c r="B928" s="125">
        <v>42943</v>
      </c>
      <c r="C928" s="126">
        <v>90.290001000000004</v>
      </c>
      <c r="D928" s="126">
        <v>90.75</v>
      </c>
      <c r="E928" s="126">
        <v>89</v>
      </c>
      <c r="F928" s="126">
        <v>90.68</v>
      </c>
      <c r="G928" s="126">
        <v>86.941658000000004</v>
      </c>
      <c r="H928" s="127">
        <v>11089200</v>
      </c>
      <c r="K928" s="125">
        <v>42943</v>
      </c>
      <c r="L928" s="126">
        <v>2482.76001</v>
      </c>
      <c r="M928" s="126">
        <v>2484.040039</v>
      </c>
      <c r="N928" s="126">
        <v>2459.929932</v>
      </c>
      <c r="O928" s="126">
        <v>2475.419922</v>
      </c>
      <c r="P928" s="126">
        <v>2475.419922</v>
      </c>
      <c r="Q928" s="127">
        <v>3995520000</v>
      </c>
    </row>
    <row r="929" spans="2:17">
      <c r="B929" s="125">
        <v>42944</v>
      </c>
      <c r="C929" s="126">
        <v>90.559997999999993</v>
      </c>
      <c r="D929" s="126">
        <v>91</v>
      </c>
      <c r="E929" s="126">
        <v>89.959998999999996</v>
      </c>
      <c r="F929" s="126">
        <v>90.209998999999996</v>
      </c>
      <c r="G929" s="126">
        <v>86.491028</v>
      </c>
      <c r="H929" s="127">
        <v>6137500</v>
      </c>
      <c r="K929" s="125">
        <v>42944</v>
      </c>
      <c r="L929" s="126">
        <v>2469.1201169999999</v>
      </c>
      <c r="M929" s="126">
        <v>2473.530029</v>
      </c>
      <c r="N929" s="126">
        <v>2464.6599120000001</v>
      </c>
      <c r="O929" s="126">
        <v>2472.1000979999999</v>
      </c>
      <c r="P929" s="126">
        <v>2472.1000979999999</v>
      </c>
      <c r="Q929" s="127">
        <v>3294770000</v>
      </c>
    </row>
    <row r="930" spans="2:17">
      <c r="B930" s="125">
        <v>42947</v>
      </c>
      <c r="C930" s="126">
        <v>90.209998999999996</v>
      </c>
      <c r="D930" s="126">
        <v>91.07</v>
      </c>
      <c r="E930" s="126">
        <v>90.209998999999996</v>
      </c>
      <c r="F930" s="126">
        <v>90.82</v>
      </c>
      <c r="G930" s="126">
        <v>87.075882000000007</v>
      </c>
      <c r="H930" s="127">
        <v>7835700</v>
      </c>
      <c r="K930" s="125">
        <v>42947</v>
      </c>
      <c r="L930" s="126">
        <v>2475.9399410000001</v>
      </c>
      <c r="M930" s="126">
        <v>2477.959961</v>
      </c>
      <c r="N930" s="126">
        <v>2468.530029</v>
      </c>
      <c r="O930" s="126">
        <v>2470.3000489999999</v>
      </c>
      <c r="P930" s="126">
        <v>2470.3000489999999</v>
      </c>
      <c r="Q930" s="127">
        <v>3469210000</v>
      </c>
    </row>
    <row r="931" spans="2:17">
      <c r="B931" s="125">
        <v>42948</v>
      </c>
      <c r="C931" s="126">
        <v>91.029999000000004</v>
      </c>
      <c r="D931" s="126">
        <v>91.730002999999996</v>
      </c>
      <c r="E931" s="126">
        <v>90.720000999999996</v>
      </c>
      <c r="F931" s="126">
        <v>91.099997999999999</v>
      </c>
      <c r="G931" s="126">
        <v>87.344336999999996</v>
      </c>
      <c r="H931" s="127">
        <v>8662100</v>
      </c>
      <c r="K931" s="125">
        <v>42948</v>
      </c>
      <c r="L931" s="126">
        <v>2477.1000979999999</v>
      </c>
      <c r="M931" s="126">
        <v>2478.51001</v>
      </c>
      <c r="N931" s="126">
        <v>2471.139893</v>
      </c>
      <c r="O931" s="126">
        <v>2476.3500979999999</v>
      </c>
      <c r="P931" s="126">
        <v>2476.3500979999999</v>
      </c>
      <c r="Q931" s="127">
        <v>3460860000</v>
      </c>
    </row>
    <row r="932" spans="2:17">
      <c r="B932" s="125">
        <v>42949</v>
      </c>
      <c r="C932" s="126">
        <v>90.970000999999996</v>
      </c>
      <c r="D932" s="126">
        <v>91.300003000000004</v>
      </c>
      <c r="E932" s="126">
        <v>90.529999000000004</v>
      </c>
      <c r="F932" s="126">
        <v>91.040001000000004</v>
      </c>
      <c r="G932" s="126">
        <v>87.286804000000004</v>
      </c>
      <c r="H932" s="127">
        <v>7167700</v>
      </c>
      <c r="K932" s="125">
        <v>42949</v>
      </c>
      <c r="L932" s="126">
        <v>2480.3798830000001</v>
      </c>
      <c r="M932" s="126">
        <v>2480.3798830000001</v>
      </c>
      <c r="N932" s="126">
        <v>2466.4799800000001</v>
      </c>
      <c r="O932" s="126">
        <v>2477.570068</v>
      </c>
      <c r="P932" s="126">
        <v>2477.570068</v>
      </c>
      <c r="Q932" s="127">
        <v>3478580000</v>
      </c>
    </row>
    <row r="933" spans="2:17">
      <c r="B933" s="125">
        <v>42950</v>
      </c>
      <c r="C933" s="126">
        <v>90.860000999999997</v>
      </c>
      <c r="D933" s="126">
        <v>91.75</v>
      </c>
      <c r="E933" s="126">
        <v>90.82</v>
      </c>
      <c r="F933" s="126">
        <v>90.860000999999997</v>
      </c>
      <c r="G933" s="126">
        <v>87.114227</v>
      </c>
      <c r="H933" s="127">
        <v>6413200</v>
      </c>
      <c r="K933" s="125">
        <v>42950</v>
      </c>
      <c r="L933" s="126">
        <v>2476.030029</v>
      </c>
      <c r="M933" s="126">
        <v>2476.030029</v>
      </c>
      <c r="N933" s="126">
        <v>2468.8500979999999</v>
      </c>
      <c r="O933" s="126">
        <v>2472.1599120000001</v>
      </c>
      <c r="P933" s="126">
        <v>2472.1599120000001</v>
      </c>
      <c r="Q933" s="127">
        <v>3645020000</v>
      </c>
    </row>
    <row r="934" spans="2:17">
      <c r="B934" s="125">
        <v>42951</v>
      </c>
      <c r="C934" s="126">
        <v>90.690002000000007</v>
      </c>
      <c r="D934" s="126">
        <v>91.080001999999993</v>
      </c>
      <c r="E934" s="126">
        <v>90.529999000000004</v>
      </c>
      <c r="F934" s="126">
        <v>90.669998000000007</v>
      </c>
      <c r="G934" s="126">
        <v>86.932060000000007</v>
      </c>
      <c r="H934" s="127">
        <v>5824400</v>
      </c>
      <c r="K934" s="125">
        <v>42951</v>
      </c>
      <c r="L934" s="126">
        <v>2476.8798830000001</v>
      </c>
      <c r="M934" s="126">
        <v>2480</v>
      </c>
      <c r="N934" s="126">
        <v>2472.080078</v>
      </c>
      <c r="O934" s="126">
        <v>2476.830078</v>
      </c>
      <c r="P934" s="126">
        <v>2476.830078</v>
      </c>
      <c r="Q934" s="127">
        <v>3235140000</v>
      </c>
    </row>
    <row r="935" spans="2:17">
      <c r="B935" s="125">
        <v>42954</v>
      </c>
      <c r="C935" s="126">
        <v>90.669998000000007</v>
      </c>
      <c r="D935" s="126">
        <v>91.559997999999993</v>
      </c>
      <c r="E935" s="126">
        <v>90.519997000000004</v>
      </c>
      <c r="F935" s="126">
        <v>91.440002000000007</v>
      </c>
      <c r="G935" s="126">
        <v>87.670319000000006</v>
      </c>
      <c r="H935" s="127">
        <v>5011300</v>
      </c>
      <c r="K935" s="125">
        <v>42954</v>
      </c>
      <c r="L935" s="126">
        <v>2477.139893</v>
      </c>
      <c r="M935" s="126">
        <v>2480.9499510000001</v>
      </c>
      <c r="N935" s="126">
        <v>2475.8798830000001</v>
      </c>
      <c r="O935" s="126">
        <v>2480.9099120000001</v>
      </c>
      <c r="P935" s="126">
        <v>2480.9099120000001</v>
      </c>
      <c r="Q935" s="127">
        <v>2931780000</v>
      </c>
    </row>
    <row r="936" spans="2:17">
      <c r="B936" s="125">
        <v>42955</v>
      </c>
      <c r="C936" s="126">
        <v>91.400002000000001</v>
      </c>
      <c r="D936" s="126">
        <v>91.940002000000007</v>
      </c>
      <c r="E936" s="126">
        <v>91.230002999999996</v>
      </c>
      <c r="F936" s="126">
        <v>91.580001999999993</v>
      </c>
      <c r="G936" s="126">
        <v>87.804550000000006</v>
      </c>
      <c r="H936" s="127">
        <v>5623400</v>
      </c>
      <c r="K936" s="125">
        <v>42955</v>
      </c>
      <c r="L936" s="126">
        <v>2478.3500979999999</v>
      </c>
      <c r="M936" s="126">
        <v>2490.8701169999999</v>
      </c>
      <c r="N936" s="126">
        <v>2470.320068</v>
      </c>
      <c r="O936" s="126">
        <v>2474.919922</v>
      </c>
      <c r="P936" s="126">
        <v>2474.919922</v>
      </c>
      <c r="Q936" s="127">
        <v>3344640000</v>
      </c>
    </row>
    <row r="937" spans="2:17">
      <c r="B937" s="125">
        <v>42956</v>
      </c>
      <c r="C937" s="126">
        <v>91.519997000000004</v>
      </c>
      <c r="D937" s="126">
        <v>91.940002000000007</v>
      </c>
      <c r="E937" s="126">
        <v>91.519997000000004</v>
      </c>
      <c r="F937" s="126">
        <v>91.919998000000007</v>
      </c>
      <c r="G937" s="126">
        <v>88.130516</v>
      </c>
      <c r="H937" s="127">
        <v>5572800</v>
      </c>
      <c r="K937" s="125">
        <v>42956</v>
      </c>
      <c r="L937" s="126">
        <v>2465.3500979999999</v>
      </c>
      <c r="M937" s="126">
        <v>2474.4099120000001</v>
      </c>
      <c r="N937" s="126">
        <v>2462.080078</v>
      </c>
      <c r="O937" s="126">
        <v>2474.0200199999999</v>
      </c>
      <c r="P937" s="126">
        <v>2474.0200199999999</v>
      </c>
      <c r="Q937" s="127">
        <v>3308060000</v>
      </c>
    </row>
    <row r="938" spans="2:17">
      <c r="B938" s="125">
        <v>42957</v>
      </c>
      <c r="C938" s="126">
        <v>91.860000999999997</v>
      </c>
      <c r="D938" s="126">
        <v>92</v>
      </c>
      <c r="E938" s="126">
        <v>91.690002000000007</v>
      </c>
      <c r="F938" s="126">
        <v>91.739998</v>
      </c>
      <c r="G938" s="126">
        <v>87.957954000000001</v>
      </c>
      <c r="H938" s="127">
        <v>6338200</v>
      </c>
      <c r="K938" s="125">
        <v>42957</v>
      </c>
      <c r="L938" s="126">
        <v>2465.3798830000001</v>
      </c>
      <c r="M938" s="126">
        <v>2465.3798830000001</v>
      </c>
      <c r="N938" s="126">
        <v>2437.75</v>
      </c>
      <c r="O938" s="126">
        <v>2438.209961</v>
      </c>
      <c r="P938" s="126">
        <v>2438.209961</v>
      </c>
      <c r="Q938" s="127">
        <v>3621070000</v>
      </c>
    </row>
    <row r="939" spans="2:17">
      <c r="B939" s="125">
        <v>42958</v>
      </c>
      <c r="C939" s="126">
        <v>91.940002000000007</v>
      </c>
      <c r="D939" s="126">
        <v>92.080001999999993</v>
      </c>
      <c r="E939" s="126">
        <v>91.290001000000004</v>
      </c>
      <c r="F939" s="126">
        <v>91.339995999999999</v>
      </c>
      <c r="G939" s="126">
        <v>87.574432000000002</v>
      </c>
      <c r="H939" s="127">
        <v>7094200</v>
      </c>
      <c r="K939" s="125">
        <v>42958</v>
      </c>
      <c r="L939" s="126">
        <v>2441.040039</v>
      </c>
      <c r="M939" s="126">
        <v>2448.0900879999999</v>
      </c>
      <c r="N939" s="126">
        <v>2437.8500979999999</v>
      </c>
      <c r="O939" s="126">
        <v>2441.320068</v>
      </c>
      <c r="P939" s="126">
        <v>2441.320068</v>
      </c>
      <c r="Q939" s="127">
        <v>3159930000</v>
      </c>
    </row>
    <row r="940" spans="2:17">
      <c r="B940" s="125">
        <v>42961</v>
      </c>
      <c r="C940" s="126">
        <v>91.540001000000004</v>
      </c>
      <c r="D940" s="126">
        <v>91.949996999999996</v>
      </c>
      <c r="E940" s="126">
        <v>91.25</v>
      </c>
      <c r="F940" s="126">
        <v>91.650002000000001</v>
      </c>
      <c r="G940" s="126">
        <v>87.871657999999996</v>
      </c>
      <c r="H940" s="127">
        <v>5339900</v>
      </c>
      <c r="K940" s="125">
        <v>42961</v>
      </c>
      <c r="L940" s="126">
        <v>2454.959961</v>
      </c>
      <c r="M940" s="126">
        <v>2468.219971</v>
      </c>
      <c r="N940" s="126">
        <v>2454.959961</v>
      </c>
      <c r="O940" s="126">
        <v>2465.8400879999999</v>
      </c>
      <c r="P940" s="126">
        <v>2465.8400879999999</v>
      </c>
      <c r="Q940" s="127">
        <v>2822550000</v>
      </c>
    </row>
    <row r="941" spans="2:17">
      <c r="B941" s="125">
        <v>42962</v>
      </c>
      <c r="C941" s="126">
        <v>91.910004000000001</v>
      </c>
      <c r="D941" s="126">
        <v>92.360000999999997</v>
      </c>
      <c r="E941" s="126">
        <v>91.879997000000003</v>
      </c>
      <c r="F941" s="126">
        <v>92.199996999999996</v>
      </c>
      <c r="G941" s="126">
        <v>88.398987000000005</v>
      </c>
      <c r="H941" s="127">
        <v>5293400</v>
      </c>
      <c r="K941" s="125">
        <v>42962</v>
      </c>
      <c r="L941" s="126">
        <v>2468.6599120000001</v>
      </c>
      <c r="M941" s="126">
        <v>2468.8999020000001</v>
      </c>
      <c r="N941" s="126">
        <v>2461.610107</v>
      </c>
      <c r="O941" s="126">
        <v>2464.610107</v>
      </c>
      <c r="P941" s="126">
        <v>2464.610107</v>
      </c>
      <c r="Q941" s="127">
        <v>2913100000</v>
      </c>
    </row>
    <row r="942" spans="2:17">
      <c r="B942" s="125">
        <v>42963</v>
      </c>
      <c r="C942" s="126">
        <v>92.290001000000004</v>
      </c>
      <c r="D942" s="126">
        <v>92.949996999999996</v>
      </c>
      <c r="E942" s="126">
        <v>92.190002000000007</v>
      </c>
      <c r="F942" s="126">
        <v>92.440002000000007</v>
      </c>
      <c r="G942" s="126">
        <v>88.629097000000002</v>
      </c>
      <c r="H942" s="127">
        <v>7965500</v>
      </c>
      <c r="K942" s="125">
        <v>42963</v>
      </c>
      <c r="L942" s="126">
        <v>2468.6298830000001</v>
      </c>
      <c r="M942" s="126">
        <v>2474.929932</v>
      </c>
      <c r="N942" s="126">
        <v>2463.860107</v>
      </c>
      <c r="O942" s="126">
        <v>2468.110107</v>
      </c>
      <c r="P942" s="126">
        <v>2468.110107</v>
      </c>
      <c r="Q942" s="127">
        <v>2953650000</v>
      </c>
    </row>
    <row r="943" spans="2:17">
      <c r="B943" s="125">
        <v>42964</v>
      </c>
      <c r="C943" s="126">
        <v>92.400002000000001</v>
      </c>
      <c r="D943" s="126">
        <v>92.669998000000007</v>
      </c>
      <c r="E943" s="126">
        <v>92.07</v>
      </c>
      <c r="F943" s="126">
        <v>92.07</v>
      </c>
      <c r="G943" s="126">
        <v>88.274344999999997</v>
      </c>
      <c r="H943" s="127">
        <v>5711400</v>
      </c>
      <c r="K943" s="125">
        <v>42964</v>
      </c>
      <c r="L943" s="126">
        <v>2462.9499510000001</v>
      </c>
      <c r="M943" s="126">
        <v>2465.0200199999999</v>
      </c>
      <c r="N943" s="126">
        <v>2430.01001</v>
      </c>
      <c r="O943" s="126">
        <v>2430.01001</v>
      </c>
      <c r="P943" s="126">
        <v>2430.01001</v>
      </c>
      <c r="Q943" s="127">
        <v>3142620000</v>
      </c>
    </row>
    <row r="944" spans="2:17">
      <c r="B944" s="125">
        <v>42965</v>
      </c>
      <c r="C944" s="126">
        <v>91.980002999999996</v>
      </c>
      <c r="D944" s="126">
        <v>92.779999000000004</v>
      </c>
      <c r="E944" s="126">
        <v>91.849997999999999</v>
      </c>
      <c r="F944" s="126">
        <v>92.470000999999996</v>
      </c>
      <c r="G944" s="126">
        <v>88.657866999999996</v>
      </c>
      <c r="H944" s="127">
        <v>6815000</v>
      </c>
      <c r="K944" s="125">
        <v>42965</v>
      </c>
      <c r="L944" s="126">
        <v>2427.639893</v>
      </c>
      <c r="M944" s="126">
        <v>2440.2700199999999</v>
      </c>
      <c r="N944" s="126">
        <v>2420.6899410000001</v>
      </c>
      <c r="O944" s="126">
        <v>2425.5500489999999</v>
      </c>
      <c r="P944" s="126">
        <v>2425.5500489999999</v>
      </c>
      <c r="Q944" s="127">
        <v>3415680000</v>
      </c>
    </row>
    <row r="945" spans="2:17">
      <c r="B945" s="125">
        <v>42968</v>
      </c>
      <c r="C945" s="126">
        <v>92.379997000000003</v>
      </c>
      <c r="D945" s="126">
        <v>92.959998999999996</v>
      </c>
      <c r="E945" s="126">
        <v>92.360000999999997</v>
      </c>
      <c r="F945" s="126">
        <v>92.860000999999997</v>
      </c>
      <c r="G945" s="126">
        <v>89.031784000000002</v>
      </c>
      <c r="H945" s="127">
        <v>4334300</v>
      </c>
      <c r="K945" s="125">
        <v>42968</v>
      </c>
      <c r="L945" s="126">
        <v>2425.5</v>
      </c>
      <c r="M945" s="126">
        <v>2430.580078</v>
      </c>
      <c r="N945" s="126">
        <v>2417.3500979999999</v>
      </c>
      <c r="O945" s="126">
        <v>2428.3701169999999</v>
      </c>
      <c r="P945" s="126">
        <v>2428.3701169999999</v>
      </c>
      <c r="Q945" s="127">
        <v>2788150000</v>
      </c>
    </row>
    <row r="946" spans="2:17">
      <c r="B946" s="125">
        <v>42969</v>
      </c>
      <c r="C946" s="126">
        <v>92.910004000000001</v>
      </c>
      <c r="D946" s="126">
        <v>92.959998999999996</v>
      </c>
      <c r="E946" s="126">
        <v>92.589995999999999</v>
      </c>
      <c r="F946" s="126">
        <v>92.790001000000004</v>
      </c>
      <c r="G946" s="126">
        <v>88.964661000000007</v>
      </c>
      <c r="H946" s="127">
        <v>4731500</v>
      </c>
      <c r="K946" s="125">
        <v>42969</v>
      </c>
      <c r="L946" s="126">
        <v>2433.75</v>
      </c>
      <c r="M946" s="126">
        <v>2454.7700199999999</v>
      </c>
      <c r="N946" s="126">
        <v>2433.669922</v>
      </c>
      <c r="O946" s="126">
        <v>2452.51001</v>
      </c>
      <c r="P946" s="126">
        <v>2452.51001</v>
      </c>
      <c r="Q946" s="127">
        <v>2777490000</v>
      </c>
    </row>
    <row r="947" spans="2:17">
      <c r="B947" s="125">
        <v>42970</v>
      </c>
      <c r="C947" s="126">
        <v>92.5</v>
      </c>
      <c r="D947" s="126">
        <v>92.660004000000001</v>
      </c>
      <c r="E947" s="126">
        <v>92.279999000000004</v>
      </c>
      <c r="F947" s="126">
        <v>92.440002000000007</v>
      </c>
      <c r="G947" s="126">
        <v>88.629097000000002</v>
      </c>
      <c r="H947" s="127">
        <v>3631900</v>
      </c>
      <c r="K947" s="125">
        <v>42970</v>
      </c>
      <c r="L947" s="126">
        <v>2444.8798830000001</v>
      </c>
      <c r="M947" s="126">
        <v>2448.9099120000001</v>
      </c>
      <c r="N947" s="126">
        <v>2441.419922</v>
      </c>
      <c r="O947" s="126">
        <v>2444.040039</v>
      </c>
      <c r="P947" s="126">
        <v>2444.040039</v>
      </c>
      <c r="Q947" s="127">
        <v>2785290000</v>
      </c>
    </row>
    <row r="948" spans="2:17">
      <c r="B948" s="125">
        <v>42971</v>
      </c>
      <c r="C948" s="126">
        <v>92.440002000000007</v>
      </c>
      <c r="D948" s="126">
        <v>92.57</v>
      </c>
      <c r="E948" s="126">
        <v>92.040001000000004</v>
      </c>
      <c r="F948" s="126">
        <v>92.269997000000004</v>
      </c>
      <c r="G948" s="126">
        <v>88.466094999999996</v>
      </c>
      <c r="H948" s="127">
        <v>5173700</v>
      </c>
      <c r="K948" s="125">
        <v>42971</v>
      </c>
      <c r="L948" s="126">
        <v>2447.9099120000001</v>
      </c>
      <c r="M948" s="126">
        <v>2450.389893</v>
      </c>
      <c r="N948" s="126">
        <v>2436.1899410000001</v>
      </c>
      <c r="O948" s="126">
        <v>2438.969971</v>
      </c>
      <c r="P948" s="126">
        <v>2438.969971</v>
      </c>
      <c r="Q948" s="127">
        <v>2846590000</v>
      </c>
    </row>
    <row r="949" spans="2:17">
      <c r="B949" s="125">
        <v>42972</v>
      </c>
      <c r="C949" s="126">
        <v>92.650002000000001</v>
      </c>
      <c r="D949" s="126">
        <v>92.860000999999997</v>
      </c>
      <c r="E949" s="126">
        <v>92.410004000000001</v>
      </c>
      <c r="F949" s="126">
        <v>92.510002</v>
      </c>
      <c r="G949" s="126">
        <v>88.696213</v>
      </c>
      <c r="H949" s="127">
        <v>4933000</v>
      </c>
      <c r="K949" s="125">
        <v>42972</v>
      </c>
      <c r="L949" s="126">
        <v>2444.719971</v>
      </c>
      <c r="M949" s="126">
        <v>2453.959961</v>
      </c>
      <c r="N949" s="126">
        <v>2442.219971</v>
      </c>
      <c r="O949" s="126">
        <v>2443.0500489999999</v>
      </c>
      <c r="P949" s="126">
        <v>2443.0500489999999</v>
      </c>
      <c r="Q949" s="127">
        <v>2588780000</v>
      </c>
    </row>
    <row r="950" spans="2:17">
      <c r="B950" s="125">
        <v>42975</v>
      </c>
      <c r="C950" s="126">
        <v>92.519997000000004</v>
      </c>
      <c r="D950" s="126">
        <v>92.709998999999996</v>
      </c>
      <c r="E950" s="126">
        <v>91.980002999999996</v>
      </c>
      <c r="F950" s="126">
        <v>92.470000999999996</v>
      </c>
      <c r="G950" s="126">
        <v>88.657866999999996</v>
      </c>
      <c r="H950" s="127">
        <v>5386500</v>
      </c>
      <c r="K950" s="125">
        <v>42975</v>
      </c>
      <c r="L950" s="126">
        <v>2447.3500979999999</v>
      </c>
      <c r="M950" s="126">
        <v>2449.1201169999999</v>
      </c>
      <c r="N950" s="126">
        <v>2439.030029</v>
      </c>
      <c r="O950" s="126">
        <v>2444.23999</v>
      </c>
      <c r="P950" s="126">
        <v>2444.23999</v>
      </c>
      <c r="Q950" s="127">
        <v>2677700000</v>
      </c>
    </row>
    <row r="951" spans="2:17">
      <c r="B951" s="125">
        <v>42976</v>
      </c>
      <c r="C951" s="126">
        <v>92.480002999999996</v>
      </c>
      <c r="D951" s="126">
        <v>92.690002000000007</v>
      </c>
      <c r="E951" s="126">
        <v>92.239998</v>
      </c>
      <c r="F951" s="126">
        <v>92.32</v>
      </c>
      <c r="G951" s="126">
        <v>88.514045999999993</v>
      </c>
      <c r="H951" s="127">
        <v>3676300</v>
      </c>
      <c r="K951" s="125">
        <v>42976</v>
      </c>
      <c r="L951" s="126">
        <v>2431.9399410000001</v>
      </c>
      <c r="M951" s="126">
        <v>2449.1899410000001</v>
      </c>
      <c r="N951" s="126">
        <v>2428.1999510000001</v>
      </c>
      <c r="O951" s="126">
        <v>2446.3000489999999</v>
      </c>
      <c r="P951" s="126">
        <v>2446.3000489999999</v>
      </c>
      <c r="Q951" s="127">
        <v>2737580000</v>
      </c>
    </row>
    <row r="952" spans="2:17">
      <c r="B952" s="125">
        <v>42977</v>
      </c>
      <c r="C952" s="126">
        <v>92.080001999999993</v>
      </c>
      <c r="D952" s="126">
        <v>92.080001999999993</v>
      </c>
      <c r="E952" s="126">
        <v>91.660004000000001</v>
      </c>
      <c r="F952" s="126">
        <v>91.870002999999997</v>
      </c>
      <c r="G952" s="126">
        <v>88.082595999999995</v>
      </c>
      <c r="H952" s="127">
        <v>4709600</v>
      </c>
      <c r="K952" s="125">
        <v>42977</v>
      </c>
      <c r="L952" s="126">
        <v>2446.0600589999999</v>
      </c>
      <c r="M952" s="126">
        <v>2460.3100589999999</v>
      </c>
      <c r="N952" s="126">
        <v>2443.7700199999999</v>
      </c>
      <c r="O952" s="126">
        <v>2457.5900879999999</v>
      </c>
      <c r="P952" s="126">
        <v>2457.5900879999999</v>
      </c>
      <c r="Q952" s="127">
        <v>2633660000</v>
      </c>
    </row>
    <row r="953" spans="2:17">
      <c r="B953" s="125">
        <v>42978</v>
      </c>
      <c r="C953" s="126">
        <v>91.889999000000003</v>
      </c>
      <c r="D953" s="126">
        <v>92.389999000000003</v>
      </c>
      <c r="E953" s="126">
        <v>91.839995999999999</v>
      </c>
      <c r="F953" s="126">
        <v>92.269997000000004</v>
      </c>
      <c r="G953" s="126">
        <v>88.466094999999996</v>
      </c>
      <c r="H953" s="127">
        <v>5864400</v>
      </c>
      <c r="K953" s="125">
        <v>42978</v>
      </c>
      <c r="L953" s="126">
        <v>2462.6499020000001</v>
      </c>
      <c r="M953" s="126">
        <v>2475.01001</v>
      </c>
      <c r="N953" s="126">
        <v>2462.6499020000001</v>
      </c>
      <c r="O953" s="126">
        <v>2471.6499020000001</v>
      </c>
      <c r="P953" s="126">
        <v>2471.6499020000001</v>
      </c>
      <c r="Q953" s="127">
        <v>3348110000</v>
      </c>
    </row>
    <row r="954" spans="2:17">
      <c r="B954" s="125">
        <v>42979</v>
      </c>
      <c r="C954" s="126">
        <v>92.419998000000007</v>
      </c>
      <c r="D954" s="126">
        <v>92.660004000000001</v>
      </c>
      <c r="E954" s="126">
        <v>92.260002</v>
      </c>
      <c r="F954" s="126">
        <v>92.529999000000004</v>
      </c>
      <c r="G954" s="126">
        <v>88.715378000000001</v>
      </c>
      <c r="H954" s="127">
        <v>4960700</v>
      </c>
      <c r="K954" s="125">
        <v>42979</v>
      </c>
      <c r="L954" s="126">
        <v>2474.419922</v>
      </c>
      <c r="M954" s="126">
        <v>2480.3798830000001</v>
      </c>
      <c r="N954" s="126">
        <v>2473.8500979999999</v>
      </c>
      <c r="O954" s="126">
        <v>2476.5500489999999</v>
      </c>
      <c r="P954" s="126">
        <v>2476.5500489999999</v>
      </c>
      <c r="Q954" s="127">
        <v>2710730000</v>
      </c>
    </row>
    <row r="955" spans="2:17">
      <c r="B955" s="125">
        <v>42983</v>
      </c>
      <c r="C955" s="126">
        <v>92.18</v>
      </c>
      <c r="D955" s="126">
        <v>92.739998</v>
      </c>
      <c r="E955" s="126">
        <v>92.040001000000004</v>
      </c>
      <c r="F955" s="126">
        <v>92.720000999999996</v>
      </c>
      <c r="G955" s="126">
        <v>88.897552000000005</v>
      </c>
      <c r="H955" s="127">
        <v>6532100</v>
      </c>
      <c r="K955" s="125">
        <v>42983</v>
      </c>
      <c r="L955" s="126">
        <v>2470.3500979999999</v>
      </c>
      <c r="M955" s="126">
        <v>2471.969971</v>
      </c>
      <c r="N955" s="126">
        <v>2446.5500489999999</v>
      </c>
      <c r="O955" s="126">
        <v>2457.8500979999999</v>
      </c>
      <c r="P955" s="126">
        <v>2457.8500979999999</v>
      </c>
      <c r="Q955" s="127">
        <v>3490260000</v>
      </c>
    </row>
    <row r="956" spans="2:17">
      <c r="B956" s="125">
        <v>42984</v>
      </c>
      <c r="C956" s="126">
        <v>92.790001000000004</v>
      </c>
      <c r="D956" s="126">
        <v>92.910004000000001</v>
      </c>
      <c r="E956" s="126">
        <v>92.360000999999997</v>
      </c>
      <c r="F956" s="126">
        <v>92.720000999999996</v>
      </c>
      <c r="G956" s="126">
        <v>88.897552000000005</v>
      </c>
      <c r="H956" s="127">
        <v>6747200</v>
      </c>
      <c r="K956" s="125">
        <v>42984</v>
      </c>
      <c r="L956" s="126">
        <v>2463.830078</v>
      </c>
      <c r="M956" s="126">
        <v>2469.639893</v>
      </c>
      <c r="N956" s="126">
        <v>2459.1999510000001</v>
      </c>
      <c r="O956" s="126">
        <v>2465.540039</v>
      </c>
      <c r="P956" s="126">
        <v>2465.540039</v>
      </c>
      <c r="Q956" s="127">
        <v>3374410000</v>
      </c>
    </row>
    <row r="957" spans="2:17">
      <c r="B957" s="125">
        <v>42985</v>
      </c>
      <c r="C957" s="126">
        <v>92.739998</v>
      </c>
      <c r="D957" s="126">
        <v>93.360000999999997</v>
      </c>
      <c r="E957" s="126">
        <v>92.330001999999993</v>
      </c>
      <c r="F957" s="126">
        <v>92.970000999999996</v>
      </c>
      <c r="G957" s="126">
        <v>89.137244999999993</v>
      </c>
      <c r="H957" s="127">
        <v>7735400</v>
      </c>
      <c r="K957" s="125">
        <v>42985</v>
      </c>
      <c r="L957" s="126">
        <v>2468.0600589999999</v>
      </c>
      <c r="M957" s="126">
        <v>2468.6201169999999</v>
      </c>
      <c r="N957" s="126">
        <v>2460.290039</v>
      </c>
      <c r="O957" s="126">
        <v>2465.1000979999999</v>
      </c>
      <c r="P957" s="126">
        <v>2465.1000979999999</v>
      </c>
      <c r="Q957" s="127">
        <v>3353930000</v>
      </c>
    </row>
    <row r="958" spans="2:17">
      <c r="B958" s="125">
        <v>42986</v>
      </c>
      <c r="C958" s="126">
        <v>92.760002</v>
      </c>
      <c r="D958" s="126">
        <v>93.150002000000001</v>
      </c>
      <c r="E958" s="126">
        <v>92.510002</v>
      </c>
      <c r="F958" s="126">
        <v>92.839995999999999</v>
      </c>
      <c r="G958" s="126">
        <v>89.012596000000002</v>
      </c>
      <c r="H958" s="127">
        <v>6070100</v>
      </c>
      <c r="K958" s="125">
        <v>42986</v>
      </c>
      <c r="L958" s="126">
        <v>2462.25</v>
      </c>
      <c r="M958" s="126">
        <v>2467.110107</v>
      </c>
      <c r="N958" s="126">
        <v>2459.3999020000001</v>
      </c>
      <c r="O958" s="126">
        <v>2461.429932</v>
      </c>
      <c r="P958" s="126">
        <v>2461.429932</v>
      </c>
      <c r="Q958" s="127">
        <v>3302490000</v>
      </c>
    </row>
    <row r="959" spans="2:17">
      <c r="B959" s="125">
        <v>42989</v>
      </c>
      <c r="C959" s="126">
        <v>93.089995999999999</v>
      </c>
      <c r="D959" s="126">
        <v>94.190002000000007</v>
      </c>
      <c r="E959" s="126">
        <v>92.900002000000001</v>
      </c>
      <c r="F959" s="126">
        <v>93.989998</v>
      </c>
      <c r="G959" s="126">
        <v>90.115195999999997</v>
      </c>
      <c r="H959" s="127">
        <v>10177300</v>
      </c>
      <c r="K959" s="125">
        <v>42989</v>
      </c>
      <c r="L959" s="126">
        <v>2474.5200199999999</v>
      </c>
      <c r="M959" s="126">
        <v>2488.9499510000001</v>
      </c>
      <c r="N959" s="126">
        <v>2474.5200199999999</v>
      </c>
      <c r="O959" s="126">
        <v>2488.110107</v>
      </c>
      <c r="P959" s="126">
        <v>2488.110107</v>
      </c>
      <c r="Q959" s="127">
        <v>3291760000</v>
      </c>
    </row>
    <row r="960" spans="2:17">
      <c r="B960" s="125">
        <v>42990</v>
      </c>
      <c r="C960" s="126">
        <v>93.720000999999996</v>
      </c>
      <c r="D960" s="126">
        <v>93.980002999999996</v>
      </c>
      <c r="E960" s="126">
        <v>93.209998999999996</v>
      </c>
      <c r="F960" s="126">
        <v>93.510002</v>
      </c>
      <c r="G960" s="126">
        <v>89.654990999999995</v>
      </c>
      <c r="H960" s="127">
        <v>5804000</v>
      </c>
      <c r="K960" s="125">
        <v>42990</v>
      </c>
      <c r="L960" s="126">
        <v>2491.9399410000001</v>
      </c>
      <c r="M960" s="126">
        <v>2496.7700199999999</v>
      </c>
      <c r="N960" s="126">
        <v>2490.3701169999999</v>
      </c>
      <c r="O960" s="126">
        <v>2496.4799800000001</v>
      </c>
      <c r="P960" s="126">
        <v>2496.4799800000001</v>
      </c>
      <c r="Q960" s="127">
        <v>3230920000</v>
      </c>
    </row>
    <row r="961" spans="2:17">
      <c r="B961" s="125">
        <v>42991</v>
      </c>
      <c r="C961" s="126">
        <v>93.5</v>
      </c>
      <c r="D961" s="126">
        <v>93.769997000000004</v>
      </c>
      <c r="E961" s="126">
        <v>93.449996999999996</v>
      </c>
      <c r="F961" s="126">
        <v>93.550003000000004</v>
      </c>
      <c r="G961" s="126">
        <v>89.693336000000002</v>
      </c>
      <c r="H961" s="127">
        <v>5369300</v>
      </c>
      <c r="K961" s="125">
        <v>42991</v>
      </c>
      <c r="L961" s="126">
        <v>2493.889893</v>
      </c>
      <c r="M961" s="126">
        <v>2498.3701169999999</v>
      </c>
      <c r="N961" s="126">
        <v>2492.139893</v>
      </c>
      <c r="O961" s="126">
        <v>2498.3701169999999</v>
      </c>
      <c r="P961" s="126">
        <v>2498.3701169999999</v>
      </c>
      <c r="Q961" s="127">
        <v>3368050000</v>
      </c>
    </row>
    <row r="962" spans="2:17">
      <c r="B962" s="125">
        <v>42992</v>
      </c>
      <c r="C962" s="126">
        <v>93.230002999999996</v>
      </c>
      <c r="D962" s="126">
        <v>93.650002000000001</v>
      </c>
      <c r="E962" s="126">
        <v>93.18</v>
      </c>
      <c r="F962" s="126">
        <v>93.550003000000004</v>
      </c>
      <c r="G962" s="126">
        <v>89.693336000000002</v>
      </c>
      <c r="H962" s="127">
        <v>5492300</v>
      </c>
      <c r="K962" s="125">
        <v>42992</v>
      </c>
      <c r="L962" s="126">
        <v>2494.5600589999999</v>
      </c>
      <c r="M962" s="126">
        <v>2498.429932</v>
      </c>
      <c r="N962" s="126">
        <v>2491.3500979999999</v>
      </c>
      <c r="O962" s="126">
        <v>2495.6201169999999</v>
      </c>
      <c r="P962" s="126">
        <v>2495.6201169999999</v>
      </c>
      <c r="Q962" s="127">
        <v>3414460000</v>
      </c>
    </row>
    <row r="963" spans="2:17">
      <c r="B963" s="125">
        <v>42993</v>
      </c>
      <c r="C963" s="126">
        <v>93.82</v>
      </c>
      <c r="D963" s="126">
        <v>93.82</v>
      </c>
      <c r="E963" s="126">
        <v>92.82</v>
      </c>
      <c r="F963" s="126">
        <v>93.269997000000004</v>
      </c>
      <c r="G963" s="126">
        <v>89.424873000000005</v>
      </c>
      <c r="H963" s="127">
        <v>12428800</v>
      </c>
      <c r="K963" s="125">
        <v>42993</v>
      </c>
      <c r="L963" s="126">
        <v>2495.669922</v>
      </c>
      <c r="M963" s="126">
        <v>2500.2299800000001</v>
      </c>
      <c r="N963" s="126">
        <v>2493.1599120000001</v>
      </c>
      <c r="O963" s="126">
        <v>2500.2299800000001</v>
      </c>
      <c r="P963" s="126">
        <v>2500.2299800000001</v>
      </c>
      <c r="Q963" s="127">
        <v>4853170000</v>
      </c>
    </row>
    <row r="964" spans="2:17">
      <c r="B964" s="125">
        <v>42996</v>
      </c>
      <c r="C964" s="126">
        <v>93.169998000000007</v>
      </c>
      <c r="D964" s="126">
        <v>93.5</v>
      </c>
      <c r="E964" s="126">
        <v>92.860000999999997</v>
      </c>
      <c r="F964" s="126">
        <v>93.150002000000001</v>
      </c>
      <c r="G964" s="126">
        <v>89.309830000000005</v>
      </c>
      <c r="H964" s="127">
        <v>6177700</v>
      </c>
      <c r="K964" s="125">
        <v>42996</v>
      </c>
      <c r="L964" s="126">
        <v>2502.51001</v>
      </c>
      <c r="M964" s="126">
        <v>2508.320068</v>
      </c>
      <c r="N964" s="126">
        <v>2499.919922</v>
      </c>
      <c r="O964" s="126">
        <v>2503.8701169999999</v>
      </c>
      <c r="P964" s="126">
        <v>2503.8701169999999</v>
      </c>
      <c r="Q964" s="127">
        <v>3194300000</v>
      </c>
    </row>
    <row r="965" spans="2:17">
      <c r="B965" s="125">
        <v>42997</v>
      </c>
      <c r="C965" s="126">
        <v>93.339995999999999</v>
      </c>
      <c r="D965" s="126">
        <v>94.449996999999996</v>
      </c>
      <c r="E965" s="126">
        <v>93.339995999999999</v>
      </c>
      <c r="F965" s="126">
        <v>94.169998000000007</v>
      </c>
      <c r="G965" s="126">
        <v>90.287773000000001</v>
      </c>
      <c r="H965" s="127">
        <v>6587200</v>
      </c>
      <c r="K965" s="125">
        <v>42997</v>
      </c>
      <c r="L965" s="126">
        <v>2506.290039</v>
      </c>
      <c r="M965" s="126">
        <v>2507.8400879999999</v>
      </c>
      <c r="N965" s="126">
        <v>2503.1899410000001</v>
      </c>
      <c r="O965" s="126">
        <v>2506.6499020000001</v>
      </c>
      <c r="P965" s="126">
        <v>2506.6499020000001</v>
      </c>
      <c r="Q965" s="127">
        <v>3249100000</v>
      </c>
    </row>
    <row r="966" spans="2:17">
      <c r="B966" s="125">
        <v>42998</v>
      </c>
      <c r="C966" s="126">
        <v>94.169998000000007</v>
      </c>
      <c r="D966" s="126">
        <v>94.669998000000007</v>
      </c>
      <c r="E966" s="126">
        <v>93.830001999999993</v>
      </c>
      <c r="F966" s="126">
        <v>94.400002000000001</v>
      </c>
      <c r="G966" s="126">
        <v>90.508292999999995</v>
      </c>
      <c r="H966" s="127">
        <v>5941500</v>
      </c>
      <c r="K966" s="125">
        <v>42998</v>
      </c>
      <c r="L966" s="126">
        <v>2506.8400879999999</v>
      </c>
      <c r="M966" s="126">
        <v>2508.8500979999999</v>
      </c>
      <c r="N966" s="126">
        <v>2496.669922</v>
      </c>
      <c r="O966" s="126">
        <v>2508.23999</v>
      </c>
      <c r="P966" s="126">
        <v>2508.23999</v>
      </c>
      <c r="Q966" s="127">
        <v>3530010000</v>
      </c>
    </row>
    <row r="967" spans="2:17">
      <c r="B967" s="125">
        <v>42999</v>
      </c>
      <c r="C967" s="126">
        <v>94.150002000000001</v>
      </c>
      <c r="D967" s="126">
        <v>94.5</v>
      </c>
      <c r="E967" s="126">
        <v>92.449996999999996</v>
      </c>
      <c r="F967" s="126">
        <v>92.639999000000003</v>
      </c>
      <c r="G967" s="126">
        <v>88.820853999999997</v>
      </c>
      <c r="H967" s="127">
        <v>9376700</v>
      </c>
      <c r="K967" s="125">
        <v>42999</v>
      </c>
      <c r="L967" s="126">
        <v>2507.1599120000001</v>
      </c>
      <c r="M967" s="126">
        <v>2507.1599120000001</v>
      </c>
      <c r="N967" s="126">
        <v>2499</v>
      </c>
      <c r="O967" s="126">
        <v>2500.6000979999999</v>
      </c>
      <c r="P967" s="126">
        <v>2500.6000979999999</v>
      </c>
      <c r="Q967" s="127">
        <v>2930860000</v>
      </c>
    </row>
    <row r="968" spans="2:17">
      <c r="B968" s="125">
        <v>43000</v>
      </c>
      <c r="C968" s="126">
        <v>92.550003000000004</v>
      </c>
      <c r="D968" s="126">
        <v>93</v>
      </c>
      <c r="E968" s="126">
        <v>92.080001999999993</v>
      </c>
      <c r="F968" s="126">
        <v>92.239998</v>
      </c>
      <c r="G968" s="126">
        <v>88.437331999999998</v>
      </c>
      <c r="H968" s="127">
        <v>6837700</v>
      </c>
      <c r="K968" s="125">
        <v>43000</v>
      </c>
      <c r="L968" s="126">
        <v>2497.26001</v>
      </c>
      <c r="M968" s="126">
        <v>2503.469971</v>
      </c>
      <c r="N968" s="126">
        <v>2496.540039</v>
      </c>
      <c r="O968" s="126">
        <v>2502.219971</v>
      </c>
      <c r="P968" s="126">
        <v>2502.219971</v>
      </c>
      <c r="Q968" s="127">
        <v>2865960000</v>
      </c>
    </row>
    <row r="969" spans="2:17">
      <c r="B969" s="125">
        <v>43003</v>
      </c>
      <c r="C969" s="126">
        <v>92.43</v>
      </c>
      <c r="D969" s="126">
        <v>93.089995999999999</v>
      </c>
      <c r="E969" s="126">
        <v>92.330001999999993</v>
      </c>
      <c r="F969" s="126">
        <v>92.720000999999996</v>
      </c>
      <c r="G969" s="126">
        <v>88.897552000000005</v>
      </c>
      <c r="H969" s="127">
        <v>6436200</v>
      </c>
      <c r="K969" s="125">
        <v>43003</v>
      </c>
      <c r="L969" s="126">
        <v>2499.389893</v>
      </c>
      <c r="M969" s="126">
        <v>2502.540039</v>
      </c>
      <c r="N969" s="126">
        <v>2488.030029</v>
      </c>
      <c r="O969" s="126">
        <v>2496.6599120000001</v>
      </c>
      <c r="P969" s="126">
        <v>2496.6599120000001</v>
      </c>
      <c r="Q969" s="127">
        <v>3297890000</v>
      </c>
    </row>
    <row r="970" spans="2:17">
      <c r="B970" s="125">
        <v>43004</v>
      </c>
      <c r="C970" s="126">
        <v>92.82</v>
      </c>
      <c r="D970" s="126">
        <v>92.849997999999999</v>
      </c>
      <c r="E970" s="126">
        <v>92.199996999999996</v>
      </c>
      <c r="F970" s="126">
        <v>92.650002000000001</v>
      </c>
      <c r="G970" s="126">
        <v>88.830428999999995</v>
      </c>
      <c r="H970" s="127">
        <v>4885200</v>
      </c>
      <c r="K970" s="125">
        <v>43004</v>
      </c>
      <c r="L970" s="126">
        <v>2501.040039</v>
      </c>
      <c r="M970" s="126">
        <v>2503.51001</v>
      </c>
      <c r="N970" s="126">
        <v>2495.1201169999999</v>
      </c>
      <c r="O970" s="126">
        <v>2496.8400879999999</v>
      </c>
      <c r="P970" s="126">
        <v>2496.8400879999999</v>
      </c>
      <c r="Q970" s="127">
        <v>3043110000</v>
      </c>
    </row>
    <row r="971" spans="2:17">
      <c r="B971" s="125">
        <v>43005</v>
      </c>
      <c r="C971" s="126">
        <v>92.519997000000004</v>
      </c>
      <c r="D971" s="126">
        <v>92.519997000000004</v>
      </c>
      <c r="E971" s="126">
        <v>90.339995999999999</v>
      </c>
      <c r="F971" s="126">
        <v>90.870002999999997</v>
      </c>
      <c r="G971" s="126">
        <v>87.123817000000003</v>
      </c>
      <c r="H971" s="127">
        <v>9631200</v>
      </c>
      <c r="K971" s="125">
        <v>43005</v>
      </c>
      <c r="L971" s="126">
        <v>2503.3000489999999</v>
      </c>
      <c r="M971" s="126">
        <v>2511.75</v>
      </c>
      <c r="N971" s="126">
        <v>2495.9099120000001</v>
      </c>
      <c r="O971" s="126">
        <v>2507.040039</v>
      </c>
      <c r="P971" s="126">
        <v>2507.040039</v>
      </c>
      <c r="Q971" s="127">
        <v>3456030000</v>
      </c>
    </row>
    <row r="972" spans="2:17">
      <c r="B972" s="125">
        <v>43006</v>
      </c>
      <c r="C972" s="126">
        <v>90.860000999999997</v>
      </c>
      <c r="D972" s="126">
        <v>91.120002999999997</v>
      </c>
      <c r="E972" s="126">
        <v>90.629997000000003</v>
      </c>
      <c r="F972" s="126">
        <v>90.889999000000003</v>
      </c>
      <c r="G972" s="126">
        <v>87.142998000000006</v>
      </c>
      <c r="H972" s="127">
        <v>4999800</v>
      </c>
      <c r="K972" s="125">
        <v>43006</v>
      </c>
      <c r="L972" s="126">
        <v>2503.4099120000001</v>
      </c>
      <c r="M972" s="126">
        <v>2510.8100589999999</v>
      </c>
      <c r="N972" s="126">
        <v>2502.929932</v>
      </c>
      <c r="O972" s="126">
        <v>2510.0600589999999</v>
      </c>
      <c r="P972" s="126">
        <v>2510.0600589999999</v>
      </c>
      <c r="Q972" s="127">
        <v>3168620000</v>
      </c>
    </row>
    <row r="973" spans="2:17">
      <c r="B973" s="125">
        <v>43007</v>
      </c>
      <c r="C973" s="126">
        <v>90.970000999999996</v>
      </c>
      <c r="D973" s="126">
        <v>91.43</v>
      </c>
      <c r="E973" s="126">
        <v>90.699996999999996</v>
      </c>
      <c r="F973" s="126">
        <v>90.980002999999996</v>
      </c>
      <c r="G973" s="126">
        <v>87.229279000000005</v>
      </c>
      <c r="H973" s="127">
        <v>6634500</v>
      </c>
      <c r="K973" s="125">
        <v>43007</v>
      </c>
      <c r="L973" s="126">
        <v>2509.959961</v>
      </c>
      <c r="M973" s="126">
        <v>2519.4399410000001</v>
      </c>
      <c r="N973" s="126">
        <v>2507.98999</v>
      </c>
      <c r="O973" s="126">
        <v>2519.360107</v>
      </c>
      <c r="P973" s="126">
        <v>2519.360107</v>
      </c>
      <c r="Q973" s="127">
        <v>3211920000</v>
      </c>
    </row>
    <row r="974" spans="2:17">
      <c r="B974" s="125">
        <v>43010</v>
      </c>
      <c r="C974" s="126">
        <v>91.260002</v>
      </c>
      <c r="D974" s="126">
        <v>92.400002000000001</v>
      </c>
      <c r="E974" s="126">
        <v>91.239998</v>
      </c>
      <c r="F974" s="126">
        <v>91.769997000000004</v>
      </c>
      <c r="G974" s="126">
        <v>87.986701999999994</v>
      </c>
      <c r="H974" s="127">
        <v>7302400</v>
      </c>
      <c r="K974" s="125">
        <v>43010</v>
      </c>
      <c r="L974" s="126">
        <v>2521.1999510000001</v>
      </c>
      <c r="M974" s="126">
        <v>2529.2299800000001</v>
      </c>
      <c r="N974" s="126">
        <v>2520.3999020000001</v>
      </c>
      <c r="O974" s="126">
        <v>2529.1201169999999</v>
      </c>
      <c r="P974" s="126">
        <v>2529.1201169999999</v>
      </c>
      <c r="Q974" s="127">
        <v>3199730000</v>
      </c>
    </row>
    <row r="975" spans="2:17">
      <c r="B975" s="125">
        <v>43011</v>
      </c>
      <c r="C975" s="126">
        <v>91.959998999999996</v>
      </c>
      <c r="D975" s="126">
        <v>92.339995999999999</v>
      </c>
      <c r="E975" s="126">
        <v>91.559997999999993</v>
      </c>
      <c r="F975" s="126">
        <v>92.120002999999997</v>
      </c>
      <c r="G975" s="126">
        <v>88.322295999999994</v>
      </c>
      <c r="H975" s="127">
        <v>5909900</v>
      </c>
      <c r="K975" s="125">
        <v>43011</v>
      </c>
      <c r="L975" s="126">
        <v>2530.3400879999999</v>
      </c>
      <c r="M975" s="126">
        <v>2535.1298830000001</v>
      </c>
      <c r="N975" s="126">
        <v>2528.8500979999999</v>
      </c>
      <c r="O975" s="126">
        <v>2534.580078</v>
      </c>
      <c r="P975" s="126">
        <v>2534.580078</v>
      </c>
      <c r="Q975" s="127">
        <v>3068850000</v>
      </c>
    </row>
    <row r="976" spans="2:17">
      <c r="B976" s="125">
        <v>43012</v>
      </c>
      <c r="C976" s="126">
        <v>92.120002999999997</v>
      </c>
      <c r="D976" s="126">
        <v>92.800003000000004</v>
      </c>
      <c r="E976" s="126">
        <v>92.019997000000004</v>
      </c>
      <c r="F976" s="126">
        <v>92.419998000000007</v>
      </c>
      <c r="G976" s="126">
        <v>88.609916999999996</v>
      </c>
      <c r="H976" s="127">
        <v>6140700</v>
      </c>
      <c r="K976" s="125">
        <v>43012</v>
      </c>
      <c r="L976" s="126">
        <v>2533.4799800000001</v>
      </c>
      <c r="M976" s="126">
        <v>2540.530029</v>
      </c>
      <c r="N976" s="126">
        <v>2531.8000489999999</v>
      </c>
      <c r="O976" s="126">
        <v>2537.73999</v>
      </c>
      <c r="P976" s="126">
        <v>2537.73999</v>
      </c>
      <c r="Q976" s="127">
        <v>3017120000</v>
      </c>
    </row>
    <row r="977" spans="2:17">
      <c r="B977" s="125">
        <v>43013</v>
      </c>
      <c r="C977" s="126">
        <v>92.489998</v>
      </c>
      <c r="D977" s="126">
        <v>92.650002000000001</v>
      </c>
      <c r="E977" s="126">
        <v>91.940002000000007</v>
      </c>
      <c r="F977" s="126">
        <v>92.029999000000004</v>
      </c>
      <c r="G977" s="126">
        <v>88.235991999999996</v>
      </c>
      <c r="H977" s="127">
        <v>6912800</v>
      </c>
      <c r="K977" s="125">
        <v>43013</v>
      </c>
      <c r="L977" s="126">
        <v>2540.860107</v>
      </c>
      <c r="M977" s="126">
        <v>2552.51001</v>
      </c>
      <c r="N977" s="126">
        <v>2540.0200199999999</v>
      </c>
      <c r="O977" s="126">
        <v>2552.070068</v>
      </c>
      <c r="P977" s="126">
        <v>2552.070068</v>
      </c>
      <c r="Q977" s="127">
        <v>3045120000</v>
      </c>
    </row>
    <row r="978" spans="2:17">
      <c r="B978" s="125">
        <v>43014</v>
      </c>
      <c r="C978" s="126">
        <v>92</v>
      </c>
      <c r="D978" s="126">
        <v>92.349997999999999</v>
      </c>
      <c r="E978" s="126">
        <v>91.879997000000003</v>
      </c>
      <c r="F978" s="126">
        <v>92.330001999999993</v>
      </c>
      <c r="G978" s="126">
        <v>88.523628000000002</v>
      </c>
      <c r="H978" s="127">
        <v>5241900</v>
      </c>
      <c r="K978" s="125">
        <v>43014</v>
      </c>
      <c r="L978" s="126">
        <v>2547.4399410000001</v>
      </c>
      <c r="M978" s="126">
        <v>2549.4099120000001</v>
      </c>
      <c r="N978" s="126">
        <v>2543.790039</v>
      </c>
      <c r="O978" s="126">
        <v>2549.330078</v>
      </c>
      <c r="P978" s="126">
        <v>2549.330078</v>
      </c>
      <c r="Q978" s="127">
        <v>2884570000</v>
      </c>
    </row>
    <row r="979" spans="2:17">
      <c r="B979" s="125">
        <v>43017</v>
      </c>
      <c r="C979" s="126">
        <v>92.400002000000001</v>
      </c>
      <c r="D979" s="126">
        <v>92.620002999999997</v>
      </c>
      <c r="E979" s="126">
        <v>91.93</v>
      </c>
      <c r="F979" s="126">
        <v>92.120002999999997</v>
      </c>
      <c r="G979" s="126">
        <v>88.322295999999994</v>
      </c>
      <c r="H979" s="127">
        <v>5149000</v>
      </c>
      <c r="K979" s="125">
        <v>43017</v>
      </c>
      <c r="L979" s="126">
        <v>2551.389893</v>
      </c>
      <c r="M979" s="126">
        <v>2551.820068</v>
      </c>
      <c r="N979" s="126">
        <v>2541.6000979999999</v>
      </c>
      <c r="O979" s="126">
        <v>2544.7299800000001</v>
      </c>
      <c r="P979" s="126">
        <v>2544.7299800000001</v>
      </c>
      <c r="Q979" s="127">
        <v>2483970000</v>
      </c>
    </row>
    <row r="980" spans="2:17">
      <c r="B980" s="125">
        <v>43018</v>
      </c>
      <c r="C980" s="126">
        <v>92.370002999999997</v>
      </c>
      <c r="D980" s="126">
        <v>93.040001000000004</v>
      </c>
      <c r="E980" s="126">
        <v>89.860000999999997</v>
      </c>
      <c r="F980" s="126">
        <v>91.620002999999997</v>
      </c>
      <c r="G980" s="126">
        <v>87.842911000000001</v>
      </c>
      <c r="H980" s="127">
        <v>17125600</v>
      </c>
      <c r="K980" s="125">
        <v>43018</v>
      </c>
      <c r="L980" s="126">
        <v>2549.98999</v>
      </c>
      <c r="M980" s="126">
        <v>2555.2299800000001</v>
      </c>
      <c r="N980" s="126">
        <v>2544.860107</v>
      </c>
      <c r="O980" s="126">
        <v>2550.639893</v>
      </c>
      <c r="P980" s="126">
        <v>2550.639893</v>
      </c>
      <c r="Q980" s="127">
        <v>2960500000</v>
      </c>
    </row>
    <row r="981" spans="2:17">
      <c r="B981" s="125">
        <v>43019</v>
      </c>
      <c r="C981" s="126">
        <v>91.089995999999999</v>
      </c>
      <c r="D981" s="126">
        <v>91.730002999999996</v>
      </c>
      <c r="E981" s="126">
        <v>91.07</v>
      </c>
      <c r="F981" s="126">
        <v>91.459998999999996</v>
      </c>
      <c r="G981" s="126">
        <v>87.689491000000004</v>
      </c>
      <c r="H981" s="127">
        <v>7115400</v>
      </c>
      <c r="K981" s="125">
        <v>43019</v>
      </c>
      <c r="L981" s="126">
        <v>2550.6201169999999</v>
      </c>
      <c r="M981" s="126">
        <v>2555.23999</v>
      </c>
      <c r="N981" s="126">
        <v>2547.9499510000001</v>
      </c>
      <c r="O981" s="126">
        <v>2555.23999</v>
      </c>
      <c r="P981" s="126">
        <v>2555.23999</v>
      </c>
      <c r="Q981" s="127">
        <v>2976090000</v>
      </c>
    </row>
    <row r="982" spans="2:17">
      <c r="B982" s="125">
        <v>43020</v>
      </c>
      <c r="C982" s="126">
        <v>91.410004000000001</v>
      </c>
      <c r="D982" s="126">
        <v>92.309997999999993</v>
      </c>
      <c r="E982" s="126">
        <v>91.389999000000003</v>
      </c>
      <c r="F982" s="126">
        <v>92.150002000000001</v>
      </c>
      <c r="G982" s="126">
        <v>88.351059000000006</v>
      </c>
      <c r="H982" s="127">
        <v>5984900</v>
      </c>
      <c r="K982" s="125">
        <v>43020</v>
      </c>
      <c r="L982" s="126">
        <v>2552.8798830000001</v>
      </c>
      <c r="M982" s="126">
        <v>2555.330078</v>
      </c>
      <c r="N982" s="126">
        <v>2548.3100589999999</v>
      </c>
      <c r="O982" s="126">
        <v>2550.929932</v>
      </c>
      <c r="P982" s="126">
        <v>2550.929932</v>
      </c>
      <c r="Q982" s="127">
        <v>3151510000</v>
      </c>
    </row>
    <row r="983" spans="2:17">
      <c r="B983" s="125">
        <v>43021</v>
      </c>
      <c r="C983" s="126">
        <v>92.699996999999996</v>
      </c>
      <c r="D983" s="126">
        <v>93.510002</v>
      </c>
      <c r="E983" s="126">
        <v>92.589995999999999</v>
      </c>
      <c r="F983" s="126">
        <v>93.040001000000004</v>
      </c>
      <c r="G983" s="126">
        <v>89.204352999999998</v>
      </c>
      <c r="H983" s="127">
        <v>6956700</v>
      </c>
      <c r="K983" s="125">
        <v>43021</v>
      </c>
      <c r="L983" s="126">
        <v>2555.6599120000001</v>
      </c>
      <c r="M983" s="126">
        <v>2557.6499020000001</v>
      </c>
      <c r="N983" s="126">
        <v>2552.0900879999999</v>
      </c>
      <c r="O983" s="126">
        <v>2553.169922</v>
      </c>
      <c r="P983" s="126">
        <v>2553.169922</v>
      </c>
      <c r="Q983" s="127">
        <v>3149440000</v>
      </c>
    </row>
    <row r="984" spans="2:17">
      <c r="B984" s="125">
        <v>43024</v>
      </c>
      <c r="C984" s="126">
        <v>92.970000999999996</v>
      </c>
      <c r="D984" s="126">
        <v>93.370002999999997</v>
      </c>
      <c r="E984" s="126">
        <v>92.709998999999996</v>
      </c>
      <c r="F984" s="126">
        <v>93.139999000000003</v>
      </c>
      <c r="G984" s="126">
        <v>89.300240000000002</v>
      </c>
      <c r="H984" s="127">
        <v>4159100</v>
      </c>
      <c r="K984" s="125">
        <v>43024</v>
      </c>
      <c r="L984" s="126">
        <v>2555.570068</v>
      </c>
      <c r="M984" s="126">
        <v>2559.469971</v>
      </c>
      <c r="N984" s="126">
        <v>2552.639893</v>
      </c>
      <c r="O984" s="126">
        <v>2557.639893</v>
      </c>
      <c r="P984" s="126">
        <v>2557.639893</v>
      </c>
      <c r="Q984" s="127">
        <v>2916020000</v>
      </c>
    </row>
    <row r="985" spans="2:17">
      <c r="B985" s="125">
        <v>43025</v>
      </c>
      <c r="C985" s="126">
        <v>93.040001000000004</v>
      </c>
      <c r="D985" s="126">
        <v>93.089995999999999</v>
      </c>
      <c r="E985" s="126">
        <v>92.400002000000001</v>
      </c>
      <c r="F985" s="126">
        <v>92.800003000000004</v>
      </c>
      <c r="G985" s="126">
        <v>88.974258000000006</v>
      </c>
      <c r="H985" s="127">
        <v>5316100</v>
      </c>
      <c r="K985" s="125">
        <v>43025</v>
      </c>
      <c r="L985" s="126">
        <v>2557.169922</v>
      </c>
      <c r="M985" s="126">
        <v>2559.709961</v>
      </c>
      <c r="N985" s="126">
        <v>2554.6899410000001</v>
      </c>
      <c r="O985" s="126">
        <v>2559.360107</v>
      </c>
      <c r="P985" s="126">
        <v>2559.360107</v>
      </c>
      <c r="Q985" s="127">
        <v>2889390000</v>
      </c>
    </row>
    <row r="986" spans="2:17">
      <c r="B986" s="125">
        <v>43026</v>
      </c>
      <c r="C986" s="126">
        <v>92.779999000000004</v>
      </c>
      <c r="D986" s="126">
        <v>92.949996999999996</v>
      </c>
      <c r="E986" s="126">
        <v>92.010002</v>
      </c>
      <c r="F986" s="126">
        <v>92.769997000000004</v>
      </c>
      <c r="G986" s="126">
        <v>88.945487999999997</v>
      </c>
      <c r="H986" s="127">
        <v>7399700</v>
      </c>
      <c r="K986" s="125">
        <v>43026</v>
      </c>
      <c r="L986" s="126">
        <v>2562.8701169999999</v>
      </c>
      <c r="M986" s="126">
        <v>2564.110107</v>
      </c>
      <c r="N986" s="126">
        <v>2559.669922</v>
      </c>
      <c r="O986" s="126">
        <v>2561.26001</v>
      </c>
      <c r="P986" s="126">
        <v>2561.26001</v>
      </c>
      <c r="Q986" s="127">
        <v>2998090000</v>
      </c>
    </row>
    <row r="987" spans="2:17">
      <c r="B987" s="125">
        <v>43027</v>
      </c>
      <c r="C987" s="126">
        <v>91.699996999999996</v>
      </c>
      <c r="D987" s="126">
        <v>91.989998</v>
      </c>
      <c r="E987" s="126">
        <v>91.139999000000003</v>
      </c>
      <c r="F987" s="126">
        <v>91.589995999999999</v>
      </c>
      <c r="G987" s="126">
        <v>88.471778999999998</v>
      </c>
      <c r="H987" s="127">
        <v>8585000</v>
      </c>
      <c r="K987" s="125">
        <v>43027</v>
      </c>
      <c r="L987" s="126">
        <v>2553.389893</v>
      </c>
      <c r="M987" s="126">
        <v>2562.360107</v>
      </c>
      <c r="N987" s="126">
        <v>2547.919922</v>
      </c>
      <c r="O987" s="126">
        <v>2562.1000979999999</v>
      </c>
      <c r="P987" s="126">
        <v>2562.1000979999999</v>
      </c>
      <c r="Q987" s="127">
        <v>2990710000</v>
      </c>
    </row>
    <row r="988" spans="2:17">
      <c r="B988" s="125">
        <v>43028</v>
      </c>
      <c r="C988" s="126">
        <v>89.720000999999996</v>
      </c>
      <c r="D988" s="126">
        <v>89.959998999999996</v>
      </c>
      <c r="E988" s="126">
        <v>87.589995999999999</v>
      </c>
      <c r="F988" s="126">
        <v>88.25</v>
      </c>
      <c r="G988" s="126">
        <v>85.245498999999995</v>
      </c>
      <c r="H988" s="127">
        <v>19997800</v>
      </c>
      <c r="K988" s="125">
        <v>43028</v>
      </c>
      <c r="L988" s="126">
        <v>2567.5600589999999</v>
      </c>
      <c r="M988" s="126">
        <v>2575.4399410000001</v>
      </c>
      <c r="N988" s="126">
        <v>2567.5600589999999</v>
      </c>
      <c r="O988" s="126">
        <v>2575.209961</v>
      </c>
      <c r="P988" s="126">
        <v>2575.209961</v>
      </c>
      <c r="Q988" s="127">
        <v>3384650000</v>
      </c>
    </row>
    <row r="989" spans="2:17">
      <c r="B989" s="125">
        <v>43031</v>
      </c>
      <c r="C989" s="126">
        <v>88.629997000000003</v>
      </c>
      <c r="D989" s="126">
        <v>88.860000999999997</v>
      </c>
      <c r="E989" s="126">
        <v>86.870002999999997</v>
      </c>
      <c r="F989" s="126">
        <v>87.300003000000004</v>
      </c>
      <c r="G989" s="126">
        <v>84.327843000000001</v>
      </c>
      <c r="H989" s="127">
        <v>13358200</v>
      </c>
      <c r="K989" s="125">
        <v>43031</v>
      </c>
      <c r="L989" s="126">
        <v>2578.080078</v>
      </c>
      <c r="M989" s="126">
        <v>2578.290039</v>
      </c>
      <c r="N989" s="126">
        <v>2564.330078</v>
      </c>
      <c r="O989" s="126">
        <v>2564.9799800000001</v>
      </c>
      <c r="P989" s="126">
        <v>2564.9799800000001</v>
      </c>
      <c r="Q989" s="127">
        <v>3211710000</v>
      </c>
    </row>
    <row r="990" spans="2:17">
      <c r="B990" s="125">
        <v>43032</v>
      </c>
      <c r="C990" s="126">
        <v>87.370002999999997</v>
      </c>
      <c r="D990" s="126">
        <v>87.419998000000007</v>
      </c>
      <c r="E990" s="126">
        <v>86.779999000000004</v>
      </c>
      <c r="F990" s="126">
        <v>86.980002999999996</v>
      </c>
      <c r="G990" s="126">
        <v>84.018744999999996</v>
      </c>
      <c r="H990" s="127">
        <v>11519000</v>
      </c>
      <c r="K990" s="125">
        <v>43032</v>
      </c>
      <c r="L990" s="126">
        <v>2568.6599120000001</v>
      </c>
      <c r="M990" s="126">
        <v>2572.179932</v>
      </c>
      <c r="N990" s="126">
        <v>2565.580078</v>
      </c>
      <c r="O990" s="126">
        <v>2569.1298830000001</v>
      </c>
      <c r="P990" s="126">
        <v>2569.1298830000001</v>
      </c>
      <c r="Q990" s="127">
        <v>3427330000</v>
      </c>
    </row>
    <row r="991" spans="2:17">
      <c r="B991" s="125">
        <v>43033</v>
      </c>
      <c r="C991" s="126">
        <v>86.900002000000001</v>
      </c>
      <c r="D991" s="126">
        <v>87.110000999999997</v>
      </c>
      <c r="E991" s="126">
        <v>86.279999000000004</v>
      </c>
      <c r="F991" s="126">
        <v>86.860000999999997</v>
      </c>
      <c r="G991" s="126">
        <v>83.902816999999999</v>
      </c>
      <c r="H991" s="127">
        <v>9024300</v>
      </c>
      <c r="K991" s="125">
        <v>43033</v>
      </c>
      <c r="L991" s="126">
        <v>2566.5200199999999</v>
      </c>
      <c r="M991" s="126">
        <v>2567.3999020000001</v>
      </c>
      <c r="N991" s="126">
        <v>2544</v>
      </c>
      <c r="O991" s="126">
        <v>2557.1499020000001</v>
      </c>
      <c r="P991" s="126">
        <v>2557.1499020000001</v>
      </c>
      <c r="Q991" s="127">
        <v>3874510000</v>
      </c>
    </row>
    <row r="992" spans="2:17">
      <c r="B992" s="125">
        <v>43034</v>
      </c>
      <c r="C992" s="126">
        <v>87.190002000000007</v>
      </c>
      <c r="D992" s="126">
        <v>87.769997000000004</v>
      </c>
      <c r="E992" s="126">
        <v>87.099997999999999</v>
      </c>
      <c r="F992" s="126">
        <v>87.5</v>
      </c>
      <c r="G992" s="126">
        <v>84.521034</v>
      </c>
      <c r="H992" s="127">
        <v>6233800</v>
      </c>
      <c r="K992" s="125">
        <v>43034</v>
      </c>
      <c r="L992" s="126">
        <v>2560.080078</v>
      </c>
      <c r="M992" s="126">
        <v>2567.070068</v>
      </c>
      <c r="N992" s="126">
        <v>2559.8000489999999</v>
      </c>
      <c r="O992" s="126">
        <v>2560.3999020000001</v>
      </c>
      <c r="P992" s="126">
        <v>2560.3999020000001</v>
      </c>
      <c r="Q992" s="127">
        <v>3869050000</v>
      </c>
    </row>
    <row r="993" spans="2:17">
      <c r="B993" s="125">
        <v>43035</v>
      </c>
      <c r="C993" s="126">
        <v>87.529999000000004</v>
      </c>
      <c r="D993" s="126">
        <v>87.529999000000004</v>
      </c>
      <c r="E993" s="126">
        <v>86.449996999999996</v>
      </c>
      <c r="F993" s="126">
        <v>87.040001000000004</v>
      </c>
      <c r="G993" s="126">
        <v>84.076690999999997</v>
      </c>
      <c r="H993" s="127">
        <v>7433800</v>
      </c>
      <c r="K993" s="125">
        <v>43035</v>
      </c>
      <c r="L993" s="126">
        <v>2570.26001</v>
      </c>
      <c r="M993" s="126">
        <v>2582.9799800000001</v>
      </c>
      <c r="N993" s="126">
        <v>2565.9399410000001</v>
      </c>
      <c r="O993" s="126">
        <v>2581.070068</v>
      </c>
      <c r="P993" s="126">
        <v>2581.070068</v>
      </c>
      <c r="Q993" s="127">
        <v>3887110000</v>
      </c>
    </row>
    <row r="994" spans="2:17">
      <c r="B994" s="125">
        <v>43038</v>
      </c>
      <c r="C994" s="126">
        <v>86.910004000000001</v>
      </c>
      <c r="D994" s="126">
        <v>87.080001999999993</v>
      </c>
      <c r="E994" s="126">
        <v>86.160004000000001</v>
      </c>
      <c r="F994" s="126">
        <v>86.269997000000004</v>
      </c>
      <c r="G994" s="126">
        <v>83.332909000000001</v>
      </c>
      <c r="H994" s="127">
        <v>5387100</v>
      </c>
      <c r="K994" s="125">
        <v>43038</v>
      </c>
      <c r="L994" s="126">
        <v>2577.75</v>
      </c>
      <c r="M994" s="126">
        <v>2580.030029</v>
      </c>
      <c r="N994" s="126">
        <v>2568.25</v>
      </c>
      <c r="O994" s="126">
        <v>2572.830078</v>
      </c>
      <c r="P994" s="126">
        <v>2572.830078</v>
      </c>
      <c r="Q994" s="127">
        <v>3658870000</v>
      </c>
    </row>
    <row r="995" spans="2:17">
      <c r="B995" s="125">
        <v>43039</v>
      </c>
      <c r="C995" s="126">
        <v>86.489998</v>
      </c>
      <c r="D995" s="126">
        <v>86.5</v>
      </c>
      <c r="E995" s="126">
        <v>85.720000999999996</v>
      </c>
      <c r="F995" s="126">
        <v>86.339995999999999</v>
      </c>
      <c r="G995" s="126">
        <v>83.40052</v>
      </c>
      <c r="H995" s="127">
        <v>7119000</v>
      </c>
      <c r="K995" s="125">
        <v>43039</v>
      </c>
      <c r="L995" s="126">
        <v>2575.98999</v>
      </c>
      <c r="M995" s="126">
        <v>2578.290039</v>
      </c>
      <c r="N995" s="126">
        <v>2572.1499020000001</v>
      </c>
      <c r="O995" s="126">
        <v>2575.26001</v>
      </c>
      <c r="P995" s="126">
        <v>2575.26001</v>
      </c>
      <c r="Q995" s="127">
        <v>3827230000</v>
      </c>
    </row>
    <row r="996" spans="2:17">
      <c r="B996" s="125">
        <v>43040</v>
      </c>
      <c r="C996" s="126">
        <v>86.330001999999993</v>
      </c>
      <c r="D996" s="126">
        <v>87.139999000000003</v>
      </c>
      <c r="E996" s="126">
        <v>86.110000999999997</v>
      </c>
      <c r="F996" s="126">
        <v>86.889999000000003</v>
      </c>
      <c r="G996" s="126">
        <v>83.931800999999993</v>
      </c>
      <c r="H996" s="127">
        <v>4884100</v>
      </c>
      <c r="K996" s="125">
        <v>43040</v>
      </c>
      <c r="L996" s="126">
        <v>2583.209961</v>
      </c>
      <c r="M996" s="126">
        <v>2588.3999020000001</v>
      </c>
      <c r="N996" s="126">
        <v>2574.919922</v>
      </c>
      <c r="O996" s="126">
        <v>2579.360107</v>
      </c>
      <c r="P996" s="126">
        <v>2579.360107</v>
      </c>
      <c r="Q996" s="127">
        <v>3813180000</v>
      </c>
    </row>
    <row r="997" spans="2:17">
      <c r="B997" s="125">
        <v>43041</v>
      </c>
      <c r="C997" s="126">
        <v>86.779999000000004</v>
      </c>
      <c r="D997" s="126">
        <v>87.040001000000004</v>
      </c>
      <c r="E997" s="126">
        <v>86.230002999999996</v>
      </c>
      <c r="F997" s="126">
        <v>86.510002</v>
      </c>
      <c r="G997" s="126">
        <v>83.564734999999999</v>
      </c>
      <c r="H997" s="127">
        <v>5021200</v>
      </c>
      <c r="K997" s="125">
        <v>43041</v>
      </c>
      <c r="L997" s="126">
        <v>2579.459961</v>
      </c>
      <c r="M997" s="126">
        <v>2581.110107</v>
      </c>
      <c r="N997" s="126">
        <v>2566.169922</v>
      </c>
      <c r="O997" s="126">
        <v>2579.8500979999999</v>
      </c>
      <c r="P997" s="126">
        <v>2579.8500979999999</v>
      </c>
      <c r="Q997" s="127">
        <v>4048270000</v>
      </c>
    </row>
    <row r="998" spans="2:17">
      <c r="B998" s="125">
        <v>43042</v>
      </c>
      <c r="C998" s="126">
        <v>86.779999000000004</v>
      </c>
      <c r="D998" s="126">
        <v>87.160004000000001</v>
      </c>
      <c r="E998" s="126">
        <v>86.459998999999996</v>
      </c>
      <c r="F998" s="126">
        <v>86.580001999999993</v>
      </c>
      <c r="G998" s="126">
        <v>83.632355000000004</v>
      </c>
      <c r="H998" s="127">
        <v>5106500</v>
      </c>
      <c r="K998" s="125">
        <v>43042</v>
      </c>
      <c r="L998" s="126">
        <v>2581.929932</v>
      </c>
      <c r="M998" s="126">
        <v>2588.419922</v>
      </c>
      <c r="N998" s="126">
        <v>2576.7700199999999</v>
      </c>
      <c r="O998" s="126">
        <v>2587.8400879999999</v>
      </c>
      <c r="P998" s="126">
        <v>2587.8400879999999</v>
      </c>
      <c r="Q998" s="127">
        <v>3567710000</v>
      </c>
    </row>
    <row r="999" spans="2:17">
      <c r="B999" s="125">
        <v>43045</v>
      </c>
      <c r="C999" s="126">
        <v>86.550003000000004</v>
      </c>
      <c r="D999" s="126">
        <v>86.639999000000003</v>
      </c>
      <c r="E999" s="126">
        <v>86.029999000000004</v>
      </c>
      <c r="F999" s="126">
        <v>86.050003000000004</v>
      </c>
      <c r="G999" s="126">
        <v>83.120399000000006</v>
      </c>
      <c r="H999" s="127">
        <v>5186700</v>
      </c>
      <c r="K999" s="125">
        <v>43045</v>
      </c>
      <c r="L999" s="126">
        <v>2587.469971</v>
      </c>
      <c r="M999" s="126">
        <v>2593.3798830000001</v>
      </c>
      <c r="N999" s="126">
        <v>2585.6599120000001</v>
      </c>
      <c r="O999" s="126">
        <v>2591.1298830000001</v>
      </c>
      <c r="P999" s="126">
        <v>2591.1298830000001</v>
      </c>
      <c r="Q999" s="127">
        <v>3539080000</v>
      </c>
    </row>
    <row r="1000" spans="2:17">
      <c r="B1000" s="125">
        <v>43046</v>
      </c>
      <c r="C1000" s="126">
        <v>86.040001000000004</v>
      </c>
      <c r="D1000" s="126">
        <v>87</v>
      </c>
      <c r="E1000" s="126">
        <v>85.419998000000007</v>
      </c>
      <c r="F1000" s="126">
        <v>86.980002999999996</v>
      </c>
      <c r="G1000" s="126">
        <v>84.018744999999996</v>
      </c>
      <c r="H1000" s="127">
        <v>6875100</v>
      </c>
      <c r="K1000" s="125">
        <v>43046</v>
      </c>
      <c r="L1000" s="126">
        <v>2592.110107</v>
      </c>
      <c r="M1000" s="126">
        <v>2597.0200199999999</v>
      </c>
      <c r="N1000" s="126">
        <v>2584.3500979999999</v>
      </c>
      <c r="O1000" s="126">
        <v>2590.639893</v>
      </c>
      <c r="P1000" s="126">
        <v>2590.639893</v>
      </c>
      <c r="Q1000" s="127">
        <v>3809650000</v>
      </c>
    </row>
    <row r="1001" spans="2:17">
      <c r="B1001" s="125">
        <v>43047</v>
      </c>
      <c r="C1001" s="126">
        <v>86.989998</v>
      </c>
      <c r="D1001" s="126">
        <v>87.599997999999999</v>
      </c>
      <c r="E1001" s="126">
        <v>86.800003000000004</v>
      </c>
      <c r="F1001" s="126">
        <v>87.580001999999993</v>
      </c>
      <c r="G1001" s="126">
        <v>84.598304999999996</v>
      </c>
      <c r="H1001" s="127">
        <v>6910000</v>
      </c>
      <c r="K1001" s="125">
        <v>43047</v>
      </c>
      <c r="L1001" s="126">
        <v>2588.709961</v>
      </c>
      <c r="M1001" s="126">
        <v>2595.469971</v>
      </c>
      <c r="N1001" s="126">
        <v>2585.0200199999999</v>
      </c>
      <c r="O1001" s="126">
        <v>2594.3798830000001</v>
      </c>
      <c r="P1001" s="126">
        <v>2594.3798830000001</v>
      </c>
      <c r="Q1001" s="127">
        <v>3899360000</v>
      </c>
    </row>
    <row r="1002" spans="2:17">
      <c r="B1002" s="125">
        <v>43048</v>
      </c>
      <c r="C1002" s="126">
        <v>87.349997999999999</v>
      </c>
      <c r="D1002" s="126">
        <v>88.169998000000007</v>
      </c>
      <c r="E1002" s="126">
        <v>87.300003000000004</v>
      </c>
      <c r="F1002" s="126">
        <v>87.779999000000004</v>
      </c>
      <c r="G1002" s="126">
        <v>84.791495999999995</v>
      </c>
      <c r="H1002" s="127">
        <v>5280000</v>
      </c>
      <c r="K1002" s="125">
        <v>43048</v>
      </c>
      <c r="L1002" s="126">
        <v>2584</v>
      </c>
      <c r="M1002" s="126">
        <v>2586.5</v>
      </c>
      <c r="N1002" s="126">
        <v>2566.330078</v>
      </c>
      <c r="O1002" s="126">
        <v>2584.6201169999999</v>
      </c>
      <c r="P1002" s="126">
        <v>2584.6201169999999</v>
      </c>
      <c r="Q1002" s="127">
        <v>3831610000</v>
      </c>
    </row>
    <row r="1003" spans="2:17">
      <c r="B1003" s="125">
        <v>43049</v>
      </c>
      <c r="C1003" s="126">
        <v>87.989998</v>
      </c>
      <c r="D1003" s="126">
        <v>88.389999000000003</v>
      </c>
      <c r="E1003" s="126">
        <v>87.779999000000004</v>
      </c>
      <c r="F1003" s="126">
        <v>88.160004000000001</v>
      </c>
      <c r="G1003" s="126">
        <v>85.158562000000003</v>
      </c>
      <c r="H1003" s="127">
        <v>7227300</v>
      </c>
      <c r="K1003" s="125">
        <v>43049</v>
      </c>
      <c r="L1003" s="126">
        <v>2580.179932</v>
      </c>
      <c r="M1003" s="126">
        <v>2583.8100589999999</v>
      </c>
      <c r="N1003" s="126">
        <v>2575.570068</v>
      </c>
      <c r="O1003" s="126">
        <v>2582.3000489999999</v>
      </c>
      <c r="P1003" s="126">
        <v>2582.3000489999999</v>
      </c>
      <c r="Q1003" s="127">
        <v>3486910000</v>
      </c>
    </row>
    <row r="1004" spans="2:17">
      <c r="B1004" s="125">
        <v>43052</v>
      </c>
      <c r="C1004" s="126">
        <v>88.669998000000007</v>
      </c>
      <c r="D1004" s="126">
        <v>89.410004000000001</v>
      </c>
      <c r="E1004" s="126">
        <v>88.629997000000003</v>
      </c>
      <c r="F1004" s="126">
        <v>89</v>
      </c>
      <c r="G1004" s="126">
        <v>85.969963000000007</v>
      </c>
      <c r="H1004" s="127">
        <v>6873500</v>
      </c>
      <c r="K1004" s="125">
        <v>43052</v>
      </c>
      <c r="L1004" s="126">
        <v>2576.530029</v>
      </c>
      <c r="M1004" s="126">
        <v>2587.6599120000001</v>
      </c>
      <c r="N1004" s="126">
        <v>2574.4799800000001</v>
      </c>
      <c r="O1004" s="126">
        <v>2584.8400879999999</v>
      </c>
      <c r="P1004" s="126">
        <v>2584.8400879999999</v>
      </c>
      <c r="Q1004" s="127">
        <v>3402930000</v>
      </c>
    </row>
    <row r="1005" spans="2:17">
      <c r="B1005" s="125">
        <v>43053</v>
      </c>
      <c r="C1005" s="126">
        <v>88.739998</v>
      </c>
      <c r="D1005" s="126">
        <v>89.050003000000004</v>
      </c>
      <c r="E1005" s="126">
        <v>88.470000999999996</v>
      </c>
      <c r="F1005" s="126">
        <v>88.870002999999997</v>
      </c>
      <c r="G1005" s="126">
        <v>85.844391000000002</v>
      </c>
      <c r="H1005" s="127">
        <v>5035500</v>
      </c>
      <c r="K1005" s="125">
        <v>43053</v>
      </c>
      <c r="L1005" s="126">
        <v>2577.75</v>
      </c>
      <c r="M1005" s="126">
        <v>2579.6599120000001</v>
      </c>
      <c r="N1005" s="126">
        <v>2566.5600589999999</v>
      </c>
      <c r="O1005" s="126">
        <v>2578.8701169999999</v>
      </c>
      <c r="P1005" s="126">
        <v>2578.8701169999999</v>
      </c>
      <c r="Q1005" s="127">
        <v>3641760000</v>
      </c>
    </row>
    <row r="1006" spans="2:17">
      <c r="B1006" s="125">
        <v>43054</v>
      </c>
      <c r="C1006" s="126">
        <v>88.730002999999996</v>
      </c>
      <c r="D1006" s="126">
        <v>88.940002000000007</v>
      </c>
      <c r="E1006" s="126">
        <v>88</v>
      </c>
      <c r="F1006" s="126">
        <v>88.230002999999996</v>
      </c>
      <c r="G1006" s="126">
        <v>85.226189000000005</v>
      </c>
      <c r="H1006" s="127">
        <v>6688100</v>
      </c>
      <c r="K1006" s="125">
        <v>43054</v>
      </c>
      <c r="L1006" s="126">
        <v>2569.4499510000001</v>
      </c>
      <c r="M1006" s="126">
        <v>2572.8400879999999</v>
      </c>
      <c r="N1006" s="126">
        <v>2557.4499510000001</v>
      </c>
      <c r="O1006" s="126">
        <v>2564.6201169999999</v>
      </c>
      <c r="P1006" s="126">
        <v>2564.6201169999999</v>
      </c>
      <c r="Q1006" s="127">
        <v>3558890000</v>
      </c>
    </row>
    <row r="1007" spans="2:17">
      <c r="B1007" s="125">
        <v>43055</v>
      </c>
      <c r="C1007" s="126">
        <v>89.839995999999999</v>
      </c>
      <c r="D1007" s="126">
        <v>89.900002000000001</v>
      </c>
      <c r="E1007" s="126">
        <v>88.769997000000004</v>
      </c>
      <c r="F1007" s="126">
        <v>89.25</v>
      </c>
      <c r="G1007" s="126">
        <v>86.211449000000002</v>
      </c>
      <c r="H1007" s="127">
        <v>7205100</v>
      </c>
      <c r="K1007" s="125">
        <v>43055</v>
      </c>
      <c r="L1007" s="126">
        <v>2572.9499510000001</v>
      </c>
      <c r="M1007" s="126">
        <v>2590.0900879999999</v>
      </c>
      <c r="N1007" s="126">
        <v>2572.9499510000001</v>
      </c>
      <c r="O1007" s="126">
        <v>2585.639893</v>
      </c>
      <c r="P1007" s="126">
        <v>2585.639893</v>
      </c>
      <c r="Q1007" s="127">
        <v>3312710000</v>
      </c>
    </row>
    <row r="1008" spans="2:17">
      <c r="B1008" s="125">
        <v>43056</v>
      </c>
      <c r="C1008" s="126">
        <v>88.949996999999996</v>
      </c>
      <c r="D1008" s="126">
        <v>89.089995999999999</v>
      </c>
      <c r="E1008" s="126">
        <v>88.080001999999993</v>
      </c>
      <c r="F1008" s="126">
        <v>88.43</v>
      </c>
      <c r="G1008" s="126">
        <v>85.419372999999993</v>
      </c>
      <c r="H1008" s="127">
        <v>5941800</v>
      </c>
      <c r="K1008" s="125">
        <v>43056</v>
      </c>
      <c r="L1008" s="126">
        <v>2582.9399410000001</v>
      </c>
      <c r="M1008" s="126">
        <v>2583.959961</v>
      </c>
      <c r="N1008" s="126">
        <v>2577.6201169999999</v>
      </c>
      <c r="O1008" s="126">
        <v>2578.8500979999999</v>
      </c>
      <c r="P1008" s="126">
        <v>2578.8500979999999</v>
      </c>
      <c r="Q1008" s="127">
        <v>3300160000</v>
      </c>
    </row>
    <row r="1009" spans="2:17">
      <c r="B1009" s="125">
        <v>43059</v>
      </c>
      <c r="C1009" s="126">
        <v>88.43</v>
      </c>
      <c r="D1009" s="126">
        <v>88.559997999999993</v>
      </c>
      <c r="E1009" s="126">
        <v>87.709998999999996</v>
      </c>
      <c r="F1009" s="126">
        <v>88.269997000000004</v>
      </c>
      <c r="G1009" s="126">
        <v>85.264809</v>
      </c>
      <c r="H1009" s="127">
        <v>4926200</v>
      </c>
      <c r="K1009" s="125">
        <v>43059</v>
      </c>
      <c r="L1009" s="126">
        <v>2579.48999</v>
      </c>
      <c r="M1009" s="126">
        <v>2584.639893</v>
      </c>
      <c r="N1009" s="126">
        <v>2578.23999</v>
      </c>
      <c r="O1009" s="126">
        <v>2582.139893</v>
      </c>
      <c r="P1009" s="126">
        <v>2582.139893</v>
      </c>
      <c r="Q1009" s="127">
        <v>3003540000</v>
      </c>
    </row>
    <row r="1010" spans="2:17">
      <c r="B1010" s="125">
        <v>43060</v>
      </c>
      <c r="C1010" s="126">
        <v>88.18</v>
      </c>
      <c r="D1010" s="126">
        <v>89.209998999999996</v>
      </c>
      <c r="E1010" s="126">
        <v>88.019997000000004</v>
      </c>
      <c r="F1010" s="126">
        <v>88.720000999999996</v>
      </c>
      <c r="G1010" s="126">
        <v>85.699493000000004</v>
      </c>
      <c r="H1010" s="127">
        <v>6196400</v>
      </c>
      <c r="K1010" s="125">
        <v>43060</v>
      </c>
      <c r="L1010" s="126">
        <v>2589.169922</v>
      </c>
      <c r="M1010" s="126">
        <v>2601.1899410000001</v>
      </c>
      <c r="N1010" s="126">
        <v>2589.169922</v>
      </c>
      <c r="O1010" s="126">
        <v>2599.030029</v>
      </c>
      <c r="P1010" s="126">
        <v>2599.030029</v>
      </c>
      <c r="Q1010" s="127">
        <v>3332720000</v>
      </c>
    </row>
    <row r="1011" spans="2:17">
      <c r="B1011" s="125">
        <v>43061</v>
      </c>
      <c r="C1011" s="126">
        <v>88.5</v>
      </c>
      <c r="D1011" s="126">
        <v>88.910004000000001</v>
      </c>
      <c r="E1011" s="126">
        <v>88.059997999999993</v>
      </c>
      <c r="F1011" s="126">
        <v>88.330001999999993</v>
      </c>
      <c r="G1011" s="126">
        <v>85.322783999999999</v>
      </c>
      <c r="H1011" s="127">
        <v>6006900</v>
      </c>
      <c r="K1011" s="125">
        <v>43061</v>
      </c>
      <c r="L1011" s="126">
        <v>2600.3100589999999</v>
      </c>
      <c r="M1011" s="126">
        <v>2600.9399410000001</v>
      </c>
      <c r="N1011" s="126">
        <v>2595.2299800000001</v>
      </c>
      <c r="O1011" s="126">
        <v>2597.080078</v>
      </c>
      <c r="P1011" s="126">
        <v>2597.080078</v>
      </c>
      <c r="Q1011" s="127">
        <v>2762950000</v>
      </c>
    </row>
    <row r="1012" spans="2:17">
      <c r="B1012" s="125">
        <v>43063</v>
      </c>
      <c r="C1012" s="126">
        <v>88.589995999999999</v>
      </c>
      <c r="D1012" s="126">
        <v>88.959998999999996</v>
      </c>
      <c r="E1012" s="126">
        <v>88.419998000000007</v>
      </c>
      <c r="F1012" s="126">
        <v>88.449996999999996</v>
      </c>
      <c r="G1012" s="126">
        <v>85.438682999999997</v>
      </c>
      <c r="H1012" s="127">
        <v>2196700</v>
      </c>
      <c r="K1012" s="125">
        <v>43063</v>
      </c>
      <c r="L1012" s="126">
        <v>2600.419922</v>
      </c>
      <c r="M1012" s="126">
        <v>2604.209961</v>
      </c>
      <c r="N1012" s="126">
        <v>2600.419922</v>
      </c>
      <c r="O1012" s="126">
        <v>2602.419922</v>
      </c>
      <c r="P1012" s="126">
        <v>2602.419922</v>
      </c>
      <c r="Q1012" s="127">
        <v>1349780000</v>
      </c>
    </row>
    <row r="1013" spans="2:17">
      <c r="B1013" s="125">
        <v>43066</v>
      </c>
      <c r="C1013" s="126">
        <v>88.330001999999993</v>
      </c>
      <c r="D1013" s="126">
        <v>89.099997999999999</v>
      </c>
      <c r="E1013" s="126">
        <v>88.150002000000001</v>
      </c>
      <c r="F1013" s="126">
        <v>88.959998999999996</v>
      </c>
      <c r="G1013" s="126">
        <v>85.931319999999999</v>
      </c>
      <c r="H1013" s="127">
        <v>6199700</v>
      </c>
      <c r="K1013" s="125">
        <v>43066</v>
      </c>
      <c r="L1013" s="126">
        <v>2602.6599120000001</v>
      </c>
      <c r="M1013" s="126">
        <v>2606.4099120000001</v>
      </c>
      <c r="N1013" s="126">
        <v>2598.8701169999999</v>
      </c>
      <c r="O1013" s="126">
        <v>2601.419922</v>
      </c>
      <c r="P1013" s="126">
        <v>2601.419922</v>
      </c>
      <c r="Q1013" s="127">
        <v>3006860000</v>
      </c>
    </row>
    <row r="1014" spans="2:17">
      <c r="B1014" s="125">
        <v>43067</v>
      </c>
      <c r="C1014" s="126">
        <v>89.480002999999996</v>
      </c>
      <c r="D1014" s="126">
        <v>89.519997000000004</v>
      </c>
      <c r="E1014" s="126">
        <v>88.910004000000001</v>
      </c>
      <c r="F1014" s="126">
        <v>89.400002000000001</v>
      </c>
      <c r="G1014" s="126">
        <v>86.356339000000006</v>
      </c>
      <c r="H1014" s="127">
        <v>4841300</v>
      </c>
      <c r="K1014" s="125">
        <v>43067</v>
      </c>
      <c r="L1014" s="126">
        <v>2605.9399410000001</v>
      </c>
      <c r="M1014" s="126">
        <v>2627.6899410000001</v>
      </c>
      <c r="N1014" s="126">
        <v>2605.4399410000001</v>
      </c>
      <c r="O1014" s="126">
        <v>2627.040039</v>
      </c>
      <c r="P1014" s="126">
        <v>2627.040039</v>
      </c>
      <c r="Q1014" s="127">
        <v>3488420000</v>
      </c>
    </row>
    <row r="1015" spans="2:17">
      <c r="B1015" s="125">
        <v>43068</v>
      </c>
      <c r="C1015" s="126">
        <v>89.400002000000001</v>
      </c>
      <c r="D1015" s="126">
        <v>89.809997999999993</v>
      </c>
      <c r="E1015" s="126">
        <v>89.029999000000004</v>
      </c>
      <c r="F1015" s="126">
        <v>89.379997000000003</v>
      </c>
      <c r="G1015" s="126">
        <v>86.337020999999993</v>
      </c>
      <c r="H1015" s="127">
        <v>5158900</v>
      </c>
      <c r="K1015" s="125">
        <v>43068</v>
      </c>
      <c r="L1015" s="126">
        <v>2627.820068</v>
      </c>
      <c r="M1015" s="126">
        <v>2634.889893</v>
      </c>
      <c r="N1015" s="126">
        <v>2620.320068</v>
      </c>
      <c r="O1015" s="126">
        <v>2626.070068</v>
      </c>
      <c r="P1015" s="126">
        <v>2626.070068</v>
      </c>
      <c r="Q1015" s="127">
        <v>4078280000</v>
      </c>
    </row>
    <row r="1016" spans="2:17">
      <c r="B1016" s="125">
        <v>43069</v>
      </c>
      <c r="C1016" s="126">
        <v>89.349997999999999</v>
      </c>
      <c r="D1016" s="126">
        <v>90.370002999999997</v>
      </c>
      <c r="E1016" s="126">
        <v>89.209998999999996</v>
      </c>
      <c r="F1016" s="126">
        <v>89.989998</v>
      </c>
      <c r="G1016" s="126">
        <v>86.926247000000004</v>
      </c>
      <c r="H1016" s="127">
        <v>9789900</v>
      </c>
      <c r="K1016" s="125">
        <v>43069</v>
      </c>
      <c r="L1016" s="126">
        <v>2633.929932</v>
      </c>
      <c r="M1016" s="126">
        <v>2657.73999</v>
      </c>
      <c r="N1016" s="126">
        <v>2633.929932</v>
      </c>
      <c r="O1016" s="126">
        <v>2647.580078</v>
      </c>
      <c r="P1016" s="126">
        <v>2647.580078</v>
      </c>
      <c r="Q1016" s="127">
        <v>4938490000</v>
      </c>
    </row>
    <row r="1017" spans="2:17">
      <c r="B1017" s="125">
        <v>43070</v>
      </c>
      <c r="C1017" s="126">
        <v>90.18</v>
      </c>
      <c r="D1017" s="126">
        <v>90.529999000000004</v>
      </c>
      <c r="E1017" s="126">
        <v>89.120002999999997</v>
      </c>
      <c r="F1017" s="126">
        <v>90.360000999999997</v>
      </c>
      <c r="G1017" s="126">
        <v>87.283653000000001</v>
      </c>
      <c r="H1017" s="127">
        <v>7953200</v>
      </c>
      <c r="K1017" s="125">
        <v>43070</v>
      </c>
      <c r="L1017" s="126">
        <v>2645.1000979999999</v>
      </c>
      <c r="M1017" s="126">
        <v>2650.6201169999999</v>
      </c>
      <c r="N1017" s="126">
        <v>2605.5200199999999</v>
      </c>
      <c r="O1017" s="126">
        <v>2642.219971</v>
      </c>
      <c r="P1017" s="126">
        <v>2642.219971</v>
      </c>
      <c r="Q1017" s="127">
        <v>3942320000</v>
      </c>
    </row>
    <row r="1018" spans="2:17">
      <c r="B1018" s="125">
        <v>43073</v>
      </c>
      <c r="C1018" s="126">
        <v>91.760002</v>
      </c>
      <c r="D1018" s="126">
        <v>91.910004000000001</v>
      </c>
      <c r="E1018" s="126">
        <v>89.830001999999993</v>
      </c>
      <c r="F1018" s="126">
        <v>91.410004000000001</v>
      </c>
      <c r="G1018" s="126">
        <v>88.297920000000005</v>
      </c>
      <c r="H1018" s="127">
        <v>9003700</v>
      </c>
      <c r="K1018" s="125">
        <v>43073</v>
      </c>
      <c r="L1018" s="126">
        <v>2657.1899410000001</v>
      </c>
      <c r="M1018" s="126">
        <v>2665.1899410000001</v>
      </c>
      <c r="N1018" s="126">
        <v>2639.030029</v>
      </c>
      <c r="O1018" s="126">
        <v>2639.4399410000001</v>
      </c>
      <c r="P1018" s="126">
        <v>2639.4399410000001</v>
      </c>
      <c r="Q1018" s="127">
        <v>4023150000</v>
      </c>
    </row>
    <row r="1019" spans="2:17">
      <c r="B1019" s="125">
        <v>43074</v>
      </c>
      <c r="C1019" s="126">
        <v>91.519997000000004</v>
      </c>
      <c r="D1019" s="126">
        <v>91.839995999999999</v>
      </c>
      <c r="E1019" s="126">
        <v>91.07</v>
      </c>
      <c r="F1019" s="126">
        <v>91.400002000000001</v>
      </c>
      <c r="G1019" s="126">
        <v>88.288246000000001</v>
      </c>
      <c r="H1019" s="127">
        <v>8683000</v>
      </c>
      <c r="K1019" s="125">
        <v>43074</v>
      </c>
      <c r="L1019" s="126">
        <v>2639.780029</v>
      </c>
      <c r="M1019" s="126">
        <v>2648.719971</v>
      </c>
      <c r="N1019" s="126">
        <v>2627.7299800000001</v>
      </c>
      <c r="O1019" s="126">
        <v>2629.570068</v>
      </c>
      <c r="P1019" s="126">
        <v>2629.570068</v>
      </c>
      <c r="Q1019" s="127">
        <v>3539040000</v>
      </c>
    </row>
    <row r="1020" spans="2:17">
      <c r="B1020" s="125">
        <v>43075</v>
      </c>
      <c r="C1020" s="126">
        <v>91.389999000000003</v>
      </c>
      <c r="D1020" s="126">
        <v>91.779999000000004</v>
      </c>
      <c r="E1020" s="126">
        <v>91.07</v>
      </c>
      <c r="F1020" s="126">
        <v>91.25</v>
      </c>
      <c r="G1020" s="126">
        <v>88.143364000000005</v>
      </c>
      <c r="H1020" s="127">
        <v>6737400</v>
      </c>
      <c r="K1020" s="125">
        <v>43075</v>
      </c>
      <c r="L1020" s="126">
        <v>2626.23999</v>
      </c>
      <c r="M1020" s="126">
        <v>2634.4099120000001</v>
      </c>
      <c r="N1020" s="126">
        <v>2624.75</v>
      </c>
      <c r="O1020" s="126">
        <v>2629.2700199999999</v>
      </c>
      <c r="P1020" s="126">
        <v>2629.2700199999999</v>
      </c>
      <c r="Q1020" s="127">
        <v>3229000000</v>
      </c>
    </row>
    <row r="1021" spans="2:17">
      <c r="B1021" s="125">
        <v>43076</v>
      </c>
      <c r="C1021" s="126">
        <v>91.050003000000004</v>
      </c>
      <c r="D1021" s="126">
        <v>91.07</v>
      </c>
      <c r="E1021" s="126">
        <v>89.889999000000003</v>
      </c>
      <c r="F1021" s="126">
        <v>90.099997999999999</v>
      </c>
      <c r="G1021" s="126">
        <v>87.032509000000005</v>
      </c>
      <c r="H1021" s="127">
        <v>7273600</v>
      </c>
      <c r="K1021" s="125">
        <v>43076</v>
      </c>
      <c r="L1021" s="126">
        <v>2628.3798830000001</v>
      </c>
      <c r="M1021" s="126">
        <v>2640.98999</v>
      </c>
      <c r="N1021" s="126">
        <v>2626.530029</v>
      </c>
      <c r="O1021" s="126">
        <v>2636.9799800000001</v>
      </c>
      <c r="P1021" s="126">
        <v>2636.9799800000001</v>
      </c>
      <c r="Q1021" s="127">
        <v>3292400000</v>
      </c>
    </row>
    <row r="1022" spans="2:17">
      <c r="B1022" s="125">
        <v>43077</v>
      </c>
      <c r="C1022" s="126">
        <v>90.019997000000004</v>
      </c>
      <c r="D1022" s="126">
        <v>90.370002999999997</v>
      </c>
      <c r="E1022" s="126">
        <v>89.580001999999993</v>
      </c>
      <c r="F1022" s="126">
        <v>90.370002999999997</v>
      </c>
      <c r="G1022" s="126">
        <v>87.293327000000005</v>
      </c>
      <c r="H1022" s="127">
        <v>5883400</v>
      </c>
      <c r="K1022" s="125">
        <v>43077</v>
      </c>
      <c r="L1022" s="126">
        <v>2646.209961</v>
      </c>
      <c r="M1022" s="126">
        <v>2651.6499020000001</v>
      </c>
      <c r="N1022" s="126">
        <v>2644.1000979999999</v>
      </c>
      <c r="O1022" s="126">
        <v>2651.5</v>
      </c>
      <c r="P1022" s="126">
        <v>2651.5</v>
      </c>
      <c r="Q1022" s="127">
        <v>3106150000</v>
      </c>
    </row>
    <row r="1023" spans="2:17">
      <c r="B1023" s="125">
        <v>43080</v>
      </c>
      <c r="C1023" s="126">
        <v>90.230002999999996</v>
      </c>
      <c r="D1023" s="126">
        <v>90.330001999999993</v>
      </c>
      <c r="E1023" s="126">
        <v>89.75</v>
      </c>
      <c r="F1023" s="126">
        <v>90.230002999999996</v>
      </c>
      <c r="G1023" s="126">
        <v>87.158089000000004</v>
      </c>
      <c r="H1023" s="127">
        <v>4856000</v>
      </c>
      <c r="K1023" s="125">
        <v>43080</v>
      </c>
      <c r="L1023" s="126">
        <v>2652.1899410000001</v>
      </c>
      <c r="M1023" s="126">
        <v>2660.330078</v>
      </c>
      <c r="N1023" s="126">
        <v>2651.469971</v>
      </c>
      <c r="O1023" s="126">
        <v>2659.98999</v>
      </c>
      <c r="P1023" s="126">
        <v>2659.98999</v>
      </c>
      <c r="Q1023" s="127">
        <v>3091950000</v>
      </c>
    </row>
    <row r="1024" spans="2:17">
      <c r="B1024" s="125">
        <v>43081</v>
      </c>
      <c r="C1024" s="126">
        <v>90.449996999999996</v>
      </c>
      <c r="D1024" s="126">
        <v>90.510002</v>
      </c>
      <c r="E1024" s="126">
        <v>89.82</v>
      </c>
      <c r="F1024" s="126">
        <v>89.849997999999999</v>
      </c>
      <c r="G1024" s="126">
        <v>86.791022999999996</v>
      </c>
      <c r="H1024" s="127">
        <v>6558900</v>
      </c>
      <c r="K1024" s="125">
        <v>43081</v>
      </c>
      <c r="L1024" s="126">
        <v>2661.7299800000001</v>
      </c>
      <c r="M1024" s="126">
        <v>2669.719971</v>
      </c>
      <c r="N1024" s="126">
        <v>2659.780029</v>
      </c>
      <c r="O1024" s="126">
        <v>2664.110107</v>
      </c>
      <c r="P1024" s="126">
        <v>2664.110107</v>
      </c>
      <c r="Q1024" s="127">
        <v>3555680000</v>
      </c>
    </row>
    <row r="1025" spans="2:17">
      <c r="B1025" s="125">
        <v>43082</v>
      </c>
      <c r="C1025" s="126">
        <v>90.019997000000004</v>
      </c>
      <c r="D1025" s="126">
        <v>91.410004000000001</v>
      </c>
      <c r="E1025" s="126">
        <v>89.970000999999996</v>
      </c>
      <c r="F1025" s="126">
        <v>90.879997000000003</v>
      </c>
      <c r="G1025" s="126">
        <v>87.78595</v>
      </c>
      <c r="H1025" s="127">
        <v>7141000</v>
      </c>
      <c r="K1025" s="125">
        <v>43082</v>
      </c>
      <c r="L1025" s="126">
        <v>2667.5900879999999</v>
      </c>
      <c r="M1025" s="126">
        <v>2671.8798830000001</v>
      </c>
      <c r="N1025" s="126">
        <v>2662.8500979999999</v>
      </c>
      <c r="O1025" s="126">
        <v>2662.8500979999999</v>
      </c>
      <c r="P1025" s="126">
        <v>2662.8500979999999</v>
      </c>
      <c r="Q1025" s="127">
        <v>3542370000</v>
      </c>
    </row>
    <row r="1026" spans="2:17">
      <c r="B1026" s="125">
        <v>43083</v>
      </c>
      <c r="C1026" s="126">
        <v>90.940002000000007</v>
      </c>
      <c r="D1026" s="126">
        <v>91.43</v>
      </c>
      <c r="E1026" s="126">
        <v>90.900002000000001</v>
      </c>
      <c r="F1026" s="126">
        <v>91</v>
      </c>
      <c r="G1026" s="126">
        <v>87.901871</v>
      </c>
      <c r="H1026" s="127">
        <v>5853500</v>
      </c>
      <c r="K1026" s="125">
        <v>43083</v>
      </c>
      <c r="L1026" s="126">
        <v>2665.8701169999999</v>
      </c>
      <c r="M1026" s="126">
        <v>2668.0900879999999</v>
      </c>
      <c r="N1026" s="126">
        <v>2652.01001</v>
      </c>
      <c r="O1026" s="126">
        <v>2652.01001</v>
      </c>
      <c r="P1026" s="126">
        <v>2652.01001</v>
      </c>
      <c r="Q1026" s="127">
        <v>3430030000</v>
      </c>
    </row>
    <row r="1027" spans="2:17">
      <c r="B1027" s="125">
        <v>43084</v>
      </c>
      <c r="C1027" s="126">
        <v>91.57</v>
      </c>
      <c r="D1027" s="126">
        <v>92.269997000000004</v>
      </c>
      <c r="E1027" s="126">
        <v>91.480002999999996</v>
      </c>
      <c r="F1027" s="126">
        <v>91.889999000000003</v>
      </c>
      <c r="G1027" s="126">
        <v>88.761573999999996</v>
      </c>
      <c r="H1027" s="127">
        <v>15924000</v>
      </c>
      <c r="K1027" s="125">
        <v>43084</v>
      </c>
      <c r="L1027" s="126">
        <v>2660.6298830000001</v>
      </c>
      <c r="M1027" s="126">
        <v>2679.6298830000001</v>
      </c>
      <c r="N1027" s="126">
        <v>2659.139893</v>
      </c>
      <c r="O1027" s="126">
        <v>2675.8100589999999</v>
      </c>
      <c r="P1027" s="126">
        <v>2675.8100589999999</v>
      </c>
      <c r="Q1027" s="127">
        <v>5723920000</v>
      </c>
    </row>
    <row r="1028" spans="2:17">
      <c r="B1028" s="125">
        <v>43087</v>
      </c>
      <c r="C1028" s="126">
        <v>91.980002999999996</v>
      </c>
      <c r="D1028" s="126">
        <v>93.139999000000003</v>
      </c>
      <c r="E1028" s="126">
        <v>91.809997999999993</v>
      </c>
      <c r="F1028" s="126">
        <v>91.879997000000003</v>
      </c>
      <c r="G1028" s="126">
        <v>88.751907000000003</v>
      </c>
      <c r="H1028" s="127">
        <v>7405700</v>
      </c>
      <c r="K1028" s="125">
        <v>43087</v>
      </c>
      <c r="L1028" s="126">
        <v>2685.919922</v>
      </c>
      <c r="M1028" s="126">
        <v>2694.969971</v>
      </c>
      <c r="N1028" s="126">
        <v>2685.919922</v>
      </c>
      <c r="O1028" s="126">
        <v>2690.1599120000001</v>
      </c>
      <c r="P1028" s="126">
        <v>2690.1599120000001</v>
      </c>
      <c r="Q1028" s="127">
        <v>3724660000</v>
      </c>
    </row>
    <row r="1029" spans="2:17">
      <c r="B1029" s="125">
        <v>43088</v>
      </c>
      <c r="C1029" s="126">
        <v>92</v>
      </c>
      <c r="D1029" s="126">
        <v>92.129997000000003</v>
      </c>
      <c r="E1029" s="126">
        <v>91.580001999999993</v>
      </c>
      <c r="F1029" s="126">
        <v>91.68</v>
      </c>
      <c r="G1029" s="126">
        <v>88.558723000000001</v>
      </c>
      <c r="H1029" s="127">
        <v>5644400</v>
      </c>
      <c r="K1029" s="125">
        <v>43088</v>
      </c>
      <c r="L1029" s="126">
        <v>2692.709961</v>
      </c>
      <c r="M1029" s="126">
        <v>2694.4399410000001</v>
      </c>
      <c r="N1029" s="126">
        <v>2680.73999</v>
      </c>
      <c r="O1029" s="126">
        <v>2681.469971</v>
      </c>
      <c r="P1029" s="126">
        <v>2681.469971</v>
      </c>
      <c r="Q1029" s="127">
        <v>3368590000</v>
      </c>
    </row>
    <row r="1030" spans="2:17">
      <c r="B1030" s="125">
        <v>43089</v>
      </c>
      <c r="C1030" s="126">
        <v>91.800003000000004</v>
      </c>
      <c r="D1030" s="126">
        <v>91.970000999999996</v>
      </c>
      <c r="E1030" s="126">
        <v>91.349997999999999</v>
      </c>
      <c r="F1030" s="126">
        <v>91.529999000000004</v>
      </c>
      <c r="G1030" s="126">
        <v>88.413826</v>
      </c>
      <c r="H1030" s="127">
        <v>6938500</v>
      </c>
      <c r="K1030" s="125">
        <v>43089</v>
      </c>
      <c r="L1030" s="126">
        <v>2688.179932</v>
      </c>
      <c r="M1030" s="126">
        <v>2691.01001</v>
      </c>
      <c r="N1030" s="126">
        <v>2676.110107</v>
      </c>
      <c r="O1030" s="126">
        <v>2679.25</v>
      </c>
      <c r="P1030" s="126">
        <v>2679.25</v>
      </c>
      <c r="Q1030" s="127">
        <v>3241030000</v>
      </c>
    </row>
    <row r="1031" spans="2:17">
      <c r="B1031" s="125">
        <v>43090</v>
      </c>
      <c r="C1031" s="126">
        <v>91.660004000000001</v>
      </c>
      <c r="D1031" s="126">
        <v>92.080001999999993</v>
      </c>
      <c r="E1031" s="126">
        <v>91.529999000000004</v>
      </c>
      <c r="F1031" s="126">
        <v>91.669998000000007</v>
      </c>
      <c r="G1031" s="126">
        <v>88.549064999999999</v>
      </c>
      <c r="H1031" s="127">
        <v>4860400</v>
      </c>
      <c r="K1031" s="125">
        <v>43090</v>
      </c>
      <c r="L1031" s="126">
        <v>2683.0200199999999</v>
      </c>
      <c r="M1031" s="126">
        <v>2692.639893</v>
      </c>
      <c r="N1031" s="126">
        <v>2682.3999020000001</v>
      </c>
      <c r="O1031" s="126">
        <v>2684.570068</v>
      </c>
      <c r="P1031" s="126">
        <v>2684.570068</v>
      </c>
      <c r="Q1031" s="127">
        <v>3273390000</v>
      </c>
    </row>
    <row r="1032" spans="2:17">
      <c r="B1032" s="125">
        <v>43091</v>
      </c>
      <c r="C1032" s="126">
        <v>91.879997000000003</v>
      </c>
      <c r="D1032" s="126">
        <v>92.43</v>
      </c>
      <c r="E1032" s="126">
        <v>91.720000999999996</v>
      </c>
      <c r="F1032" s="126">
        <v>92.129997000000003</v>
      </c>
      <c r="G1032" s="126">
        <v>88.993392999999998</v>
      </c>
      <c r="H1032" s="127">
        <v>4919400</v>
      </c>
      <c r="K1032" s="125">
        <v>43091</v>
      </c>
      <c r="L1032" s="126">
        <v>2684.219971</v>
      </c>
      <c r="M1032" s="126">
        <v>2685.3500979999999</v>
      </c>
      <c r="N1032" s="126">
        <v>2678.1298830000001</v>
      </c>
      <c r="O1032" s="126">
        <v>2683.3400879999999</v>
      </c>
      <c r="P1032" s="126">
        <v>2683.3400879999999</v>
      </c>
      <c r="Q1032" s="127">
        <v>2399830000</v>
      </c>
    </row>
    <row r="1033" spans="2:17">
      <c r="B1033" s="125">
        <v>43095</v>
      </c>
      <c r="C1033" s="126">
        <v>92.349997999999999</v>
      </c>
      <c r="D1033" s="126">
        <v>92.769997000000004</v>
      </c>
      <c r="E1033" s="126">
        <v>92.150002000000001</v>
      </c>
      <c r="F1033" s="126">
        <v>92.480002999999996</v>
      </c>
      <c r="G1033" s="126">
        <v>89.331481999999994</v>
      </c>
      <c r="H1033" s="127">
        <v>3431900</v>
      </c>
      <c r="K1033" s="125">
        <v>43095</v>
      </c>
      <c r="L1033" s="126">
        <v>2679.0900879999999</v>
      </c>
      <c r="M1033" s="126">
        <v>2682.73999</v>
      </c>
      <c r="N1033" s="126">
        <v>2677.959961</v>
      </c>
      <c r="O1033" s="126">
        <v>2680.5</v>
      </c>
      <c r="P1033" s="126">
        <v>2680.5</v>
      </c>
      <c r="Q1033" s="127">
        <v>1968780000</v>
      </c>
    </row>
    <row r="1034" spans="2:17">
      <c r="B1034" s="125">
        <v>43096</v>
      </c>
      <c r="C1034" s="126">
        <v>92.489998</v>
      </c>
      <c r="D1034" s="126">
        <v>92.75</v>
      </c>
      <c r="E1034" s="126">
        <v>91.93</v>
      </c>
      <c r="F1034" s="126">
        <v>92.099997999999999</v>
      </c>
      <c r="G1034" s="126">
        <v>88.964423999999994</v>
      </c>
      <c r="H1034" s="127">
        <v>4276700</v>
      </c>
      <c r="K1034" s="125">
        <v>43096</v>
      </c>
      <c r="L1034" s="126">
        <v>2682.1000979999999</v>
      </c>
      <c r="M1034" s="126">
        <v>2685.639893</v>
      </c>
      <c r="N1034" s="126">
        <v>2678.9099120000001</v>
      </c>
      <c r="O1034" s="126">
        <v>2682.6201169999999</v>
      </c>
      <c r="P1034" s="126">
        <v>2682.6201169999999</v>
      </c>
      <c r="Q1034" s="127">
        <v>2202080000</v>
      </c>
    </row>
    <row r="1035" spans="2:17">
      <c r="B1035" s="125">
        <v>43097</v>
      </c>
      <c r="C1035" s="126">
        <v>92.300003000000004</v>
      </c>
      <c r="D1035" s="126">
        <v>92.540001000000004</v>
      </c>
      <c r="E1035" s="126">
        <v>91.910004000000001</v>
      </c>
      <c r="F1035" s="126">
        <v>92.07</v>
      </c>
      <c r="G1035" s="126">
        <v>88.93544</v>
      </c>
      <c r="H1035" s="127">
        <v>3005400</v>
      </c>
      <c r="K1035" s="125">
        <v>43097</v>
      </c>
      <c r="L1035" s="126">
        <v>2686.1000979999999</v>
      </c>
      <c r="M1035" s="126">
        <v>2687.6599120000001</v>
      </c>
      <c r="N1035" s="126">
        <v>2682.6899410000001</v>
      </c>
      <c r="O1035" s="126">
        <v>2687.540039</v>
      </c>
      <c r="P1035" s="126">
        <v>2687.540039</v>
      </c>
      <c r="Q1035" s="127">
        <v>2153330000</v>
      </c>
    </row>
    <row r="1036" spans="2:17">
      <c r="B1036" s="125">
        <v>43098</v>
      </c>
      <c r="C1036" s="126">
        <v>92.239998</v>
      </c>
      <c r="D1036" s="126">
        <v>92.459998999999996</v>
      </c>
      <c r="E1036" s="126">
        <v>91.879997000000003</v>
      </c>
      <c r="F1036" s="126">
        <v>91.879997000000003</v>
      </c>
      <c r="G1036" s="126">
        <v>88.751907000000003</v>
      </c>
      <c r="H1036" s="127">
        <v>4346700</v>
      </c>
      <c r="K1036" s="125">
        <v>43098</v>
      </c>
      <c r="L1036" s="126">
        <v>2689.1499020000001</v>
      </c>
      <c r="M1036" s="126">
        <v>2692.1201169999999</v>
      </c>
      <c r="N1036" s="126">
        <v>2673.610107</v>
      </c>
      <c r="O1036" s="126">
        <v>2673.610107</v>
      </c>
      <c r="P1036" s="126">
        <v>2673.610107</v>
      </c>
      <c r="Q1036" s="127">
        <v>2443490000</v>
      </c>
    </row>
    <row r="1037" spans="2:17">
      <c r="B1037" s="125">
        <v>43102</v>
      </c>
      <c r="C1037" s="126">
        <v>91.919998000000007</v>
      </c>
      <c r="D1037" s="126">
        <v>91.93</v>
      </c>
      <c r="E1037" s="126">
        <v>90.550003000000004</v>
      </c>
      <c r="F1037" s="126">
        <v>90.650002000000001</v>
      </c>
      <c r="G1037" s="126">
        <v>87.563789</v>
      </c>
      <c r="H1037" s="127">
        <v>7558900</v>
      </c>
      <c r="K1037" s="125">
        <v>43102</v>
      </c>
      <c r="L1037" s="126">
        <v>2683.7299800000001</v>
      </c>
      <c r="M1037" s="126">
        <v>2695.889893</v>
      </c>
      <c r="N1037" s="126">
        <v>2682.360107</v>
      </c>
      <c r="O1037" s="126">
        <v>2695.8100589999999</v>
      </c>
      <c r="P1037" s="126">
        <v>2695.8100589999999</v>
      </c>
      <c r="Q1037" s="127">
        <v>3367250000</v>
      </c>
    </row>
    <row r="1038" spans="2:17">
      <c r="B1038" s="125">
        <v>43103</v>
      </c>
      <c r="C1038" s="126">
        <v>90.730002999999996</v>
      </c>
      <c r="D1038" s="126">
        <v>91.089995999999999</v>
      </c>
      <c r="E1038" s="126">
        <v>90.519997000000004</v>
      </c>
      <c r="F1038" s="126">
        <v>90.540001000000004</v>
      </c>
      <c r="G1038" s="126">
        <v>87.457534999999993</v>
      </c>
      <c r="H1038" s="127">
        <v>5863600</v>
      </c>
      <c r="K1038" s="125">
        <v>43103</v>
      </c>
      <c r="L1038" s="126">
        <v>2697.8500979999999</v>
      </c>
      <c r="M1038" s="126">
        <v>2714.3701169999999</v>
      </c>
      <c r="N1038" s="126">
        <v>2697.7700199999999</v>
      </c>
      <c r="O1038" s="126">
        <v>2713.0600589999999</v>
      </c>
      <c r="P1038" s="126">
        <v>2713.0600589999999</v>
      </c>
      <c r="Q1038" s="127">
        <v>3538660000</v>
      </c>
    </row>
    <row r="1039" spans="2:17">
      <c r="B1039" s="125">
        <v>43104</v>
      </c>
      <c r="C1039" s="126">
        <v>90.830001999999993</v>
      </c>
      <c r="D1039" s="126">
        <v>91.769997000000004</v>
      </c>
      <c r="E1039" s="126">
        <v>90.610000999999997</v>
      </c>
      <c r="F1039" s="126">
        <v>91.18</v>
      </c>
      <c r="G1039" s="126">
        <v>88.075737000000004</v>
      </c>
      <c r="H1039" s="127">
        <v>6322500</v>
      </c>
      <c r="K1039" s="125">
        <v>43104</v>
      </c>
      <c r="L1039" s="126">
        <v>2719.3100589999999</v>
      </c>
      <c r="M1039" s="126">
        <v>2729.290039</v>
      </c>
      <c r="N1039" s="126">
        <v>2719.070068</v>
      </c>
      <c r="O1039" s="126">
        <v>2723.98999</v>
      </c>
      <c r="P1039" s="126">
        <v>2723.98999</v>
      </c>
      <c r="Q1039" s="127">
        <v>3695260000</v>
      </c>
    </row>
    <row r="1040" spans="2:17">
      <c r="B1040" s="125">
        <v>43105</v>
      </c>
      <c r="C1040" s="126">
        <v>91.269997000000004</v>
      </c>
      <c r="D1040" s="126">
        <v>91.300003000000004</v>
      </c>
      <c r="E1040" s="126">
        <v>90.57</v>
      </c>
      <c r="F1040" s="126">
        <v>91.239998</v>
      </c>
      <c r="G1040" s="126">
        <v>88.133690000000001</v>
      </c>
      <c r="H1040" s="127">
        <v>5949700</v>
      </c>
      <c r="K1040" s="125">
        <v>43105</v>
      </c>
      <c r="L1040" s="126">
        <v>2731.330078</v>
      </c>
      <c r="M1040" s="126">
        <v>2743.4499510000001</v>
      </c>
      <c r="N1040" s="126">
        <v>2727.919922</v>
      </c>
      <c r="O1040" s="126">
        <v>2743.1499020000001</v>
      </c>
      <c r="P1040" s="126">
        <v>2743.1499020000001</v>
      </c>
      <c r="Q1040" s="127">
        <v>3236620000</v>
      </c>
    </row>
    <row r="1041" spans="2:17">
      <c r="B1041" s="125">
        <v>43108</v>
      </c>
      <c r="C1041" s="126">
        <v>90.93</v>
      </c>
      <c r="D1041" s="126">
        <v>91.769997000000004</v>
      </c>
      <c r="E1041" s="126">
        <v>90.93</v>
      </c>
      <c r="F1041" s="126">
        <v>91.720000999999996</v>
      </c>
      <c r="G1041" s="126">
        <v>88.597351000000003</v>
      </c>
      <c r="H1041" s="127">
        <v>4860700</v>
      </c>
      <c r="K1041" s="125">
        <v>43108</v>
      </c>
      <c r="L1041" s="126">
        <v>2742.669922</v>
      </c>
      <c r="M1041" s="126">
        <v>2748.51001</v>
      </c>
      <c r="N1041" s="126">
        <v>2737.6000979999999</v>
      </c>
      <c r="O1041" s="126">
        <v>2747.709961</v>
      </c>
      <c r="P1041" s="126">
        <v>2747.709961</v>
      </c>
      <c r="Q1041" s="127">
        <v>3242650000</v>
      </c>
    </row>
    <row r="1042" spans="2:17">
      <c r="B1042" s="125">
        <v>43109</v>
      </c>
      <c r="C1042" s="126">
        <v>91.470000999999996</v>
      </c>
      <c r="D1042" s="126">
        <v>91.650002000000001</v>
      </c>
      <c r="E1042" s="126">
        <v>91.010002</v>
      </c>
      <c r="F1042" s="126">
        <v>91.050003000000004</v>
      </c>
      <c r="G1042" s="126">
        <v>87.950171999999995</v>
      </c>
      <c r="H1042" s="127">
        <v>6630100</v>
      </c>
      <c r="K1042" s="125">
        <v>43109</v>
      </c>
      <c r="L1042" s="126">
        <v>2751.1499020000001</v>
      </c>
      <c r="M1042" s="126">
        <v>2759.139893</v>
      </c>
      <c r="N1042" s="126">
        <v>2747.860107</v>
      </c>
      <c r="O1042" s="126">
        <v>2751.290039</v>
      </c>
      <c r="P1042" s="126">
        <v>2751.290039</v>
      </c>
      <c r="Q1042" s="127">
        <v>3453480000</v>
      </c>
    </row>
    <row r="1043" spans="2:17">
      <c r="B1043" s="125">
        <v>43110</v>
      </c>
      <c r="C1043" s="126">
        <v>90.910004000000001</v>
      </c>
      <c r="D1043" s="126">
        <v>90.910004000000001</v>
      </c>
      <c r="E1043" s="126">
        <v>90.010002</v>
      </c>
      <c r="F1043" s="126">
        <v>90.470000999999996</v>
      </c>
      <c r="G1043" s="126">
        <v>87.389915000000002</v>
      </c>
      <c r="H1043" s="127">
        <v>6564700</v>
      </c>
      <c r="K1043" s="125">
        <v>43110</v>
      </c>
      <c r="L1043" s="126">
        <v>2745.5500489999999</v>
      </c>
      <c r="M1043" s="126">
        <v>2750.8000489999999</v>
      </c>
      <c r="N1043" s="126">
        <v>2736.0600589999999</v>
      </c>
      <c r="O1043" s="126">
        <v>2748.2299800000001</v>
      </c>
      <c r="P1043" s="126">
        <v>2748.2299800000001</v>
      </c>
      <c r="Q1043" s="127">
        <v>3576350000</v>
      </c>
    </row>
    <row r="1044" spans="2:17">
      <c r="B1044" s="125">
        <v>43111</v>
      </c>
      <c r="C1044" s="126">
        <v>90.400002000000001</v>
      </c>
      <c r="D1044" s="126">
        <v>90.519997000000004</v>
      </c>
      <c r="E1044" s="126">
        <v>89.919998000000007</v>
      </c>
      <c r="F1044" s="126">
        <v>90.150002000000001</v>
      </c>
      <c r="G1044" s="126">
        <v>87.080803000000003</v>
      </c>
      <c r="H1044" s="127">
        <v>5469700</v>
      </c>
      <c r="K1044" s="125">
        <v>43111</v>
      </c>
      <c r="L1044" s="126">
        <v>2752.969971</v>
      </c>
      <c r="M1044" s="126">
        <v>2767.5600589999999</v>
      </c>
      <c r="N1044" s="126">
        <v>2752.780029</v>
      </c>
      <c r="O1044" s="126">
        <v>2767.5600589999999</v>
      </c>
      <c r="P1044" s="126">
        <v>2767.5600589999999</v>
      </c>
      <c r="Q1044" s="127">
        <v>3641320000</v>
      </c>
    </row>
    <row r="1045" spans="2:17">
      <c r="B1045" s="125">
        <v>43112</v>
      </c>
      <c r="C1045" s="126">
        <v>90.050003000000004</v>
      </c>
      <c r="D1045" s="126">
        <v>90.339995999999999</v>
      </c>
      <c r="E1045" s="126">
        <v>89.349997999999999</v>
      </c>
      <c r="F1045" s="126">
        <v>89.610000999999997</v>
      </c>
      <c r="G1045" s="126">
        <v>86.559196</v>
      </c>
      <c r="H1045" s="127">
        <v>8111000</v>
      </c>
      <c r="K1045" s="125">
        <v>43112</v>
      </c>
      <c r="L1045" s="126">
        <v>2770.179932</v>
      </c>
      <c r="M1045" s="126">
        <v>2787.8500979999999</v>
      </c>
      <c r="N1045" s="126">
        <v>2769.639893</v>
      </c>
      <c r="O1045" s="126">
        <v>2786.23999</v>
      </c>
      <c r="P1045" s="126">
        <v>2786.23999</v>
      </c>
      <c r="Q1045" s="127">
        <v>3573970000</v>
      </c>
    </row>
    <row r="1046" spans="2:17">
      <c r="B1046" s="125">
        <v>43116</v>
      </c>
      <c r="C1046" s="126">
        <v>90.139999000000003</v>
      </c>
      <c r="D1046" s="126">
        <v>90.769997000000004</v>
      </c>
      <c r="E1046" s="126">
        <v>89.639999000000003</v>
      </c>
      <c r="F1046" s="126">
        <v>90.220000999999996</v>
      </c>
      <c r="G1046" s="126">
        <v>87.148430000000005</v>
      </c>
      <c r="H1046" s="127">
        <v>9465300</v>
      </c>
      <c r="K1046" s="125">
        <v>43116</v>
      </c>
      <c r="L1046" s="126">
        <v>2798.959961</v>
      </c>
      <c r="M1046" s="126">
        <v>2807.540039</v>
      </c>
      <c r="N1046" s="126">
        <v>2768.639893</v>
      </c>
      <c r="O1046" s="126">
        <v>2776.419922</v>
      </c>
      <c r="P1046" s="126">
        <v>2776.419922</v>
      </c>
      <c r="Q1046" s="127">
        <v>4325970000</v>
      </c>
    </row>
    <row r="1047" spans="2:17">
      <c r="B1047" s="125">
        <v>43117</v>
      </c>
      <c r="C1047" s="126">
        <v>90.559997999999993</v>
      </c>
      <c r="D1047" s="126">
        <v>91.730002999999996</v>
      </c>
      <c r="E1047" s="126">
        <v>90.43</v>
      </c>
      <c r="F1047" s="126">
        <v>91.199996999999996</v>
      </c>
      <c r="G1047" s="126">
        <v>88.095061999999999</v>
      </c>
      <c r="H1047" s="127">
        <v>8323300</v>
      </c>
      <c r="K1047" s="125">
        <v>43117</v>
      </c>
      <c r="L1047" s="126">
        <v>2784.98999</v>
      </c>
      <c r="M1047" s="126">
        <v>2807.040039</v>
      </c>
      <c r="N1047" s="126">
        <v>2778.3798830000001</v>
      </c>
      <c r="O1047" s="126">
        <v>2802.5600589999999</v>
      </c>
      <c r="P1047" s="126">
        <v>2802.5600589999999</v>
      </c>
      <c r="Q1047" s="127">
        <v>3778050000</v>
      </c>
    </row>
    <row r="1048" spans="2:17">
      <c r="B1048" s="125">
        <v>43118</v>
      </c>
      <c r="C1048" s="126">
        <v>90.239998</v>
      </c>
      <c r="D1048" s="126">
        <v>90.650002000000001</v>
      </c>
      <c r="E1048" s="126">
        <v>89.669998000000007</v>
      </c>
      <c r="F1048" s="126">
        <v>90.18</v>
      </c>
      <c r="G1048" s="126">
        <v>87.773476000000002</v>
      </c>
      <c r="H1048" s="127">
        <v>7699800</v>
      </c>
      <c r="K1048" s="125">
        <v>43118</v>
      </c>
      <c r="L1048" s="126">
        <v>2802.3999020000001</v>
      </c>
      <c r="M1048" s="126">
        <v>2805.830078</v>
      </c>
      <c r="N1048" s="126">
        <v>2792.5600589999999</v>
      </c>
      <c r="O1048" s="126">
        <v>2798.030029</v>
      </c>
      <c r="P1048" s="126">
        <v>2798.030029</v>
      </c>
      <c r="Q1048" s="127">
        <v>3681470000</v>
      </c>
    </row>
    <row r="1049" spans="2:17">
      <c r="B1049" s="125">
        <v>43119</v>
      </c>
      <c r="C1049" s="126">
        <v>90.279999000000004</v>
      </c>
      <c r="D1049" s="126">
        <v>91.260002</v>
      </c>
      <c r="E1049" s="126">
        <v>90.239998</v>
      </c>
      <c r="F1049" s="126">
        <v>91.07</v>
      </c>
      <c r="G1049" s="126">
        <v>88.639724999999999</v>
      </c>
      <c r="H1049" s="127">
        <v>9364000</v>
      </c>
      <c r="K1049" s="125">
        <v>43119</v>
      </c>
      <c r="L1049" s="126">
        <v>2802.6000979999999</v>
      </c>
      <c r="M1049" s="126">
        <v>2810.330078</v>
      </c>
      <c r="N1049" s="126">
        <v>2798.080078</v>
      </c>
      <c r="O1049" s="126">
        <v>2810.3000489999999</v>
      </c>
      <c r="P1049" s="126">
        <v>2810.3000489999999</v>
      </c>
      <c r="Q1049" s="127">
        <v>3639430000</v>
      </c>
    </row>
    <row r="1050" spans="2:17">
      <c r="B1050" s="125">
        <v>43122</v>
      </c>
      <c r="C1050" s="126">
        <v>90.879997000000003</v>
      </c>
      <c r="D1050" s="126">
        <v>91.919998000000007</v>
      </c>
      <c r="E1050" s="126">
        <v>90.769997000000004</v>
      </c>
      <c r="F1050" s="126">
        <v>91.889999000000003</v>
      </c>
      <c r="G1050" s="126">
        <v>89.437850999999995</v>
      </c>
      <c r="H1050" s="127">
        <v>8658000</v>
      </c>
      <c r="K1050" s="125">
        <v>43122</v>
      </c>
      <c r="L1050" s="126">
        <v>2809.1599120000001</v>
      </c>
      <c r="M1050" s="126">
        <v>2833.030029</v>
      </c>
      <c r="N1050" s="126">
        <v>2808.1201169999999</v>
      </c>
      <c r="O1050" s="126">
        <v>2832.969971</v>
      </c>
      <c r="P1050" s="126">
        <v>2832.969971</v>
      </c>
      <c r="Q1050" s="127">
        <v>3471780000</v>
      </c>
    </row>
    <row r="1051" spans="2:17">
      <c r="B1051" s="125">
        <v>43123</v>
      </c>
      <c r="C1051" s="126">
        <v>89.82</v>
      </c>
      <c r="D1051" s="126">
        <v>90.209998999999996</v>
      </c>
      <c r="E1051" s="126">
        <v>88.599997999999999</v>
      </c>
      <c r="F1051" s="126">
        <v>89.050003000000004</v>
      </c>
      <c r="G1051" s="126">
        <v>86.673630000000003</v>
      </c>
      <c r="H1051" s="127">
        <v>18756300</v>
      </c>
      <c r="K1051" s="125">
        <v>43123</v>
      </c>
      <c r="L1051" s="126">
        <v>2835.0500489999999</v>
      </c>
      <c r="M1051" s="126">
        <v>2842.23999</v>
      </c>
      <c r="N1051" s="126">
        <v>2830.5900879999999</v>
      </c>
      <c r="O1051" s="126">
        <v>2839.1298830000001</v>
      </c>
      <c r="P1051" s="126">
        <v>2839.1298830000001</v>
      </c>
      <c r="Q1051" s="127">
        <v>3519650000</v>
      </c>
    </row>
    <row r="1052" spans="2:17">
      <c r="B1052" s="125">
        <v>43124</v>
      </c>
      <c r="C1052" s="126">
        <v>89.059997999999993</v>
      </c>
      <c r="D1052" s="126">
        <v>89.160004000000001</v>
      </c>
      <c r="E1052" s="126">
        <v>87.699996999999996</v>
      </c>
      <c r="F1052" s="126">
        <v>88.309997999999993</v>
      </c>
      <c r="G1052" s="126">
        <v>85.953377000000003</v>
      </c>
      <c r="H1052" s="127">
        <v>15141900</v>
      </c>
      <c r="K1052" s="125">
        <v>43124</v>
      </c>
      <c r="L1052" s="126">
        <v>2845.419922</v>
      </c>
      <c r="M1052" s="126">
        <v>2852.969971</v>
      </c>
      <c r="N1052" s="126">
        <v>2824.8100589999999</v>
      </c>
      <c r="O1052" s="126">
        <v>2837.540039</v>
      </c>
      <c r="P1052" s="126">
        <v>2837.540039</v>
      </c>
      <c r="Q1052" s="127">
        <v>4014070000</v>
      </c>
    </row>
    <row r="1053" spans="2:17">
      <c r="B1053" s="125">
        <v>43125</v>
      </c>
      <c r="C1053" s="126">
        <v>88.68</v>
      </c>
      <c r="D1053" s="126">
        <v>89.050003000000004</v>
      </c>
      <c r="E1053" s="126">
        <v>88.010002</v>
      </c>
      <c r="F1053" s="126">
        <v>88.339995999999999</v>
      </c>
      <c r="G1053" s="126">
        <v>85.982574</v>
      </c>
      <c r="H1053" s="127">
        <v>11264400</v>
      </c>
      <c r="K1053" s="125">
        <v>43125</v>
      </c>
      <c r="L1053" s="126">
        <v>2846.23999</v>
      </c>
      <c r="M1053" s="126">
        <v>2848.5600589999999</v>
      </c>
      <c r="N1053" s="126">
        <v>2830.9399410000001</v>
      </c>
      <c r="O1053" s="126">
        <v>2839.25</v>
      </c>
      <c r="P1053" s="126">
        <v>2839.25</v>
      </c>
      <c r="Q1053" s="127">
        <v>3835150000</v>
      </c>
    </row>
    <row r="1054" spans="2:17">
      <c r="B1054" s="125">
        <v>43126</v>
      </c>
      <c r="C1054" s="126">
        <v>88.169998000000007</v>
      </c>
      <c r="D1054" s="126">
        <v>88.169998000000007</v>
      </c>
      <c r="E1054" s="126">
        <v>87.230002999999996</v>
      </c>
      <c r="F1054" s="126">
        <v>87.730002999999996</v>
      </c>
      <c r="G1054" s="126">
        <v>85.388863000000001</v>
      </c>
      <c r="H1054" s="127">
        <v>11503100</v>
      </c>
      <c r="K1054" s="125">
        <v>43126</v>
      </c>
      <c r="L1054" s="126">
        <v>2847.4799800000001</v>
      </c>
      <c r="M1054" s="126">
        <v>2872.8701169999999</v>
      </c>
      <c r="N1054" s="126">
        <v>2846.179932</v>
      </c>
      <c r="O1054" s="126">
        <v>2872.8701169999999</v>
      </c>
      <c r="P1054" s="126">
        <v>2872.8701169999999</v>
      </c>
      <c r="Q1054" s="127">
        <v>3443230000</v>
      </c>
    </row>
    <row r="1055" spans="2:17">
      <c r="B1055" s="125">
        <v>43129</v>
      </c>
      <c r="C1055" s="126">
        <v>87.690002000000007</v>
      </c>
      <c r="D1055" s="126">
        <v>87.739998</v>
      </c>
      <c r="E1055" s="126">
        <v>86.690002000000007</v>
      </c>
      <c r="F1055" s="126">
        <v>86.860000999999997</v>
      </c>
      <c r="G1055" s="126">
        <v>84.542068</v>
      </c>
      <c r="H1055" s="127">
        <v>11685800</v>
      </c>
      <c r="K1055" s="125">
        <v>43129</v>
      </c>
      <c r="L1055" s="126">
        <v>2867.2299800000001</v>
      </c>
      <c r="M1055" s="126">
        <v>2870.6201169999999</v>
      </c>
      <c r="N1055" s="126">
        <v>2851.4799800000001</v>
      </c>
      <c r="O1055" s="126">
        <v>2853.530029</v>
      </c>
      <c r="P1055" s="126">
        <v>2853.530029</v>
      </c>
      <c r="Q1055" s="127">
        <v>3573830000</v>
      </c>
    </row>
    <row r="1056" spans="2:17">
      <c r="B1056" s="125">
        <v>43130</v>
      </c>
      <c r="C1056" s="126">
        <v>86.82</v>
      </c>
      <c r="D1056" s="126">
        <v>87.440002000000007</v>
      </c>
      <c r="E1056" s="126">
        <v>86.629997000000003</v>
      </c>
      <c r="F1056" s="126">
        <v>86.949996999999996</v>
      </c>
      <c r="G1056" s="126">
        <v>84.629669000000007</v>
      </c>
      <c r="H1056" s="127">
        <v>9662900</v>
      </c>
      <c r="K1056" s="125">
        <v>43130</v>
      </c>
      <c r="L1056" s="126">
        <v>2832.73999</v>
      </c>
      <c r="M1056" s="126">
        <v>2837.75</v>
      </c>
      <c r="N1056" s="126">
        <v>2818.2700199999999</v>
      </c>
      <c r="O1056" s="126">
        <v>2822.429932</v>
      </c>
      <c r="P1056" s="126">
        <v>2822.429932</v>
      </c>
      <c r="Q1056" s="127">
        <v>3990650000</v>
      </c>
    </row>
    <row r="1057" spans="2:17">
      <c r="B1057" s="125">
        <v>43131</v>
      </c>
      <c r="C1057" s="126">
        <v>86.809997999999993</v>
      </c>
      <c r="D1057" s="126">
        <v>87.410004000000001</v>
      </c>
      <c r="E1057" s="126">
        <v>86.080001999999993</v>
      </c>
      <c r="F1057" s="126">
        <v>86.339995999999999</v>
      </c>
      <c r="G1057" s="126">
        <v>84.03595</v>
      </c>
      <c r="H1057" s="127">
        <v>11798100</v>
      </c>
      <c r="K1057" s="125">
        <v>43131</v>
      </c>
      <c r="L1057" s="126">
        <v>2832.4099120000001</v>
      </c>
      <c r="M1057" s="126">
        <v>2839.26001</v>
      </c>
      <c r="N1057" s="126">
        <v>2813.040039</v>
      </c>
      <c r="O1057" s="126">
        <v>2823.8100589999999</v>
      </c>
      <c r="P1057" s="126">
        <v>2823.8100589999999</v>
      </c>
      <c r="Q1057" s="127">
        <v>4261280000</v>
      </c>
    </row>
    <row r="1058" spans="2:17">
      <c r="B1058" s="125">
        <v>43132</v>
      </c>
      <c r="C1058" s="126">
        <v>86.150002000000001</v>
      </c>
      <c r="D1058" s="126">
        <v>86.5</v>
      </c>
      <c r="E1058" s="126">
        <v>85.559997999999993</v>
      </c>
      <c r="F1058" s="126">
        <v>85.849997999999999</v>
      </c>
      <c r="G1058" s="126">
        <v>83.559021000000001</v>
      </c>
      <c r="H1058" s="127">
        <v>8606300</v>
      </c>
      <c r="K1058" s="125">
        <v>43132</v>
      </c>
      <c r="L1058" s="126">
        <v>2816.4499510000001</v>
      </c>
      <c r="M1058" s="126">
        <v>2835.959961</v>
      </c>
      <c r="N1058" s="126">
        <v>2812.6999510000001</v>
      </c>
      <c r="O1058" s="126">
        <v>2821.9799800000001</v>
      </c>
      <c r="P1058" s="126">
        <v>2821.9799800000001</v>
      </c>
      <c r="Q1058" s="127">
        <v>3938450000</v>
      </c>
    </row>
    <row r="1059" spans="2:17">
      <c r="B1059" s="125">
        <v>43133</v>
      </c>
      <c r="C1059" s="126">
        <v>85.559997999999993</v>
      </c>
      <c r="D1059" s="126">
        <v>85.610000999999997</v>
      </c>
      <c r="E1059" s="126">
        <v>84.209998999999996</v>
      </c>
      <c r="F1059" s="126">
        <v>84.25</v>
      </c>
      <c r="G1059" s="126">
        <v>82.001732000000004</v>
      </c>
      <c r="H1059" s="127">
        <v>12846300</v>
      </c>
      <c r="K1059" s="125">
        <v>43133</v>
      </c>
      <c r="L1059" s="126">
        <v>2808.919922</v>
      </c>
      <c r="M1059" s="126">
        <v>2808.919922</v>
      </c>
      <c r="N1059" s="126">
        <v>2759.969971</v>
      </c>
      <c r="O1059" s="126">
        <v>2762.1298830000001</v>
      </c>
      <c r="P1059" s="126">
        <v>2762.1298830000001</v>
      </c>
      <c r="Q1059" s="127">
        <v>4301130000</v>
      </c>
    </row>
    <row r="1060" spans="2:17">
      <c r="B1060" s="125">
        <v>43136</v>
      </c>
      <c r="C1060" s="126">
        <v>83.989998</v>
      </c>
      <c r="D1060" s="126">
        <v>84.370002999999997</v>
      </c>
      <c r="E1060" s="126">
        <v>80.099997999999999</v>
      </c>
      <c r="F1060" s="126">
        <v>81.059997999999993</v>
      </c>
      <c r="G1060" s="126">
        <v>78.896843000000004</v>
      </c>
      <c r="H1060" s="127">
        <v>17462200</v>
      </c>
      <c r="K1060" s="125">
        <v>43136</v>
      </c>
      <c r="L1060" s="126">
        <v>2741.0600589999999</v>
      </c>
      <c r="M1060" s="126">
        <v>2763.389893</v>
      </c>
      <c r="N1060" s="126">
        <v>2638.169922</v>
      </c>
      <c r="O1060" s="126">
        <v>2648.9399410000001</v>
      </c>
      <c r="P1060" s="126">
        <v>2648.9399410000001</v>
      </c>
      <c r="Q1060" s="127">
        <v>5283460000</v>
      </c>
    </row>
    <row r="1061" spans="2:17">
      <c r="B1061" s="125">
        <v>43137</v>
      </c>
      <c r="C1061" s="126">
        <v>80.529999000000004</v>
      </c>
      <c r="D1061" s="126">
        <v>82.449996999999996</v>
      </c>
      <c r="E1061" s="126">
        <v>80.120002999999997</v>
      </c>
      <c r="F1061" s="126">
        <v>82.379997000000003</v>
      </c>
      <c r="G1061" s="126">
        <v>80.181624999999997</v>
      </c>
      <c r="H1061" s="127">
        <v>19955500</v>
      </c>
      <c r="K1061" s="125">
        <v>43137</v>
      </c>
      <c r="L1061" s="126">
        <v>2614.780029</v>
      </c>
      <c r="M1061" s="126">
        <v>2701.040039</v>
      </c>
      <c r="N1061" s="126">
        <v>2593.070068</v>
      </c>
      <c r="O1061" s="126">
        <v>2695.139893</v>
      </c>
      <c r="P1061" s="126">
        <v>2695.139893</v>
      </c>
      <c r="Q1061" s="127">
        <v>5891660000</v>
      </c>
    </row>
    <row r="1062" spans="2:17">
      <c r="B1062" s="125">
        <v>43138</v>
      </c>
      <c r="C1062" s="126">
        <v>82.300003000000004</v>
      </c>
      <c r="D1062" s="126">
        <v>83.389999000000003</v>
      </c>
      <c r="E1062" s="126">
        <v>81.819999999999993</v>
      </c>
      <c r="F1062" s="126">
        <v>81.839995999999999</v>
      </c>
      <c r="G1062" s="126">
        <v>79.656029000000004</v>
      </c>
      <c r="H1062" s="127">
        <v>11851800</v>
      </c>
      <c r="K1062" s="125">
        <v>43138</v>
      </c>
      <c r="L1062" s="126">
        <v>2690.9499510000001</v>
      </c>
      <c r="M1062" s="126">
        <v>2727.669922</v>
      </c>
      <c r="N1062" s="126">
        <v>2681.330078</v>
      </c>
      <c r="O1062" s="126">
        <v>2681.6599120000001</v>
      </c>
      <c r="P1062" s="126">
        <v>2681.6599120000001</v>
      </c>
      <c r="Q1062" s="127">
        <v>4626570000</v>
      </c>
    </row>
    <row r="1063" spans="2:17">
      <c r="B1063" s="125">
        <v>43139</v>
      </c>
      <c r="C1063" s="126">
        <v>82.029999000000004</v>
      </c>
      <c r="D1063" s="126">
        <v>82.220000999999996</v>
      </c>
      <c r="E1063" s="126">
        <v>80.150002000000001</v>
      </c>
      <c r="F1063" s="126">
        <v>80.220000999999996</v>
      </c>
      <c r="G1063" s="126">
        <v>78.079262</v>
      </c>
      <c r="H1063" s="127">
        <v>14596100</v>
      </c>
      <c r="K1063" s="125">
        <v>43139</v>
      </c>
      <c r="L1063" s="126">
        <v>2685.01001</v>
      </c>
      <c r="M1063" s="126">
        <v>2685.2700199999999</v>
      </c>
      <c r="N1063" s="126">
        <v>2580.5600589999999</v>
      </c>
      <c r="O1063" s="126">
        <v>2581</v>
      </c>
      <c r="P1063" s="126">
        <v>2581</v>
      </c>
      <c r="Q1063" s="127">
        <v>5305440000</v>
      </c>
    </row>
    <row r="1064" spans="2:17">
      <c r="B1064" s="125">
        <v>43140</v>
      </c>
      <c r="C1064" s="126">
        <v>80.980002999999996</v>
      </c>
      <c r="D1064" s="126">
        <v>81.029999000000004</v>
      </c>
      <c r="E1064" s="126">
        <v>78.589995999999999</v>
      </c>
      <c r="F1064" s="126">
        <v>79.919998000000007</v>
      </c>
      <c r="G1064" s="126">
        <v>77.787277000000003</v>
      </c>
      <c r="H1064" s="127">
        <v>18838800</v>
      </c>
      <c r="K1064" s="125">
        <v>43140</v>
      </c>
      <c r="L1064" s="126">
        <v>2601.780029</v>
      </c>
      <c r="M1064" s="126">
        <v>2638.669922</v>
      </c>
      <c r="N1064" s="126">
        <v>2532.6899410000001</v>
      </c>
      <c r="O1064" s="126">
        <v>2619.5500489999999</v>
      </c>
      <c r="P1064" s="126">
        <v>2619.5500489999999</v>
      </c>
      <c r="Q1064" s="127">
        <v>5680070000</v>
      </c>
    </row>
    <row r="1065" spans="2:17">
      <c r="B1065" s="125">
        <v>43143</v>
      </c>
      <c r="C1065" s="126">
        <v>80.610000999999997</v>
      </c>
      <c r="D1065" s="126">
        <v>81.669998000000007</v>
      </c>
      <c r="E1065" s="126">
        <v>80.580001999999993</v>
      </c>
      <c r="F1065" s="126">
        <v>81.330001999999993</v>
      </c>
      <c r="G1065" s="126">
        <v>79.159653000000006</v>
      </c>
      <c r="H1065" s="127">
        <v>10769000</v>
      </c>
      <c r="K1065" s="125">
        <v>43143</v>
      </c>
      <c r="L1065" s="126">
        <v>2636.75</v>
      </c>
      <c r="M1065" s="126">
        <v>2672.610107</v>
      </c>
      <c r="N1065" s="126">
        <v>2622.4499510000001</v>
      </c>
      <c r="O1065" s="126">
        <v>2656</v>
      </c>
      <c r="P1065" s="126">
        <v>2656</v>
      </c>
      <c r="Q1065" s="127">
        <v>4055790000</v>
      </c>
    </row>
    <row r="1066" spans="2:17">
      <c r="B1066" s="125">
        <v>43144</v>
      </c>
      <c r="C1066" s="126">
        <v>81.150002000000001</v>
      </c>
      <c r="D1066" s="126">
        <v>81.830001999999993</v>
      </c>
      <c r="E1066" s="126">
        <v>80.910004000000001</v>
      </c>
      <c r="F1066" s="126">
        <v>81.5</v>
      </c>
      <c r="G1066" s="126">
        <v>79.325111000000007</v>
      </c>
      <c r="H1066" s="127">
        <v>9278700</v>
      </c>
      <c r="K1066" s="125">
        <v>43144</v>
      </c>
      <c r="L1066" s="126">
        <v>2646.2700199999999</v>
      </c>
      <c r="M1066" s="126">
        <v>2668.8400879999999</v>
      </c>
      <c r="N1066" s="126">
        <v>2637.080078</v>
      </c>
      <c r="O1066" s="126">
        <v>2662.9399410000001</v>
      </c>
      <c r="P1066" s="126">
        <v>2662.9399410000001</v>
      </c>
      <c r="Q1066" s="127">
        <v>3472870000</v>
      </c>
    </row>
    <row r="1067" spans="2:17">
      <c r="B1067" s="125">
        <v>43145</v>
      </c>
      <c r="C1067" s="126">
        <v>81.059997999999993</v>
      </c>
      <c r="D1067" s="126">
        <v>81.260002</v>
      </c>
      <c r="E1067" s="126">
        <v>80.269997000000004</v>
      </c>
      <c r="F1067" s="126">
        <v>80.680000000000007</v>
      </c>
      <c r="G1067" s="126">
        <v>78.526984999999996</v>
      </c>
      <c r="H1067" s="127">
        <v>9412000</v>
      </c>
      <c r="K1067" s="125">
        <v>43145</v>
      </c>
      <c r="L1067" s="126">
        <v>2651.209961</v>
      </c>
      <c r="M1067" s="126">
        <v>2702.1000979999999</v>
      </c>
      <c r="N1067" s="126">
        <v>2648.8701169999999</v>
      </c>
      <c r="O1067" s="126">
        <v>2698.6298830000001</v>
      </c>
      <c r="P1067" s="126">
        <v>2698.6298830000001</v>
      </c>
      <c r="Q1067" s="127">
        <v>4003740000</v>
      </c>
    </row>
    <row r="1068" spans="2:17">
      <c r="B1068" s="125">
        <v>43146</v>
      </c>
      <c r="C1068" s="126">
        <v>80.970000999999996</v>
      </c>
      <c r="D1068" s="126">
        <v>82.410004000000001</v>
      </c>
      <c r="E1068" s="126">
        <v>80.5</v>
      </c>
      <c r="F1068" s="126">
        <v>82.410004000000001</v>
      </c>
      <c r="G1068" s="126">
        <v>80.210823000000005</v>
      </c>
      <c r="H1068" s="127">
        <v>8910700</v>
      </c>
      <c r="K1068" s="125">
        <v>43146</v>
      </c>
      <c r="L1068" s="126">
        <v>2713.459961</v>
      </c>
      <c r="M1068" s="126">
        <v>2731.51001</v>
      </c>
      <c r="N1068" s="126">
        <v>2689.820068</v>
      </c>
      <c r="O1068" s="126">
        <v>2731.1999510000001</v>
      </c>
      <c r="P1068" s="126">
        <v>2731.1999510000001</v>
      </c>
      <c r="Q1068" s="127">
        <v>3684910000</v>
      </c>
    </row>
    <row r="1069" spans="2:17">
      <c r="B1069" s="125">
        <v>43147</v>
      </c>
      <c r="C1069" s="126">
        <v>82.209998999999996</v>
      </c>
      <c r="D1069" s="126">
        <v>83.25</v>
      </c>
      <c r="E1069" s="126">
        <v>82.129997000000003</v>
      </c>
      <c r="F1069" s="126">
        <v>82.599997999999999</v>
      </c>
      <c r="G1069" s="126">
        <v>80.395752000000002</v>
      </c>
      <c r="H1069" s="127">
        <v>10371700</v>
      </c>
      <c r="K1069" s="125">
        <v>43147</v>
      </c>
      <c r="L1069" s="126">
        <v>2727.139893</v>
      </c>
      <c r="M1069" s="126">
        <v>2754.419922</v>
      </c>
      <c r="N1069" s="126">
        <v>2725.110107</v>
      </c>
      <c r="O1069" s="126">
        <v>2732.219971</v>
      </c>
      <c r="P1069" s="126">
        <v>2732.219971</v>
      </c>
      <c r="Q1069" s="127">
        <v>3637460000</v>
      </c>
    </row>
    <row r="1070" spans="2:17">
      <c r="B1070" s="125">
        <v>43151</v>
      </c>
      <c r="C1070" s="126">
        <v>82.190002000000007</v>
      </c>
      <c r="D1070" s="126">
        <v>82.220000999999996</v>
      </c>
      <c r="E1070" s="126">
        <v>81.069999999999993</v>
      </c>
      <c r="F1070" s="126">
        <v>81.339995999999999</v>
      </c>
      <c r="G1070" s="126">
        <v>79.169380000000004</v>
      </c>
      <c r="H1070" s="127">
        <v>7087700</v>
      </c>
      <c r="K1070" s="125">
        <v>43151</v>
      </c>
      <c r="L1070" s="126">
        <v>2722.98999</v>
      </c>
      <c r="M1070" s="126">
        <v>2737.6000979999999</v>
      </c>
      <c r="N1070" s="126">
        <v>2706.76001</v>
      </c>
      <c r="O1070" s="126">
        <v>2716.26001</v>
      </c>
      <c r="P1070" s="126">
        <v>2716.26001</v>
      </c>
      <c r="Q1070" s="127">
        <v>3627610000</v>
      </c>
    </row>
    <row r="1071" spans="2:17">
      <c r="B1071" s="125">
        <v>43152</v>
      </c>
      <c r="C1071" s="126">
        <v>81.309997999999993</v>
      </c>
      <c r="D1071" s="126">
        <v>81.809997999999993</v>
      </c>
      <c r="E1071" s="126">
        <v>80.190002000000007</v>
      </c>
      <c r="F1071" s="126">
        <v>80.239998</v>
      </c>
      <c r="G1071" s="126">
        <v>78.098731999999998</v>
      </c>
      <c r="H1071" s="127">
        <v>9134500</v>
      </c>
      <c r="K1071" s="125">
        <v>43152</v>
      </c>
      <c r="L1071" s="126">
        <v>2720.530029</v>
      </c>
      <c r="M1071" s="126">
        <v>2747.75</v>
      </c>
      <c r="N1071" s="126">
        <v>2701.290039</v>
      </c>
      <c r="O1071" s="126">
        <v>2701.330078</v>
      </c>
      <c r="P1071" s="126">
        <v>2701.330078</v>
      </c>
      <c r="Q1071" s="127">
        <v>3779400000</v>
      </c>
    </row>
    <row r="1072" spans="2:17">
      <c r="B1072" s="125">
        <v>43153</v>
      </c>
      <c r="C1072" s="126">
        <v>80.470000999999996</v>
      </c>
      <c r="D1072" s="126">
        <v>81.279999000000004</v>
      </c>
      <c r="E1072" s="126">
        <v>80.169998000000007</v>
      </c>
      <c r="F1072" s="126">
        <v>80.839995999999999</v>
      </c>
      <c r="G1072" s="126">
        <v>78.682715999999999</v>
      </c>
      <c r="H1072" s="127">
        <v>10277700</v>
      </c>
      <c r="K1072" s="125">
        <v>43153</v>
      </c>
      <c r="L1072" s="126">
        <v>2710.419922</v>
      </c>
      <c r="M1072" s="126">
        <v>2731.26001</v>
      </c>
      <c r="N1072" s="126">
        <v>2697.7700199999999</v>
      </c>
      <c r="O1072" s="126">
        <v>2703.959961</v>
      </c>
      <c r="P1072" s="126">
        <v>2703.959961</v>
      </c>
      <c r="Q1072" s="127">
        <v>3701270000</v>
      </c>
    </row>
    <row r="1073" spans="2:17">
      <c r="B1073" s="125">
        <v>43154</v>
      </c>
      <c r="C1073" s="126">
        <v>81.010002</v>
      </c>
      <c r="D1073" s="126">
        <v>81.120002999999997</v>
      </c>
      <c r="E1073" s="126">
        <v>80.480002999999996</v>
      </c>
      <c r="F1073" s="126">
        <v>81.050003000000004</v>
      </c>
      <c r="G1073" s="126">
        <v>78.887114999999994</v>
      </c>
      <c r="H1073" s="127">
        <v>10321800</v>
      </c>
      <c r="K1073" s="125">
        <v>43154</v>
      </c>
      <c r="L1073" s="126">
        <v>2715.8000489999999</v>
      </c>
      <c r="M1073" s="126">
        <v>2747.76001</v>
      </c>
      <c r="N1073" s="126">
        <v>2713.73999</v>
      </c>
      <c r="O1073" s="126">
        <v>2747.3000489999999</v>
      </c>
      <c r="P1073" s="126">
        <v>2747.3000489999999</v>
      </c>
      <c r="Q1073" s="127">
        <v>3189190000</v>
      </c>
    </row>
    <row r="1074" spans="2:17">
      <c r="B1074" s="125">
        <v>43157</v>
      </c>
      <c r="C1074" s="126">
        <v>81.449996999999996</v>
      </c>
      <c r="D1074" s="126">
        <v>81.690002000000007</v>
      </c>
      <c r="E1074" s="126">
        <v>81.050003000000004</v>
      </c>
      <c r="F1074" s="126">
        <v>81.629997000000003</v>
      </c>
      <c r="G1074" s="126">
        <v>79.451637000000005</v>
      </c>
      <c r="H1074" s="127">
        <v>9422200</v>
      </c>
      <c r="K1074" s="125">
        <v>43157</v>
      </c>
      <c r="L1074" s="126">
        <v>2757.3701169999999</v>
      </c>
      <c r="M1074" s="126">
        <v>2780.639893</v>
      </c>
      <c r="N1074" s="126">
        <v>2753.780029</v>
      </c>
      <c r="O1074" s="126">
        <v>2779.6000979999999</v>
      </c>
      <c r="P1074" s="126">
        <v>2779.6000979999999</v>
      </c>
      <c r="Q1074" s="127">
        <v>3424650000</v>
      </c>
    </row>
    <row r="1075" spans="2:17">
      <c r="B1075" s="125">
        <v>43158</v>
      </c>
      <c r="C1075" s="126">
        <v>81.889999000000003</v>
      </c>
      <c r="D1075" s="126">
        <v>82</v>
      </c>
      <c r="E1075" s="126">
        <v>80.510002</v>
      </c>
      <c r="F1075" s="126">
        <v>80.540001000000004</v>
      </c>
      <c r="G1075" s="126">
        <v>78.390732</v>
      </c>
      <c r="H1075" s="127">
        <v>8919600</v>
      </c>
      <c r="K1075" s="125">
        <v>43158</v>
      </c>
      <c r="L1075" s="126">
        <v>2780.4499510000001</v>
      </c>
      <c r="M1075" s="126">
        <v>2789.1499020000001</v>
      </c>
      <c r="N1075" s="126">
        <v>2744.219971</v>
      </c>
      <c r="O1075" s="126">
        <v>2744.280029</v>
      </c>
      <c r="P1075" s="126">
        <v>2744.280029</v>
      </c>
      <c r="Q1075" s="127">
        <v>3745080000</v>
      </c>
    </row>
    <row r="1076" spans="2:17">
      <c r="B1076" s="125">
        <v>43159</v>
      </c>
      <c r="C1076" s="126">
        <v>80.680000000000007</v>
      </c>
      <c r="D1076" s="126">
        <v>80.790001000000004</v>
      </c>
      <c r="E1076" s="126">
        <v>78.5</v>
      </c>
      <c r="F1076" s="126">
        <v>78.519997000000004</v>
      </c>
      <c r="G1076" s="126">
        <v>76.424628999999996</v>
      </c>
      <c r="H1076" s="127">
        <v>16862000</v>
      </c>
      <c r="K1076" s="125">
        <v>43159</v>
      </c>
      <c r="L1076" s="126">
        <v>2753.780029</v>
      </c>
      <c r="M1076" s="126">
        <v>2761.5200199999999</v>
      </c>
      <c r="N1076" s="126">
        <v>2713.540039</v>
      </c>
      <c r="O1076" s="126">
        <v>2713.830078</v>
      </c>
      <c r="P1076" s="126">
        <v>2713.830078</v>
      </c>
      <c r="Q1076" s="127">
        <v>4230660000</v>
      </c>
    </row>
    <row r="1077" spans="2:17">
      <c r="B1077" s="125">
        <v>43160</v>
      </c>
      <c r="C1077" s="126">
        <v>78.400002000000001</v>
      </c>
      <c r="D1077" s="126">
        <v>79.279999000000004</v>
      </c>
      <c r="E1077" s="126">
        <v>77.900002000000001</v>
      </c>
      <c r="F1077" s="126">
        <v>78.699996999999996</v>
      </c>
      <c r="G1077" s="126">
        <v>76.599823000000001</v>
      </c>
      <c r="H1077" s="127">
        <v>13504200</v>
      </c>
      <c r="K1077" s="125">
        <v>43160</v>
      </c>
      <c r="L1077" s="126">
        <v>2715.219971</v>
      </c>
      <c r="M1077" s="126">
        <v>2730.889893</v>
      </c>
      <c r="N1077" s="126">
        <v>2659.6499020000001</v>
      </c>
      <c r="O1077" s="126">
        <v>2677.669922</v>
      </c>
      <c r="P1077" s="126">
        <v>2677.669922</v>
      </c>
      <c r="Q1077" s="127">
        <v>4503970000</v>
      </c>
    </row>
    <row r="1078" spans="2:17">
      <c r="B1078" s="125">
        <v>43161</v>
      </c>
      <c r="C1078" s="126">
        <v>78.480002999999996</v>
      </c>
      <c r="D1078" s="126">
        <v>79.660004000000001</v>
      </c>
      <c r="E1078" s="126">
        <v>78.419998000000007</v>
      </c>
      <c r="F1078" s="126">
        <v>79.5</v>
      </c>
      <c r="G1078" s="126">
        <v>77.378487000000007</v>
      </c>
      <c r="H1078" s="127">
        <v>9317700</v>
      </c>
      <c r="K1078" s="125">
        <v>43161</v>
      </c>
      <c r="L1078" s="126">
        <v>2658.889893</v>
      </c>
      <c r="M1078" s="126">
        <v>2696.25</v>
      </c>
      <c r="N1078" s="126">
        <v>2647.320068</v>
      </c>
      <c r="O1078" s="126">
        <v>2691.25</v>
      </c>
      <c r="P1078" s="126">
        <v>2691.25</v>
      </c>
      <c r="Q1078" s="127">
        <v>3882450000</v>
      </c>
    </row>
    <row r="1079" spans="2:17">
      <c r="B1079" s="125">
        <v>43164</v>
      </c>
      <c r="C1079" s="126">
        <v>79.279999000000004</v>
      </c>
      <c r="D1079" s="126">
        <v>80.389999000000003</v>
      </c>
      <c r="E1079" s="126">
        <v>79.150002000000001</v>
      </c>
      <c r="F1079" s="126">
        <v>80.290001000000004</v>
      </c>
      <c r="G1079" s="126">
        <v>78.147400000000005</v>
      </c>
      <c r="H1079" s="127">
        <v>8177000</v>
      </c>
      <c r="K1079" s="125">
        <v>43164</v>
      </c>
      <c r="L1079" s="126">
        <v>2681.0600589999999</v>
      </c>
      <c r="M1079" s="126">
        <v>2728.0900879999999</v>
      </c>
      <c r="N1079" s="126">
        <v>2675.75</v>
      </c>
      <c r="O1079" s="126">
        <v>2720.9399410000001</v>
      </c>
      <c r="P1079" s="126">
        <v>2720.9399410000001</v>
      </c>
      <c r="Q1079" s="127">
        <v>3710810000</v>
      </c>
    </row>
    <row r="1080" spans="2:17">
      <c r="B1080" s="125">
        <v>43165</v>
      </c>
      <c r="C1080" s="126">
        <v>80.410004000000001</v>
      </c>
      <c r="D1080" s="126">
        <v>80.419998000000007</v>
      </c>
      <c r="E1080" s="126">
        <v>79.370002999999997</v>
      </c>
      <c r="F1080" s="126">
        <v>80.019997000000004</v>
      </c>
      <c r="G1080" s="126">
        <v>77.884604999999993</v>
      </c>
      <c r="H1080" s="127">
        <v>9085300</v>
      </c>
      <c r="K1080" s="125">
        <v>43165</v>
      </c>
      <c r="L1080" s="126">
        <v>2730.179932</v>
      </c>
      <c r="M1080" s="126">
        <v>2732.080078</v>
      </c>
      <c r="N1080" s="126">
        <v>2711.26001</v>
      </c>
      <c r="O1080" s="126">
        <v>2728.1201169999999</v>
      </c>
      <c r="P1080" s="126">
        <v>2728.1201169999999</v>
      </c>
      <c r="Q1080" s="127">
        <v>3370690000</v>
      </c>
    </row>
    <row r="1081" spans="2:17">
      <c r="B1081" s="125">
        <v>43166</v>
      </c>
      <c r="C1081" s="126">
        <v>79.529999000000004</v>
      </c>
      <c r="D1081" s="126">
        <v>79.639999000000003</v>
      </c>
      <c r="E1081" s="126">
        <v>78.900002000000001</v>
      </c>
      <c r="F1081" s="126">
        <v>79.160004000000001</v>
      </c>
      <c r="G1081" s="126">
        <v>77.047554000000005</v>
      </c>
      <c r="H1081" s="127">
        <v>9089500</v>
      </c>
      <c r="K1081" s="125">
        <v>43166</v>
      </c>
      <c r="L1081" s="126">
        <v>2710.179932</v>
      </c>
      <c r="M1081" s="126">
        <v>2730.6000979999999</v>
      </c>
      <c r="N1081" s="126">
        <v>2701.73999</v>
      </c>
      <c r="O1081" s="126">
        <v>2726.8000489999999</v>
      </c>
      <c r="P1081" s="126">
        <v>2726.8000489999999</v>
      </c>
      <c r="Q1081" s="127">
        <v>3393270000</v>
      </c>
    </row>
    <row r="1082" spans="2:17">
      <c r="B1082" s="125">
        <v>43167</v>
      </c>
      <c r="C1082" s="126">
        <v>79.169998000000007</v>
      </c>
      <c r="D1082" s="126">
        <v>79.989998</v>
      </c>
      <c r="E1082" s="126">
        <v>79.019997000000004</v>
      </c>
      <c r="F1082" s="126">
        <v>79.970000999999996</v>
      </c>
      <c r="G1082" s="126">
        <v>77.835937999999999</v>
      </c>
      <c r="H1082" s="127">
        <v>7951700</v>
      </c>
      <c r="K1082" s="125">
        <v>43167</v>
      </c>
      <c r="L1082" s="126">
        <v>2732.75</v>
      </c>
      <c r="M1082" s="126">
        <v>2740.4499510000001</v>
      </c>
      <c r="N1082" s="126">
        <v>2722.6499020000001</v>
      </c>
      <c r="O1082" s="126">
        <v>2738.969971</v>
      </c>
      <c r="P1082" s="126">
        <v>2738.969971</v>
      </c>
      <c r="Q1082" s="127">
        <v>3212320000</v>
      </c>
    </row>
    <row r="1083" spans="2:17">
      <c r="B1083" s="125">
        <v>43168</v>
      </c>
      <c r="C1083" s="126">
        <v>80.180000000000007</v>
      </c>
      <c r="D1083" s="126">
        <v>80.75</v>
      </c>
      <c r="E1083" s="126">
        <v>79.900002000000001</v>
      </c>
      <c r="F1083" s="126">
        <v>80.290001000000004</v>
      </c>
      <c r="G1083" s="126">
        <v>78.147400000000005</v>
      </c>
      <c r="H1083" s="127">
        <v>7662200</v>
      </c>
      <c r="K1083" s="125">
        <v>43168</v>
      </c>
      <c r="L1083" s="126">
        <v>2752.9099120000001</v>
      </c>
      <c r="M1083" s="126">
        <v>2786.570068</v>
      </c>
      <c r="N1083" s="126">
        <v>2751.540039</v>
      </c>
      <c r="O1083" s="126">
        <v>2786.570068</v>
      </c>
      <c r="P1083" s="126">
        <v>2786.570068</v>
      </c>
      <c r="Q1083" s="127">
        <v>3364100000</v>
      </c>
    </row>
    <row r="1084" spans="2:17">
      <c r="B1084" s="125">
        <v>43171</v>
      </c>
      <c r="C1084" s="126">
        <v>80.230002999999996</v>
      </c>
      <c r="D1084" s="126">
        <v>80.620002999999997</v>
      </c>
      <c r="E1084" s="126">
        <v>79.760002</v>
      </c>
      <c r="F1084" s="126">
        <v>79.860000999999997</v>
      </c>
      <c r="G1084" s="126">
        <v>77.728874000000005</v>
      </c>
      <c r="H1084" s="127">
        <v>7182000</v>
      </c>
      <c r="K1084" s="125">
        <v>43171</v>
      </c>
      <c r="L1084" s="126">
        <v>2790.540039</v>
      </c>
      <c r="M1084" s="126">
        <v>2796.9799800000001</v>
      </c>
      <c r="N1084" s="126">
        <v>2779.26001</v>
      </c>
      <c r="O1084" s="126">
        <v>2783.0200199999999</v>
      </c>
      <c r="P1084" s="126">
        <v>2783.0200199999999</v>
      </c>
      <c r="Q1084" s="127">
        <v>3185020000</v>
      </c>
    </row>
    <row r="1085" spans="2:17">
      <c r="B1085" s="125">
        <v>43172</v>
      </c>
      <c r="C1085" s="126">
        <v>80</v>
      </c>
      <c r="D1085" s="126">
        <v>80.190002000000007</v>
      </c>
      <c r="E1085" s="126">
        <v>79.360000999999997</v>
      </c>
      <c r="F1085" s="126">
        <v>79.720000999999996</v>
      </c>
      <c r="G1085" s="126">
        <v>77.592613</v>
      </c>
      <c r="H1085" s="127">
        <v>9620200</v>
      </c>
      <c r="K1085" s="125">
        <v>43172</v>
      </c>
      <c r="L1085" s="126">
        <v>2792.3100589999999</v>
      </c>
      <c r="M1085" s="126">
        <v>2801.8999020000001</v>
      </c>
      <c r="N1085" s="126">
        <v>2758.679932</v>
      </c>
      <c r="O1085" s="126">
        <v>2765.3100589999999</v>
      </c>
      <c r="P1085" s="126">
        <v>2765.3100589999999</v>
      </c>
      <c r="Q1085" s="127">
        <v>3301650000</v>
      </c>
    </row>
    <row r="1086" spans="2:17">
      <c r="B1086" s="125">
        <v>43173</v>
      </c>
      <c r="C1086" s="126">
        <v>79.690002000000007</v>
      </c>
      <c r="D1086" s="126">
        <v>79.839995999999999</v>
      </c>
      <c r="E1086" s="126">
        <v>78.860000999999997</v>
      </c>
      <c r="F1086" s="126">
        <v>79</v>
      </c>
      <c r="G1086" s="126">
        <v>76.891823000000002</v>
      </c>
      <c r="H1086" s="127">
        <v>8898100</v>
      </c>
      <c r="K1086" s="125">
        <v>43173</v>
      </c>
      <c r="L1086" s="126">
        <v>2774.0600589999999</v>
      </c>
      <c r="M1086" s="126">
        <v>2777.110107</v>
      </c>
      <c r="N1086" s="126">
        <v>2744.3798830000001</v>
      </c>
      <c r="O1086" s="126">
        <v>2749.4799800000001</v>
      </c>
      <c r="P1086" s="126">
        <v>2749.4799800000001</v>
      </c>
      <c r="Q1086" s="127">
        <v>3391360000</v>
      </c>
    </row>
    <row r="1087" spans="2:17">
      <c r="B1087" s="125">
        <v>43174</v>
      </c>
      <c r="C1087" s="126">
        <v>79.089995999999999</v>
      </c>
      <c r="D1087" s="126">
        <v>79.139999000000003</v>
      </c>
      <c r="E1087" s="126">
        <v>78.540001000000004</v>
      </c>
      <c r="F1087" s="126">
        <v>78.669998000000007</v>
      </c>
      <c r="G1087" s="126">
        <v>76.570633000000001</v>
      </c>
      <c r="H1087" s="127">
        <v>6996900</v>
      </c>
      <c r="K1087" s="125">
        <v>43174</v>
      </c>
      <c r="L1087" s="126">
        <v>2754.2700199999999</v>
      </c>
      <c r="M1087" s="126">
        <v>2763.030029</v>
      </c>
      <c r="N1087" s="126">
        <v>2741.469971</v>
      </c>
      <c r="O1087" s="126">
        <v>2747.330078</v>
      </c>
      <c r="P1087" s="126">
        <v>2747.330078</v>
      </c>
      <c r="Q1087" s="127">
        <v>3500330000</v>
      </c>
    </row>
    <row r="1088" spans="2:17">
      <c r="B1088" s="125">
        <v>43175</v>
      </c>
      <c r="C1088" s="126">
        <v>78.930000000000007</v>
      </c>
      <c r="D1088" s="126">
        <v>79.389999000000003</v>
      </c>
      <c r="E1088" s="126">
        <v>78.839995999999999</v>
      </c>
      <c r="F1088" s="126">
        <v>78.970000999999996</v>
      </c>
      <c r="G1088" s="126">
        <v>76.862617</v>
      </c>
      <c r="H1088" s="127">
        <v>17715400</v>
      </c>
      <c r="K1088" s="125">
        <v>43175</v>
      </c>
      <c r="L1088" s="126">
        <v>2750.570068</v>
      </c>
      <c r="M1088" s="126">
        <v>2761.8500979999999</v>
      </c>
      <c r="N1088" s="126">
        <v>2749.969971</v>
      </c>
      <c r="O1088" s="126">
        <v>2752.01001</v>
      </c>
      <c r="P1088" s="126">
        <v>2752.01001</v>
      </c>
      <c r="Q1088" s="127">
        <v>5372340000</v>
      </c>
    </row>
    <row r="1089" spans="2:17">
      <c r="B1089" s="125">
        <v>43178</v>
      </c>
      <c r="C1089" s="126">
        <v>78.970000999999996</v>
      </c>
      <c r="D1089" s="126">
        <v>79.569999999999993</v>
      </c>
      <c r="E1089" s="126">
        <v>78.269997000000004</v>
      </c>
      <c r="F1089" s="126">
        <v>78.660004000000001</v>
      </c>
      <c r="G1089" s="126">
        <v>76.560905000000005</v>
      </c>
      <c r="H1089" s="127">
        <v>8368200</v>
      </c>
      <c r="K1089" s="125">
        <v>43178</v>
      </c>
      <c r="L1089" s="126">
        <v>2741.3798830000001</v>
      </c>
      <c r="M1089" s="126">
        <v>2741.3798830000001</v>
      </c>
      <c r="N1089" s="126">
        <v>2694.5900879999999</v>
      </c>
      <c r="O1089" s="126">
        <v>2712.919922</v>
      </c>
      <c r="P1089" s="126">
        <v>2712.919922</v>
      </c>
      <c r="Q1089" s="127">
        <v>3302130000</v>
      </c>
    </row>
    <row r="1090" spans="2:17">
      <c r="B1090" s="125">
        <v>43179</v>
      </c>
      <c r="C1090" s="126">
        <v>78.739998</v>
      </c>
      <c r="D1090" s="126">
        <v>79.099997999999999</v>
      </c>
      <c r="E1090" s="126">
        <v>77.959998999999996</v>
      </c>
      <c r="F1090" s="126">
        <v>78.309997999999993</v>
      </c>
      <c r="G1090" s="126">
        <v>76.220237999999995</v>
      </c>
      <c r="H1090" s="127">
        <v>8465500</v>
      </c>
      <c r="K1090" s="125">
        <v>43179</v>
      </c>
      <c r="L1090" s="126">
        <v>2715.0500489999999</v>
      </c>
      <c r="M1090" s="126">
        <v>2724.219971</v>
      </c>
      <c r="N1090" s="126">
        <v>2710.0500489999999</v>
      </c>
      <c r="O1090" s="126">
        <v>2716.9399410000001</v>
      </c>
      <c r="P1090" s="126">
        <v>2716.9399410000001</v>
      </c>
      <c r="Q1090" s="127">
        <v>3261030000</v>
      </c>
    </row>
    <row r="1091" spans="2:17">
      <c r="B1091" s="125">
        <v>43180</v>
      </c>
      <c r="C1091" s="126">
        <v>78.050003000000004</v>
      </c>
      <c r="D1091" s="126">
        <v>78.239998</v>
      </c>
      <c r="E1091" s="126">
        <v>76.879997000000003</v>
      </c>
      <c r="F1091" s="126">
        <v>77.040001000000004</v>
      </c>
      <c r="G1091" s="126">
        <v>74.984131000000005</v>
      </c>
      <c r="H1091" s="127">
        <v>9822800</v>
      </c>
      <c r="K1091" s="125">
        <v>43180</v>
      </c>
      <c r="L1091" s="126">
        <v>2714.98999</v>
      </c>
      <c r="M1091" s="126">
        <v>2739.139893</v>
      </c>
      <c r="N1091" s="126">
        <v>2709.790039</v>
      </c>
      <c r="O1091" s="126">
        <v>2711.929932</v>
      </c>
      <c r="P1091" s="126">
        <v>2711.929932</v>
      </c>
      <c r="Q1091" s="127">
        <v>3415510000</v>
      </c>
    </row>
    <row r="1092" spans="2:17">
      <c r="B1092" s="125">
        <v>43181</v>
      </c>
      <c r="C1092" s="126">
        <v>76.830001999999993</v>
      </c>
      <c r="D1092" s="126">
        <v>77.519997000000004</v>
      </c>
      <c r="E1092" s="126">
        <v>76.370002999999997</v>
      </c>
      <c r="F1092" s="126">
        <v>76.410004000000001</v>
      </c>
      <c r="G1092" s="126">
        <v>74.370934000000005</v>
      </c>
      <c r="H1092" s="127">
        <v>10481600</v>
      </c>
      <c r="K1092" s="125">
        <v>43181</v>
      </c>
      <c r="L1092" s="126">
        <v>2691.360107</v>
      </c>
      <c r="M1092" s="126">
        <v>2695.679932</v>
      </c>
      <c r="N1092" s="126">
        <v>2641.5900879999999</v>
      </c>
      <c r="O1092" s="126">
        <v>2643.6899410000001</v>
      </c>
      <c r="P1092" s="126">
        <v>2643.6899410000001</v>
      </c>
      <c r="Q1092" s="127">
        <v>3739800000</v>
      </c>
    </row>
    <row r="1093" spans="2:17">
      <c r="B1093" s="125">
        <v>43182</v>
      </c>
      <c r="C1093" s="126">
        <v>76.790001000000004</v>
      </c>
      <c r="D1093" s="126">
        <v>77.180000000000007</v>
      </c>
      <c r="E1093" s="126">
        <v>75.809997999999993</v>
      </c>
      <c r="F1093" s="126">
        <v>75.910004000000001</v>
      </c>
      <c r="G1093" s="126">
        <v>73.884285000000006</v>
      </c>
      <c r="H1093" s="127">
        <v>11728300</v>
      </c>
      <c r="K1093" s="125">
        <v>43182</v>
      </c>
      <c r="L1093" s="126">
        <v>2646.709961</v>
      </c>
      <c r="M1093" s="126">
        <v>2657.669922</v>
      </c>
      <c r="N1093" s="126">
        <v>2585.889893</v>
      </c>
      <c r="O1093" s="126">
        <v>2588.26001</v>
      </c>
      <c r="P1093" s="126">
        <v>2588.26001</v>
      </c>
      <c r="Q1093" s="127">
        <v>3815080000</v>
      </c>
    </row>
    <row r="1094" spans="2:17">
      <c r="B1094" s="125">
        <v>43185</v>
      </c>
      <c r="C1094" s="126">
        <v>76.569999999999993</v>
      </c>
      <c r="D1094" s="126">
        <v>76.870002999999997</v>
      </c>
      <c r="E1094" s="126">
        <v>76.019997000000004</v>
      </c>
      <c r="F1094" s="126">
        <v>76.410004000000001</v>
      </c>
      <c r="G1094" s="126">
        <v>74.370934000000005</v>
      </c>
      <c r="H1094" s="127">
        <v>12937000</v>
      </c>
      <c r="K1094" s="125">
        <v>43185</v>
      </c>
      <c r="L1094" s="126">
        <v>2619.3500979999999</v>
      </c>
      <c r="M1094" s="126">
        <v>2661.360107</v>
      </c>
      <c r="N1094" s="126">
        <v>2601.8100589999999</v>
      </c>
      <c r="O1094" s="126">
        <v>2658.5500489999999</v>
      </c>
      <c r="P1094" s="126">
        <v>2658.5500489999999</v>
      </c>
      <c r="Q1094" s="127">
        <v>3511100000</v>
      </c>
    </row>
    <row r="1095" spans="2:17">
      <c r="B1095" s="125">
        <v>43186</v>
      </c>
      <c r="C1095" s="126">
        <v>76.529999000000004</v>
      </c>
      <c r="D1095" s="126">
        <v>78.440002000000007</v>
      </c>
      <c r="E1095" s="126">
        <v>76.300003000000004</v>
      </c>
      <c r="F1095" s="126">
        <v>77.790001000000004</v>
      </c>
      <c r="G1095" s="126">
        <v>75.714111000000003</v>
      </c>
      <c r="H1095" s="127">
        <v>11288200</v>
      </c>
      <c r="K1095" s="125">
        <v>43186</v>
      </c>
      <c r="L1095" s="126">
        <v>2667.570068</v>
      </c>
      <c r="M1095" s="126">
        <v>2674.780029</v>
      </c>
      <c r="N1095" s="126">
        <v>2596.1201169999999</v>
      </c>
      <c r="O1095" s="126">
        <v>2612.6201169999999</v>
      </c>
      <c r="P1095" s="126">
        <v>2612.6201169999999</v>
      </c>
      <c r="Q1095" s="127">
        <v>3706350000</v>
      </c>
    </row>
    <row r="1096" spans="2:17">
      <c r="B1096" s="125">
        <v>43187</v>
      </c>
      <c r="C1096" s="126">
        <v>77.949996999999996</v>
      </c>
      <c r="D1096" s="126">
        <v>79.139999000000003</v>
      </c>
      <c r="E1096" s="126">
        <v>77.949996999999996</v>
      </c>
      <c r="F1096" s="126">
        <v>78.839995999999999</v>
      </c>
      <c r="G1096" s="126">
        <v>76.736091999999999</v>
      </c>
      <c r="H1096" s="127">
        <v>12857800</v>
      </c>
      <c r="K1096" s="125">
        <v>43187</v>
      </c>
      <c r="L1096" s="126">
        <v>2611.3000489999999</v>
      </c>
      <c r="M1096" s="126">
        <v>2632.6499020000001</v>
      </c>
      <c r="N1096" s="126">
        <v>2593.0600589999999</v>
      </c>
      <c r="O1096" s="126">
        <v>2605</v>
      </c>
      <c r="P1096" s="126">
        <v>2605</v>
      </c>
      <c r="Q1096" s="127">
        <v>3864500000</v>
      </c>
    </row>
    <row r="1097" spans="2:17">
      <c r="B1097" s="125">
        <v>43188</v>
      </c>
      <c r="C1097" s="126">
        <v>79.430000000000007</v>
      </c>
      <c r="D1097" s="126">
        <v>80.489998</v>
      </c>
      <c r="E1097" s="126">
        <v>79.180000000000007</v>
      </c>
      <c r="F1097" s="126">
        <v>79.279999000000004</v>
      </c>
      <c r="G1097" s="126">
        <v>77.164344999999997</v>
      </c>
      <c r="H1097" s="127">
        <v>10036400</v>
      </c>
      <c r="K1097" s="125">
        <v>43188</v>
      </c>
      <c r="L1097" s="126">
        <v>2614.4099120000001</v>
      </c>
      <c r="M1097" s="126">
        <v>2659.070068</v>
      </c>
      <c r="N1097" s="126">
        <v>2609.719971</v>
      </c>
      <c r="O1097" s="126">
        <v>2640.8701169999999</v>
      </c>
      <c r="P1097" s="126">
        <v>2640.8701169999999</v>
      </c>
      <c r="Q1097" s="127">
        <v>3565990000</v>
      </c>
    </row>
    <row r="1098" spans="2:17">
      <c r="B1098" s="125">
        <v>43192</v>
      </c>
      <c r="C1098" s="126">
        <v>79.260002</v>
      </c>
      <c r="D1098" s="126">
        <v>79.370002999999997</v>
      </c>
      <c r="E1098" s="126">
        <v>77.059997999999993</v>
      </c>
      <c r="F1098" s="126">
        <v>77.400002000000001</v>
      </c>
      <c r="G1098" s="126">
        <v>75.334518000000003</v>
      </c>
      <c r="H1098" s="127">
        <v>12017200</v>
      </c>
      <c r="K1098" s="125">
        <v>43192</v>
      </c>
      <c r="L1098" s="126">
        <v>2633.4499510000001</v>
      </c>
      <c r="M1098" s="126">
        <v>2638.3000489999999</v>
      </c>
      <c r="N1098" s="126">
        <v>2553.8000489999999</v>
      </c>
      <c r="O1098" s="126">
        <v>2581.8798830000001</v>
      </c>
      <c r="P1098" s="126">
        <v>2581.8798830000001</v>
      </c>
      <c r="Q1098" s="127">
        <v>3598520000</v>
      </c>
    </row>
    <row r="1099" spans="2:17">
      <c r="B1099" s="125">
        <v>43193</v>
      </c>
      <c r="C1099" s="126">
        <v>77.559997999999993</v>
      </c>
      <c r="D1099" s="126">
        <v>78.800003000000004</v>
      </c>
      <c r="E1099" s="126">
        <v>77.180000000000007</v>
      </c>
      <c r="F1099" s="126">
        <v>78.459998999999996</v>
      </c>
      <c r="G1099" s="126">
        <v>76.366234000000006</v>
      </c>
      <c r="H1099" s="127">
        <v>11933100</v>
      </c>
      <c r="K1099" s="125">
        <v>43193</v>
      </c>
      <c r="L1099" s="126">
        <v>2592.169922</v>
      </c>
      <c r="M1099" s="126">
        <v>2619.139893</v>
      </c>
      <c r="N1099" s="126">
        <v>2575.48999</v>
      </c>
      <c r="O1099" s="126">
        <v>2614.4499510000001</v>
      </c>
      <c r="P1099" s="126">
        <v>2614.4499510000001</v>
      </c>
      <c r="Q1099" s="127">
        <v>3392810000</v>
      </c>
    </row>
    <row r="1100" spans="2:17">
      <c r="B1100" s="125">
        <v>43194</v>
      </c>
      <c r="C1100" s="126">
        <v>77.819999999999993</v>
      </c>
      <c r="D1100" s="126">
        <v>79.519997000000004</v>
      </c>
      <c r="E1100" s="126">
        <v>77.589995999999999</v>
      </c>
      <c r="F1100" s="126">
        <v>79.050003000000004</v>
      </c>
      <c r="G1100" s="126">
        <v>76.940498000000005</v>
      </c>
      <c r="H1100" s="127">
        <v>9030800</v>
      </c>
      <c r="K1100" s="125">
        <v>43194</v>
      </c>
      <c r="L1100" s="126">
        <v>2584.040039</v>
      </c>
      <c r="M1100" s="126">
        <v>2649.860107</v>
      </c>
      <c r="N1100" s="126">
        <v>2573.610107</v>
      </c>
      <c r="O1100" s="126">
        <v>2644.6899410000001</v>
      </c>
      <c r="P1100" s="126">
        <v>2644.6899410000001</v>
      </c>
      <c r="Q1100" s="127">
        <v>3350340000</v>
      </c>
    </row>
    <row r="1101" spans="2:17">
      <c r="B1101" s="125">
        <v>43195</v>
      </c>
      <c r="C1101" s="126">
        <v>79.089995999999999</v>
      </c>
      <c r="D1101" s="126">
        <v>79.319999999999993</v>
      </c>
      <c r="E1101" s="126">
        <v>78.510002</v>
      </c>
      <c r="F1101" s="126">
        <v>78.800003000000004</v>
      </c>
      <c r="G1101" s="126">
        <v>76.697165999999996</v>
      </c>
      <c r="H1101" s="127">
        <v>7864700</v>
      </c>
      <c r="K1101" s="125">
        <v>43195</v>
      </c>
      <c r="L1101" s="126">
        <v>2657.360107</v>
      </c>
      <c r="M1101" s="126">
        <v>2672.080078</v>
      </c>
      <c r="N1101" s="126">
        <v>2649.580078</v>
      </c>
      <c r="O1101" s="126">
        <v>2662.8400879999999</v>
      </c>
      <c r="P1101" s="126">
        <v>2662.8400879999999</v>
      </c>
      <c r="Q1101" s="127">
        <v>3178970000</v>
      </c>
    </row>
    <row r="1102" spans="2:17">
      <c r="B1102" s="125">
        <v>43196</v>
      </c>
      <c r="C1102" s="126">
        <v>78.370002999999997</v>
      </c>
      <c r="D1102" s="126">
        <v>79.360000999999997</v>
      </c>
      <c r="E1102" s="126">
        <v>77.900002000000001</v>
      </c>
      <c r="F1102" s="126">
        <v>78.430000000000007</v>
      </c>
      <c r="G1102" s="126">
        <v>76.337029000000001</v>
      </c>
      <c r="H1102" s="127">
        <v>8300800</v>
      </c>
      <c r="K1102" s="125">
        <v>43196</v>
      </c>
      <c r="L1102" s="126">
        <v>2645.820068</v>
      </c>
      <c r="M1102" s="126">
        <v>2656.8798830000001</v>
      </c>
      <c r="N1102" s="126">
        <v>2586.2700199999999</v>
      </c>
      <c r="O1102" s="126">
        <v>2604.469971</v>
      </c>
      <c r="P1102" s="126">
        <v>2604.469971</v>
      </c>
      <c r="Q1102" s="127">
        <v>3299700000</v>
      </c>
    </row>
    <row r="1103" spans="2:17">
      <c r="B1103" s="125">
        <v>43199</v>
      </c>
      <c r="C1103" s="126">
        <v>78.800003000000004</v>
      </c>
      <c r="D1103" s="126">
        <v>78.849997999999999</v>
      </c>
      <c r="E1103" s="126">
        <v>77.569999999999993</v>
      </c>
      <c r="F1103" s="126">
        <v>78.160004000000001</v>
      </c>
      <c r="G1103" s="126">
        <v>76.074241999999998</v>
      </c>
      <c r="H1103" s="127">
        <v>9031200</v>
      </c>
      <c r="K1103" s="125">
        <v>43199</v>
      </c>
      <c r="L1103" s="126">
        <v>2617.179932</v>
      </c>
      <c r="M1103" s="126">
        <v>2653.5500489999999</v>
      </c>
      <c r="N1103" s="126">
        <v>2610.790039</v>
      </c>
      <c r="O1103" s="126">
        <v>2613.1599120000001</v>
      </c>
      <c r="P1103" s="126">
        <v>2613.1599120000001</v>
      </c>
      <c r="Q1103" s="127">
        <v>3062960000</v>
      </c>
    </row>
    <row r="1104" spans="2:17">
      <c r="B1104" s="125">
        <v>43200</v>
      </c>
      <c r="C1104" s="126">
        <v>78.709998999999996</v>
      </c>
      <c r="D1104" s="126">
        <v>78.839995999999999</v>
      </c>
      <c r="E1104" s="126">
        <v>77.940002000000007</v>
      </c>
      <c r="F1104" s="126">
        <v>78.370002999999997</v>
      </c>
      <c r="G1104" s="126">
        <v>76.278640999999993</v>
      </c>
      <c r="H1104" s="127">
        <v>6779000</v>
      </c>
      <c r="K1104" s="125">
        <v>43200</v>
      </c>
      <c r="L1104" s="126">
        <v>2638.4099120000001</v>
      </c>
      <c r="M1104" s="126">
        <v>2665.4499510000001</v>
      </c>
      <c r="N1104" s="126">
        <v>2635.780029</v>
      </c>
      <c r="O1104" s="126">
        <v>2656.8701169999999</v>
      </c>
      <c r="P1104" s="126">
        <v>2656.8701169999999</v>
      </c>
      <c r="Q1104" s="127">
        <v>3543930000</v>
      </c>
    </row>
    <row r="1105" spans="2:17">
      <c r="B1105" s="125">
        <v>43201</v>
      </c>
      <c r="C1105" s="126">
        <v>78.190002000000007</v>
      </c>
      <c r="D1105" s="126">
        <v>78.690002000000007</v>
      </c>
      <c r="E1105" s="126">
        <v>78.040001000000004</v>
      </c>
      <c r="F1105" s="126">
        <v>78.269997000000004</v>
      </c>
      <c r="G1105" s="126">
        <v>76.181297000000001</v>
      </c>
      <c r="H1105" s="127">
        <v>7143500</v>
      </c>
      <c r="K1105" s="125">
        <v>43201</v>
      </c>
      <c r="L1105" s="126">
        <v>2643.889893</v>
      </c>
      <c r="M1105" s="126">
        <v>2661.429932</v>
      </c>
      <c r="N1105" s="126">
        <v>2639.25</v>
      </c>
      <c r="O1105" s="126">
        <v>2642.1899410000001</v>
      </c>
      <c r="P1105" s="126">
        <v>2642.1899410000001</v>
      </c>
      <c r="Q1105" s="127">
        <v>3020760000</v>
      </c>
    </row>
    <row r="1106" spans="2:17">
      <c r="B1106" s="125">
        <v>43202</v>
      </c>
      <c r="C1106" s="126">
        <v>78.639999000000003</v>
      </c>
      <c r="D1106" s="126">
        <v>78.699996999999996</v>
      </c>
      <c r="E1106" s="126">
        <v>77.790001000000004</v>
      </c>
      <c r="F1106" s="126">
        <v>77.790001000000004</v>
      </c>
      <c r="G1106" s="126">
        <v>75.714111000000003</v>
      </c>
      <c r="H1106" s="127">
        <v>8282300</v>
      </c>
      <c r="K1106" s="125">
        <v>43202</v>
      </c>
      <c r="L1106" s="126">
        <v>2653.830078</v>
      </c>
      <c r="M1106" s="126">
        <v>2674.719971</v>
      </c>
      <c r="N1106" s="126">
        <v>2653.830078</v>
      </c>
      <c r="O1106" s="126">
        <v>2663.98999</v>
      </c>
      <c r="P1106" s="126">
        <v>2663.98999</v>
      </c>
      <c r="Q1106" s="127">
        <v>3021320000</v>
      </c>
    </row>
    <row r="1107" spans="2:17">
      <c r="B1107" s="125">
        <v>43203</v>
      </c>
      <c r="C1107" s="126">
        <v>78.059997999999993</v>
      </c>
      <c r="D1107" s="126">
        <v>78.440002000000007</v>
      </c>
      <c r="E1107" s="126">
        <v>77.720000999999996</v>
      </c>
      <c r="F1107" s="126">
        <v>78.370002999999997</v>
      </c>
      <c r="G1107" s="126">
        <v>76.278640999999993</v>
      </c>
      <c r="H1107" s="127">
        <v>6198500</v>
      </c>
      <c r="K1107" s="125">
        <v>43203</v>
      </c>
      <c r="L1107" s="126">
        <v>2676.8999020000001</v>
      </c>
      <c r="M1107" s="126">
        <v>2680.26001</v>
      </c>
      <c r="N1107" s="126">
        <v>2645.0500489999999</v>
      </c>
      <c r="O1107" s="126">
        <v>2656.3000489999999</v>
      </c>
      <c r="P1107" s="126">
        <v>2656.3000489999999</v>
      </c>
      <c r="Q1107" s="127">
        <v>2960910000</v>
      </c>
    </row>
    <row r="1108" spans="2:17">
      <c r="B1108" s="125">
        <v>43206</v>
      </c>
      <c r="C1108" s="126">
        <v>78.559997999999993</v>
      </c>
      <c r="D1108" s="126">
        <v>78.860000999999997</v>
      </c>
      <c r="E1108" s="126">
        <v>78.040001000000004</v>
      </c>
      <c r="F1108" s="126">
        <v>78.610000999999997</v>
      </c>
      <c r="G1108" s="126">
        <v>76.512237999999996</v>
      </c>
      <c r="H1108" s="127">
        <v>5962200</v>
      </c>
      <c r="K1108" s="125">
        <v>43206</v>
      </c>
      <c r="L1108" s="126">
        <v>2670.1000979999999</v>
      </c>
      <c r="M1108" s="126">
        <v>2686.48999</v>
      </c>
      <c r="N1108" s="126">
        <v>2665.1599120000001</v>
      </c>
      <c r="O1108" s="126">
        <v>2677.8400879999999</v>
      </c>
      <c r="P1108" s="126">
        <v>2677.8400879999999</v>
      </c>
      <c r="Q1108" s="127">
        <v>3019700000</v>
      </c>
    </row>
    <row r="1109" spans="2:17">
      <c r="B1109" s="125">
        <v>43207</v>
      </c>
      <c r="C1109" s="126">
        <v>78.930000000000007</v>
      </c>
      <c r="D1109" s="126">
        <v>78.940002000000007</v>
      </c>
      <c r="E1109" s="126">
        <v>78.099997999999999</v>
      </c>
      <c r="F1109" s="126">
        <v>78.430000000000007</v>
      </c>
      <c r="G1109" s="126">
        <v>76.337029000000001</v>
      </c>
      <c r="H1109" s="127">
        <v>6492400</v>
      </c>
      <c r="K1109" s="125">
        <v>43207</v>
      </c>
      <c r="L1109" s="126">
        <v>2692.73999</v>
      </c>
      <c r="M1109" s="126">
        <v>2713.3400879999999</v>
      </c>
      <c r="N1109" s="126">
        <v>2692.0500489999999</v>
      </c>
      <c r="O1109" s="126">
        <v>2706.389893</v>
      </c>
      <c r="P1109" s="126">
        <v>2706.389893</v>
      </c>
      <c r="Q1109" s="127">
        <v>3234360000</v>
      </c>
    </row>
    <row r="1110" spans="2:17">
      <c r="B1110" s="125">
        <v>43208</v>
      </c>
      <c r="C1110" s="126">
        <v>78.580001999999993</v>
      </c>
      <c r="D1110" s="126">
        <v>78.680000000000007</v>
      </c>
      <c r="E1110" s="126">
        <v>78.019997000000004</v>
      </c>
      <c r="F1110" s="126">
        <v>78.199996999999996</v>
      </c>
      <c r="G1110" s="126">
        <v>76.113167000000004</v>
      </c>
      <c r="H1110" s="127">
        <v>7349400</v>
      </c>
      <c r="K1110" s="125">
        <v>43208</v>
      </c>
      <c r="L1110" s="126">
        <v>2710.110107</v>
      </c>
      <c r="M1110" s="126">
        <v>2717.48999</v>
      </c>
      <c r="N1110" s="126">
        <v>2703.6298830000001</v>
      </c>
      <c r="O1110" s="126">
        <v>2708.639893</v>
      </c>
      <c r="P1110" s="126">
        <v>2708.639893</v>
      </c>
      <c r="Q1110" s="127">
        <v>3383410000</v>
      </c>
    </row>
    <row r="1111" spans="2:17">
      <c r="B1111" s="125">
        <v>43209</v>
      </c>
      <c r="C1111" s="126">
        <v>75.389999000000003</v>
      </c>
      <c r="D1111" s="126">
        <v>75.720000999999996</v>
      </c>
      <c r="E1111" s="126">
        <v>74.199996999999996</v>
      </c>
      <c r="F1111" s="126">
        <v>74.949996999999996</v>
      </c>
      <c r="G1111" s="126">
        <v>73.625136999999995</v>
      </c>
      <c r="H1111" s="127">
        <v>16955600</v>
      </c>
      <c r="K1111" s="125">
        <v>43209</v>
      </c>
      <c r="L1111" s="126">
        <v>2701.1599120000001</v>
      </c>
      <c r="M1111" s="126">
        <v>2702.8400879999999</v>
      </c>
      <c r="N1111" s="126">
        <v>2681.8999020000001</v>
      </c>
      <c r="O1111" s="126">
        <v>2693.1298830000001</v>
      </c>
      <c r="P1111" s="126">
        <v>2693.1298830000001</v>
      </c>
      <c r="Q1111" s="127">
        <v>3349370000</v>
      </c>
    </row>
    <row r="1112" spans="2:17">
      <c r="B1112" s="125">
        <v>43210</v>
      </c>
      <c r="C1112" s="126">
        <v>74.040001000000004</v>
      </c>
      <c r="D1112" s="126">
        <v>74.919998000000007</v>
      </c>
      <c r="E1112" s="126">
        <v>73.739998</v>
      </c>
      <c r="F1112" s="126">
        <v>73.800003000000004</v>
      </c>
      <c r="G1112" s="126">
        <v>72.495475999999996</v>
      </c>
      <c r="H1112" s="127">
        <v>14085000</v>
      </c>
      <c r="K1112" s="125">
        <v>43210</v>
      </c>
      <c r="L1112" s="126">
        <v>2692.5600589999999</v>
      </c>
      <c r="M1112" s="126">
        <v>2693.9399410000001</v>
      </c>
      <c r="N1112" s="126">
        <v>2660.610107</v>
      </c>
      <c r="O1112" s="126">
        <v>2670.139893</v>
      </c>
      <c r="P1112" s="126">
        <v>2670.139893</v>
      </c>
      <c r="Q1112" s="127">
        <v>3388590000</v>
      </c>
    </row>
    <row r="1113" spans="2:17">
      <c r="B1113" s="125">
        <v>43213</v>
      </c>
      <c r="C1113" s="126">
        <v>73.589995999999999</v>
      </c>
      <c r="D1113" s="126">
        <v>73.980002999999996</v>
      </c>
      <c r="E1113" s="126">
        <v>72.760002</v>
      </c>
      <c r="F1113" s="126">
        <v>73</v>
      </c>
      <c r="G1113" s="126">
        <v>71.709609999999998</v>
      </c>
      <c r="H1113" s="127">
        <v>13653400</v>
      </c>
      <c r="K1113" s="125">
        <v>43213</v>
      </c>
      <c r="L1113" s="126">
        <v>2675.3999020000001</v>
      </c>
      <c r="M1113" s="126">
        <v>2682.860107</v>
      </c>
      <c r="N1113" s="126">
        <v>2657.98999</v>
      </c>
      <c r="O1113" s="126">
        <v>2670.290039</v>
      </c>
      <c r="P1113" s="126">
        <v>2670.290039</v>
      </c>
      <c r="Q1113" s="127">
        <v>3017480000</v>
      </c>
    </row>
    <row r="1114" spans="2:17">
      <c r="B1114" s="125">
        <v>43214</v>
      </c>
      <c r="C1114" s="126">
        <v>73.059997999999993</v>
      </c>
      <c r="D1114" s="126">
        <v>73.330001999999993</v>
      </c>
      <c r="E1114" s="126">
        <v>72.150002000000001</v>
      </c>
      <c r="F1114" s="126">
        <v>72.5</v>
      </c>
      <c r="G1114" s="126">
        <v>71.218451999999999</v>
      </c>
      <c r="H1114" s="127">
        <v>16551700</v>
      </c>
      <c r="K1114" s="125">
        <v>43214</v>
      </c>
      <c r="L1114" s="126">
        <v>2680.8000489999999</v>
      </c>
      <c r="M1114" s="126">
        <v>2683.5500489999999</v>
      </c>
      <c r="N1114" s="126">
        <v>2617.320068</v>
      </c>
      <c r="O1114" s="126">
        <v>2634.5600589999999</v>
      </c>
      <c r="P1114" s="126">
        <v>2634.5600589999999</v>
      </c>
      <c r="Q1114" s="127">
        <v>3706740000</v>
      </c>
    </row>
    <row r="1115" spans="2:17">
      <c r="B1115" s="125">
        <v>43215</v>
      </c>
      <c r="C1115" s="126">
        <v>72.410004000000001</v>
      </c>
      <c r="D1115" s="126">
        <v>72.75</v>
      </c>
      <c r="E1115" s="126">
        <v>71.949996999999996</v>
      </c>
      <c r="F1115" s="126">
        <v>72.300003000000004</v>
      </c>
      <c r="G1115" s="126">
        <v>71.021987999999993</v>
      </c>
      <c r="H1115" s="127">
        <v>14208800</v>
      </c>
      <c r="K1115" s="125">
        <v>43215</v>
      </c>
      <c r="L1115" s="126">
        <v>2634.919922</v>
      </c>
      <c r="M1115" s="126">
        <v>2645.3000489999999</v>
      </c>
      <c r="N1115" s="126">
        <v>2612.669922</v>
      </c>
      <c r="O1115" s="126">
        <v>2639.3999020000001</v>
      </c>
      <c r="P1115" s="126">
        <v>2639.3999020000001</v>
      </c>
      <c r="Q1115" s="127">
        <v>3499440000</v>
      </c>
    </row>
    <row r="1116" spans="2:17">
      <c r="B1116" s="125">
        <v>43216</v>
      </c>
      <c r="C1116" s="126">
        <v>72.569999999999993</v>
      </c>
      <c r="D1116" s="126">
        <v>73.010002</v>
      </c>
      <c r="E1116" s="126">
        <v>72.370002999999997</v>
      </c>
      <c r="F1116" s="126">
        <v>72.75</v>
      </c>
      <c r="G1116" s="126">
        <v>71.464027000000002</v>
      </c>
      <c r="H1116" s="127">
        <v>11204300</v>
      </c>
      <c r="K1116" s="125">
        <v>43216</v>
      </c>
      <c r="L1116" s="126">
        <v>2651.6499020000001</v>
      </c>
      <c r="M1116" s="126">
        <v>2676.4799800000001</v>
      </c>
      <c r="N1116" s="126">
        <v>2647.1599120000001</v>
      </c>
      <c r="O1116" s="126">
        <v>2666.9399410000001</v>
      </c>
      <c r="P1116" s="126">
        <v>2666.9399410000001</v>
      </c>
      <c r="Q1116" s="127">
        <v>3665720000</v>
      </c>
    </row>
    <row r="1117" spans="2:17">
      <c r="B1117" s="125">
        <v>43217</v>
      </c>
      <c r="C1117" s="126">
        <v>72.529999000000004</v>
      </c>
      <c r="D1117" s="126">
        <v>73.080001999999993</v>
      </c>
      <c r="E1117" s="126">
        <v>72.209998999999996</v>
      </c>
      <c r="F1117" s="126">
        <v>72.809997999999993</v>
      </c>
      <c r="G1117" s="126">
        <v>71.522964000000002</v>
      </c>
      <c r="H1117" s="127">
        <v>8144800</v>
      </c>
      <c r="K1117" s="125">
        <v>43217</v>
      </c>
      <c r="L1117" s="126">
        <v>2675.469971</v>
      </c>
      <c r="M1117" s="126">
        <v>2677.3500979999999</v>
      </c>
      <c r="N1117" s="126">
        <v>2659.01001</v>
      </c>
      <c r="O1117" s="126">
        <v>2669.9099120000001</v>
      </c>
      <c r="P1117" s="126">
        <v>2669.9099120000001</v>
      </c>
      <c r="Q1117" s="127">
        <v>3219030000</v>
      </c>
    </row>
    <row r="1118" spans="2:17">
      <c r="B1118" s="125">
        <v>43220</v>
      </c>
      <c r="C1118" s="126">
        <v>72.910004000000001</v>
      </c>
      <c r="D1118" s="126">
        <v>72.919998000000007</v>
      </c>
      <c r="E1118" s="126">
        <v>72.160004000000001</v>
      </c>
      <c r="F1118" s="126">
        <v>72.339995999999999</v>
      </c>
      <c r="G1118" s="126">
        <v>71.061278999999999</v>
      </c>
      <c r="H1118" s="127">
        <v>13076500</v>
      </c>
      <c r="K1118" s="125">
        <v>43220</v>
      </c>
      <c r="L1118" s="126">
        <v>2682.51001</v>
      </c>
      <c r="M1118" s="126">
        <v>2682.8701169999999</v>
      </c>
      <c r="N1118" s="126">
        <v>2648.040039</v>
      </c>
      <c r="O1118" s="126">
        <v>2648.0500489999999</v>
      </c>
      <c r="P1118" s="126">
        <v>2648.0500489999999</v>
      </c>
      <c r="Q1118" s="127">
        <v>3734530000</v>
      </c>
    </row>
    <row r="1119" spans="2:17">
      <c r="B1119" s="125">
        <v>43221</v>
      </c>
      <c r="C1119" s="126">
        <v>72.050003000000004</v>
      </c>
      <c r="D1119" s="126">
        <v>72.330001999999993</v>
      </c>
      <c r="E1119" s="126">
        <v>71.660004000000001</v>
      </c>
      <c r="F1119" s="126">
        <v>71.959998999999996</v>
      </c>
      <c r="G1119" s="126">
        <v>70.687995999999998</v>
      </c>
      <c r="H1119" s="127">
        <v>8103800</v>
      </c>
      <c r="K1119" s="125">
        <v>43221</v>
      </c>
      <c r="L1119" s="126">
        <v>2642.959961</v>
      </c>
      <c r="M1119" s="126">
        <v>2655.2700199999999</v>
      </c>
      <c r="N1119" s="126">
        <v>2625.4099120000001</v>
      </c>
      <c r="O1119" s="126">
        <v>2654.8000489999999</v>
      </c>
      <c r="P1119" s="126">
        <v>2654.8000489999999</v>
      </c>
      <c r="Q1119" s="127">
        <v>3559850000</v>
      </c>
    </row>
    <row r="1120" spans="2:17">
      <c r="B1120" s="125">
        <v>43222</v>
      </c>
      <c r="C1120" s="126">
        <v>71.940002000000007</v>
      </c>
      <c r="D1120" s="126">
        <v>72.010002</v>
      </c>
      <c r="E1120" s="126">
        <v>70.730002999999996</v>
      </c>
      <c r="F1120" s="126">
        <v>70.940002000000007</v>
      </c>
      <c r="G1120" s="126">
        <v>69.686027999999993</v>
      </c>
      <c r="H1120" s="127">
        <v>10830900</v>
      </c>
      <c r="K1120" s="125">
        <v>43222</v>
      </c>
      <c r="L1120" s="126">
        <v>2654.23999</v>
      </c>
      <c r="M1120" s="126">
        <v>2660.8701169999999</v>
      </c>
      <c r="N1120" s="126">
        <v>2631.6999510000001</v>
      </c>
      <c r="O1120" s="126">
        <v>2635.669922</v>
      </c>
      <c r="P1120" s="126">
        <v>2635.669922</v>
      </c>
      <c r="Q1120" s="127">
        <v>4010770000</v>
      </c>
    </row>
    <row r="1121" spans="2:17">
      <c r="B1121" s="125">
        <v>43223</v>
      </c>
      <c r="C1121" s="126">
        <v>70.809997999999993</v>
      </c>
      <c r="D1121" s="126">
        <v>71.720000999999996</v>
      </c>
      <c r="E1121" s="126">
        <v>70.739998</v>
      </c>
      <c r="F1121" s="126">
        <v>71.360000999999997</v>
      </c>
      <c r="G1121" s="126">
        <v>70.098602</v>
      </c>
      <c r="H1121" s="127">
        <v>9386500</v>
      </c>
      <c r="K1121" s="125">
        <v>43223</v>
      </c>
      <c r="L1121" s="126">
        <v>2628.080078</v>
      </c>
      <c r="M1121" s="126">
        <v>2637.139893</v>
      </c>
      <c r="N1121" s="126">
        <v>2594.6201169999999</v>
      </c>
      <c r="O1121" s="126">
        <v>2629.7299800000001</v>
      </c>
      <c r="P1121" s="126">
        <v>2629.7299800000001</v>
      </c>
      <c r="Q1121" s="127">
        <v>3851470000</v>
      </c>
    </row>
    <row r="1122" spans="2:17">
      <c r="B1122" s="125">
        <v>43224</v>
      </c>
      <c r="C1122" s="126">
        <v>71.379997000000003</v>
      </c>
      <c r="D1122" s="126">
        <v>72.620002999999997</v>
      </c>
      <c r="E1122" s="126">
        <v>71.339995999999999</v>
      </c>
      <c r="F1122" s="126">
        <v>72.430000000000007</v>
      </c>
      <c r="G1122" s="126">
        <v>71.149696000000006</v>
      </c>
      <c r="H1122" s="127">
        <v>8107400</v>
      </c>
      <c r="K1122" s="125">
        <v>43224</v>
      </c>
      <c r="L1122" s="126">
        <v>2621.4499510000001</v>
      </c>
      <c r="M1122" s="126">
        <v>2670.929932</v>
      </c>
      <c r="N1122" s="126">
        <v>2615.320068</v>
      </c>
      <c r="O1122" s="126">
        <v>2663.419922</v>
      </c>
      <c r="P1122" s="126">
        <v>2663.419922</v>
      </c>
      <c r="Q1122" s="127">
        <v>3327220000</v>
      </c>
    </row>
    <row r="1123" spans="2:17">
      <c r="B1123" s="125">
        <v>43227</v>
      </c>
      <c r="C1123" s="126">
        <v>72.669998000000007</v>
      </c>
      <c r="D1123" s="126">
        <v>73.220000999999996</v>
      </c>
      <c r="E1123" s="126">
        <v>71.889999000000003</v>
      </c>
      <c r="F1123" s="126">
        <v>71.980002999999996</v>
      </c>
      <c r="G1123" s="126">
        <v>70.707649000000004</v>
      </c>
      <c r="H1123" s="127">
        <v>6633600</v>
      </c>
      <c r="K1123" s="125">
        <v>43227</v>
      </c>
      <c r="L1123" s="126">
        <v>2680.3400879999999</v>
      </c>
      <c r="M1123" s="126">
        <v>2683.3500979999999</v>
      </c>
      <c r="N1123" s="126">
        <v>2664.6999510000001</v>
      </c>
      <c r="O1123" s="126">
        <v>2672.6298830000001</v>
      </c>
      <c r="P1123" s="126">
        <v>2672.6298830000001</v>
      </c>
      <c r="Q1123" s="127">
        <v>3237960000</v>
      </c>
    </row>
    <row r="1124" spans="2:17">
      <c r="B1124" s="125">
        <v>43228</v>
      </c>
      <c r="C1124" s="126">
        <v>72.050003000000004</v>
      </c>
      <c r="D1124" s="126">
        <v>72.120002999999997</v>
      </c>
      <c r="E1124" s="126">
        <v>71.110000999999997</v>
      </c>
      <c r="F1124" s="126">
        <v>71.440002000000007</v>
      </c>
      <c r="G1124" s="126">
        <v>70.177193000000003</v>
      </c>
      <c r="H1124" s="127">
        <v>8084100</v>
      </c>
      <c r="K1124" s="125">
        <v>43228</v>
      </c>
      <c r="L1124" s="126">
        <v>2670.26001</v>
      </c>
      <c r="M1124" s="126">
        <v>2676.3400879999999</v>
      </c>
      <c r="N1124" s="126">
        <v>2655.1999510000001</v>
      </c>
      <c r="O1124" s="126">
        <v>2671.919922</v>
      </c>
      <c r="P1124" s="126">
        <v>2671.919922</v>
      </c>
      <c r="Q1124" s="127">
        <v>3717570000</v>
      </c>
    </row>
    <row r="1125" spans="2:17">
      <c r="B1125" s="125">
        <v>43229</v>
      </c>
      <c r="C1125" s="126">
        <v>71.769997000000004</v>
      </c>
      <c r="D1125" s="126">
        <v>72.550003000000004</v>
      </c>
      <c r="E1125" s="126">
        <v>71.739998</v>
      </c>
      <c r="F1125" s="126">
        <v>72.370002999999997</v>
      </c>
      <c r="G1125" s="126">
        <v>71.090751999999995</v>
      </c>
      <c r="H1125" s="127">
        <v>7528400</v>
      </c>
      <c r="K1125" s="125">
        <v>43229</v>
      </c>
      <c r="L1125" s="126">
        <v>2678.1201169999999</v>
      </c>
      <c r="M1125" s="126">
        <v>2701.2700199999999</v>
      </c>
      <c r="N1125" s="126">
        <v>2674.139893</v>
      </c>
      <c r="O1125" s="126">
        <v>2697.790039</v>
      </c>
      <c r="P1125" s="126">
        <v>2697.790039</v>
      </c>
      <c r="Q1125" s="127">
        <v>3909500000</v>
      </c>
    </row>
    <row r="1126" spans="2:17">
      <c r="B1126" s="125">
        <v>43230</v>
      </c>
      <c r="C1126" s="126">
        <v>72.940002000000007</v>
      </c>
      <c r="D1126" s="126">
        <v>73.339995999999999</v>
      </c>
      <c r="E1126" s="126">
        <v>72.690002000000007</v>
      </c>
      <c r="F1126" s="126">
        <v>73.150002000000001</v>
      </c>
      <c r="G1126" s="126">
        <v>71.856964000000005</v>
      </c>
      <c r="H1126" s="127">
        <v>7618500</v>
      </c>
      <c r="K1126" s="125">
        <v>43230</v>
      </c>
      <c r="L1126" s="126">
        <v>2705.0200199999999</v>
      </c>
      <c r="M1126" s="126">
        <v>2726.110107</v>
      </c>
      <c r="N1126" s="126">
        <v>2704.540039</v>
      </c>
      <c r="O1126" s="126">
        <v>2723.070068</v>
      </c>
      <c r="P1126" s="126">
        <v>2723.070068</v>
      </c>
      <c r="Q1126" s="127">
        <v>3333050000</v>
      </c>
    </row>
    <row r="1127" spans="2:17">
      <c r="B1127" s="125">
        <v>43231</v>
      </c>
      <c r="C1127" s="126">
        <v>73.629997000000003</v>
      </c>
      <c r="D1127" s="126">
        <v>74.099997999999999</v>
      </c>
      <c r="E1127" s="126">
        <v>73.050003000000004</v>
      </c>
      <c r="F1127" s="126">
        <v>73.370002999999997</v>
      </c>
      <c r="G1127" s="126">
        <v>72.073074000000005</v>
      </c>
      <c r="H1127" s="127">
        <v>7586200</v>
      </c>
      <c r="K1127" s="125">
        <v>43231</v>
      </c>
      <c r="L1127" s="126">
        <v>2722.6999510000001</v>
      </c>
      <c r="M1127" s="126">
        <v>2732.860107</v>
      </c>
      <c r="N1127" s="126">
        <v>2717.4499510000001</v>
      </c>
      <c r="O1127" s="126">
        <v>2727.719971</v>
      </c>
      <c r="P1127" s="126">
        <v>2727.719971</v>
      </c>
      <c r="Q1127" s="127">
        <v>2862700000</v>
      </c>
    </row>
    <row r="1128" spans="2:17">
      <c r="B1128" s="125">
        <v>43234</v>
      </c>
      <c r="C1128" s="126">
        <v>73.779999000000004</v>
      </c>
      <c r="D1128" s="126">
        <v>73.779999000000004</v>
      </c>
      <c r="E1128" s="126">
        <v>73.089995999999999</v>
      </c>
      <c r="F1128" s="126">
        <v>73.279999000000004</v>
      </c>
      <c r="G1128" s="126">
        <v>71.984665000000007</v>
      </c>
      <c r="H1128" s="127">
        <v>8646900</v>
      </c>
      <c r="K1128" s="125">
        <v>43234</v>
      </c>
      <c r="L1128" s="126">
        <v>2738.469971</v>
      </c>
      <c r="M1128" s="126">
        <v>2742.1000979999999</v>
      </c>
      <c r="N1128" s="126">
        <v>2725.469971</v>
      </c>
      <c r="O1128" s="126">
        <v>2730.1298830000001</v>
      </c>
      <c r="P1128" s="126">
        <v>2730.1298830000001</v>
      </c>
      <c r="Q1128" s="127">
        <v>2972660000</v>
      </c>
    </row>
    <row r="1129" spans="2:17">
      <c r="B1129" s="125">
        <v>43235</v>
      </c>
      <c r="C1129" s="126">
        <v>73.309997999999993</v>
      </c>
      <c r="D1129" s="126">
        <v>73.410004000000001</v>
      </c>
      <c r="E1129" s="126">
        <v>72.599997999999999</v>
      </c>
      <c r="F1129" s="126">
        <v>72.949996999999996</v>
      </c>
      <c r="G1129" s="126">
        <v>71.660499999999999</v>
      </c>
      <c r="H1129" s="127">
        <v>11502800</v>
      </c>
      <c r="K1129" s="125">
        <v>43235</v>
      </c>
      <c r="L1129" s="126">
        <v>2718.5900879999999</v>
      </c>
      <c r="M1129" s="126">
        <v>2718.5900879999999</v>
      </c>
      <c r="N1129" s="126">
        <v>2701.9099120000001</v>
      </c>
      <c r="O1129" s="126">
        <v>2711.4499510000001</v>
      </c>
      <c r="P1129" s="126">
        <v>2711.4499510000001</v>
      </c>
      <c r="Q1129" s="127">
        <v>3290680000</v>
      </c>
    </row>
    <row r="1130" spans="2:17">
      <c r="B1130" s="125">
        <v>43236</v>
      </c>
      <c r="C1130" s="126">
        <v>72.980002999999996</v>
      </c>
      <c r="D1130" s="126">
        <v>73.930000000000007</v>
      </c>
      <c r="E1130" s="126">
        <v>72.959998999999996</v>
      </c>
      <c r="F1130" s="126">
        <v>73.529999000000004</v>
      </c>
      <c r="G1130" s="126">
        <v>72.230247000000006</v>
      </c>
      <c r="H1130" s="127">
        <v>8325000</v>
      </c>
      <c r="K1130" s="125">
        <v>43236</v>
      </c>
      <c r="L1130" s="126">
        <v>2712.6201169999999</v>
      </c>
      <c r="M1130" s="126">
        <v>2727.76001</v>
      </c>
      <c r="N1130" s="126">
        <v>2712.169922</v>
      </c>
      <c r="O1130" s="126">
        <v>2722.459961</v>
      </c>
      <c r="P1130" s="126">
        <v>2722.459961</v>
      </c>
      <c r="Q1130" s="127">
        <v>3202670000</v>
      </c>
    </row>
    <row r="1131" spans="2:17">
      <c r="B1131" s="125">
        <v>43237</v>
      </c>
      <c r="C1131" s="126">
        <v>73.519997000000004</v>
      </c>
      <c r="D1131" s="126">
        <v>74</v>
      </c>
      <c r="E1131" s="126">
        <v>73.400002000000001</v>
      </c>
      <c r="F1131" s="126">
        <v>73.959998999999996</v>
      </c>
      <c r="G1131" s="126">
        <v>72.652641000000003</v>
      </c>
      <c r="H1131" s="127">
        <v>8053600</v>
      </c>
      <c r="K1131" s="125">
        <v>43237</v>
      </c>
      <c r="L1131" s="126">
        <v>2719.709961</v>
      </c>
      <c r="M1131" s="126">
        <v>2731.959961</v>
      </c>
      <c r="N1131" s="126">
        <v>2711.360107</v>
      </c>
      <c r="O1131" s="126">
        <v>2720.1298830000001</v>
      </c>
      <c r="P1131" s="126">
        <v>2720.1298830000001</v>
      </c>
      <c r="Q1131" s="127">
        <v>3475400000</v>
      </c>
    </row>
    <row r="1132" spans="2:17">
      <c r="B1132" s="125">
        <v>43238</v>
      </c>
      <c r="C1132" s="126">
        <v>73.980002999999996</v>
      </c>
      <c r="D1132" s="126">
        <v>74.069999999999993</v>
      </c>
      <c r="E1132" s="126">
        <v>73.110000999999997</v>
      </c>
      <c r="F1132" s="126">
        <v>73.449996999999996</v>
      </c>
      <c r="G1132" s="126">
        <v>72.151657</v>
      </c>
      <c r="H1132" s="127">
        <v>7042700</v>
      </c>
      <c r="K1132" s="125">
        <v>43238</v>
      </c>
      <c r="L1132" s="126">
        <v>2717.3500979999999</v>
      </c>
      <c r="M1132" s="126">
        <v>2719.5</v>
      </c>
      <c r="N1132" s="126">
        <v>2709.179932</v>
      </c>
      <c r="O1132" s="126">
        <v>2712.969971</v>
      </c>
      <c r="P1132" s="126">
        <v>2712.969971</v>
      </c>
      <c r="Q1132" s="127">
        <v>3368690000</v>
      </c>
    </row>
    <row r="1133" spans="2:17">
      <c r="B1133" s="125">
        <v>43241</v>
      </c>
      <c r="C1133" s="126">
        <v>73.75</v>
      </c>
      <c r="D1133" s="126">
        <v>74.25</v>
      </c>
      <c r="E1133" s="126">
        <v>73.419998000000007</v>
      </c>
      <c r="F1133" s="126">
        <v>74.059997999999993</v>
      </c>
      <c r="G1133" s="126">
        <v>72.750870000000006</v>
      </c>
      <c r="H1133" s="127">
        <v>6428400</v>
      </c>
      <c r="K1133" s="125">
        <v>43241</v>
      </c>
      <c r="L1133" s="126">
        <v>2735.389893</v>
      </c>
      <c r="M1133" s="126">
        <v>2739.1899410000001</v>
      </c>
      <c r="N1133" s="126">
        <v>2725.6999510000001</v>
      </c>
      <c r="O1133" s="126">
        <v>2733.01001</v>
      </c>
      <c r="P1133" s="126">
        <v>2733.01001</v>
      </c>
      <c r="Q1133" s="127">
        <v>3019890000</v>
      </c>
    </row>
    <row r="1134" spans="2:17">
      <c r="B1134" s="125">
        <v>43242</v>
      </c>
      <c r="C1134" s="126">
        <v>74.459998999999996</v>
      </c>
      <c r="D1134" s="126">
        <v>74.940002000000007</v>
      </c>
      <c r="E1134" s="126">
        <v>73.830001999999993</v>
      </c>
      <c r="F1134" s="126">
        <v>74.029999000000004</v>
      </c>
      <c r="G1134" s="126">
        <v>72.721405000000004</v>
      </c>
      <c r="H1134" s="127">
        <v>7744200</v>
      </c>
      <c r="K1134" s="125">
        <v>43242</v>
      </c>
      <c r="L1134" s="126">
        <v>2738.3400879999999</v>
      </c>
      <c r="M1134" s="126">
        <v>2742.23999</v>
      </c>
      <c r="N1134" s="126">
        <v>2721.8798830000001</v>
      </c>
      <c r="O1134" s="126">
        <v>2724.4399410000001</v>
      </c>
      <c r="P1134" s="126">
        <v>2724.4399410000001</v>
      </c>
      <c r="Q1134" s="127">
        <v>3366310000</v>
      </c>
    </row>
    <row r="1135" spans="2:17">
      <c r="B1135" s="125">
        <v>43243</v>
      </c>
      <c r="C1135" s="126">
        <v>74.019997000000004</v>
      </c>
      <c r="D1135" s="126">
        <v>74.300003000000004</v>
      </c>
      <c r="E1135" s="126">
        <v>73.720000999999996</v>
      </c>
      <c r="F1135" s="126">
        <v>74.180000000000007</v>
      </c>
      <c r="G1135" s="126">
        <v>72.868752000000001</v>
      </c>
      <c r="H1135" s="127">
        <v>6334100</v>
      </c>
      <c r="K1135" s="125">
        <v>43243</v>
      </c>
      <c r="L1135" s="126">
        <v>2713.9799800000001</v>
      </c>
      <c r="M1135" s="126">
        <v>2733.330078</v>
      </c>
      <c r="N1135" s="126">
        <v>2709.540039</v>
      </c>
      <c r="O1135" s="126">
        <v>2733.290039</v>
      </c>
      <c r="P1135" s="126">
        <v>2733.290039</v>
      </c>
      <c r="Q1135" s="127">
        <v>3326290000</v>
      </c>
    </row>
    <row r="1136" spans="2:17">
      <c r="B1136" s="125">
        <v>43244</v>
      </c>
      <c r="C1136" s="126">
        <v>74.080001999999993</v>
      </c>
      <c r="D1136" s="126">
        <v>74.349997999999999</v>
      </c>
      <c r="E1136" s="126">
        <v>73.589995999999999</v>
      </c>
      <c r="F1136" s="126">
        <v>73.769997000000004</v>
      </c>
      <c r="G1136" s="126">
        <v>72.465996000000004</v>
      </c>
      <c r="H1136" s="127">
        <v>6495600</v>
      </c>
      <c r="K1136" s="125">
        <v>43244</v>
      </c>
      <c r="L1136" s="126">
        <v>2730.9399410000001</v>
      </c>
      <c r="M1136" s="126">
        <v>2731.969971</v>
      </c>
      <c r="N1136" s="126">
        <v>2707.3798830000001</v>
      </c>
      <c r="O1136" s="126">
        <v>2727.76001</v>
      </c>
      <c r="P1136" s="126">
        <v>2727.76001</v>
      </c>
      <c r="Q1136" s="127">
        <v>3256030000</v>
      </c>
    </row>
    <row r="1137" spans="2:17">
      <c r="B1137" s="125">
        <v>43245</v>
      </c>
      <c r="C1137" s="126">
        <v>73.900002000000001</v>
      </c>
      <c r="D1137" s="126">
        <v>74.620002999999997</v>
      </c>
      <c r="E1137" s="126">
        <v>73.75</v>
      </c>
      <c r="F1137" s="126">
        <v>74.309997999999993</v>
      </c>
      <c r="G1137" s="126">
        <v>72.996452000000005</v>
      </c>
      <c r="H1137" s="127">
        <v>7546500</v>
      </c>
      <c r="K1137" s="125">
        <v>43245</v>
      </c>
      <c r="L1137" s="126">
        <v>2723.6000979999999</v>
      </c>
      <c r="M1137" s="126">
        <v>2727.360107</v>
      </c>
      <c r="N1137" s="126">
        <v>2714.98999</v>
      </c>
      <c r="O1137" s="126">
        <v>2721.330078</v>
      </c>
      <c r="P1137" s="126">
        <v>2721.330078</v>
      </c>
      <c r="Q1137" s="127">
        <v>2995260000</v>
      </c>
    </row>
    <row r="1138" spans="2:17">
      <c r="B1138" s="125">
        <v>43249</v>
      </c>
      <c r="C1138" s="126">
        <v>74.059997999999993</v>
      </c>
      <c r="D1138" s="126">
        <v>74.699996999999996</v>
      </c>
      <c r="E1138" s="126">
        <v>73.769997000000004</v>
      </c>
      <c r="F1138" s="126">
        <v>74.050003000000004</v>
      </c>
      <c r="G1138" s="126">
        <v>72.741057999999995</v>
      </c>
      <c r="H1138" s="127">
        <v>8889000</v>
      </c>
      <c r="K1138" s="125">
        <v>43249</v>
      </c>
      <c r="L1138" s="126">
        <v>2705.110107</v>
      </c>
      <c r="M1138" s="126">
        <v>2710.669922</v>
      </c>
      <c r="N1138" s="126">
        <v>2676.8100589999999</v>
      </c>
      <c r="O1138" s="126">
        <v>2689.860107</v>
      </c>
      <c r="P1138" s="126">
        <v>2689.860107</v>
      </c>
      <c r="Q1138" s="127">
        <v>3736890000</v>
      </c>
    </row>
    <row r="1139" spans="2:17">
      <c r="B1139" s="125">
        <v>43250</v>
      </c>
      <c r="C1139" s="126">
        <v>74.330001999999993</v>
      </c>
      <c r="D1139" s="126">
        <v>75.019997000000004</v>
      </c>
      <c r="E1139" s="126">
        <v>74.050003000000004</v>
      </c>
      <c r="F1139" s="126">
        <v>74.889999000000003</v>
      </c>
      <c r="G1139" s="126">
        <v>73.566199999999995</v>
      </c>
      <c r="H1139" s="127">
        <v>8128600</v>
      </c>
      <c r="K1139" s="125">
        <v>43250</v>
      </c>
      <c r="L1139" s="126">
        <v>2702.429932</v>
      </c>
      <c r="M1139" s="126">
        <v>2729.3400879999999</v>
      </c>
      <c r="N1139" s="126">
        <v>2702.429932</v>
      </c>
      <c r="O1139" s="126">
        <v>2724.01001</v>
      </c>
      <c r="P1139" s="126">
        <v>2724.01001</v>
      </c>
      <c r="Q1139" s="127">
        <v>3561050000</v>
      </c>
    </row>
    <row r="1140" spans="2:17">
      <c r="B1140" s="125">
        <v>43251</v>
      </c>
      <c r="C1140" s="126">
        <v>74.669998000000007</v>
      </c>
      <c r="D1140" s="126">
        <v>74.690002000000007</v>
      </c>
      <c r="E1140" s="126">
        <v>72.800003000000004</v>
      </c>
      <c r="F1140" s="126">
        <v>73.169998000000007</v>
      </c>
      <c r="G1140" s="126">
        <v>71.876609999999999</v>
      </c>
      <c r="H1140" s="127">
        <v>15526000</v>
      </c>
      <c r="K1140" s="125">
        <v>43251</v>
      </c>
      <c r="L1140" s="126">
        <v>2720.9799800000001</v>
      </c>
      <c r="M1140" s="126">
        <v>2722.5</v>
      </c>
      <c r="N1140" s="126">
        <v>2700.679932</v>
      </c>
      <c r="O1140" s="126">
        <v>2705.2700199999999</v>
      </c>
      <c r="P1140" s="126">
        <v>2705.2700199999999</v>
      </c>
      <c r="Q1140" s="127">
        <v>4235370000</v>
      </c>
    </row>
    <row r="1141" spans="2:17">
      <c r="B1141" s="125">
        <v>43252</v>
      </c>
      <c r="C1141" s="126">
        <v>73.330001999999993</v>
      </c>
      <c r="D1141" s="126">
        <v>73.739998</v>
      </c>
      <c r="E1141" s="126">
        <v>72.860000999999997</v>
      </c>
      <c r="F1141" s="126">
        <v>73.449996999999996</v>
      </c>
      <c r="G1141" s="126">
        <v>72.151657</v>
      </c>
      <c r="H1141" s="127">
        <v>7152400</v>
      </c>
      <c r="K1141" s="125">
        <v>43252</v>
      </c>
      <c r="L1141" s="126">
        <v>2718.6999510000001</v>
      </c>
      <c r="M1141" s="126">
        <v>2736.929932</v>
      </c>
      <c r="N1141" s="126">
        <v>2718.6999510000001</v>
      </c>
      <c r="O1141" s="126">
        <v>2734.6201169999999</v>
      </c>
      <c r="P1141" s="126">
        <v>2734.6201169999999</v>
      </c>
      <c r="Q1141" s="127">
        <v>3684130000</v>
      </c>
    </row>
    <row r="1142" spans="2:17">
      <c r="B1142" s="125">
        <v>43255</v>
      </c>
      <c r="C1142" s="126">
        <v>73.540001000000004</v>
      </c>
      <c r="D1142" s="126">
        <v>74.620002999999997</v>
      </c>
      <c r="E1142" s="126">
        <v>73.449996999999996</v>
      </c>
      <c r="F1142" s="126">
        <v>74.180000000000007</v>
      </c>
      <c r="G1142" s="126">
        <v>72.868752000000001</v>
      </c>
      <c r="H1142" s="127">
        <v>8364000</v>
      </c>
      <c r="K1142" s="125">
        <v>43255</v>
      </c>
      <c r="L1142" s="126">
        <v>2741.669922</v>
      </c>
      <c r="M1142" s="126">
        <v>2749.1599120000001</v>
      </c>
      <c r="N1142" s="126">
        <v>2740.540039</v>
      </c>
      <c r="O1142" s="126">
        <v>2746.8701169999999</v>
      </c>
      <c r="P1142" s="126">
        <v>2746.8701169999999</v>
      </c>
      <c r="Q1142" s="127">
        <v>3376510000</v>
      </c>
    </row>
    <row r="1143" spans="2:17">
      <c r="B1143" s="125">
        <v>43256</v>
      </c>
      <c r="C1143" s="126">
        <v>74.279999000000004</v>
      </c>
      <c r="D1143" s="126">
        <v>74.379997000000003</v>
      </c>
      <c r="E1143" s="126">
        <v>73.599997999999999</v>
      </c>
      <c r="F1143" s="126">
        <v>73.970000999999996</v>
      </c>
      <c r="G1143" s="126">
        <v>72.662468000000004</v>
      </c>
      <c r="H1143" s="127">
        <v>6910100</v>
      </c>
      <c r="K1143" s="125">
        <v>43256</v>
      </c>
      <c r="L1143" s="126">
        <v>2748.459961</v>
      </c>
      <c r="M1143" s="126">
        <v>2752.610107</v>
      </c>
      <c r="N1143" s="126">
        <v>2739.51001</v>
      </c>
      <c r="O1143" s="126">
        <v>2748.8000489999999</v>
      </c>
      <c r="P1143" s="126">
        <v>2748.8000489999999</v>
      </c>
      <c r="Q1143" s="127">
        <v>3517790000</v>
      </c>
    </row>
    <row r="1144" spans="2:17">
      <c r="B1144" s="125">
        <v>43257</v>
      </c>
      <c r="C1144" s="126">
        <v>74.069999999999993</v>
      </c>
      <c r="D1144" s="126">
        <v>74.419998000000007</v>
      </c>
      <c r="E1144" s="126">
        <v>73.720000999999996</v>
      </c>
      <c r="F1144" s="126">
        <v>74.349997999999999</v>
      </c>
      <c r="G1144" s="126">
        <v>73.035743999999994</v>
      </c>
      <c r="H1144" s="127">
        <v>7002900</v>
      </c>
      <c r="K1144" s="125">
        <v>43257</v>
      </c>
      <c r="L1144" s="126">
        <v>2753.25</v>
      </c>
      <c r="M1144" s="126">
        <v>2772.389893</v>
      </c>
      <c r="N1144" s="126">
        <v>2748.459961</v>
      </c>
      <c r="O1144" s="126">
        <v>2772.3500979999999</v>
      </c>
      <c r="P1144" s="126">
        <v>2772.3500979999999</v>
      </c>
      <c r="Q1144" s="127">
        <v>3651640000</v>
      </c>
    </row>
    <row r="1145" spans="2:17">
      <c r="B1145" s="125">
        <v>43258</v>
      </c>
      <c r="C1145" s="126">
        <v>74.180000000000007</v>
      </c>
      <c r="D1145" s="126">
        <v>76.389999000000003</v>
      </c>
      <c r="E1145" s="126">
        <v>74.099997999999999</v>
      </c>
      <c r="F1145" s="126">
        <v>75.760002</v>
      </c>
      <c r="G1145" s="126">
        <v>74.420829999999995</v>
      </c>
      <c r="H1145" s="127">
        <v>13476100</v>
      </c>
      <c r="K1145" s="125">
        <v>43258</v>
      </c>
      <c r="L1145" s="126">
        <v>2774.8400879999999</v>
      </c>
      <c r="M1145" s="126">
        <v>2779.8999020000001</v>
      </c>
      <c r="N1145" s="126">
        <v>2760.1599120000001</v>
      </c>
      <c r="O1145" s="126">
        <v>2770.3701169999999</v>
      </c>
      <c r="P1145" s="126">
        <v>2770.3701169999999</v>
      </c>
      <c r="Q1145" s="127">
        <v>3711330000</v>
      </c>
    </row>
    <row r="1146" spans="2:17">
      <c r="B1146" s="125">
        <v>43259</v>
      </c>
      <c r="C1146" s="126">
        <v>75.849997999999999</v>
      </c>
      <c r="D1146" s="126">
        <v>77.209998999999996</v>
      </c>
      <c r="E1146" s="126">
        <v>75.739998</v>
      </c>
      <c r="F1146" s="126">
        <v>77.180000000000007</v>
      </c>
      <c r="G1146" s="126">
        <v>75.815719999999999</v>
      </c>
      <c r="H1146" s="127">
        <v>13625300</v>
      </c>
      <c r="K1146" s="125">
        <v>43259</v>
      </c>
      <c r="L1146" s="126">
        <v>2765.8400879999999</v>
      </c>
      <c r="M1146" s="126">
        <v>2779.389893</v>
      </c>
      <c r="N1146" s="126">
        <v>2763.5900879999999</v>
      </c>
      <c r="O1146" s="126">
        <v>2779.030029</v>
      </c>
      <c r="P1146" s="126">
        <v>2779.030029</v>
      </c>
      <c r="Q1146" s="127">
        <v>3123210000</v>
      </c>
    </row>
    <row r="1147" spans="2:17">
      <c r="B1147" s="125">
        <v>43262</v>
      </c>
      <c r="C1147" s="126">
        <v>76.970000999999996</v>
      </c>
      <c r="D1147" s="126">
        <v>77.690002000000007</v>
      </c>
      <c r="E1147" s="126">
        <v>76.879997000000003</v>
      </c>
      <c r="F1147" s="126">
        <v>77.529999000000004</v>
      </c>
      <c r="G1147" s="126">
        <v>76.159537999999998</v>
      </c>
      <c r="H1147" s="127">
        <v>9049400</v>
      </c>
      <c r="K1147" s="125">
        <v>43262</v>
      </c>
      <c r="L1147" s="126">
        <v>2780.179932</v>
      </c>
      <c r="M1147" s="126">
        <v>2790.209961</v>
      </c>
      <c r="N1147" s="126">
        <v>2780.169922</v>
      </c>
      <c r="O1147" s="126">
        <v>2782</v>
      </c>
      <c r="P1147" s="126">
        <v>2782</v>
      </c>
      <c r="Q1147" s="127">
        <v>3232330000</v>
      </c>
    </row>
    <row r="1148" spans="2:17">
      <c r="B1148" s="125">
        <v>43263</v>
      </c>
      <c r="C1148" s="126">
        <v>77.819999999999993</v>
      </c>
      <c r="D1148" s="126">
        <v>77.889999000000003</v>
      </c>
      <c r="E1148" s="126">
        <v>77.110000999999997</v>
      </c>
      <c r="F1148" s="126">
        <v>77.239998</v>
      </c>
      <c r="G1148" s="126">
        <v>75.874656999999999</v>
      </c>
      <c r="H1148" s="127">
        <v>8786000</v>
      </c>
      <c r="K1148" s="125">
        <v>43263</v>
      </c>
      <c r="L1148" s="126">
        <v>2785.6000979999999</v>
      </c>
      <c r="M1148" s="126">
        <v>2789.8000489999999</v>
      </c>
      <c r="N1148" s="126">
        <v>2778.780029</v>
      </c>
      <c r="O1148" s="126">
        <v>2786.8500979999999</v>
      </c>
      <c r="P1148" s="126">
        <v>2786.8500979999999</v>
      </c>
      <c r="Q1148" s="127">
        <v>3401010000</v>
      </c>
    </row>
    <row r="1149" spans="2:17">
      <c r="B1149" s="125">
        <v>43264</v>
      </c>
      <c r="C1149" s="126">
        <v>77.400002000000001</v>
      </c>
      <c r="D1149" s="126">
        <v>77.400002000000001</v>
      </c>
      <c r="E1149" s="126">
        <v>76.199996999999996</v>
      </c>
      <c r="F1149" s="126">
        <v>76.470000999999996</v>
      </c>
      <c r="G1149" s="126">
        <v>75.118270999999993</v>
      </c>
      <c r="H1149" s="127">
        <v>8022400</v>
      </c>
      <c r="K1149" s="125">
        <v>43264</v>
      </c>
      <c r="L1149" s="126">
        <v>2787.9399410000001</v>
      </c>
      <c r="M1149" s="126">
        <v>2791.469971</v>
      </c>
      <c r="N1149" s="126">
        <v>2774.6499020000001</v>
      </c>
      <c r="O1149" s="126">
        <v>2775.6298830000001</v>
      </c>
      <c r="P1149" s="126">
        <v>2775.6298830000001</v>
      </c>
      <c r="Q1149" s="127">
        <v>3779230000</v>
      </c>
    </row>
    <row r="1150" spans="2:17">
      <c r="B1150" s="125">
        <v>43265</v>
      </c>
      <c r="C1150" s="126">
        <v>76.559997999999993</v>
      </c>
      <c r="D1150" s="126">
        <v>76.559997999999993</v>
      </c>
      <c r="E1150" s="126">
        <v>75.699996999999996</v>
      </c>
      <c r="F1150" s="126">
        <v>75.989998</v>
      </c>
      <c r="G1150" s="126">
        <v>74.646759000000003</v>
      </c>
      <c r="H1150" s="127">
        <v>8895200</v>
      </c>
      <c r="K1150" s="125">
        <v>43265</v>
      </c>
      <c r="L1150" s="126">
        <v>2783.209961</v>
      </c>
      <c r="M1150" s="126">
        <v>2789.0600589999999</v>
      </c>
      <c r="N1150" s="126">
        <v>2776.5200199999999</v>
      </c>
      <c r="O1150" s="126">
        <v>2782.48999</v>
      </c>
      <c r="P1150" s="126">
        <v>2782.48999</v>
      </c>
      <c r="Q1150" s="127">
        <v>3526890000</v>
      </c>
    </row>
    <row r="1151" spans="2:17">
      <c r="B1151" s="125">
        <v>43266</v>
      </c>
      <c r="C1151" s="126">
        <v>76.160004000000001</v>
      </c>
      <c r="D1151" s="126">
        <v>77.510002</v>
      </c>
      <c r="E1151" s="126">
        <v>75.919998000000007</v>
      </c>
      <c r="F1151" s="126">
        <v>77.379997000000003</v>
      </c>
      <c r="G1151" s="126">
        <v>76.012191999999999</v>
      </c>
      <c r="H1151" s="127">
        <v>14943500</v>
      </c>
      <c r="K1151" s="125">
        <v>43266</v>
      </c>
      <c r="L1151" s="126">
        <v>2777.780029</v>
      </c>
      <c r="M1151" s="126">
        <v>2782.8100589999999</v>
      </c>
      <c r="N1151" s="126">
        <v>2761.7299800000001</v>
      </c>
      <c r="O1151" s="126">
        <v>2779.6599120000001</v>
      </c>
      <c r="P1151" s="126">
        <v>2779.6599120000001</v>
      </c>
      <c r="Q1151" s="127">
        <v>5428790000</v>
      </c>
    </row>
    <row r="1152" spans="2:17">
      <c r="B1152" s="125">
        <v>43269</v>
      </c>
      <c r="C1152" s="126">
        <v>76.860000999999997</v>
      </c>
      <c r="D1152" s="126">
        <v>77.099997999999999</v>
      </c>
      <c r="E1152" s="126">
        <v>75.389999000000003</v>
      </c>
      <c r="F1152" s="126">
        <v>75.839995999999999</v>
      </c>
      <c r="G1152" s="126">
        <v>74.499413000000004</v>
      </c>
      <c r="H1152" s="127">
        <v>7384900</v>
      </c>
      <c r="K1152" s="125">
        <v>43269</v>
      </c>
      <c r="L1152" s="126">
        <v>2765.790039</v>
      </c>
      <c r="M1152" s="126">
        <v>2774.98999</v>
      </c>
      <c r="N1152" s="126">
        <v>2757.1201169999999</v>
      </c>
      <c r="O1152" s="126">
        <v>2773.75</v>
      </c>
      <c r="P1152" s="126">
        <v>2773.75</v>
      </c>
      <c r="Q1152" s="127">
        <v>3287150000</v>
      </c>
    </row>
    <row r="1153" spans="2:17">
      <c r="B1153" s="125">
        <v>43270</v>
      </c>
      <c r="C1153" s="126">
        <v>75.589995999999999</v>
      </c>
      <c r="D1153" s="126">
        <v>76.680000000000007</v>
      </c>
      <c r="E1153" s="126">
        <v>75.569999999999993</v>
      </c>
      <c r="F1153" s="126">
        <v>76.330001999999993</v>
      </c>
      <c r="G1153" s="126">
        <v>74.980750999999998</v>
      </c>
      <c r="H1153" s="127">
        <v>8514000</v>
      </c>
      <c r="K1153" s="125">
        <v>43270</v>
      </c>
      <c r="L1153" s="126">
        <v>2752.01001</v>
      </c>
      <c r="M1153" s="126">
        <v>2765.0500489999999</v>
      </c>
      <c r="N1153" s="126">
        <v>2743.1899410000001</v>
      </c>
      <c r="O1153" s="126">
        <v>2762.5900879999999</v>
      </c>
      <c r="P1153" s="126">
        <v>2762.5900879999999</v>
      </c>
      <c r="Q1153" s="127">
        <v>3661470000</v>
      </c>
    </row>
    <row r="1154" spans="2:17">
      <c r="B1154" s="125">
        <v>43271</v>
      </c>
      <c r="C1154" s="126">
        <v>76.349997999999999</v>
      </c>
      <c r="D1154" s="126">
        <v>76.349997999999999</v>
      </c>
      <c r="E1154" s="126">
        <v>75.540001000000004</v>
      </c>
      <c r="F1154" s="126">
        <v>75.849997999999999</v>
      </c>
      <c r="G1154" s="126">
        <v>74.509231999999997</v>
      </c>
      <c r="H1154" s="127">
        <v>6603500</v>
      </c>
      <c r="K1154" s="125">
        <v>43271</v>
      </c>
      <c r="L1154" s="126">
        <v>2769.7299800000001</v>
      </c>
      <c r="M1154" s="126">
        <v>2774.860107</v>
      </c>
      <c r="N1154" s="126">
        <v>2763.9099120000001</v>
      </c>
      <c r="O1154" s="126">
        <v>2767.320068</v>
      </c>
      <c r="P1154" s="126">
        <v>2767.320068</v>
      </c>
      <c r="Q1154" s="127">
        <v>3327600000</v>
      </c>
    </row>
    <row r="1155" spans="2:17">
      <c r="B1155" s="125">
        <v>43272</v>
      </c>
      <c r="C1155" s="126">
        <v>75.529999000000004</v>
      </c>
      <c r="D1155" s="126">
        <v>77.050003000000004</v>
      </c>
      <c r="E1155" s="126">
        <v>75.529999000000004</v>
      </c>
      <c r="F1155" s="126">
        <v>76.440002000000007</v>
      </c>
      <c r="G1155" s="126">
        <v>75.088806000000005</v>
      </c>
      <c r="H1155" s="127">
        <v>8691200</v>
      </c>
      <c r="K1155" s="125">
        <v>43272</v>
      </c>
      <c r="L1155" s="126">
        <v>2769.280029</v>
      </c>
      <c r="M1155" s="126">
        <v>2769.280029</v>
      </c>
      <c r="N1155" s="126">
        <v>2744.389893</v>
      </c>
      <c r="O1155" s="126">
        <v>2749.76001</v>
      </c>
      <c r="P1155" s="126">
        <v>2749.76001</v>
      </c>
      <c r="Q1155" s="127">
        <v>3300060000</v>
      </c>
    </row>
    <row r="1156" spans="2:17">
      <c r="B1156" s="125">
        <v>43273</v>
      </c>
      <c r="C1156" s="126">
        <v>76.790001000000004</v>
      </c>
      <c r="D1156" s="126">
        <v>77.629997000000003</v>
      </c>
      <c r="E1156" s="126">
        <v>76.769997000000004</v>
      </c>
      <c r="F1156" s="126">
        <v>77.430000000000007</v>
      </c>
      <c r="G1156" s="126">
        <v>76.061301999999998</v>
      </c>
      <c r="H1156" s="127">
        <v>11446400</v>
      </c>
      <c r="K1156" s="125">
        <v>43273</v>
      </c>
      <c r="L1156" s="126">
        <v>2760.790039</v>
      </c>
      <c r="M1156" s="126">
        <v>2764.169922</v>
      </c>
      <c r="N1156" s="126">
        <v>2752.679932</v>
      </c>
      <c r="O1156" s="126">
        <v>2754.8798830000001</v>
      </c>
      <c r="P1156" s="126">
        <v>2754.8798830000001</v>
      </c>
      <c r="Q1156" s="127">
        <v>5450550000</v>
      </c>
    </row>
    <row r="1157" spans="2:17">
      <c r="B1157" s="125">
        <v>43276</v>
      </c>
      <c r="C1157" s="126">
        <v>77.279999000000004</v>
      </c>
      <c r="D1157" s="126">
        <v>77.940002000000007</v>
      </c>
      <c r="E1157" s="126">
        <v>77.180000000000007</v>
      </c>
      <c r="F1157" s="126">
        <v>77.790001000000004</v>
      </c>
      <c r="G1157" s="126">
        <v>76.414940000000001</v>
      </c>
      <c r="H1157" s="127">
        <v>11300500</v>
      </c>
      <c r="K1157" s="125">
        <v>43276</v>
      </c>
      <c r="L1157" s="126">
        <v>2742.9399410000001</v>
      </c>
      <c r="M1157" s="126">
        <v>2742.9399410000001</v>
      </c>
      <c r="N1157" s="126">
        <v>2698.669922</v>
      </c>
      <c r="O1157" s="126">
        <v>2717.070068</v>
      </c>
      <c r="P1157" s="126">
        <v>2717.070068</v>
      </c>
      <c r="Q1157" s="127">
        <v>3655080000</v>
      </c>
    </row>
    <row r="1158" spans="2:17">
      <c r="B1158" s="125">
        <v>43277</v>
      </c>
      <c r="C1158" s="126">
        <v>77.790001000000004</v>
      </c>
      <c r="D1158" s="126">
        <v>78.309997999999993</v>
      </c>
      <c r="E1158" s="126">
        <v>77.360000999999997</v>
      </c>
      <c r="F1158" s="126">
        <v>78</v>
      </c>
      <c r="G1158" s="126">
        <v>76.621230999999995</v>
      </c>
      <c r="H1158" s="127">
        <v>9558500</v>
      </c>
      <c r="K1158" s="125">
        <v>43277</v>
      </c>
      <c r="L1158" s="126">
        <v>2722.1201169999999</v>
      </c>
      <c r="M1158" s="126">
        <v>2732.9099120000001</v>
      </c>
      <c r="N1158" s="126">
        <v>2715.6000979999999</v>
      </c>
      <c r="O1158" s="126">
        <v>2723.0600589999999</v>
      </c>
      <c r="P1158" s="126">
        <v>2723.0600589999999</v>
      </c>
      <c r="Q1158" s="127">
        <v>3555090000</v>
      </c>
    </row>
    <row r="1159" spans="2:17">
      <c r="B1159" s="125">
        <v>43278</v>
      </c>
      <c r="C1159" s="126">
        <v>78.110000999999997</v>
      </c>
      <c r="D1159" s="126">
        <v>78.709998999999996</v>
      </c>
      <c r="E1159" s="126">
        <v>77.559997999999993</v>
      </c>
      <c r="F1159" s="126">
        <v>77.690002000000007</v>
      </c>
      <c r="G1159" s="126">
        <v>76.316710999999998</v>
      </c>
      <c r="H1159" s="127">
        <v>7873300</v>
      </c>
      <c r="K1159" s="125">
        <v>43278</v>
      </c>
      <c r="L1159" s="126">
        <v>2728.4499510000001</v>
      </c>
      <c r="M1159" s="126">
        <v>2746.0900879999999</v>
      </c>
      <c r="N1159" s="126">
        <v>2699.3798830000001</v>
      </c>
      <c r="O1159" s="126">
        <v>2699.6298830000001</v>
      </c>
      <c r="P1159" s="126">
        <v>2699.6298830000001</v>
      </c>
      <c r="Q1159" s="127">
        <v>3776090000</v>
      </c>
    </row>
    <row r="1160" spans="2:17">
      <c r="B1160" s="125">
        <v>43279</v>
      </c>
      <c r="C1160" s="126">
        <v>77.860000999999997</v>
      </c>
      <c r="D1160" s="126">
        <v>78.319999999999993</v>
      </c>
      <c r="E1160" s="126">
        <v>77.660004000000001</v>
      </c>
      <c r="F1160" s="126">
        <v>78.050003000000004</v>
      </c>
      <c r="G1160" s="126">
        <v>76.670356999999996</v>
      </c>
      <c r="H1160" s="127">
        <v>5714400</v>
      </c>
      <c r="K1160" s="125">
        <v>43279</v>
      </c>
      <c r="L1160" s="126">
        <v>2698.6899410000001</v>
      </c>
      <c r="M1160" s="126">
        <v>2724.3400879999999</v>
      </c>
      <c r="N1160" s="126">
        <v>2691.98999</v>
      </c>
      <c r="O1160" s="126">
        <v>2716.3100589999999</v>
      </c>
      <c r="P1160" s="126">
        <v>2716.3100589999999</v>
      </c>
      <c r="Q1160" s="127">
        <v>3428140000</v>
      </c>
    </row>
    <row r="1161" spans="2:17">
      <c r="B1161" s="125">
        <v>43280</v>
      </c>
      <c r="C1161" s="126">
        <v>77.930000000000007</v>
      </c>
      <c r="D1161" s="126">
        <v>78.540001000000004</v>
      </c>
      <c r="E1161" s="126">
        <v>77.290001000000004</v>
      </c>
      <c r="F1161" s="126">
        <v>78.059997999999993</v>
      </c>
      <c r="G1161" s="126">
        <v>76.680167999999995</v>
      </c>
      <c r="H1161" s="127">
        <v>7679900</v>
      </c>
      <c r="K1161" s="125">
        <v>43280</v>
      </c>
      <c r="L1161" s="126">
        <v>2727.1298830000001</v>
      </c>
      <c r="M1161" s="126">
        <v>2743.26001</v>
      </c>
      <c r="N1161" s="126">
        <v>2718.030029</v>
      </c>
      <c r="O1161" s="126">
        <v>2718.3701169999999</v>
      </c>
      <c r="P1161" s="126">
        <v>2718.3701169999999</v>
      </c>
      <c r="Q1161" s="127">
        <v>3565620000</v>
      </c>
    </row>
    <row r="1162" spans="2:17">
      <c r="B1162" s="125">
        <v>43283</v>
      </c>
      <c r="C1162" s="126">
        <v>77.5</v>
      </c>
      <c r="D1162" s="126">
        <v>78.309997999999993</v>
      </c>
      <c r="E1162" s="126">
        <v>77.419998000000007</v>
      </c>
      <c r="F1162" s="126">
        <v>78.129997000000003</v>
      </c>
      <c r="G1162" s="126">
        <v>76.748931999999996</v>
      </c>
      <c r="H1162" s="127">
        <v>6092800</v>
      </c>
      <c r="K1162" s="125">
        <v>43283</v>
      </c>
      <c r="L1162" s="126">
        <v>2704.9499510000001</v>
      </c>
      <c r="M1162" s="126">
        <v>2727.26001</v>
      </c>
      <c r="N1162" s="126">
        <v>2698.9499510000001</v>
      </c>
      <c r="O1162" s="126">
        <v>2726.709961</v>
      </c>
      <c r="P1162" s="126">
        <v>2726.709961</v>
      </c>
      <c r="Q1162" s="127">
        <v>3073650000</v>
      </c>
    </row>
    <row r="1163" spans="2:17">
      <c r="B1163" s="125">
        <v>43284</v>
      </c>
      <c r="C1163" s="126">
        <v>78.540001000000004</v>
      </c>
      <c r="D1163" s="126">
        <v>78.760002</v>
      </c>
      <c r="E1163" s="126">
        <v>77.779999000000004</v>
      </c>
      <c r="F1163" s="126">
        <v>77.900002000000001</v>
      </c>
      <c r="G1163" s="126">
        <v>76.523003000000003</v>
      </c>
      <c r="H1163" s="127">
        <v>5897200</v>
      </c>
      <c r="K1163" s="125">
        <v>43284</v>
      </c>
      <c r="L1163" s="126">
        <v>2733.2700199999999</v>
      </c>
      <c r="M1163" s="126">
        <v>2736.580078</v>
      </c>
      <c r="N1163" s="126">
        <v>2711.1599120000001</v>
      </c>
      <c r="O1163" s="126">
        <v>2713.219971</v>
      </c>
      <c r="P1163" s="126">
        <v>2713.219971</v>
      </c>
      <c r="Q1163" s="127">
        <v>1911470000</v>
      </c>
    </row>
    <row r="1164" spans="2:17">
      <c r="B1164" s="125">
        <v>43286</v>
      </c>
      <c r="C1164" s="126">
        <v>78.139999000000003</v>
      </c>
      <c r="D1164" s="126">
        <v>79.25</v>
      </c>
      <c r="E1164" s="126">
        <v>78.120002999999997</v>
      </c>
      <c r="F1164" s="126">
        <v>79.209998999999996</v>
      </c>
      <c r="G1164" s="126">
        <v>77.809844999999996</v>
      </c>
      <c r="H1164" s="127">
        <v>7956100</v>
      </c>
      <c r="K1164" s="125">
        <v>43286</v>
      </c>
      <c r="L1164" s="126">
        <v>2724.1899410000001</v>
      </c>
      <c r="M1164" s="126">
        <v>2737.830078</v>
      </c>
      <c r="N1164" s="126">
        <v>2716.0200199999999</v>
      </c>
      <c r="O1164" s="126">
        <v>2736.610107</v>
      </c>
      <c r="P1164" s="126">
        <v>2736.610107</v>
      </c>
      <c r="Q1164" s="127">
        <v>2953420000</v>
      </c>
    </row>
    <row r="1165" spans="2:17">
      <c r="B1165" s="125">
        <v>43287</v>
      </c>
      <c r="C1165" s="126">
        <v>79.379997000000003</v>
      </c>
      <c r="D1165" s="126">
        <v>79.620002999999997</v>
      </c>
      <c r="E1165" s="126">
        <v>78.900002000000001</v>
      </c>
      <c r="F1165" s="126">
        <v>79.309997999999993</v>
      </c>
      <c r="G1165" s="126">
        <v>77.908073000000002</v>
      </c>
      <c r="H1165" s="127">
        <v>7244000</v>
      </c>
      <c r="K1165" s="125">
        <v>43287</v>
      </c>
      <c r="L1165" s="126">
        <v>2737.679932</v>
      </c>
      <c r="M1165" s="126">
        <v>2764.4099120000001</v>
      </c>
      <c r="N1165" s="126">
        <v>2733.5200199999999</v>
      </c>
      <c r="O1165" s="126">
        <v>2759.820068</v>
      </c>
      <c r="P1165" s="126">
        <v>2759.820068</v>
      </c>
      <c r="Q1165" s="127">
        <v>2554780000</v>
      </c>
    </row>
    <row r="1166" spans="2:17">
      <c r="B1166" s="125">
        <v>43290</v>
      </c>
      <c r="C1166" s="126">
        <v>78.459998999999996</v>
      </c>
      <c r="D1166" s="126">
        <v>78.830001999999993</v>
      </c>
      <c r="E1166" s="126">
        <v>77.779999000000004</v>
      </c>
      <c r="F1166" s="126">
        <v>77.860000999999997</v>
      </c>
      <c r="G1166" s="126">
        <v>76.483711</v>
      </c>
      <c r="H1166" s="127">
        <v>9095900</v>
      </c>
      <c r="K1166" s="125">
        <v>43290</v>
      </c>
      <c r="L1166" s="126">
        <v>2775.6201169999999</v>
      </c>
      <c r="M1166" s="126">
        <v>2784.6499020000001</v>
      </c>
      <c r="N1166" s="126">
        <v>2770.7299800000001</v>
      </c>
      <c r="O1166" s="126">
        <v>2784.169922</v>
      </c>
      <c r="P1166" s="126">
        <v>2784.169922</v>
      </c>
      <c r="Q1166" s="127">
        <v>3050040000</v>
      </c>
    </row>
    <row r="1167" spans="2:17">
      <c r="B1167" s="125">
        <v>43291</v>
      </c>
      <c r="C1167" s="126">
        <v>78.069999999999993</v>
      </c>
      <c r="D1167" s="126">
        <v>79.940002000000007</v>
      </c>
      <c r="E1167" s="126">
        <v>77.989998</v>
      </c>
      <c r="F1167" s="126">
        <v>79.819999999999993</v>
      </c>
      <c r="G1167" s="126">
        <v>78.409064999999998</v>
      </c>
      <c r="H1167" s="127">
        <v>12773500</v>
      </c>
      <c r="K1167" s="125">
        <v>43291</v>
      </c>
      <c r="L1167" s="126">
        <v>2788.5600589999999</v>
      </c>
      <c r="M1167" s="126">
        <v>2795.580078</v>
      </c>
      <c r="N1167" s="126">
        <v>2786.23999</v>
      </c>
      <c r="O1167" s="126">
        <v>2793.8400879999999</v>
      </c>
      <c r="P1167" s="126">
        <v>2793.8400879999999</v>
      </c>
      <c r="Q1167" s="127">
        <v>3063850000</v>
      </c>
    </row>
    <row r="1168" spans="2:17">
      <c r="B1168" s="125">
        <v>43292</v>
      </c>
      <c r="C1168" s="126">
        <v>79.629997000000003</v>
      </c>
      <c r="D1168" s="126">
        <v>79.839995999999999</v>
      </c>
      <c r="E1168" s="126">
        <v>79.029999000000004</v>
      </c>
      <c r="F1168" s="126">
        <v>79.160004000000001</v>
      </c>
      <c r="G1168" s="126">
        <v>77.760727000000003</v>
      </c>
      <c r="H1168" s="127">
        <v>7851600</v>
      </c>
      <c r="K1168" s="125">
        <v>43292</v>
      </c>
      <c r="L1168" s="126">
        <v>2779.820068</v>
      </c>
      <c r="M1168" s="126">
        <v>2785.9099120000001</v>
      </c>
      <c r="N1168" s="126">
        <v>2770.7700199999999</v>
      </c>
      <c r="O1168" s="126">
        <v>2774.0200199999999</v>
      </c>
      <c r="P1168" s="126">
        <v>2774.0200199999999</v>
      </c>
      <c r="Q1168" s="127">
        <v>2964740000</v>
      </c>
    </row>
    <row r="1169" spans="2:17">
      <c r="B1169" s="125">
        <v>43293</v>
      </c>
      <c r="C1169" s="126">
        <v>79.339995999999999</v>
      </c>
      <c r="D1169" s="126">
        <v>79.519997000000004</v>
      </c>
      <c r="E1169" s="126">
        <v>78.569999999999993</v>
      </c>
      <c r="F1169" s="126">
        <v>78.889999000000003</v>
      </c>
      <c r="G1169" s="126">
        <v>77.495498999999995</v>
      </c>
      <c r="H1169" s="127">
        <v>8556800</v>
      </c>
      <c r="K1169" s="125">
        <v>43293</v>
      </c>
      <c r="L1169" s="126">
        <v>2783.139893</v>
      </c>
      <c r="M1169" s="126">
        <v>2799.219971</v>
      </c>
      <c r="N1169" s="126">
        <v>2781.530029</v>
      </c>
      <c r="O1169" s="126">
        <v>2798.290039</v>
      </c>
      <c r="P1169" s="126">
        <v>2798.290039</v>
      </c>
      <c r="Q1169" s="127">
        <v>2821690000</v>
      </c>
    </row>
    <row r="1170" spans="2:17">
      <c r="B1170" s="125">
        <v>43294</v>
      </c>
      <c r="C1170" s="126">
        <v>79.080001999999993</v>
      </c>
      <c r="D1170" s="126">
        <v>79.470000999999996</v>
      </c>
      <c r="E1170" s="126">
        <v>78.900002000000001</v>
      </c>
      <c r="F1170" s="126">
        <v>79.309997999999993</v>
      </c>
      <c r="G1170" s="126">
        <v>77.908073000000002</v>
      </c>
      <c r="H1170" s="127">
        <v>6021300</v>
      </c>
      <c r="K1170" s="125">
        <v>43294</v>
      </c>
      <c r="L1170" s="126">
        <v>2796.929932</v>
      </c>
      <c r="M1170" s="126">
        <v>2804.530029</v>
      </c>
      <c r="N1170" s="126">
        <v>2791.6899410000001</v>
      </c>
      <c r="O1170" s="126">
        <v>2801.3100589999999</v>
      </c>
      <c r="P1170" s="126">
        <v>2801.3100589999999</v>
      </c>
      <c r="Q1170" s="127">
        <v>2614000000</v>
      </c>
    </row>
    <row r="1171" spans="2:17">
      <c r="B1171" s="125">
        <v>43297</v>
      </c>
      <c r="C1171" s="126">
        <v>79.209998999999996</v>
      </c>
      <c r="D1171" s="126">
        <v>79.629997000000003</v>
      </c>
      <c r="E1171" s="126">
        <v>78.830001999999993</v>
      </c>
      <c r="F1171" s="126">
        <v>79.529999000000004</v>
      </c>
      <c r="G1171" s="126">
        <v>78.124184</v>
      </c>
      <c r="H1171" s="127">
        <v>6931200</v>
      </c>
      <c r="K1171" s="125">
        <v>43297</v>
      </c>
      <c r="L1171" s="126">
        <v>2797.360107</v>
      </c>
      <c r="M1171" s="126">
        <v>2801.1899410000001</v>
      </c>
      <c r="N1171" s="126">
        <v>2793.389893</v>
      </c>
      <c r="O1171" s="126">
        <v>2798.429932</v>
      </c>
      <c r="P1171" s="126">
        <v>2798.429932</v>
      </c>
      <c r="Q1171" s="127">
        <v>2812230000</v>
      </c>
    </row>
    <row r="1172" spans="2:17">
      <c r="B1172" s="125">
        <v>43298</v>
      </c>
      <c r="C1172" s="126">
        <v>79.660004000000001</v>
      </c>
      <c r="D1172" s="126">
        <v>80.5</v>
      </c>
      <c r="E1172" s="126">
        <v>79.550003000000004</v>
      </c>
      <c r="F1172" s="126">
        <v>80.029999000000004</v>
      </c>
      <c r="G1172" s="126">
        <v>78.615341000000001</v>
      </c>
      <c r="H1172" s="127">
        <v>8983400</v>
      </c>
      <c r="K1172" s="125">
        <v>43298</v>
      </c>
      <c r="L1172" s="126">
        <v>2789.3400879999999</v>
      </c>
      <c r="M1172" s="126">
        <v>2814.1899410000001</v>
      </c>
      <c r="N1172" s="126">
        <v>2789.23999</v>
      </c>
      <c r="O1172" s="126">
        <v>2809.5500489999999</v>
      </c>
      <c r="P1172" s="126">
        <v>2809.5500489999999</v>
      </c>
      <c r="Q1172" s="127">
        <v>3050730000</v>
      </c>
    </row>
    <row r="1173" spans="2:17">
      <c r="B1173" s="125">
        <v>43299</v>
      </c>
      <c r="C1173" s="126">
        <v>79.720000999999996</v>
      </c>
      <c r="D1173" s="126">
        <v>80.209998999999996</v>
      </c>
      <c r="E1173" s="126">
        <v>79.330001999999993</v>
      </c>
      <c r="F1173" s="126">
        <v>79.720000999999996</v>
      </c>
      <c r="G1173" s="126">
        <v>78.310828999999998</v>
      </c>
      <c r="H1173" s="127">
        <v>9105100</v>
      </c>
      <c r="K1173" s="125">
        <v>43299</v>
      </c>
      <c r="L1173" s="126">
        <v>2811.3500979999999</v>
      </c>
      <c r="M1173" s="126">
        <v>2816.76001</v>
      </c>
      <c r="N1173" s="126">
        <v>2805.889893</v>
      </c>
      <c r="O1173" s="126">
        <v>2815.6201169999999</v>
      </c>
      <c r="P1173" s="126">
        <v>2815.6201169999999</v>
      </c>
      <c r="Q1173" s="127">
        <v>3089780000</v>
      </c>
    </row>
    <row r="1174" spans="2:17">
      <c r="B1174" s="125">
        <v>43300</v>
      </c>
      <c r="C1174" s="126">
        <v>78.419998000000007</v>
      </c>
      <c r="D1174" s="126">
        <v>79.190002000000007</v>
      </c>
      <c r="E1174" s="126">
        <v>77.889999000000003</v>
      </c>
      <c r="F1174" s="126">
        <v>78.730002999999996</v>
      </c>
      <c r="G1174" s="126">
        <v>78.040420999999995</v>
      </c>
      <c r="H1174" s="127">
        <v>8010600</v>
      </c>
      <c r="K1174" s="125">
        <v>43300</v>
      </c>
      <c r="L1174" s="126">
        <v>2809.3701169999999</v>
      </c>
      <c r="M1174" s="126">
        <v>2812.0500489999999</v>
      </c>
      <c r="N1174" s="126">
        <v>2799.7700199999999</v>
      </c>
      <c r="O1174" s="126">
        <v>2804.48999</v>
      </c>
      <c r="P1174" s="126">
        <v>2804.48999</v>
      </c>
      <c r="Q1174" s="127">
        <v>3266700000</v>
      </c>
    </row>
    <row r="1175" spans="2:17">
      <c r="B1175" s="125">
        <v>43301</v>
      </c>
      <c r="C1175" s="126">
        <v>78.319999999999993</v>
      </c>
      <c r="D1175" s="126">
        <v>79.059997999999993</v>
      </c>
      <c r="E1175" s="126">
        <v>78.319999999999993</v>
      </c>
      <c r="F1175" s="126">
        <v>78.680000000000007</v>
      </c>
      <c r="G1175" s="126">
        <v>77.990852000000004</v>
      </c>
      <c r="H1175" s="127">
        <v>8234700</v>
      </c>
      <c r="K1175" s="125">
        <v>43301</v>
      </c>
      <c r="L1175" s="126">
        <v>2804.5500489999999</v>
      </c>
      <c r="M1175" s="126">
        <v>2809.6999510000001</v>
      </c>
      <c r="N1175" s="126">
        <v>2800.01001</v>
      </c>
      <c r="O1175" s="126">
        <v>2801.830078</v>
      </c>
      <c r="P1175" s="126">
        <v>2801.830078</v>
      </c>
      <c r="Q1175" s="127">
        <v>3230210000</v>
      </c>
    </row>
    <row r="1176" spans="2:17">
      <c r="B1176" s="125">
        <v>43304</v>
      </c>
      <c r="C1176" s="126">
        <v>78.489998</v>
      </c>
      <c r="D1176" s="126">
        <v>78.940002000000007</v>
      </c>
      <c r="E1176" s="126">
        <v>78.239998</v>
      </c>
      <c r="F1176" s="126">
        <v>78.510002</v>
      </c>
      <c r="G1176" s="126">
        <v>77.822342000000006</v>
      </c>
      <c r="H1176" s="127">
        <v>5881600</v>
      </c>
      <c r="K1176" s="125">
        <v>43304</v>
      </c>
      <c r="L1176" s="126">
        <v>2799.169922</v>
      </c>
      <c r="M1176" s="126">
        <v>2808.610107</v>
      </c>
      <c r="N1176" s="126">
        <v>2795.139893</v>
      </c>
      <c r="O1176" s="126">
        <v>2806.9799800000001</v>
      </c>
      <c r="P1176" s="126">
        <v>2806.9799800000001</v>
      </c>
      <c r="Q1176" s="127">
        <v>2907430000</v>
      </c>
    </row>
    <row r="1177" spans="2:17">
      <c r="B1177" s="125">
        <v>43305</v>
      </c>
      <c r="C1177" s="126">
        <v>77.540001000000004</v>
      </c>
      <c r="D1177" s="126">
        <v>79.010002</v>
      </c>
      <c r="E1177" s="126">
        <v>77.540001000000004</v>
      </c>
      <c r="F1177" s="126">
        <v>78.989998</v>
      </c>
      <c r="G1177" s="126">
        <v>78.298134000000005</v>
      </c>
      <c r="H1177" s="127">
        <v>8297100</v>
      </c>
      <c r="K1177" s="125">
        <v>43305</v>
      </c>
      <c r="L1177" s="126">
        <v>2820.679932</v>
      </c>
      <c r="M1177" s="126">
        <v>2829.98999</v>
      </c>
      <c r="N1177" s="126">
        <v>2811.1201169999999</v>
      </c>
      <c r="O1177" s="126">
        <v>2820.3999020000001</v>
      </c>
      <c r="P1177" s="126">
        <v>2820.3999020000001</v>
      </c>
      <c r="Q1177" s="127">
        <v>3417530000</v>
      </c>
    </row>
    <row r="1178" spans="2:17">
      <c r="B1178" s="125">
        <v>43306</v>
      </c>
      <c r="C1178" s="126">
        <v>78.720000999999996</v>
      </c>
      <c r="D1178" s="126">
        <v>79.599997999999999</v>
      </c>
      <c r="E1178" s="126">
        <v>78.720000999999996</v>
      </c>
      <c r="F1178" s="126">
        <v>79.470000999999996</v>
      </c>
      <c r="G1178" s="126">
        <v>78.773933</v>
      </c>
      <c r="H1178" s="127">
        <v>6208400</v>
      </c>
      <c r="K1178" s="125">
        <v>43306</v>
      </c>
      <c r="L1178" s="126">
        <v>2817.7299800000001</v>
      </c>
      <c r="M1178" s="126">
        <v>2848.030029</v>
      </c>
      <c r="N1178" s="126">
        <v>2817.7299800000001</v>
      </c>
      <c r="O1178" s="126">
        <v>2846.070068</v>
      </c>
      <c r="P1178" s="126">
        <v>2846.070068</v>
      </c>
      <c r="Q1178" s="127">
        <v>3553010000</v>
      </c>
    </row>
    <row r="1179" spans="2:17">
      <c r="B1179" s="125">
        <v>43307</v>
      </c>
      <c r="C1179" s="126">
        <v>79.559997999999993</v>
      </c>
      <c r="D1179" s="126">
        <v>80.769997000000004</v>
      </c>
      <c r="E1179" s="126">
        <v>79.470000999999996</v>
      </c>
      <c r="F1179" s="126">
        <v>80.089995999999999</v>
      </c>
      <c r="G1179" s="126">
        <v>79.388503999999998</v>
      </c>
      <c r="H1179" s="127">
        <v>9771100</v>
      </c>
      <c r="K1179" s="125">
        <v>43307</v>
      </c>
      <c r="L1179" s="126">
        <v>2835.48999</v>
      </c>
      <c r="M1179" s="126">
        <v>2845.570068</v>
      </c>
      <c r="N1179" s="126">
        <v>2835.26001</v>
      </c>
      <c r="O1179" s="126">
        <v>2837.4399410000001</v>
      </c>
      <c r="P1179" s="126">
        <v>2837.4399410000001</v>
      </c>
      <c r="Q1179" s="127">
        <v>3653330000</v>
      </c>
    </row>
    <row r="1180" spans="2:17">
      <c r="B1180" s="125">
        <v>43308</v>
      </c>
      <c r="C1180" s="126">
        <v>79.669998000000007</v>
      </c>
      <c r="D1180" s="126">
        <v>80.830001999999993</v>
      </c>
      <c r="E1180" s="126">
        <v>79.459998999999996</v>
      </c>
      <c r="F1180" s="126">
        <v>80.580001999999993</v>
      </c>
      <c r="G1180" s="126">
        <v>79.874213999999995</v>
      </c>
      <c r="H1180" s="127">
        <v>7492900</v>
      </c>
      <c r="K1180" s="125">
        <v>43308</v>
      </c>
      <c r="L1180" s="126">
        <v>2842.3500979999999</v>
      </c>
      <c r="M1180" s="126">
        <v>2843.169922</v>
      </c>
      <c r="N1180" s="126">
        <v>2808.3400879999999</v>
      </c>
      <c r="O1180" s="126">
        <v>2818.820068</v>
      </c>
      <c r="P1180" s="126">
        <v>2818.820068</v>
      </c>
      <c r="Q1180" s="127">
        <v>3415710000</v>
      </c>
    </row>
    <row r="1181" spans="2:17">
      <c r="B1181" s="125">
        <v>43311</v>
      </c>
      <c r="C1181" s="126">
        <v>80.069999999999993</v>
      </c>
      <c r="D1181" s="126">
        <v>80.5</v>
      </c>
      <c r="E1181" s="126">
        <v>79.839995999999999</v>
      </c>
      <c r="F1181" s="126">
        <v>80.199996999999996</v>
      </c>
      <c r="G1181" s="126">
        <v>79.497535999999997</v>
      </c>
      <c r="H1181" s="127">
        <v>7090700</v>
      </c>
      <c r="K1181" s="125">
        <v>43311</v>
      </c>
      <c r="L1181" s="126">
        <v>2819</v>
      </c>
      <c r="M1181" s="126">
        <v>2821.73999</v>
      </c>
      <c r="N1181" s="126">
        <v>2798.110107</v>
      </c>
      <c r="O1181" s="126">
        <v>2802.6000979999999</v>
      </c>
      <c r="P1181" s="126">
        <v>2802.6000979999999</v>
      </c>
      <c r="Q1181" s="127">
        <v>3245770000</v>
      </c>
    </row>
    <row r="1182" spans="2:17">
      <c r="B1182" s="125">
        <v>43312</v>
      </c>
      <c r="C1182" s="126">
        <v>80.389999000000003</v>
      </c>
      <c r="D1182" s="126">
        <v>80.980002999999996</v>
      </c>
      <c r="E1182" s="126">
        <v>79.430000000000007</v>
      </c>
      <c r="F1182" s="126">
        <v>80.879997000000003</v>
      </c>
      <c r="G1182" s="126">
        <v>80.171584999999993</v>
      </c>
      <c r="H1182" s="127">
        <v>9878200</v>
      </c>
      <c r="K1182" s="125">
        <v>43312</v>
      </c>
      <c r="L1182" s="126">
        <v>2809.7299800000001</v>
      </c>
      <c r="M1182" s="126">
        <v>2824.459961</v>
      </c>
      <c r="N1182" s="126">
        <v>2808.0600589999999</v>
      </c>
      <c r="O1182" s="126">
        <v>2816.290039</v>
      </c>
      <c r="P1182" s="126">
        <v>2816.290039</v>
      </c>
      <c r="Q1182" s="127">
        <v>3892100000</v>
      </c>
    </row>
    <row r="1183" spans="2:17">
      <c r="B1183" s="125">
        <v>43313</v>
      </c>
      <c r="C1183" s="126">
        <v>80.419998000000007</v>
      </c>
      <c r="D1183" s="126">
        <v>80.819999999999993</v>
      </c>
      <c r="E1183" s="126">
        <v>80.110000999999997</v>
      </c>
      <c r="F1183" s="126">
        <v>80.650002000000001</v>
      </c>
      <c r="G1183" s="126">
        <v>79.943603999999993</v>
      </c>
      <c r="H1183" s="127">
        <v>7556700</v>
      </c>
      <c r="K1183" s="125">
        <v>43313</v>
      </c>
      <c r="L1183" s="126">
        <v>2821.169922</v>
      </c>
      <c r="M1183" s="126">
        <v>2825.830078</v>
      </c>
      <c r="N1183" s="126">
        <v>2805.8500979999999</v>
      </c>
      <c r="O1183" s="126">
        <v>2813.360107</v>
      </c>
      <c r="P1183" s="126">
        <v>2813.360107</v>
      </c>
      <c r="Q1183" s="127">
        <v>3496990000</v>
      </c>
    </row>
    <row r="1184" spans="2:17">
      <c r="B1184" s="125">
        <v>43314</v>
      </c>
      <c r="C1184" s="126">
        <v>80.800003000000004</v>
      </c>
      <c r="D1184" s="126">
        <v>82.220000999999996</v>
      </c>
      <c r="E1184" s="126">
        <v>80.589995999999999</v>
      </c>
      <c r="F1184" s="126">
        <v>82</v>
      </c>
      <c r="G1184" s="126">
        <v>81.281775999999994</v>
      </c>
      <c r="H1184" s="127">
        <v>9261700</v>
      </c>
      <c r="K1184" s="125">
        <v>43314</v>
      </c>
      <c r="L1184" s="126">
        <v>2800.4799800000001</v>
      </c>
      <c r="M1184" s="126">
        <v>2829.9099120000001</v>
      </c>
      <c r="N1184" s="126">
        <v>2796.3400879999999</v>
      </c>
      <c r="O1184" s="126">
        <v>2827.219971</v>
      </c>
      <c r="P1184" s="126">
        <v>2827.219971</v>
      </c>
      <c r="Q1184" s="127">
        <v>3467380000</v>
      </c>
    </row>
    <row r="1185" spans="2:17">
      <c r="B1185" s="125">
        <v>43315</v>
      </c>
      <c r="C1185" s="126">
        <v>82.139999000000003</v>
      </c>
      <c r="D1185" s="126">
        <v>83.099997999999999</v>
      </c>
      <c r="E1185" s="126">
        <v>81.919998000000007</v>
      </c>
      <c r="F1185" s="126">
        <v>82.330001999999993</v>
      </c>
      <c r="G1185" s="126">
        <v>81.608886999999996</v>
      </c>
      <c r="H1185" s="127">
        <v>7102800</v>
      </c>
      <c r="K1185" s="125">
        <v>43315</v>
      </c>
      <c r="L1185" s="126">
        <v>2829.6201169999999</v>
      </c>
      <c r="M1185" s="126">
        <v>2840.3798830000001</v>
      </c>
      <c r="N1185" s="126">
        <v>2827.3701169999999</v>
      </c>
      <c r="O1185" s="126">
        <v>2840.3500979999999</v>
      </c>
      <c r="P1185" s="126">
        <v>2840.3500979999999</v>
      </c>
      <c r="Q1185" s="127">
        <v>3030390000</v>
      </c>
    </row>
    <row r="1186" spans="2:17">
      <c r="B1186" s="125">
        <v>43318</v>
      </c>
      <c r="C1186" s="126">
        <v>82.199996999999996</v>
      </c>
      <c r="D1186" s="126">
        <v>82.93</v>
      </c>
      <c r="E1186" s="126">
        <v>82.150002000000001</v>
      </c>
      <c r="F1186" s="126">
        <v>82.519997000000004</v>
      </c>
      <c r="G1186" s="126">
        <v>81.797218000000001</v>
      </c>
      <c r="H1186" s="127">
        <v>5669200</v>
      </c>
      <c r="K1186" s="125">
        <v>43318</v>
      </c>
      <c r="L1186" s="126">
        <v>2840.290039</v>
      </c>
      <c r="M1186" s="126">
        <v>2853.290039</v>
      </c>
      <c r="N1186" s="126">
        <v>2835.9799800000001</v>
      </c>
      <c r="O1186" s="126">
        <v>2850.3999020000001</v>
      </c>
      <c r="P1186" s="126">
        <v>2850.3999020000001</v>
      </c>
      <c r="Q1186" s="127">
        <v>2874540000</v>
      </c>
    </row>
    <row r="1187" spans="2:17">
      <c r="B1187" s="125">
        <v>43319</v>
      </c>
      <c r="C1187" s="126">
        <v>82.410004000000001</v>
      </c>
      <c r="D1187" s="126">
        <v>82.68</v>
      </c>
      <c r="E1187" s="126">
        <v>81.730002999999996</v>
      </c>
      <c r="F1187" s="126">
        <v>82.639999000000003</v>
      </c>
      <c r="G1187" s="126">
        <v>81.916167999999999</v>
      </c>
      <c r="H1187" s="127">
        <v>6418000</v>
      </c>
      <c r="K1187" s="125">
        <v>43319</v>
      </c>
      <c r="L1187" s="126">
        <v>2855.919922</v>
      </c>
      <c r="M1187" s="126">
        <v>2863.429932</v>
      </c>
      <c r="N1187" s="126">
        <v>2855.919922</v>
      </c>
      <c r="O1187" s="126">
        <v>2858.4499510000001</v>
      </c>
      <c r="P1187" s="126">
        <v>2858.4499510000001</v>
      </c>
      <c r="Q1187" s="127">
        <v>3162770000</v>
      </c>
    </row>
    <row r="1188" spans="2:17">
      <c r="B1188" s="125">
        <v>43320</v>
      </c>
      <c r="C1188" s="126">
        <v>82.099997999999999</v>
      </c>
      <c r="D1188" s="126">
        <v>82.800003000000004</v>
      </c>
      <c r="E1188" s="126">
        <v>82.099997999999999</v>
      </c>
      <c r="F1188" s="126">
        <v>82.349997999999999</v>
      </c>
      <c r="G1188" s="126">
        <v>81.628708000000003</v>
      </c>
      <c r="H1188" s="127">
        <v>4891300</v>
      </c>
      <c r="K1188" s="125">
        <v>43320</v>
      </c>
      <c r="L1188" s="126">
        <v>2856.790039</v>
      </c>
      <c r="M1188" s="126">
        <v>2862.4399410000001</v>
      </c>
      <c r="N1188" s="126">
        <v>2853.0900879999999</v>
      </c>
      <c r="O1188" s="126">
        <v>2857.6999510000001</v>
      </c>
      <c r="P1188" s="126">
        <v>2857.6999510000001</v>
      </c>
      <c r="Q1188" s="127">
        <v>2972200000</v>
      </c>
    </row>
    <row r="1189" spans="2:17">
      <c r="B1189" s="125">
        <v>43321</v>
      </c>
      <c r="C1189" s="126">
        <v>82.440002000000007</v>
      </c>
      <c r="D1189" s="126">
        <v>82.440002000000007</v>
      </c>
      <c r="E1189" s="126">
        <v>81.300003000000004</v>
      </c>
      <c r="F1189" s="126">
        <v>81.400002000000001</v>
      </c>
      <c r="G1189" s="126">
        <v>80.687034999999995</v>
      </c>
      <c r="H1189" s="127">
        <v>5167400</v>
      </c>
      <c r="K1189" s="125">
        <v>43321</v>
      </c>
      <c r="L1189" s="126">
        <v>2857.1899410000001</v>
      </c>
      <c r="M1189" s="126">
        <v>2862.4799800000001</v>
      </c>
      <c r="N1189" s="126">
        <v>2851.9799800000001</v>
      </c>
      <c r="O1189" s="126">
        <v>2853.580078</v>
      </c>
      <c r="P1189" s="126">
        <v>2853.580078</v>
      </c>
      <c r="Q1189" s="127">
        <v>3047050000</v>
      </c>
    </row>
    <row r="1190" spans="2:17">
      <c r="B1190" s="125">
        <v>43322</v>
      </c>
      <c r="C1190" s="126">
        <v>81.300003000000004</v>
      </c>
      <c r="D1190" s="126">
        <v>81.760002</v>
      </c>
      <c r="E1190" s="126">
        <v>81</v>
      </c>
      <c r="F1190" s="126">
        <v>81.430000000000007</v>
      </c>
      <c r="G1190" s="126">
        <v>80.716766000000007</v>
      </c>
      <c r="H1190" s="127">
        <v>5566000</v>
      </c>
      <c r="K1190" s="125">
        <v>43322</v>
      </c>
      <c r="L1190" s="126">
        <v>2838.8999020000001</v>
      </c>
      <c r="M1190" s="126">
        <v>2842.1999510000001</v>
      </c>
      <c r="N1190" s="126">
        <v>2825.8100589999999</v>
      </c>
      <c r="O1190" s="126">
        <v>2833.280029</v>
      </c>
      <c r="P1190" s="126">
        <v>2833.280029</v>
      </c>
      <c r="Q1190" s="127">
        <v>3256040000</v>
      </c>
    </row>
    <row r="1191" spans="2:17">
      <c r="B1191" s="125">
        <v>43325</v>
      </c>
      <c r="C1191" s="126">
        <v>81.699996999999996</v>
      </c>
      <c r="D1191" s="126">
        <v>82.080001999999993</v>
      </c>
      <c r="E1191" s="126">
        <v>81.150002000000001</v>
      </c>
      <c r="F1191" s="126">
        <v>81.519997000000004</v>
      </c>
      <c r="G1191" s="126">
        <v>80.805976999999999</v>
      </c>
      <c r="H1191" s="127">
        <v>5068100</v>
      </c>
      <c r="K1191" s="125">
        <v>43325</v>
      </c>
      <c r="L1191" s="126">
        <v>2835.459961</v>
      </c>
      <c r="M1191" s="126">
        <v>2843.3999020000001</v>
      </c>
      <c r="N1191" s="126">
        <v>2819.8798830000001</v>
      </c>
      <c r="O1191" s="126">
        <v>2821.929932</v>
      </c>
      <c r="P1191" s="126">
        <v>2821.929932</v>
      </c>
      <c r="Q1191" s="127">
        <v>3158450000</v>
      </c>
    </row>
    <row r="1192" spans="2:17">
      <c r="B1192" s="125">
        <v>43326</v>
      </c>
      <c r="C1192" s="126">
        <v>81.389999000000003</v>
      </c>
      <c r="D1192" s="126">
        <v>81.720000999999996</v>
      </c>
      <c r="E1192" s="126">
        <v>81.230002999999996</v>
      </c>
      <c r="F1192" s="126">
        <v>81.309997999999993</v>
      </c>
      <c r="G1192" s="126">
        <v>80.597815999999995</v>
      </c>
      <c r="H1192" s="127">
        <v>6226900</v>
      </c>
      <c r="K1192" s="125">
        <v>43326</v>
      </c>
      <c r="L1192" s="126">
        <v>2827.8798830000001</v>
      </c>
      <c r="M1192" s="126">
        <v>2843.110107</v>
      </c>
      <c r="N1192" s="126">
        <v>2826.580078</v>
      </c>
      <c r="O1192" s="126">
        <v>2839.959961</v>
      </c>
      <c r="P1192" s="126">
        <v>2839.959961</v>
      </c>
      <c r="Q1192" s="127">
        <v>2976970000</v>
      </c>
    </row>
    <row r="1193" spans="2:17">
      <c r="B1193" s="125">
        <v>43327</v>
      </c>
      <c r="C1193" s="126">
        <v>81.300003000000004</v>
      </c>
      <c r="D1193" s="126">
        <v>82.370002999999997</v>
      </c>
      <c r="E1193" s="126">
        <v>80.809997999999993</v>
      </c>
      <c r="F1193" s="126">
        <v>82.300003000000004</v>
      </c>
      <c r="G1193" s="126">
        <v>81.579147000000006</v>
      </c>
      <c r="H1193" s="127">
        <v>8753500</v>
      </c>
      <c r="K1193" s="125">
        <v>43327</v>
      </c>
      <c r="L1193" s="126">
        <v>2827.9499510000001</v>
      </c>
      <c r="M1193" s="126">
        <v>2827.9499510000001</v>
      </c>
      <c r="N1193" s="126">
        <v>2802.48999</v>
      </c>
      <c r="O1193" s="126">
        <v>2818.3701169999999</v>
      </c>
      <c r="P1193" s="126">
        <v>2818.3701169999999</v>
      </c>
      <c r="Q1193" s="127">
        <v>3645070000</v>
      </c>
    </row>
    <row r="1194" spans="2:17">
      <c r="B1194" s="125">
        <v>43328</v>
      </c>
      <c r="C1194" s="126">
        <v>82.459998999999996</v>
      </c>
      <c r="D1194" s="126">
        <v>84</v>
      </c>
      <c r="E1194" s="126">
        <v>82.309997999999993</v>
      </c>
      <c r="F1194" s="126">
        <v>83.690002000000007</v>
      </c>
      <c r="G1194" s="126">
        <v>82.956978000000007</v>
      </c>
      <c r="H1194" s="127">
        <v>12368000</v>
      </c>
      <c r="K1194" s="125">
        <v>43328</v>
      </c>
      <c r="L1194" s="126">
        <v>2831.4399410000001</v>
      </c>
      <c r="M1194" s="126">
        <v>2850.48999</v>
      </c>
      <c r="N1194" s="126">
        <v>2831.4399410000001</v>
      </c>
      <c r="O1194" s="126">
        <v>2840.6899410000001</v>
      </c>
      <c r="P1194" s="126">
        <v>2840.6899410000001</v>
      </c>
      <c r="Q1194" s="127">
        <v>3219880000</v>
      </c>
    </row>
    <row r="1195" spans="2:17">
      <c r="B1195" s="125">
        <v>43329</v>
      </c>
      <c r="C1195" s="126">
        <v>83.730002999999996</v>
      </c>
      <c r="D1195" s="126">
        <v>84.199996999999996</v>
      </c>
      <c r="E1195" s="126">
        <v>83.599997999999999</v>
      </c>
      <c r="F1195" s="126">
        <v>83.690002000000007</v>
      </c>
      <c r="G1195" s="126">
        <v>82.956978000000007</v>
      </c>
      <c r="H1195" s="127">
        <v>8409300</v>
      </c>
      <c r="K1195" s="125">
        <v>43329</v>
      </c>
      <c r="L1195" s="126">
        <v>2838.320068</v>
      </c>
      <c r="M1195" s="126">
        <v>2855.6298830000001</v>
      </c>
      <c r="N1195" s="126">
        <v>2833.7299800000001</v>
      </c>
      <c r="O1195" s="126">
        <v>2850.1298830000001</v>
      </c>
      <c r="P1195" s="126">
        <v>2850.1298830000001</v>
      </c>
      <c r="Q1195" s="127">
        <v>3024100000</v>
      </c>
    </row>
    <row r="1196" spans="2:17">
      <c r="B1196" s="125">
        <v>43332</v>
      </c>
      <c r="C1196" s="126">
        <v>83.889999000000003</v>
      </c>
      <c r="D1196" s="126">
        <v>83.949996999999996</v>
      </c>
      <c r="E1196" s="126">
        <v>83.309997999999993</v>
      </c>
      <c r="F1196" s="126">
        <v>83.639999000000003</v>
      </c>
      <c r="G1196" s="126">
        <v>82.907409999999999</v>
      </c>
      <c r="H1196" s="127">
        <v>6795800</v>
      </c>
      <c r="K1196" s="125">
        <v>43332</v>
      </c>
      <c r="L1196" s="126">
        <v>2853.929932</v>
      </c>
      <c r="M1196" s="126">
        <v>2859.76001</v>
      </c>
      <c r="N1196" s="126">
        <v>2850.6201169999999</v>
      </c>
      <c r="O1196" s="126">
        <v>2857.0500489999999</v>
      </c>
      <c r="P1196" s="126">
        <v>2857.0500489999999</v>
      </c>
      <c r="Q1196" s="127">
        <v>2748020000</v>
      </c>
    </row>
    <row r="1197" spans="2:17">
      <c r="B1197" s="125">
        <v>43333</v>
      </c>
      <c r="C1197" s="126">
        <v>83.57</v>
      </c>
      <c r="D1197" s="126">
        <v>84</v>
      </c>
      <c r="E1197" s="126">
        <v>83.089995999999999</v>
      </c>
      <c r="F1197" s="126">
        <v>83.900002000000001</v>
      </c>
      <c r="G1197" s="126">
        <v>83.165137999999999</v>
      </c>
      <c r="H1197" s="127">
        <v>8534500</v>
      </c>
      <c r="K1197" s="125">
        <v>43333</v>
      </c>
      <c r="L1197" s="126">
        <v>2861.51001</v>
      </c>
      <c r="M1197" s="126">
        <v>2873.2299800000001</v>
      </c>
      <c r="N1197" s="126">
        <v>2861.320068</v>
      </c>
      <c r="O1197" s="126">
        <v>2862.959961</v>
      </c>
      <c r="P1197" s="126">
        <v>2862.959961</v>
      </c>
      <c r="Q1197" s="127">
        <v>3147140000</v>
      </c>
    </row>
    <row r="1198" spans="2:17">
      <c r="B1198" s="125">
        <v>43334</v>
      </c>
      <c r="C1198" s="126">
        <v>83.809997999999993</v>
      </c>
      <c r="D1198" s="126">
        <v>83.849997999999999</v>
      </c>
      <c r="E1198" s="126">
        <v>83.059997999999993</v>
      </c>
      <c r="F1198" s="126">
        <v>83.389999000000003</v>
      </c>
      <c r="G1198" s="126">
        <v>82.659599</v>
      </c>
      <c r="H1198" s="127">
        <v>5132600</v>
      </c>
      <c r="K1198" s="125">
        <v>43334</v>
      </c>
      <c r="L1198" s="126">
        <v>2860.98999</v>
      </c>
      <c r="M1198" s="126">
        <v>2867.540039</v>
      </c>
      <c r="N1198" s="126">
        <v>2856.0500489999999</v>
      </c>
      <c r="O1198" s="126">
        <v>2861.820068</v>
      </c>
      <c r="P1198" s="126">
        <v>2861.820068</v>
      </c>
      <c r="Q1198" s="127">
        <v>2689560000</v>
      </c>
    </row>
    <row r="1199" spans="2:17">
      <c r="B1199" s="125">
        <v>43335</v>
      </c>
      <c r="C1199" s="126">
        <v>83.010002</v>
      </c>
      <c r="D1199" s="126">
        <v>83.599997999999999</v>
      </c>
      <c r="E1199" s="126">
        <v>82.839995999999999</v>
      </c>
      <c r="F1199" s="126">
        <v>83.239998</v>
      </c>
      <c r="G1199" s="126">
        <v>82.510909999999996</v>
      </c>
      <c r="H1199" s="127">
        <v>4323200</v>
      </c>
      <c r="K1199" s="125">
        <v>43335</v>
      </c>
      <c r="L1199" s="126">
        <v>2860.290039</v>
      </c>
      <c r="M1199" s="126">
        <v>2868.780029</v>
      </c>
      <c r="N1199" s="126">
        <v>2854.030029</v>
      </c>
      <c r="O1199" s="126">
        <v>2856.9799800000001</v>
      </c>
      <c r="P1199" s="126">
        <v>2856.9799800000001</v>
      </c>
      <c r="Q1199" s="127">
        <v>2713910000</v>
      </c>
    </row>
    <row r="1200" spans="2:17">
      <c r="B1200" s="125">
        <v>43336</v>
      </c>
      <c r="C1200" s="126">
        <v>83.220000999999996</v>
      </c>
      <c r="D1200" s="126">
        <v>83.550003000000004</v>
      </c>
      <c r="E1200" s="126">
        <v>83.029999000000004</v>
      </c>
      <c r="F1200" s="126">
        <v>83.360000999999997</v>
      </c>
      <c r="G1200" s="126">
        <v>82.629859999999994</v>
      </c>
      <c r="H1200" s="127">
        <v>5356000</v>
      </c>
      <c r="K1200" s="125">
        <v>43336</v>
      </c>
      <c r="L1200" s="126">
        <v>2862.3500979999999</v>
      </c>
      <c r="M1200" s="126">
        <v>2876.1599120000001</v>
      </c>
      <c r="N1200" s="126">
        <v>2862.3500979999999</v>
      </c>
      <c r="O1200" s="126">
        <v>2874.6899410000001</v>
      </c>
      <c r="P1200" s="126">
        <v>2874.6899410000001</v>
      </c>
      <c r="Q1200" s="127">
        <v>2596190000</v>
      </c>
    </row>
    <row r="1201" spans="2:17">
      <c r="B1201" s="125">
        <v>43339</v>
      </c>
      <c r="C1201" s="126">
        <v>83.5</v>
      </c>
      <c r="D1201" s="126">
        <v>83.82</v>
      </c>
      <c r="E1201" s="126">
        <v>83.019997000000004</v>
      </c>
      <c r="F1201" s="126">
        <v>83.440002000000007</v>
      </c>
      <c r="G1201" s="126">
        <v>82.709166999999994</v>
      </c>
      <c r="H1201" s="127">
        <v>3941500</v>
      </c>
      <c r="K1201" s="125">
        <v>43339</v>
      </c>
      <c r="L1201" s="126">
        <v>2884.6899410000001</v>
      </c>
      <c r="M1201" s="126">
        <v>2898.25</v>
      </c>
      <c r="N1201" s="126">
        <v>2884.6899410000001</v>
      </c>
      <c r="O1201" s="126">
        <v>2896.73999</v>
      </c>
      <c r="P1201" s="126">
        <v>2896.73999</v>
      </c>
      <c r="Q1201" s="127">
        <v>2854080000</v>
      </c>
    </row>
    <row r="1202" spans="2:17">
      <c r="B1202" s="125">
        <v>43340</v>
      </c>
      <c r="C1202" s="126">
        <v>83.720000999999996</v>
      </c>
      <c r="D1202" s="126">
        <v>83.860000999999997</v>
      </c>
      <c r="E1202" s="126">
        <v>83.32</v>
      </c>
      <c r="F1202" s="126">
        <v>83.480002999999996</v>
      </c>
      <c r="G1202" s="126">
        <v>82.748817000000003</v>
      </c>
      <c r="H1202" s="127">
        <v>5405200</v>
      </c>
      <c r="K1202" s="125">
        <v>43340</v>
      </c>
      <c r="L1202" s="126">
        <v>2901.4499510000001</v>
      </c>
      <c r="M1202" s="126">
        <v>2903.7700199999999</v>
      </c>
      <c r="N1202" s="126">
        <v>2893.5</v>
      </c>
      <c r="O1202" s="126">
        <v>2897.5200199999999</v>
      </c>
      <c r="P1202" s="126">
        <v>2897.5200199999999</v>
      </c>
      <c r="Q1202" s="127">
        <v>2683190000</v>
      </c>
    </row>
    <row r="1203" spans="2:17">
      <c r="B1203" s="125">
        <v>43341</v>
      </c>
      <c r="C1203" s="126">
        <v>83.510002</v>
      </c>
      <c r="D1203" s="126">
        <v>83.760002</v>
      </c>
      <c r="E1203" s="126">
        <v>83.290001000000004</v>
      </c>
      <c r="F1203" s="126">
        <v>83.489998</v>
      </c>
      <c r="G1203" s="126">
        <v>82.758719999999997</v>
      </c>
      <c r="H1203" s="127">
        <v>4520400</v>
      </c>
      <c r="K1203" s="125">
        <v>43341</v>
      </c>
      <c r="L1203" s="126">
        <v>2900.6201169999999</v>
      </c>
      <c r="M1203" s="126">
        <v>2916.5</v>
      </c>
      <c r="N1203" s="126">
        <v>2898.3999020000001</v>
      </c>
      <c r="O1203" s="126">
        <v>2914.040039</v>
      </c>
      <c r="P1203" s="126">
        <v>2914.040039</v>
      </c>
      <c r="Q1203" s="127">
        <v>2791860000</v>
      </c>
    </row>
    <row r="1204" spans="2:17">
      <c r="B1204" s="125">
        <v>43342</v>
      </c>
      <c r="C1204" s="126">
        <v>83.389999000000003</v>
      </c>
      <c r="D1204" s="126">
        <v>83.739998</v>
      </c>
      <c r="E1204" s="126">
        <v>83.190002000000007</v>
      </c>
      <c r="F1204" s="126">
        <v>83.410004000000001</v>
      </c>
      <c r="G1204" s="126">
        <v>82.679428000000001</v>
      </c>
      <c r="H1204" s="127">
        <v>4549700</v>
      </c>
      <c r="K1204" s="125">
        <v>43342</v>
      </c>
      <c r="L1204" s="126">
        <v>2908.9399410000001</v>
      </c>
      <c r="M1204" s="126">
        <v>2912.459961</v>
      </c>
      <c r="N1204" s="126">
        <v>2895.219971</v>
      </c>
      <c r="O1204" s="126">
        <v>2901.1298830000001</v>
      </c>
      <c r="P1204" s="126">
        <v>2901.1298830000001</v>
      </c>
      <c r="Q1204" s="127">
        <v>2802180000</v>
      </c>
    </row>
    <row r="1205" spans="2:17">
      <c r="B1205" s="125">
        <v>43343</v>
      </c>
      <c r="C1205" s="126">
        <v>83.349997999999999</v>
      </c>
      <c r="D1205" s="126">
        <v>83.529999000000004</v>
      </c>
      <c r="E1205" s="126">
        <v>82.389999000000003</v>
      </c>
      <c r="F1205" s="126">
        <v>82.949996999999996</v>
      </c>
      <c r="G1205" s="126">
        <v>82.22345</v>
      </c>
      <c r="H1205" s="127">
        <v>6674900</v>
      </c>
      <c r="K1205" s="125">
        <v>43343</v>
      </c>
      <c r="L1205" s="126">
        <v>2898.3701169999999</v>
      </c>
      <c r="M1205" s="126">
        <v>2906.320068</v>
      </c>
      <c r="N1205" s="126">
        <v>2891.7299800000001</v>
      </c>
      <c r="O1205" s="126">
        <v>2901.5200199999999</v>
      </c>
      <c r="P1205" s="126">
        <v>2901.5200199999999</v>
      </c>
      <c r="Q1205" s="127">
        <v>2880260000</v>
      </c>
    </row>
    <row r="1206" spans="2:17">
      <c r="B1206" s="125">
        <v>43347</v>
      </c>
      <c r="C1206" s="126">
        <v>82.480002999999996</v>
      </c>
      <c r="D1206" s="126">
        <v>82.959998999999996</v>
      </c>
      <c r="E1206" s="126">
        <v>82.07</v>
      </c>
      <c r="F1206" s="126">
        <v>82.699996999999996</v>
      </c>
      <c r="G1206" s="126">
        <v>81.975639000000001</v>
      </c>
      <c r="H1206" s="127">
        <v>5800700</v>
      </c>
      <c r="K1206" s="125">
        <v>43347</v>
      </c>
      <c r="L1206" s="126">
        <v>2896.959961</v>
      </c>
      <c r="M1206" s="126">
        <v>2900.179932</v>
      </c>
      <c r="N1206" s="126">
        <v>2885.1298830000001</v>
      </c>
      <c r="O1206" s="126">
        <v>2896.719971</v>
      </c>
      <c r="P1206" s="126">
        <v>2896.719971</v>
      </c>
      <c r="Q1206" s="127">
        <v>3077060000</v>
      </c>
    </row>
    <row r="1207" spans="2:17">
      <c r="B1207" s="125">
        <v>43348</v>
      </c>
      <c r="C1207" s="126">
        <v>82.110000999999997</v>
      </c>
      <c r="D1207" s="126">
        <v>83.470000999999996</v>
      </c>
      <c r="E1207" s="126">
        <v>82.110000999999997</v>
      </c>
      <c r="F1207" s="126">
        <v>83.290001000000004</v>
      </c>
      <c r="G1207" s="126">
        <v>82.560478000000003</v>
      </c>
      <c r="H1207" s="127">
        <v>7651900</v>
      </c>
      <c r="K1207" s="125">
        <v>43348</v>
      </c>
      <c r="L1207" s="126">
        <v>2891.5900879999999</v>
      </c>
      <c r="M1207" s="126">
        <v>2894.209961</v>
      </c>
      <c r="N1207" s="126">
        <v>2876.919922</v>
      </c>
      <c r="O1207" s="126">
        <v>2888.6000979999999</v>
      </c>
      <c r="P1207" s="126">
        <v>2888.6000979999999</v>
      </c>
      <c r="Q1207" s="127">
        <v>3241250000</v>
      </c>
    </row>
    <row r="1208" spans="2:17">
      <c r="B1208" s="125">
        <v>43349</v>
      </c>
      <c r="C1208" s="126">
        <v>82.910004000000001</v>
      </c>
      <c r="D1208" s="126">
        <v>83.309997999999993</v>
      </c>
      <c r="E1208" s="126">
        <v>82.489998</v>
      </c>
      <c r="F1208" s="126">
        <v>82.650002000000001</v>
      </c>
      <c r="G1208" s="126">
        <v>81.926085999999998</v>
      </c>
      <c r="H1208" s="127">
        <v>7541100</v>
      </c>
      <c r="K1208" s="125">
        <v>43349</v>
      </c>
      <c r="L1208" s="126">
        <v>2888.639893</v>
      </c>
      <c r="M1208" s="126">
        <v>2892.0500489999999</v>
      </c>
      <c r="N1208" s="126">
        <v>2867.290039</v>
      </c>
      <c r="O1208" s="126">
        <v>2878.0500489999999</v>
      </c>
      <c r="P1208" s="126">
        <v>2878.0500489999999</v>
      </c>
      <c r="Q1208" s="127">
        <v>3139590000</v>
      </c>
    </row>
    <row r="1209" spans="2:17">
      <c r="B1209" s="125">
        <v>43350</v>
      </c>
      <c r="C1209" s="126">
        <v>82.099997999999999</v>
      </c>
      <c r="D1209" s="126">
        <v>82.199996999999996</v>
      </c>
      <c r="E1209" s="126">
        <v>81.25</v>
      </c>
      <c r="F1209" s="126">
        <v>81.910004000000001</v>
      </c>
      <c r="G1209" s="126">
        <v>81.192565999999999</v>
      </c>
      <c r="H1209" s="127">
        <v>11110900</v>
      </c>
      <c r="K1209" s="125">
        <v>43350</v>
      </c>
      <c r="L1209" s="126">
        <v>2868.26001</v>
      </c>
      <c r="M1209" s="126">
        <v>2883.8100589999999</v>
      </c>
      <c r="N1209" s="126">
        <v>2864.1201169999999</v>
      </c>
      <c r="O1209" s="126">
        <v>2871.679932</v>
      </c>
      <c r="P1209" s="126">
        <v>2871.679932</v>
      </c>
      <c r="Q1209" s="127">
        <v>2946270000</v>
      </c>
    </row>
    <row r="1210" spans="2:17">
      <c r="B1210" s="125">
        <v>43353</v>
      </c>
      <c r="C1210" s="126">
        <v>82.580001999999993</v>
      </c>
      <c r="D1210" s="126">
        <v>83.099997999999999</v>
      </c>
      <c r="E1210" s="126">
        <v>82.339995999999999</v>
      </c>
      <c r="F1210" s="126">
        <v>82.379997000000003</v>
      </c>
      <c r="G1210" s="126">
        <v>81.658446999999995</v>
      </c>
      <c r="H1210" s="127">
        <v>6783000</v>
      </c>
      <c r="K1210" s="125">
        <v>43353</v>
      </c>
      <c r="L1210" s="126">
        <v>2881.389893</v>
      </c>
      <c r="M1210" s="126">
        <v>2886.929932</v>
      </c>
      <c r="N1210" s="126">
        <v>2875.9399410000001</v>
      </c>
      <c r="O1210" s="126">
        <v>2877.1298830000001</v>
      </c>
      <c r="P1210" s="126">
        <v>2877.1298830000001</v>
      </c>
      <c r="Q1210" s="127">
        <v>2731400000</v>
      </c>
    </row>
    <row r="1211" spans="2:17">
      <c r="B1211" s="125">
        <v>43354</v>
      </c>
      <c r="C1211" s="126">
        <v>82.129997000000003</v>
      </c>
      <c r="D1211" s="126">
        <v>82.419998000000007</v>
      </c>
      <c r="E1211" s="126">
        <v>81.629997000000003</v>
      </c>
      <c r="F1211" s="126">
        <v>82.010002</v>
      </c>
      <c r="G1211" s="126">
        <v>81.291686999999996</v>
      </c>
      <c r="H1211" s="127">
        <v>5210300</v>
      </c>
      <c r="K1211" s="125">
        <v>43354</v>
      </c>
      <c r="L1211" s="126">
        <v>2871.570068</v>
      </c>
      <c r="M1211" s="126">
        <v>2892.5200199999999</v>
      </c>
      <c r="N1211" s="126">
        <v>2866.780029</v>
      </c>
      <c r="O1211" s="126">
        <v>2887.889893</v>
      </c>
      <c r="P1211" s="126">
        <v>2887.889893</v>
      </c>
      <c r="Q1211" s="127">
        <v>2899660000</v>
      </c>
    </row>
    <row r="1212" spans="2:17">
      <c r="B1212" s="125">
        <v>43355</v>
      </c>
      <c r="C1212" s="126">
        <v>81.900002000000001</v>
      </c>
      <c r="D1212" s="126">
        <v>83.18</v>
      </c>
      <c r="E1212" s="126">
        <v>81.699996999999996</v>
      </c>
      <c r="F1212" s="126">
        <v>83.110000999999997</v>
      </c>
      <c r="G1212" s="126">
        <v>82.382050000000007</v>
      </c>
      <c r="H1212" s="127">
        <v>5925200</v>
      </c>
      <c r="K1212" s="125">
        <v>43355</v>
      </c>
      <c r="L1212" s="126">
        <v>2888.290039</v>
      </c>
      <c r="M1212" s="126">
        <v>2894.6499020000001</v>
      </c>
      <c r="N1212" s="126">
        <v>2879.1999510000001</v>
      </c>
      <c r="O1212" s="126">
        <v>2888.919922</v>
      </c>
      <c r="P1212" s="126">
        <v>2888.919922</v>
      </c>
      <c r="Q1212" s="127">
        <v>3264930000</v>
      </c>
    </row>
    <row r="1213" spans="2:17">
      <c r="B1213" s="125">
        <v>43356</v>
      </c>
      <c r="C1213" s="126">
        <v>83.269997000000004</v>
      </c>
      <c r="D1213" s="126">
        <v>83.489998</v>
      </c>
      <c r="E1213" s="126">
        <v>82.650002000000001</v>
      </c>
      <c r="F1213" s="126">
        <v>83.449996999999996</v>
      </c>
      <c r="G1213" s="126">
        <v>82.719070000000002</v>
      </c>
      <c r="H1213" s="127">
        <v>5328400</v>
      </c>
      <c r="K1213" s="125">
        <v>43356</v>
      </c>
      <c r="L1213" s="126">
        <v>2896.8500979999999</v>
      </c>
      <c r="M1213" s="126">
        <v>2906.76001</v>
      </c>
      <c r="N1213" s="126">
        <v>2896.389893</v>
      </c>
      <c r="O1213" s="126">
        <v>2904.179932</v>
      </c>
      <c r="P1213" s="126">
        <v>2904.179932</v>
      </c>
      <c r="Q1213" s="127">
        <v>3254930000</v>
      </c>
    </row>
    <row r="1214" spans="2:17">
      <c r="B1214" s="125">
        <v>43357</v>
      </c>
      <c r="C1214" s="126">
        <v>83.470000999999996</v>
      </c>
      <c r="D1214" s="126">
        <v>83.669998000000007</v>
      </c>
      <c r="E1214" s="126">
        <v>82.970000999999996</v>
      </c>
      <c r="F1214" s="126">
        <v>83.610000999999997</v>
      </c>
      <c r="G1214" s="126">
        <v>82.877669999999995</v>
      </c>
      <c r="H1214" s="127">
        <v>5004100</v>
      </c>
      <c r="K1214" s="125">
        <v>43357</v>
      </c>
      <c r="L1214" s="126">
        <v>2906.3798830000001</v>
      </c>
      <c r="M1214" s="126">
        <v>2908.3000489999999</v>
      </c>
      <c r="N1214" s="126">
        <v>2895.7700199999999</v>
      </c>
      <c r="O1214" s="126">
        <v>2904.9799800000001</v>
      </c>
      <c r="P1214" s="126">
        <v>2904.9799800000001</v>
      </c>
      <c r="Q1214" s="127">
        <v>3149800000</v>
      </c>
    </row>
    <row r="1215" spans="2:17">
      <c r="B1215" s="125">
        <v>43360</v>
      </c>
      <c r="C1215" s="126">
        <v>83.5</v>
      </c>
      <c r="D1215" s="126">
        <v>84.269997000000004</v>
      </c>
      <c r="E1215" s="126">
        <v>83.339995999999999</v>
      </c>
      <c r="F1215" s="126">
        <v>84.25</v>
      </c>
      <c r="G1215" s="126">
        <v>83.512069999999994</v>
      </c>
      <c r="H1215" s="127">
        <v>7098800</v>
      </c>
      <c r="K1215" s="125">
        <v>43360</v>
      </c>
      <c r="L1215" s="126">
        <v>2903.830078</v>
      </c>
      <c r="M1215" s="126">
        <v>2904.6499020000001</v>
      </c>
      <c r="N1215" s="126">
        <v>2886.1599120000001</v>
      </c>
      <c r="O1215" s="126">
        <v>2888.8000489999999</v>
      </c>
      <c r="P1215" s="126">
        <v>2888.8000489999999</v>
      </c>
      <c r="Q1215" s="127">
        <v>2947760000</v>
      </c>
    </row>
    <row r="1216" spans="2:17">
      <c r="B1216" s="125">
        <v>43361</v>
      </c>
      <c r="C1216" s="126">
        <v>84.290001000000004</v>
      </c>
      <c r="D1216" s="126">
        <v>84.290001000000004</v>
      </c>
      <c r="E1216" s="126">
        <v>83.580001999999993</v>
      </c>
      <c r="F1216" s="126">
        <v>84</v>
      </c>
      <c r="G1216" s="126">
        <v>83.264258999999996</v>
      </c>
      <c r="H1216" s="127">
        <v>6022800</v>
      </c>
      <c r="K1216" s="125">
        <v>43361</v>
      </c>
      <c r="L1216" s="126">
        <v>2890.73999</v>
      </c>
      <c r="M1216" s="126">
        <v>2911.169922</v>
      </c>
      <c r="N1216" s="126">
        <v>2890.429932</v>
      </c>
      <c r="O1216" s="126">
        <v>2904.3100589999999</v>
      </c>
      <c r="P1216" s="126">
        <v>2904.3100589999999</v>
      </c>
      <c r="Q1216" s="127">
        <v>3074610000</v>
      </c>
    </row>
    <row r="1217" spans="2:17">
      <c r="B1217" s="125">
        <v>43362</v>
      </c>
      <c r="C1217" s="126">
        <v>83.919998000000007</v>
      </c>
      <c r="D1217" s="126">
        <v>84.290001000000004</v>
      </c>
      <c r="E1217" s="126">
        <v>83.769997000000004</v>
      </c>
      <c r="F1217" s="126">
        <v>84</v>
      </c>
      <c r="G1217" s="126">
        <v>83.264258999999996</v>
      </c>
      <c r="H1217" s="127">
        <v>6157600</v>
      </c>
      <c r="K1217" s="125">
        <v>43362</v>
      </c>
      <c r="L1217" s="126">
        <v>2906.6000979999999</v>
      </c>
      <c r="M1217" s="126">
        <v>2912.360107</v>
      </c>
      <c r="N1217" s="126">
        <v>2903.820068</v>
      </c>
      <c r="O1217" s="126">
        <v>2907.9499510000001</v>
      </c>
      <c r="P1217" s="126">
        <v>2907.9499510000001</v>
      </c>
      <c r="Q1217" s="127">
        <v>3280020000</v>
      </c>
    </row>
    <row r="1218" spans="2:17">
      <c r="B1218" s="125">
        <v>43363</v>
      </c>
      <c r="C1218" s="126">
        <v>84.290001000000004</v>
      </c>
      <c r="D1218" s="126">
        <v>85.639999000000003</v>
      </c>
      <c r="E1218" s="126">
        <v>84.230002999999996</v>
      </c>
      <c r="F1218" s="126">
        <v>85.360000999999997</v>
      </c>
      <c r="G1218" s="126">
        <v>84.612342999999996</v>
      </c>
      <c r="H1218" s="127">
        <v>10053000</v>
      </c>
      <c r="K1218" s="125">
        <v>43363</v>
      </c>
      <c r="L1218" s="126">
        <v>2919.7299800000001</v>
      </c>
      <c r="M1218" s="126">
        <v>2934.8000489999999</v>
      </c>
      <c r="N1218" s="126">
        <v>2919.7299800000001</v>
      </c>
      <c r="O1218" s="126">
        <v>2930.75</v>
      </c>
      <c r="P1218" s="126">
        <v>2930.75</v>
      </c>
      <c r="Q1218" s="127">
        <v>3337730000</v>
      </c>
    </row>
    <row r="1219" spans="2:17">
      <c r="B1219" s="125">
        <v>43364</v>
      </c>
      <c r="C1219" s="126">
        <v>85.809997999999993</v>
      </c>
      <c r="D1219" s="126">
        <v>86.279999000000004</v>
      </c>
      <c r="E1219" s="126">
        <v>85.519997000000004</v>
      </c>
      <c r="F1219" s="126">
        <v>85.82</v>
      </c>
      <c r="G1219" s="126">
        <v>85.068314000000001</v>
      </c>
      <c r="H1219" s="127">
        <v>17402500</v>
      </c>
      <c r="K1219" s="125">
        <v>43364</v>
      </c>
      <c r="L1219" s="126">
        <v>2936.76001</v>
      </c>
      <c r="M1219" s="126">
        <v>2940.9099120000001</v>
      </c>
      <c r="N1219" s="126">
        <v>2927.110107</v>
      </c>
      <c r="O1219" s="126">
        <v>2929.669922</v>
      </c>
      <c r="P1219" s="126">
        <v>2929.669922</v>
      </c>
      <c r="Q1219" s="127">
        <v>5607610000</v>
      </c>
    </row>
    <row r="1220" spans="2:17">
      <c r="B1220" s="125">
        <v>43367</v>
      </c>
      <c r="C1220" s="126">
        <v>85.629997000000003</v>
      </c>
      <c r="D1220" s="126">
        <v>85.709998999999996</v>
      </c>
      <c r="E1220" s="126">
        <v>84.230002999999996</v>
      </c>
      <c r="F1220" s="126">
        <v>84.269997000000004</v>
      </c>
      <c r="G1220" s="126">
        <v>83.531891000000002</v>
      </c>
      <c r="H1220" s="127">
        <v>6389400</v>
      </c>
      <c r="K1220" s="125">
        <v>43367</v>
      </c>
      <c r="L1220" s="126">
        <v>2921.830078</v>
      </c>
      <c r="M1220" s="126">
        <v>2923.790039</v>
      </c>
      <c r="N1220" s="126">
        <v>2912.6298830000001</v>
      </c>
      <c r="O1220" s="126">
        <v>2919.3701169999999</v>
      </c>
      <c r="P1220" s="126">
        <v>2919.3701169999999</v>
      </c>
      <c r="Q1220" s="127">
        <v>3372210000</v>
      </c>
    </row>
    <row r="1221" spans="2:17">
      <c r="B1221" s="125">
        <v>43368</v>
      </c>
      <c r="C1221" s="126">
        <v>84.279999000000004</v>
      </c>
      <c r="D1221" s="126">
        <v>84.410004000000001</v>
      </c>
      <c r="E1221" s="126">
        <v>83.080001999999993</v>
      </c>
      <c r="F1221" s="126">
        <v>83.120002999999997</v>
      </c>
      <c r="G1221" s="126">
        <v>82.391968000000006</v>
      </c>
      <c r="H1221" s="127">
        <v>5657200</v>
      </c>
      <c r="K1221" s="125">
        <v>43368</v>
      </c>
      <c r="L1221" s="126">
        <v>2921.75</v>
      </c>
      <c r="M1221" s="126">
        <v>2923.9499510000001</v>
      </c>
      <c r="N1221" s="126">
        <v>2913.6999510000001</v>
      </c>
      <c r="O1221" s="126">
        <v>2915.5600589999999</v>
      </c>
      <c r="P1221" s="126">
        <v>2915.5600589999999</v>
      </c>
      <c r="Q1221" s="127">
        <v>3285480000</v>
      </c>
    </row>
    <row r="1222" spans="2:17">
      <c r="B1222" s="125">
        <v>43369</v>
      </c>
      <c r="C1222" s="126">
        <v>83.25</v>
      </c>
      <c r="D1222" s="126">
        <v>83.989998</v>
      </c>
      <c r="E1222" s="126">
        <v>83.029999000000004</v>
      </c>
      <c r="F1222" s="126">
        <v>83.260002</v>
      </c>
      <c r="G1222" s="126">
        <v>82.530738999999997</v>
      </c>
      <c r="H1222" s="127">
        <v>6581000</v>
      </c>
      <c r="K1222" s="125">
        <v>43369</v>
      </c>
      <c r="L1222" s="126">
        <v>2916.9799800000001</v>
      </c>
      <c r="M1222" s="126">
        <v>2931.1499020000001</v>
      </c>
      <c r="N1222" s="126">
        <v>2903.280029</v>
      </c>
      <c r="O1222" s="126">
        <v>2905.969971</v>
      </c>
      <c r="P1222" s="126">
        <v>2905.969971</v>
      </c>
      <c r="Q1222" s="127">
        <v>3388620000</v>
      </c>
    </row>
    <row r="1223" spans="2:17">
      <c r="B1223" s="125">
        <v>43370</v>
      </c>
      <c r="C1223" s="126">
        <v>83.040001000000004</v>
      </c>
      <c r="D1223" s="126">
        <v>83.629997000000003</v>
      </c>
      <c r="E1223" s="126">
        <v>82.809997999999993</v>
      </c>
      <c r="F1223" s="126">
        <v>82.860000999999997</v>
      </c>
      <c r="G1223" s="126">
        <v>82.134238999999994</v>
      </c>
      <c r="H1223" s="127">
        <v>6277600</v>
      </c>
      <c r="K1223" s="125">
        <v>43370</v>
      </c>
      <c r="L1223" s="126">
        <v>2911.6499020000001</v>
      </c>
      <c r="M1223" s="126">
        <v>2927.219971</v>
      </c>
      <c r="N1223" s="126">
        <v>2909.2700199999999</v>
      </c>
      <c r="O1223" s="126">
        <v>2914</v>
      </c>
      <c r="P1223" s="126">
        <v>2914</v>
      </c>
      <c r="Q1223" s="127">
        <v>3060850000</v>
      </c>
    </row>
    <row r="1224" spans="2:17">
      <c r="B1224" s="125">
        <v>43371</v>
      </c>
      <c r="C1224" s="126">
        <v>83.029999000000004</v>
      </c>
      <c r="D1224" s="126">
        <v>83.290001000000004</v>
      </c>
      <c r="E1224" s="126">
        <v>82.790001000000004</v>
      </c>
      <c r="F1224" s="126">
        <v>83.230002999999996</v>
      </c>
      <c r="G1224" s="126">
        <v>82.501007000000001</v>
      </c>
      <c r="H1224" s="127">
        <v>5125800</v>
      </c>
      <c r="K1224" s="125">
        <v>43371</v>
      </c>
      <c r="L1224" s="126">
        <v>2910.030029</v>
      </c>
      <c r="M1224" s="126">
        <v>2920.530029</v>
      </c>
      <c r="N1224" s="126">
        <v>2907.5</v>
      </c>
      <c r="O1224" s="126">
        <v>2913.9799800000001</v>
      </c>
      <c r="P1224" s="126">
        <v>2913.9799800000001</v>
      </c>
      <c r="Q1224" s="127">
        <v>3432300000</v>
      </c>
    </row>
    <row r="1225" spans="2:17">
      <c r="B1225" s="125">
        <v>43374</v>
      </c>
      <c r="C1225" s="126">
        <v>83.309997999999993</v>
      </c>
      <c r="D1225" s="126">
        <v>83.720000999999996</v>
      </c>
      <c r="E1225" s="126">
        <v>83.169998000000007</v>
      </c>
      <c r="F1225" s="126">
        <v>83.669998000000007</v>
      </c>
      <c r="G1225" s="126">
        <v>82.937149000000005</v>
      </c>
      <c r="H1225" s="127">
        <v>4899900</v>
      </c>
      <c r="K1225" s="125">
        <v>43374</v>
      </c>
      <c r="L1225" s="126">
        <v>2926.290039</v>
      </c>
      <c r="M1225" s="126">
        <v>2937.0600589999999</v>
      </c>
      <c r="N1225" s="126">
        <v>2917.9099120000001</v>
      </c>
      <c r="O1225" s="126">
        <v>2924.5900879999999</v>
      </c>
      <c r="P1225" s="126">
        <v>2924.5900879999999</v>
      </c>
      <c r="Q1225" s="127">
        <v>3364190000</v>
      </c>
    </row>
    <row r="1226" spans="2:17">
      <c r="B1226" s="125">
        <v>43375</v>
      </c>
      <c r="C1226" s="126">
        <v>83.480002999999996</v>
      </c>
      <c r="D1226" s="126">
        <v>84.440002000000007</v>
      </c>
      <c r="E1226" s="126">
        <v>83.370002999999997</v>
      </c>
      <c r="F1226" s="126">
        <v>84.360000999999997</v>
      </c>
      <c r="G1226" s="126">
        <v>83.621100999999996</v>
      </c>
      <c r="H1226" s="127">
        <v>7390900</v>
      </c>
      <c r="K1226" s="125">
        <v>43375</v>
      </c>
      <c r="L1226" s="126">
        <v>2923.8000489999999</v>
      </c>
      <c r="M1226" s="126">
        <v>2931.419922</v>
      </c>
      <c r="N1226" s="126">
        <v>2919.3701169999999</v>
      </c>
      <c r="O1226" s="126">
        <v>2923.429932</v>
      </c>
      <c r="P1226" s="126">
        <v>2923.429932</v>
      </c>
      <c r="Q1226" s="127">
        <v>3401880000</v>
      </c>
    </row>
    <row r="1227" spans="2:17">
      <c r="B1227" s="125">
        <v>43376</v>
      </c>
      <c r="C1227" s="126">
        <v>84.440002000000007</v>
      </c>
      <c r="D1227" s="126">
        <v>84.519997000000004</v>
      </c>
      <c r="E1227" s="126">
        <v>82.849997999999999</v>
      </c>
      <c r="F1227" s="126">
        <v>83.029999000000004</v>
      </c>
      <c r="G1227" s="126">
        <v>82.302750000000003</v>
      </c>
      <c r="H1227" s="127">
        <v>7958700</v>
      </c>
      <c r="K1227" s="125">
        <v>43376</v>
      </c>
      <c r="L1227" s="126">
        <v>2931.6899410000001</v>
      </c>
      <c r="M1227" s="126">
        <v>2939.860107</v>
      </c>
      <c r="N1227" s="126">
        <v>2921.360107</v>
      </c>
      <c r="O1227" s="126">
        <v>2925.51001</v>
      </c>
      <c r="P1227" s="126">
        <v>2925.51001</v>
      </c>
      <c r="Q1227" s="127">
        <v>3598710000</v>
      </c>
    </row>
    <row r="1228" spans="2:17">
      <c r="B1228" s="125">
        <v>43377</v>
      </c>
      <c r="C1228" s="126">
        <v>82.5</v>
      </c>
      <c r="D1228" s="126">
        <v>82.5</v>
      </c>
      <c r="E1228" s="126">
        <v>81.099997999999999</v>
      </c>
      <c r="F1228" s="126">
        <v>81.919998000000007</v>
      </c>
      <c r="G1228" s="126">
        <v>81.202477000000002</v>
      </c>
      <c r="H1228" s="127">
        <v>7029900</v>
      </c>
      <c r="K1228" s="125">
        <v>43377</v>
      </c>
      <c r="L1228" s="126">
        <v>2919.3500979999999</v>
      </c>
      <c r="M1228" s="126">
        <v>2919.780029</v>
      </c>
      <c r="N1228" s="126">
        <v>2883.919922</v>
      </c>
      <c r="O1228" s="126">
        <v>2901.610107</v>
      </c>
      <c r="P1228" s="126">
        <v>2901.610107</v>
      </c>
      <c r="Q1228" s="127">
        <v>3496860000</v>
      </c>
    </row>
    <row r="1229" spans="2:17">
      <c r="B1229" s="125">
        <v>43378</v>
      </c>
      <c r="C1229" s="126">
        <v>81.980002999999996</v>
      </c>
      <c r="D1229" s="126">
        <v>82.449996999999996</v>
      </c>
      <c r="E1229" s="126">
        <v>81.980002999999996</v>
      </c>
      <c r="F1229" s="126">
        <v>82.150002000000001</v>
      </c>
      <c r="G1229" s="126">
        <v>81.430465999999996</v>
      </c>
      <c r="H1229" s="127">
        <v>5454600</v>
      </c>
      <c r="K1229" s="125">
        <v>43378</v>
      </c>
      <c r="L1229" s="126">
        <v>2902.540039</v>
      </c>
      <c r="M1229" s="126">
        <v>2909.639893</v>
      </c>
      <c r="N1229" s="126">
        <v>2869.290039</v>
      </c>
      <c r="O1229" s="126">
        <v>2885.570068</v>
      </c>
      <c r="P1229" s="126">
        <v>2885.570068</v>
      </c>
      <c r="Q1229" s="127">
        <v>3328980000</v>
      </c>
    </row>
    <row r="1230" spans="2:17">
      <c r="B1230" s="125">
        <v>43381</v>
      </c>
      <c r="C1230" s="126">
        <v>81.980002999999996</v>
      </c>
      <c r="D1230" s="126">
        <v>82.739998</v>
      </c>
      <c r="E1230" s="126">
        <v>81.75</v>
      </c>
      <c r="F1230" s="126">
        <v>82.400002000000001</v>
      </c>
      <c r="G1230" s="126">
        <v>81.678275999999997</v>
      </c>
      <c r="H1230" s="127">
        <v>7192300</v>
      </c>
      <c r="K1230" s="125">
        <v>43381</v>
      </c>
      <c r="L1230" s="126">
        <v>2877.530029</v>
      </c>
      <c r="M1230" s="126">
        <v>2889.4499510000001</v>
      </c>
      <c r="N1230" s="126">
        <v>2862.080078</v>
      </c>
      <c r="O1230" s="126">
        <v>2884.429932</v>
      </c>
      <c r="P1230" s="126">
        <v>2884.429932</v>
      </c>
      <c r="Q1230" s="127">
        <v>3330320000</v>
      </c>
    </row>
    <row r="1231" spans="2:17">
      <c r="B1231" s="125">
        <v>43382</v>
      </c>
      <c r="C1231" s="126">
        <v>82.389999000000003</v>
      </c>
      <c r="D1231" s="126">
        <v>82.720000999999996</v>
      </c>
      <c r="E1231" s="126">
        <v>82.059997999999993</v>
      </c>
      <c r="F1231" s="126">
        <v>82.199996999999996</v>
      </c>
      <c r="G1231" s="126">
        <v>81.480018999999999</v>
      </c>
      <c r="H1231" s="127">
        <v>6268100</v>
      </c>
      <c r="K1231" s="125">
        <v>43382</v>
      </c>
      <c r="L1231" s="126">
        <v>2882.51001</v>
      </c>
      <c r="M1231" s="126">
        <v>2894.830078</v>
      </c>
      <c r="N1231" s="126">
        <v>2874.2700199999999</v>
      </c>
      <c r="O1231" s="126">
        <v>2880.3400879999999</v>
      </c>
      <c r="P1231" s="126">
        <v>2880.3400879999999</v>
      </c>
      <c r="Q1231" s="127">
        <v>3520500000</v>
      </c>
    </row>
    <row r="1232" spans="2:17">
      <c r="B1232" s="125">
        <v>43383</v>
      </c>
      <c r="C1232" s="126">
        <v>81.809997999999993</v>
      </c>
      <c r="D1232" s="126">
        <v>82.68</v>
      </c>
      <c r="E1232" s="126">
        <v>81.440002000000007</v>
      </c>
      <c r="F1232" s="126">
        <v>81.440002000000007</v>
      </c>
      <c r="G1232" s="126">
        <v>80.726685000000003</v>
      </c>
      <c r="H1232" s="127">
        <v>9295800</v>
      </c>
      <c r="K1232" s="125">
        <v>43383</v>
      </c>
      <c r="L1232" s="126">
        <v>2873.8999020000001</v>
      </c>
      <c r="M1232" s="126">
        <v>2874.0200199999999</v>
      </c>
      <c r="N1232" s="126">
        <v>2784.860107</v>
      </c>
      <c r="O1232" s="126">
        <v>2785.679932</v>
      </c>
      <c r="P1232" s="126">
        <v>2785.679932</v>
      </c>
      <c r="Q1232" s="127">
        <v>4501250000</v>
      </c>
    </row>
    <row r="1233" spans="2:17">
      <c r="B1233" s="125">
        <v>43384</v>
      </c>
      <c r="C1233" s="126">
        <v>81.639999000000003</v>
      </c>
      <c r="D1233" s="126">
        <v>81.970000999999996</v>
      </c>
      <c r="E1233" s="126">
        <v>78.669998000000007</v>
      </c>
      <c r="F1233" s="126">
        <v>78.870002999999997</v>
      </c>
      <c r="G1233" s="126">
        <v>78.179192</v>
      </c>
      <c r="H1233" s="127">
        <v>12560300</v>
      </c>
      <c r="K1233" s="125">
        <v>43384</v>
      </c>
      <c r="L1233" s="126">
        <v>2776.8701169999999</v>
      </c>
      <c r="M1233" s="126">
        <v>2795.139893</v>
      </c>
      <c r="N1233" s="126">
        <v>2710.51001</v>
      </c>
      <c r="O1233" s="126">
        <v>2728.3701169999999</v>
      </c>
      <c r="P1233" s="126">
        <v>2728.3701169999999</v>
      </c>
      <c r="Q1233" s="127">
        <v>4890630000</v>
      </c>
    </row>
    <row r="1234" spans="2:17">
      <c r="B1234" s="125">
        <v>43385</v>
      </c>
      <c r="C1234" s="126">
        <v>79.370002999999997</v>
      </c>
      <c r="D1234" s="126">
        <v>79.379997000000003</v>
      </c>
      <c r="E1234" s="126">
        <v>78.489998</v>
      </c>
      <c r="F1234" s="126">
        <v>79.059997999999993</v>
      </c>
      <c r="G1234" s="126">
        <v>78.367523000000006</v>
      </c>
      <c r="H1234" s="127">
        <v>9878700</v>
      </c>
      <c r="K1234" s="125">
        <v>43385</v>
      </c>
      <c r="L1234" s="126">
        <v>2770.540039</v>
      </c>
      <c r="M1234" s="126">
        <v>2775.7700199999999</v>
      </c>
      <c r="N1234" s="126">
        <v>2729.4399410000001</v>
      </c>
      <c r="O1234" s="126">
        <v>2767.1298830000001</v>
      </c>
      <c r="P1234" s="126">
        <v>2767.1298830000001</v>
      </c>
      <c r="Q1234" s="127">
        <v>3966040000</v>
      </c>
    </row>
    <row r="1235" spans="2:17">
      <c r="B1235" s="125">
        <v>43388</v>
      </c>
      <c r="C1235" s="126">
        <v>79.010002</v>
      </c>
      <c r="D1235" s="126">
        <v>80.540001000000004</v>
      </c>
      <c r="E1235" s="126">
        <v>78.919998000000007</v>
      </c>
      <c r="F1235" s="126">
        <v>80.129997000000003</v>
      </c>
      <c r="G1235" s="126">
        <v>79.428154000000006</v>
      </c>
      <c r="H1235" s="127">
        <v>9691500</v>
      </c>
      <c r="K1235" s="125">
        <v>43388</v>
      </c>
      <c r="L1235" s="126">
        <v>2763.830078</v>
      </c>
      <c r="M1235" s="126">
        <v>2775.98999</v>
      </c>
      <c r="N1235" s="126">
        <v>2749.030029</v>
      </c>
      <c r="O1235" s="126">
        <v>2750.790039</v>
      </c>
      <c r="P1235" s="126">
        <v>2750.790039</v>
      </c>
      <c r="Q1235" s="127">
        <v>3300140000</v>
      </c>
    </row>
    <row r="1236" spans="2:17">
      <c r="B1236" s="125">
        <v>43389</v>
      </c>
      <c r="C1236" s="126">
        <v>79.910004000000001</v>
      </c>
      <c r="D1236" s="126">
        <v>81.089995999999999</v>
      </c>
      <c r="E1236" s="126">
        <v>79.900002000000001</v>
      </c>
      <c r="F1236" s="126">
        <v>81.010002</v>
      </c>
      <c r="G1236" s="126">
        <v>80.300445999999994</v>
      </c>
      <c r="H1236" s="127">
        <v>9462600</v>
      </c>
      <c r="K1236" s="125">
        <v>43389</v>
      </c>
      <c r="L1236" s="126">
        <v>2767.0500489999999</v>
      </c>
      <c r="M1236" s="126">
        <v>2813.459961</v>
      </c>
      <c r="N1236" s="126">
        <v>2766.9099120000001</v>
      </c>
      <c r="O1236" s="126">
        <v>2809.919922</v>
      </c>
      <c r="P1236" s="126">
        <v>2809.919922</v>
      </c>
      <c r="Q1236" s="127">
        <v>3428340000</v>
      </c>
    </row>
    <row r="1237" spans="2:17">
      <c r="B1237" s="125">
        <v>43390</v>
      </c>
      <c r="C1237" s="126">
        <v>80.760002</v>
      </c>
      <c r="D1237" s="126">
        <v>82.18</v>
      </c>
      <c r="E1237" s="126">
        <v>80.379997000000003</v>
      </c>
      <c r="F1237" s="126">
        <v>81.860000999999997</v>
      </c>
      <c r="G1237" s="126">
        <v>81.143005000000002</v>
      </c>
      <c r="H1237" s="127">
        <v>10375300</v>
      </c>
      <c r="K1237" s="125">
        <v>43390</v>
      </c>
      <c r="L1237" s="126">
        <v>2811.669922</v>
      </c>
      <c r="M1237" s="126">
        <v>2816.9399410000001</v>
      </c>
      <c r="N1237" s="126">
        <v>2781.8100589999999</v>
      </c>
      <c r="O1237" s="126">
        <v>2809.209961</v>
      </c>
      <c r="P1237" s="126">
        <v>2809.209961</v>
      </c>
      <c r="Q1237" s="127">
        <v>3321710000</v>
      </c>
    </row>
    <row r="1238" spans="2:17">
      <c r="B1238" s="125">
        <v>43391</v>
      </c>
      <c r="C1238" s="126">
        <v>80.709998999999996</v>
      </c>
      <c r="D1238" s="126">
        <v>81.339995999999999</v>
      </c>
      <c r="E1238" s="126">
        <v>80</v>
      </c>
      <c r="F1238" s="126">
        <v>80.239998</v>
      </c>
      <c r="G1238" s="126">
        <v>80.239998</v>
      </c>
      <c r="H1238" s="127">
        <v>9869500</v>
      </c>
      <c r="K1238" s="125">
        <v>43391</v>
      </c>
      <c r="L1238" s="126">
        <v>2802</v>
      </c>
      <c r="M1238" s="126">
        <v>2806.040039</v>
      </c>
      <c r="N1238" s="126">
        <v>2755.179932</v>
      </c>
      <c r="O1238" s="126">
        <v>2768.780029</v>
      </c>
      <c r="P1238" s="126">
        <v>2768.780029</v>
      </c>
      <c r="Q1238" s="127">
        <v>3616440000</v>
      </c>
    </row>
    <row r="1239" spans="2:17">
      <c r="B1239" s="125">
        <v>43392</v>
      </c>
      <c r="C1239" s="126">
        <v>84.860000999999997</v>
      </c>
      <c r="D1239" s="126">
        <v>87.760002</v>
      </c>
      <c r="E1239" s="126">
        <v>84.860000999999997</v>
      </c>
      <c r="F1239" s="126">
        <v>87.300003000000004</v>
      </c>
      <c r="G1239" s="126">
        <v>87.300003000000004</v>
      </c>
      <c r="H1239" s="127">
        <v>30276400</v>
      </c>
      <c r="K1239" s="125">
        <v>43392</v>
      </c>
      <c r="L1239" s="126">
        <v>2775.6599120000001</v>
      </c>
      <c r="M1239" s="126">
        <v>2797.7700199999999</v>
      </c>
      <c r="N1239" s="126">
        <v>2760.2700199999999</v>
      </c>
      <c r="O1239" s="126">
        <v>2767.780029</v>
      </c>
      <c r="P1239" s="126">
        <v>2767.780029</v>
      </c>
      <c r="Q1239" s="127">
        <v>3566490000</v>
      </c>
    </row>
    <row r="1240" spans="2:17">
      <c r="B1240" s="125">
        <v>43395</v>
      </c>
      <c r="C1240" s="126">
        <v>86.730002999999996</v>
      </c>
      <c r="D1240" s="126">
        <v>87.239998</v>
      </c>
      <c r="E1240" s="126">
        <v>85.230002999999996</v>
      </c>
      <c r="F1240" s="126">
        <v>86.599997999999999</v>
      </c>
      <c r="G1240" s="126">
        <v>86.599997999999999</v>
      </c>
      <c r="H1240" s="127">
        <v>14124100</v>
      </c>
      <c r="K1240" s="125">
        <v>43395</v>
      </c>
      <c r="L1240" s="126">
        <v>2773.9399410000001</v>
      </c>
      <c r="M1240" s="126">
        <v>2778.9399410000001</v>
      </c>
      <c r="N1240" s="126">
        <v>2749.219971</v>
      </c>
      <c r="O1240" s="126">
        <v>2755.8798830000001</v>
      </c>
      <c r="P1240" s="126">
        <v>2755.8798830000001</v>
      </c>
      <c r="Q1240" s="127">
        <v>3307140000</v>
      </c>
    </row>
    <row r="1241" spans="2:17">
      <c r="B1241" s="125">
        <v>43396</v>
      </c>
      <c r="C1241" s="126">
        <v>86.010002</v>
      </c>
      <c r="D1241" s="126">
        <v>87.300003000000004</v>
      </c>
      <c r="E1241" s="126">
        <v>86.010002</v>
      </c>
      <c r="F1241" s="126">
        <v>87.160004000000001</v>
      </c>
      <c r="G1241" s="126">
        <v>87.160004000000001</v>
      </c>
      <c r="H1241" s="127">
        <v>16269500</v>
      </c>
      <c r="K1241" s="125">
        <v>43396</v>
      </c>
      <c r="L1241" s="126">
        <v>2721.030029</v>
      </c>
      <c r="M1241" s="126">
        <v>2753.5900879999999</v>
      </c>
      <c r="N1241" s="126">
        <v>2691.429932</v>
      </c>
      <c r="O1241" s="126">
        <v>2740.6899410000001</v>
      </c>
      <c r="P1241" s="126">
        <v>2740.6899410000001</v>
      </c>
      <c r="Q1241" s="127">
        <v>4348580000</v>
      </c>
    </row>
    <row r="1242" spans="2:17">
      <c r="B1242" s="125">
        <v>43397</v>
      </c>
      <c r="C1242" s="126">
        <v>87.279999000000004</v>
      </c>
      <c r="D1242" s="126">
        <v>90.699996999999996</v>
      </c>
      <c r="E1242" s="126">
        <v>87.220000999999996</v>
      </c>
      <c r="F1242" s="126">
        <v>89.459998999999996</v>
      </c>
      <c r="G1242" s="126">
        <v>89.459998999999996</v>
      </c>
      <c r="H1242" s="127">
        <v>26703500</v>
      </c>
      <c r="K1242" s="125">
        <v>43397</v>
      </c>
      <c r="L1242" s="126">
        <v>2737.8701169999999</v>
      </c>
      <c r="M1242" s="126">
        <v>2742.5900879999999</v>
      </c>
      <c r="N1242" s="126">
        <v>2651.889893</v>
      </c>
      <c r="O1242" s="126">
        <v>2656.1000979999999</v>
      </c>
      <c r="P1242" s="126">
        <v>2656.1000979999999</v>
      </c>
      <c r="Q1242" s="127">
        <v>4709310000</v>
      </c>
    </row>
    <row r="1243" spans="2:17">
      <c r="B1243" s="125">
        <v>43398</v>
      </c>
      <c r="C1243" s="126">
        <v>88.110000999999997</v>
      </c>
      <c r="D1243" s="126">
        <v>89.330001999999993</v>
      </c>
      <c r="E1243" s="126">
        <v>87.309997999999993</v>
      </c>
      <c r="F1243" s="126">
        <v>89</v>
      </c>
      <c r="G1243" s="126">
        <v>89</v>
      </c>
      <c r="H1243" s="127">
        <v>14647000</v>
      </c>
      <c r="K1243" s="125">
        <v>43398</v>
      </c>
      <c r="L1243" s="126">
        <v>2674.8798830000001</v>
      </c>
      <c r="M1243" s="126">
        <v>2722.6999510000001</v>
      </c>
      <c r="N1243" s="126">
        <v>2667.8400879999999</v>
      </c>
      <c r="O1243" s="126">
        <v>2705.570068</v>
      </c>
      <c r="P1243" s="126">
        <v>2705.570068</v>
      </c>
      <c r="Q1243" s="127">
        <v>4634770000</v>
      </c>
    </row>
    <row r="1244" spans="2:17">
      <c r="B1244" s="125">
        <v>43399</v>
      </c>
      <c r="C1244" s="126">
        <v>88.690002000000007</v>
      </c>
      <c r="D1244" s="126">
        <v>89.169998000000007</v>
      </c>
      <c r="E1244" s="126">
        <v>87.389999000000003</v>
      </c>
      <c r="F1244" s="126">
        <v>87.860000999999997</v>
      </c>
      <c r="G1244" s="126">
        <v>87.860000999999997</v>
      </c>
      <c r="H1244" s="127">
        <v>14335900</v>
      </c>
      <c r="K1244" s="125">
        <v>43399</v>
      </c>
      <c r="L1244" s="126">
        <v>2667.860107</v>
      </c>
      <c r="M1244" s="126">
        <v>2692.3798830000001</v>
      </c>
      <c r="N1244" s="126">
        <v>2628.1599120000001</v>
      </c>
      <c r="O1244" s="126">
        <v>2658.6899410000001</v>
      </c>
      <c r="P1244" s="126">
        <v>2658.6899410000001</v>
      </c>
      <c r="Q1244" s="127">
        <v>4803150000</v>
      </c>
    </row>
    <row r="1245" spans="2:17">
      <c r="B1245" s="125">
        <v>43402</v>
      </c>
      <c r="C1245" s="126">
        <v>88.290001000000004</v>
      </c>
      <c r="D1245" s="126">
        <v>89.419998000000007</v>
      </c>
      <c r="E1245" s="126">
        <v>87.440002000000007</v>
      </c>
      <c r="F1245" s="126">
        <v>88.239998</v>
      </c>
      <c r="G1245" s="126">
        <v>88.239998</v>
      </c>
      <c r="H1245" s="127">
        <v>12878900</v>
      </c>
      <c r="K1245" s="125">
        <v>43402</v>
      </c>
      <c r="L1245" s="126">
        <v>2682.6499020000001</v>
      </c>
      <c r="M1245" s="126">
        <v>2706.8500979999999</v>
      </c>
      <c r="N1245" s="126">
        <v>2603.540039</v>
      </c>
      <c r="O1245" s="126">
        <v>2641.25</v>
      </c>
      <c r="P1245" s="126">
        <v>2641.25</v>
      </c>
      <c r="Q1245" s="127">
        <v>4673700000</v>
      </c>
    </row>
    <row r="1246" spans="2:17">
      <c r="B1246" s="125">
        <v>43403</v>
      </c>
      <c r="C1246" s="126">
        <v>88.849997999999999</v>
      </c>
      <c r="D1246" s="126">
        <v>89.43</v>
      </c>
      <c r="E1246" s="126">
        <v>88.209998999999996</v>
      </c>
      <c r="F1246" s="126">
        <v>89.190002000000007</v>
      </c>
      <c r="G1246" s="126">
        <v>89.190002000000007</v>
      </c>
      <c r="H1246" s="127">
        <v>13844000</v>
      </c>
      <c r="K1246" s="125">
        <v>43403</v>
      </c>
      <c r="L1246" s="126">
        <v>2640.679932</v>
      </c>
      <c r="M1246" s="126">
        <v>2685.429932</v>
      </c>
      <c r="N1246" s="126">
        <v>2635.3400879999999</v>
      </c>
      <c r="O1246" s="126">
        <v>2682.6298830000001</v>
      </c>
      <c r="P1246" s="126">
        <v>2682.6298830000001</v>
      </c>
      <c r="Q1246" s="127">
        <v>5106380000</v>
      </c>
    </row>
    <row r="1247" spans="2:17">
      <c r="B1247" s="125">
        <v>43404</v>
      </c>
      <c r="C1247" s="126">
        <v>88.769997000000004</v>
      </c>
      <c r="D1247" s="126">
        <v>89.32</v>
      </c>
      <c r="E1247" s="126">
        <v>87.269997000000004</v>
      </c>
      <c r="F1247" s="126">
        <v>88.68</v>
      </c>
      <c r="G1247" s="126">
        <v>88.68</v>
      </c>
      <c r="H1247" s="127">
        <v>13362400</v>
      </c>
      <c r="K1247" s="125">
        <v>43404</v>
      </c>
      <c r="L1247" s="126">
        <v>2705.6000979999999</v>
      </c>
      <c r="M1247" s="126">
        <v>2736.6899410000001</v>
      </c>
      <c r="N1247" s="126">
        <v>2705.6000979999999</v>
      </c>
      <c r="O1247" s="126">
        <v>2711.73999</v>
      </c>
      <c r="P1247" s="126">
        <v>2711.73999</v>
      </c>
      <c r="Q1247" s="127">
        <v>5112420000</v>
      </c>
    </row>
    <row r="1248" spans="2:17">
      <c r="B1248" s="125">
        <v>43405</v>
      </c>
      <c r="C1248" s="126">
        <v>88.809997999999993</v>
      </c>
      <c r="D1248" s="126">
        <v>89.830001999999993</v>
      </c>
      <c r="E1248" s="126">
        <v>88.18</v>
      </c>
      <c r="F1248" s="126">
        <v>89.589995999999999</v>
      </c>
      <c r="G1248" s="126">
        <v>89.589995999999999</v>
      </c>
      <c r="H1248" s="127">
        <v>9732400</v>
      </c>
      <c r="K1248" s="125">
        <v>43405</v>
      </c>
      <c r="L1248" s="126">
        <v>2717.580078</v>
      </c>
      <c r="M1248" s="126">
        <v>2741.669922</v>
      </c>
      <c r="N1248" s="126">
        <v>2708.8500979999999</v>
      </c>
      <c r="O1248" s="126">
        <v>2740.3701169999999</v>
      </c>
      <c r="P1248" s="126">
        <v>2740.3701169999999</v>
      </c>
      <c r="Q1248" s="127">
        <v>4708420000</v>
      </c>
    </row>
    <row r="1249" spans="2:17">
      <c r="B1249" s="125">
        <v>43406</v>
      </c>
      <c r="C1249" s="126">
        <v>89.879997000000003</v>
      </c>
      <c r="D1249" s="126">
        <v>89.949996999999996</v>
      </c>
      <c r="E1249" s="126">
        <v>88.980002999999996</v>
      </c>
      <c r="F1249" s="126">
        <v>89.809997999999993</v>
      </c>
      <c r="G1249" s="126">
        <v>89.809997999999993</v>
      </c>
      <c r="H1249" s="127">
        <v>11336000</v>
      </c>
      <c r="K1249" s="125">
        <v>43406</v>
      </c>
      <c r="L1249" s="126">
        <v>2745.4499510000001</v>
      </c>
      <c r="M1249" s="126">
        <v>2756.5500489999999</v>
      </c>
      <c r="N1249" s="126">
        <v>2700.4399410000001</v>
      </c>
      <c r="O1249" s="126">
        <v>2723.0600589999999</v>
      </c>
      <c r="P1249" s="126">
        <v>2723.0600589999999</v>
      </c>
      <c r="Q1249" s="127">
        <v>4237930000</v>
      </c>
    </row>
    <row r="1250" spans="2:17">
      <c r="B1250" s="125">
        <v>43409</v>
      </c>
      <c r="C1250" s="126">
        <v>89.889999000000003</v>
      </c>
      <c r="D1250" s="126">
        <v>91.440002000000007</v>
      </c>
      <c r="E1250" s="126">
        <v>89.82</v>
      </c>
      <c r="F1250" s="126">
        <v>91.199996999999996</v>
      </c>
      <c r="G1250" s="126">
        <v>91.199996999999996</v>
      </c>
      <c r="H1250" s="127">
        <v>12270100</v>
      </c>
      <c r="K1250" s="125">
        <v>43409</v>
      </c>
      <c r="L1250" s="126">
        <v>2726.3701169999999</v>
      </c>
      <c r="M1250" s="126">
        <v>2744.2700199999999</v>
      </c>
      <c r="N1250" s="126">
        <v>2717.9399410000001</v>
      </c>
      <c r="O1250" s="126">
        <v>2738.3100589999999</v>
      </c>
      <c r="P1250" s="126">
        <v>2738.3100589999999</v>
      </c>
      <c r="Q1250" s="127">
        <v>3623320000</v>
      </c>
    </row>
    <row r="1251" spans="2:17">
      <c r="B1251" s="125">
        <v>43410</v>
      </c>
      <c r="C1251" s="126">
        <v>90.860000999999997</v>
      </c>
      <c r="D1251" s="126">
        <v>91.529999000000004</v>
      </c>
      <c r="E1251" s="126">
        <v>90.43</v>
      </c>
      <c r="F1251" s="126">
        <v>91.510002</v>
      </c>
      <c r="G1251" s="126">
        <v>91.510002</v>
      </c>
      <c r="H1251" s="127">
        <v>8857800</v>
      </c>
      <c r="K1251" s="125">
        <v>43410</v>
      </c>
      <c r="L1251" s="126">
        <v>2738.3999020000001</v>
      </c>
      <c r="M1251" s="126">
        <v>2756.820068</v>
      </c>
      <c r="N1251" s="126">
        <v>2737.080078</v>
      </c>
      <c r="O1251" s="126">
        <v>2755.4499510000001</v>
      </c>
      <c r="P1251" s="126">
        <v>2755.4499510000001</v>
      </c>
      <c r="Q1251" s="127">
        <v>3510860000</v>
      </c>
    </row>
    <row r="1252" spans="2:17">
      <c r="B1252" s="125">
        <v>43411</v>
      </c>
      <c r="C1252" s="126">
        <v>91.589995999999999</v>
      </c>
      <c r="D1252" s="126">
        <v>91.620002999999997</v>
      </c>
      <c r="E1252" s="126">
        <v>90.620002999999997</v>
      </c>
      <c r="F1252" s="126">
        <v>91.290001000000004</v>
      </c>
      <c r="G1252" s="126">
        <v>91.290001000000004</v>
      </c>
      <c r="H1252" s="127">
        <v>9019800</v>
      </c>
      <c r="K1252" s="125">
        <v>43411</v>
      </c>
      <c r="L1252" s="126">
        <v>2774.1298830000001</v>
      </c>
      <c r="M1252" s="126">
        <v>2815.1499020000001</v>
      </c>
      <c r="N1252" s="126">
        <v>2774.1298830000001</v>
      </c>
      <c r="O1252" s="126">
        <v>2813.889893</v>
      </c>
      <c r="P1252" s="126">
        <v>2813.889893</v>
      </c>
      <c r="Q1252" s="127">
        <v>3914750000</v>
      </c>
    </row>
    <row r="1253" spans="2:17">
      <c r="B1253" s="125">
        <v>43412</v>
      </c>
      <c r="C1253" s="126">
        <v>90.949996999999996</v>
      </c>
      <c r="D1253" s="126">
        <v>91.529999000000004</v>
      </c>
      <c r="E1253" s="126">
        <v>90.669998000000007</v>
      </c>
      <c r="F1253" s="126">
        <v>91.360000999999997</v>
      </c>
      <c r="G1253" s="126">
        <v>91.360000999999997</v>
      </c>
      <c r="H1253" s="127">
        <v>6614400</v>
      </c>
      <c r="K1253" s="125">
        <v>43412</v>
      </c>
      <c r="L1253" s="126">
        <v>2806.3798830000001</v>
      </c>
      <c r="M1253" s="126">
        <v>2814.75</v>
      </c>
      <c r="N1253" s="126">
        <v>2794.98999</v>
      </c>
      <c r="O1253" s="126">
        <v>2806.830078</v>
      </c>
      <c r="P1253" s="126">
        <v>2806.830078</v>
      </c>
      <c r="Q1253" s="127">
        <v>3630490000</v>
      </c>
    </row>
    <row r="1254" spans="2:17">
      <c r="B1254" s="125">
        <v>43413</v>
      </c>
      <c r="C1254" s="126">
        <v>91.349997999999999</v>
      </c>
      <c r="D1254" s="126">
        <v>92.669998000000007</v>
      </c>
      <c r="E1254" s="126">
        <v>91.169998000000007</v>
      </c>
      <c r="F1254" s="126">
        <v>92.410004000000001</v>
      </c>
      <c r="G1254" s="126">
        <v>92.410004000000001</v>
      </c>
      <c r="H1254" s="127">
        <v>10713500</v>
      </c>
      <c r="K1254" s="125">
        <v>43413</v>
      </c>
      <c r="L1254" s="126">
        <v>2794.1000979999999</v>
      </c>
      <c r="M1254" s="126">
        <v>2794.1000979999999</v>
      </c>
      <c r="N1254" s="126">
        <v>2764.23999</v>
      </c>
      <c r="O1254" s="126">
        <v>2781.01001</v>
      </c>
      <c r="P1254" s="126">
        <v>2781.01001</v>
      </c>
      <c r="Q1254" s="127">
        <v>4019090000</v>
      </c>
    </row>
    <row r="1255" spans="2:17">
      <c r="B1255" s="125">
        <v>43416</v>
      </c>
      <c r="C1255" s="126">
        <v>92.209998999999996</v>
      </c>
      <c r="D1255" s="126">
        <v>93.449996999999996</v>
      </c>
      <c r="E1255" s="126">
        <v>91.75</v>
      </c>
      <c r="F1255" s="126">
        <v>92.699996999999996</v>
      </c>
      <c r="G1255" s="126">
        <v>92.699996999999996</v>
      </c>
      <c r="H1255" s="127">
        <v>12522100</v>
      </c>
      <c r="K1255" s="125">
        <v>43416</v>
      </c>
      <c r="L1255" s="126">
        <v>2773.929932</v>
      </c>
      <c r="M1255" s="126">
        <v>2775.98999</v>
      </c>
      <c r="N1255" s="126">
        <v>2722</v>
      </c>
      <c r="O1255" s="126">
        <v>2726.219971</v>
      </c>
      <c r="P1255" s="126">
        <v>2726.219971</v>
      </c>
      <c r="Q1255" s="127">
        <v>3670930000</v>
      </c>
    </row>
    <row r="1256" spans="2:17">
      <c r="B1256" s="125">
        <v>43417</v>
      </c>
      <c r="C1256" s="126">
        <v>91.970000999999996</v>
      </c>
      <c r="D1256" s="126">
        <v>93.57</v>
      </c>
      <c r="E1256" s="126">
        <v>91.589995999999999</v>
      </c>
      <c r="F1256" s="126">
        <v>93.470000999999996</v>
      </c>
      <c r="G1256" s="126">
        <v>93.470000999999996</v>
      </c>
      <c r="H1256" s="127">
        <v>13438700</v>
      </c>
      <c r="K1256" s="125">
        <v>43417</v>
      </c>
      <c r="L1256" s="126">
        <v>2730.0500489999999</v>
      </c>
      <c r="M1256" s="126">
        <v>2754.6000979999999</v>
      </c>
      <c r="N1256" s="126">
        <v>2714.9799800000001</v>
      </c>
      <c r="O1256" s="126">
        <v>2722.179932</v>
      </c>
      <c r="P1256" s="126">
        <v>2722.179932</v>
      </c>
      <c r="Q1256" s="127">
        <v>4091440000</v>
      </c>
    </row>
    <row r="1257" spans="2:17">
      <c r="B1257" s="125">
        <v>43418</v>
      </c>
      <c r="C1257" s="126">
        <v>93.419998000000007</v>
      </c>
      <c r="D1257" s="126">
        <v>93.900002000000001</v>
      </c>
      <c r="E1257" s="126">
        <v>92.989998</v>
      </c>
      <c r="F1257" s="126">
        <v>93.489998</v>
      </c>
      <c r="G1257" s="126">
        <v>93.489998</v>
      </c>
      <c r="H1257" s="127">
        <v>11623000</v>
      </c>
      <c r="K1257" s="125">
        <v>43418</v>
      </c>
      <c r="L1257" s="126">
        <v>2737.8999020000001</v>
      </c>
      <c r="M1257" s="126">
        <v>2746.8000489999999</v>
      </c>
      <c r="N1257" s="126">
        <v>2685.75</v>
      </c>
      <c r="O1257" s="126">
        <v>2701.580078</v>
      </c>
      <c r="P1257" s="126">
        <v>2701.580078</v>
      </c>
      <c r="Q1257" s="127">
        <v>4402370000</v>
      </c>
    </row>
    <row r="1258" spans="2:17">
      <c r="B1258" s="125">
        <v>43419</v>
      </c>
      <c r="C1258" s="126">
        <v>93.330001999999993</v>
      </c>
      <c r="D1258" s="126">
        <v>93.900002000000001</v>
      </c>
      <c r="E1258" s="126">
        <v>92.720000999999996</v>
      </c>
      <c r="F1258" s="126">
        <v>93.830001999999993</v>
      </c>
      <c r="G1258" s="126">
        <v>93.830001999999993</v>
      </c>
      <c r="H1258" s="127">
        <v>12506000</v>
      </c>
      <c r="K1258" s="125">
        <v>43419</v>
      </c>
      <c r="L1258" s="126">
        <v>2693.5200199999999</v>
      </c>
      <c r="M1258" s="126">
        <v>2735.3798830000001</v>
      </c>
      <c r="N1258" s="126">
        <v>2670.75</v>
      </c>
      <c r="O1258" s="126">
        <v>2730.1999510000001</v>
      </c>
      <c r="P1258" s="126">
        <v>2730.1999510000001</v>
      </c>
      <c r="Q1258" s="127">
        <v>4179140000</v>
      </c>
    </row>
    <row r="1259" spans="2:17">
      <c r="B1259" s="125">
        <v>43420</v>
      </c>
      <c r="C1259" s="126">
        <v>93.82</v>
      </c>
      <c r="D1259" s="126">
        <v>94.809997999999993</v>
      </c>
      <c r="E1259" s="126">
        <v>93.669998000000007</v>
      </c>
      <c r="F1259" s="126">
        <v>93.82</v>
      </c>
      <c r="G1259" s="126">
        <v>93.82</v>
      </c>
      <c r="H1259" s="127">
        <v>13013500</v>
      </c>
      <c r="K1259" s="125">
        <v>43420</v>
      </c>
      <c r="L1259" s="126">
        <v>2718.540039</v>
      </c>
      <c r="M1259" s="126">
        <v>2746.75</v>
      </c>
      <c r="N1259" s="126">
        <v>2712.1599120000001</v>
      </c>
      <c r="O1259" s="126">
        <v>2736.2700199999999</v>
      </c>
      <c r="P1259" s="126">
        <v>2736.2700199999999</v>
      </c>
      <c r="Q1259" s="127">
        <v>3975180000</v>
      </c>
    </row>
    <row r="1260" spans="2:17">
      <c r="B1260" s="125">
        <v>43423</v>
      </c>
      <c r="C1260" s="126">
        <v>93.720000999999996</v>
      </c>
      <c r="D1260" s="126">
        <v>94.190002000000007</v>
      </c>
      <c r="E1260" s="126">
        <v>92.910004000000001</v>
      </c>
      <c r="F1260" s="126">
        <v>93.290001000000004</v>
      </c>
      <c r="G1260" s="126">
        <v>93.290001000000004</v>
      </c>
      <c r="H1260" s="127">
        <v>9458300</v>
      </c>
      <c r="K1260" s="125">
        <v>43423</v>
      </c>
      <c r="L1260" s="126">
        <v>2730.73999</v>
      </c>
      <c r="M1260" s="126">
        <v>2733.1599120000001</v>
      </c>
      <c r="N1260" s="126">
        <v>2681.0900879999999</v>
      </c>
      <c r="O1260" s="126">
        <v>2690.7299800000001</v>
      </c>
      <c r="P1260" s="126">
        <v>2690.7299800000001</v>
      </c>
      <c r="Q1260" s="127">
        <v>3772900000</v>
      </c>
    </row>
    <row r="1261" spans="2:17">
      <c r="B1261" s="125">
        <v>43424</v>
      </c>
      <c r="C1261" s="126">
        <v>93.239998</v>
      </c>
      <c r="D1261" s="126">
        <v>93.790001000000004</v>
      </c>
      <c r="E1261" s="126">
        <v>91.860000999999997</v>
      </c>
      <c r="F1261" s="126">
        <v>92.099997999999999</v>
      </c>
      <c r="G1261" s="126">
        <v>92.099997999999999</v>
      </c>
      <c r="H1261" s="127">
        <v>12074000</v>
      </c>
      <c r="K1261" s="125">
        <v>43424</v>
      </c>
      <c r="L1261" s="126">
        <v>2654.6000979999999</v>
      </c>
      <c r="M1261" s="126">
        <v>2669.4399410000001</v>
      </c>
      <c r="N1261" s="126">
        <v>2631.5200199999999</v>
      </c>
      <c r="O1261" s="126">
        <v>2641.889893</v>
      </c>
      <c r="P1261" s="126">
        <v>2641.889893</v>
      </c>
      <c r="Q1261" s="127">
        <v>4357900000</v>
      </c>
    </row>
    <row r="1265" spans="10:17">
      <c r="K1265" s="119" t="s">
        <v>254</v>
      </c>
      <c r="L1265" s="119" t="s">
        <v>255</v>
      </c>
      <c r="M1265" s="119" t="s">
        <v>256</v>
      </c>
      <c r="N1265" s="119" t="s">
        <v>257</v>
      </c>
      <c r="O1265" s="119" t="s">
        <v>258</v>
      </c>
      <c r="P1265" s="119" t="s">
        <v>259</v>
      </c>
      <c r="Q1265" s="119" t="s">
        <v>260</v>
      </c>
    </row>
    <row r="1266" spans="10:17">
      <c r="K1266" s="122" t="s">
        <v>157</v>
      </c>
      <c r="L1266" s="123" t="s">
        <v>158</v>
      </c>
      <c r="M1266" s="123" t="s">
        <v>159</v>
      </c>
      <c r="N1266" s="123" t="s">
        <v>160</v>
      </c>
      <c r="O1266" s="123" t="s">
        <v>161</v>
      </c>
      <c r="P1266" s="123" t="s">
        <v>162</v>
      </c>
      <c r="Q1266" s="124" t="s">
        <v>163</v>
      </c>
    </row>
    <row r="1267" spans="10:17">
      <c r="J1267" s="121">
        <v>1267</v>
      </c>
      <c r="K1267" s="125">
        <v>43056</v>
      </c>
      <c r="L1267" s="126">
        <v>2582.9399410000001</v>
      </c>
      <c r="M1267" s="126">
        <v>2583.959961</v>
      </c>
      <c r="N1267" s="126">
        <v>2577.6201169999999</v>
      </c>
      <c r="O1267" s="126">
        <v>2578.8500979999999</v>
      </c>
      <c r="P1267" s="126">
        <v>2578.8500979999999</v>
      </c>
      <c r="Q1267" s="127">
        <v>3300160000</v>
      </c>
    </row>
    <row r="1268" spans="10:17">
      <c r="J1268" s="121">
        <v>1268</v>
      </c>
      <c r="K1268" s="125">
        <v>43424</v>
      </c>
      <c r="L1268" s="126">
        <v>2654.6000979999999</v>
      </c>
      <c r="M1268" s="126">
        <v>2669.4399410000001</v>
      </c>
      <c r="N1268" s="126">
        <v>2631.5200199999999</v>
      </c>
      <c r="O1268" s="126">
        <v>2641.889893</v>
      </c>
      <c r="P1268" s="126">
        <v>2641.889893</v>
      </c>
      <c r="Q1268" s="127">
        <v>4357900000</v>
      </c>
    </row>
    <row r="1271" spans="10:17">
      <c r="K1271" s="243" t="s">
        <v>253</v>
      </c>
      <c r="L1271" s="243"/>
      <c r="M1271" s="244">
        <f>LN(O1268/O1267)-1</f>
        <v>-0.97584907152368372</v>
      </c>
      <c r="N1271" s="243" t="str">
        <f ca="1">_xlfn.FORMULATEXT(M1271)</f>
        <v>=LN(O1268/O1267)-1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6"/>
  <sheetViews>
    <sheetView workbookViewId="0">
      <selection activeCell="H48" sqref="H48"/>
    </sheetView>
  </sheetViews>
  <sheetFormatPr baseColWidth="10" defaultColWidth="21.3984375" defaultRowHeight="13"/>
  <cols>
    <col min="1" max="1" width="110.3984375" style="40" customWidth="1"/>
    <col min="2" max="2" width="14.59765625" style="69" customWidth="1"/>
    <col min="3" max="3" width="1" style="69" customWidth="1"/>
    <col min="4" max="4" width="14.59765625" style="69" customWidth="1"/>
    <col min="5" max="5" width="1" style="69" customWidth="1"/>
    <col min="6" max="6" width="21.3984375" style="40"/>
    <col min="7" max="7" width="1" style="40" customWidth="1"/>
    <col min="8" max="8" width="21.3984375" style="40"/>
    <col min="9" max="9" width="1" style="40" customWidth="1"/>
    <col min="10" max="16384" width="21.3984375" style="40"/>
  </cols>
  <sheetData>
    <row r="1" spans="1:10" ht="16">
      <c r="A1" s="72" t="s">
        <v>114</v>
      </c>
    </row>
    <row r="2" spans="1:10" ht="16">
      <c r="A2" s="72" t="s">
        <v>115</v>
      </c>
      <c r="C2" s="70" t="s">
        <v>0</v>
      </c>
      <c r="E2" s="70" t="s">
        <v>0</v>
      </c>
    </row>
    <row r="3" spans="1:10" ht="15">
      <c r="A3" s="72"/>
      <c r="C3" s="70"/>
      <c r="E3" s="70"/>
    </row>
    <row r="4" spans="1:10" ht="18.75" customHeight="1">
      <c r="A4" s="73" t="s">
        <v>116</v>
      </c>
      <c r="B4" s="74">
        <v>41820</v>
      </c>
      <c r="C4" s="70" t="s">
        <v>1</v>
      </c>
      <c r="D4" s="74">
        <v>42185</v>
      </c>
      <c r="E4" s="70" t="s">
        <v>1</v>
      </c>
      <c r="F4" s="74">
        <v>42551</v>
      </c>
      <c r="G4" s="70" t="s">
        <v>1</v>
      </c>
      <c r="H4" s="74">
        <v>42916</v>
      </c>
      <c r="I4" s="70" t="s">
        <v>1</v>
      </c>
      <c r="J4" s="74">
        <v>43281</v>
      </c>
    </row>
    <row r="5" spans="1:10" ht="14">
      <c r="A5" s="75" t="s">
        <v>2</v>
      </c>
      <c r="B5" s="51">
        <v>80510000000</v>
      </c>
      <c r="C5" s="50"/>
      <c r="D5" s="51">
        <v>76279000000</v>
      </c>
      <c r="E5" s="50"/>
      <c r="F5" s="51">
        <v>65299000000</v>
      </c>
      <c r="G5" s="50"/>
      <c r="H5" s="51">
        <v>65058000000</v>
      </c>
      <c r="I5" s="50"/>
      <c r="J5" s="51">
        <v>66832000000</v>
      </c>
    </row>
    <row r="6" spans="1:10" ht="14">
      <c r="A6" s="44" t="s">
        <v>3</v>
      </c>
      <c r="B6" s="53">
        <v>41010000000</v>
      </c>
      <c r="C6" s="52"/>
      <c r="D6" s="53">
        <v>38876000000</v>
      </c>
      <c r="E6" s="52"/>
      <c r="F6" s="53">
        <v>32909000000</v>
      </c>
      <c r="G6" s="52"/>
      <c r="H6" s="53">
        <v>32535000000</v>
      </c>
      <c r="I6" s="52"/>
      <c r="J6" s="53">
        <v>34268000000</v>
      </c>
    </row>
    <row r="7" spans="1:10" ht="14">
      <c r="A7" s="47" t="s">
        <v>4</v>
      </c>
      <c r="B7" s="55">
        <v>24760000000</v>
      </c>
      <c r="C7" s="50"/>
      <c r="D7" s="55">
        <v>23585000000</v>
      </c>
      <c r="E7" s="50"/>
      <c r="F7" s="55">
        <v>18949000000</v>
      </c>
      <c r="G7" s="50"/>
      <c r="H7" s="54">
        <v>18568000000</v>
      </c>
      <c r="I7" s="50"/>
      <c r="J7" s="54">
        <v>18853000000</v>
      </c>
    </row>
    <row r="8" spans="1:10" ht="14">
      <c r="A8" s="40" t="s">
        <v>5</v>
      </c>
      <c r="B8" s="56">
        <v>14740000000</v>
      </c>
      <c r="C8" s="52"/>
      <c r="D8" s="56">
        <v>11790000000</v>
      </c>
      <c r="E8" s="52"/>
      <c r="F8" s="56">
        <f>F5-SUM(F6:F7)</f>
        <v>13441000000</v>
      </c>
      <c r="G8" s="52"/>
      <c r="H8" s="56">
        <f>H5-SUM(H6:H7)</f>
        <v>13955000000</v>
      </c>
      <c r="I8" s="52"/>
      <c r="J8" s="56">
        <f>J5-SUM(J6:J7)</f>
        <v>13711000000</v>
      </c>
    </row>
    <row r="9" spans="1:10" ht="14">
      <c r="A9" s="47" t="s">
        <v>6</v>
      </c>
      <c r="B9" s="55">
        <v>710000000</v>
      </c>
      <c r="C9" s="50"/>
      <c r="D9" s="55">
        <v>626000000</v>
      </c>
      <c r="E9" s="50"/>
      <c r="F9" s="55">
        <v>579000000</v>
      </c>
      <c r="G9" s="50"/>
      <c r="H9" s="55">
        <v>465000000</v>
      </c>
      <c r="I9" s="50"/>
      <c r="J9" s="55">
        <v>506000000</v>
      </c>
    </row>
    <row r="10" spans="1:10" ht="14">
      <c r="A10" s="44" t="s">
        <v>7</v>
      </c>
      <c r="B10" s="53">
        <v>101000000</v>
      </c>
      <c r="C10" s="52"/>
      <c r="D10" s="53">
        <v>151000000</v>
      </c>
      <c r="E10" s="52"/>
      <c r="F10" s="53">
        <v>182000000</v>
      </c>
      <c r="G10" s="52"/>
      <c r="H10" s="53">
        <v>171000000</v>
      </c>
      <c r="I10" s="52"/>
      <c r="J10" s="53">
        <v>247000000</v>
      </c>
    </row>
    <row r="11" spans="1:10" ht="14">
      <c r="A11" s="47" t="s">
        <v>132</v>
      </c>
      <c r="B11" s="57">
        <v>206000000</v>
      </c>
      <c r="C11" s="50"/>
      <c r="D11" s="57">
        <v>531000000</v>
      </c>
      <c r="E11" s="50"/>
      <c r="F11" s="57">
        <v>325000000</v>
      </c>
      <c r="G11" s="50"/>
      <c r="H11" s="57">
        <v>-404000000</v>
      </c>
      <c r="I11" s="50"/>
      <c r="J11" s="57">
        <v>-126000000</v>
      </c>
    </row>
    <row r="12" spans="1:10" ht="14">
      <c r="A12" s="40" t="s">
        <v>8</v>
      </c>
      <c r="B12" s="56">
        <v>14337000000</v>
      </c>
      <c r="C12" s="52"/>
      <c r="D12" s="56">
        <v>11846000000</v>
      </c>
      <c r="E12" s="52"/>
      <c r="F12" s="56">
        <f>F8-F9+F10+F11</f>
        <v>13369000000</v>
      </c>
      <c r="G12" s="52"/>
      <c r="H12" s="56">
        <f>H8-H9+H10+H11</f>
        <v>13257000000</v>
      </c>
      <c r="I12" s="52"/>
      <c r="J12" s="56">
        <f>J8-J9+J10+J11</f>
        <v>13326000000</v>
      </c>
    </row>
    <row r="13" spans="1:10" ht="14">
      <c r="A13" s="47" t="s">
        <v>9</v>
      </c>
      <c r="B13" s="57">
        <v>3019000000</v>
      </c>
      <c r="C13" s="50"/>
      <c r="D13" s="57">
        <v>2916000000</v>
      </c>
      <c r="E13" s="50"/>
      <c r="F13" s="57">
        <v>3342000000</v>
      </c>
      <c r="G13" s="50"/>
      <c r="H13" s="57">
        <v>3063000000</v>
      </c>
      <c r="I13" s="50"/>
      <c r="J13" s="57">
        <v>3465000000</v>
      </c>
    </row>
    <row r="14" spans="1:10" ht="14">
      <c r="A14" s="40" t="s">
        <v>10</v>
      </c>
      <c r="B14" s="56">
        <v>11318000000</v>
      </c>
      <c r="C14" s="52"/>
      <c r="D14" s="56">
        <v>8930000000</v>
      </c>
      <c r="E14" s="52"/>
      <c r="F14" s="56">
        <f>F12-F13</f>
        <v>10027000000</v>
      </c>
      <c r="G14" s="52"/>
      <c r="H14" s="56">
        <f>H12-H13</f>
        <v>10194000000</v>
      </c>
      <c r="I14" s="52"/>
      <c r="J14" s="56">
        <f>J12-J13</f>
        <v>9861000000</v>
      </c>
    </row>
    <row r="15" spans="1:10" ht="14">
      <c r="A15" s="75" t="s">
        <v>11</v>
      </c>
      <c r="B15" s="57">
        <v>467000000</v>
      </c>
      <c r="C15" s="50"/>
      <c r="D15" s="57">
        <v>-1786000000</v>
      </c>
      <c r="E15" s="50"/>
      <c r="F15" s="57">
        <v>577000000</v>
      </c>
      <c r="G15" s="50"/>
      <c r="H15" s="59">
        <v>5217000000</v>
      </c>
      <c r="I15" s="50"/>
      <c r="J15" s="59">
        <v>0</v>
      </c>
    </row>
    <row r="16" spans="1:10" ht="14">
      <c r="A16" s="40" t="s">
        <v>12</v>
      </c>
      <c r="B16" s="58">
        <v>11785000000</v>
      </c>
      <c r="C16" s="52"/>
      <c r="D16" s="58">
        <v>7144000000</v>
      </c>
      <c r="E16" s="52"/>
      <c r="F16" s="58">
        <v>10604000000</v>
      </c>
      <c r="G16" s="52"/>
      <c r="H16" s="56">
        <v>15411000000</v>
      </c>
      <c r="I16" s="52"/>
      <c r="J16" s="56">
        <v>9861000000</v>
      </c>
    </row>
    <row r="17" spans="1:10" ht="14">
      <c r="A17" s="47" t="s">
        <v>13</v>
      </c>
      <c r="B17" s="57">
        <v>142000000</v>
      </c>
      <c r="C17" s="50"/>
      <c r="D17" s="57">
        <v>108000000</v>
      </c>
      <c r="E17" s="50"/>
      <c r="F17" s="57">
        <v>96000000</v>
      </c>
      <c r="G17" s="50"/>
      <c r="H17" s="59">
        <v>85000000</v>
      </c>
      <c r="I17" s="50"/>
      <c r="J17" s="59">
        <v>111000000</v>
      </c>
    </row>
    <row r="18" spans="1:10" ht="15" thickBot="1">
      <c r="A18" s="40" t="s">
        <v>14</v>
      </c>
      <c r="B18" s="60">
        <v>11643000000</v>
      </c>
      <c r="C18" s="52"/>
      <c r="D18" s="60">
        <v>7036000000</v>
      </c>
      <c r="E18" s="52"/>
      <c r="F18" s="60">
        <v>10508000000</v>
      </c>
      <c r="G18" s="52"/>
      <c r="H18" s="60">
        <v>15326000000</v>
      </c>
      <c r="I18" s="52"/>
      <c r="J18" s="60">
        <v>9750000000</v>
      </c>
    </row>
    <row r="19" spans="1:10" ht="14" thickTop="1">
      <c r="A19" s="42"/>
      <c r="B19" s="61"/>
      <c r="C19" s="50"/>
      <c r="D19" s="61"/>
      <c r="E19" s="50"/>
      <c r="F19" s="61"/>
      <c r="G19" s="50"/>
      <c r="H19" s="50"/>
      <c r="I19" s="50"/>
      <c r="J19" s="50"/>
    </row>
    <row r="20" spans="1:10" ht="16">
      <c r="A20" s="40" t="s">
        <v>150</v>
      </c>
      <c r="B20" s="52"/>
      <c r="C20" s="52"/>
      <c r="D20" s="52"/>
      <c r="E20" s="52"/>
      <c r="F20" s="52"/>
      <c r="G20" s="52"/>
      <c r="H20" s="52"/>
      <c r="I20" s="52"/>
      <c r="J20" s="52"/>
    </row>
    <row r="21" spans="1:10" ht="14">
      <c r="A21" s="47" t="s">
        <v>15</v>
      </c>
      <c r="B21" s="62">
        <v>4.03</v>
      </c>
      <c r="C21" s="50"/>
      <c r="D21" s="62">
        <v>3.16</v>
      </c>
      <c r="E21" s="50"/>
      <c r="F21" s="62">
        <v>3.59</v>
      </c>
      <c r="G21" s="50"/>
      <c r="H21" s="62">
        <v>3.79</v>
      </c>
      <c r="I21" s="50"/>
      <c r="J21" s="62">
        <v>3.75</v>
      </c>
    </row>
    <row r="22" spans="1:10" ht="14">
      <c r="A22" s="44" t="s">
        <v>16</v>
      </c>
      <c r="B22" s="63">
        <v>0.16</v>
      </c>
      <c r="C22" s="52"/>
      <c r="D22" s="63">
        <v>-0.66</v>
      </c>
      <c r="E22" s="52"/>
      <c r="F22" s="63">
        <v>0.21</v>
      </c>
      <c r="G22" s="52"/>
      <c r="H22" s="63">
        <v>2.0099999999999998</v>
      </c>
      <c r="I22" s="52"/>
      <c r="J22" s="63">
        <v>0</v>
      </c>
    </row>
    <row r="23" spans="1:10" ht="15" thickBot="1">
      <c r="A23" s="75" t="s">
        <v>17</v>
      </c>
      <c r="B23" s="64">
        <v>4.1900000000000004</v>
      </c>
      <c r="C23" s="62"/>
      <c r="D23" s="64">
        <v>2.5</v>
      </c>
      <c r="E23" s="62"/>
      <c r="F23" s="64">
        <v>3.8</v>
      </c>
      <c r="G23" s="62"/>
      <c r="H23" s="64">
        <v>5.8</v>
      </c>
      <c r="I23" s="62"/>
      <c r="J23" s="64">
        <v>3.75</v>
      </c>
    </row>
    <row r="24" spans="1:10" ht="17" thickTop="1">
      <c r="A24" s="40" t="s">
        <v>151</v>
      </c>
      <c r="B24" s="65"/>
      <c r="C24" s="52"/>
      <c r="D24" s="65"/>
      <c r="E24" s="52"/>
      <c r="F24" s="65"/>
      <c r="G24" s="52"/>
      <c r="H24" s="65"/>
      <c r="I24" s="52"/>
      <c r="J24" s="65"/>
    </row>
    <row r="25" spans="1:10" ht="14">
      <c r="A25" s="47" t="s">
        <v>15</v>
      </c>
      <c r="B25" s="62">
        <v>3.86</v>
      </c>
      <c r="C25" s="50"/>
      <c r="D25" s="62">
        <v>3.06</v>
      </c>
      <c r="E25" s="50"/>
      <c r="F25" s="62">
        <v>3.49</v>
      </c>
      <c r="G25" s="50"/>
      <c r="H25" s="62">
        <v>3.69</v>
      </c>
      <c r="I25" s="50"/>
      <c r="J25" s="62">
        <v>3.67</v>
      </c>
    </row>
    <row r="26" spans="1:10" ht="14">
      <c r="A26" s="44" t="s">
        <v>16</v>
      </c>
      <c r="B26" s="66">
        <v>0.15</v>
      </c>
      <c r="C26" s="52"/>
      <c r="D26" s="66">
        <v>-0.62</v>
      </c>
      <c r="E26" s="52"/>
      <c r="F26" s="66">
        <v>0.2</v>
      </c>
      <c r="G26" s="52"/>
      <c r="H26" s="66">
        <v>1.9</v>
      </c>
      <c r="I26" s="52"/>
      <c r="J26" s="66">
        <v>0</v>
      </c>
    </row>
    <row r="27" spans="1:10" ht="15" thickBot="1">
      <c r="A27" s="75" t="s">
        <v>18</v>
      </c>
      <c r="B27" s="64">
        <v>4.01</v>
      </c>
      <c r="C27" s="62"/>
      <c r="D27" s="64">
        <v>2.44</v>
      </c>
      <c r="E27" s="62"/>
      <c r="F27" s="64">
        <v>3.69</v>
      </c>
      <c r="G27" s="62"/>
      <c r="H27" s="64">
        <v>5.59</v>
      </c>
      <c r="I27" s="62"/>
      <c r="J27" s="64">
        <v>3.67</v>
      </c>
    </row>
    <row r="28" spans="1:10" ht="16" thickTop="1" thickBot="1">
      <c r="A28" s="40" t="s">
        <v>19</v>
      </c>
      <c r="B28" s="68">
        <v>2.4500000000000002</v>
      </c>
      <c r="C28" s="52"/>
      <c r="D28" s="68">
        <v>2.59</v>
      </c>
      <c r="E28" s="52"/>
      <c r="F28" s="68">
        <v>2.6579999999999999</v>
      </c>
      <c r="G28" s="52"/>
      <c r="H28" s="67">
        <v>2.6981000000000002</v>
      </c>
      <c r="I28" s="52"/>
      <c r="J28" s="67">
        <v>2.786</v>
      </c>
    </row>
    <row r="29" spans="1:10" ht="14" thickTop="1">
      <c r="F29" s="69"/>
      <c r="G29" s="69"/>
      <c r="H29" s="69"/>
      <c r="I29" s="69"/>
      <c r="J29" s="69"/>
    </row>
    <row r="30" spans="1:10" ht="15">
      <c r="A30" s="144" t="s">
        <v>149</v>
      </c>
      <c r="C30" s="71"/>
      <c r="E30" s="71"/>
      <c r="F30" s="143"/>
      <c r="G30" s="143"/>
      <c r="H30" s="143"/>
      <c r="I30" s="143"/>
      <c r="J30" s="143"/>
    </row>
    <row r="31" spans="1:10">
      <c r="F31" s="76"/>
      <c r="G31" s="69"/>
      <c r="H31" s="69"/>
      <c r="I31" s="69"/>
      <c r="J31" s="69"/>
    </row>
    <row r="32" spans="1:10">
      <c r="F32" s="69"/>
      <c r="G32" s="69"/>
      <c r="H32" s="69"/>
      <c r="I32" s="69"/>
      <c r="J32" s="69"/>
    </row>
    <row r="33" spans="1:10">
      <c r="F33" s="69"/>
      <c r="G33" s="69"/>
      <c r="H33" s="69"/>
      <c r="I33" s="69"/>
      <c r="J33" s="69"/>
    </row>
    <row r="34" spans="1:10">
      <c r="D34" s="77"/>
      <c r="F34" s="69"/>
      <c r="G34" s="69"/>
      <c r="H34" s="69"/>
      <c r="I34" s="69"/>
      <c r="J34" s="69"/>
    </row>
    <row r="35" spans="1:10" ht="14">
      <c r="A35" s="73" t="s">
        <v>117</v>
      </c>
      <c r="B35" s="86">
        <v>41820</v>
      </c>
      <c r="D35" s="86">
        <v>42185</v>
      </c>
      <c r="F35" s="86">
        <v>42551</v>
      </c>
      <c r="H35" s="86">
        <v>42916</v>
      </c>
      <c r="J35" s="86">
        <v>43281</v>
      </c>
    </row>
    <row r="36" spans="1:10" ht="14">
      <c r="A36" s="87" t="s">
        <v>12</v>
      </c>
      <c r="B36" s="78">
        <v>11785000000</v>
      </c>
      <c r="D36" s="78">
        <v>7144000000</v>
      </c>
      <c r="F36" s="78">
        <v>10604000000</v>
      </c>
      <c r="G36" s="42"/>
      <c r="H36" s="78">
        <v>15411000000</v>
      </c>
      <c r="I36" s="42"/>
      <c r="J36" s="78">
        <v>9861000000</v>
      </c>
    </row>
    <row r="37" spans="1:10" ht="14">
      <c r="A37" s="88" t="s">
        <v>23</v>
      </c>
      <c r="B37" s="45"/>
      <c r="D37" s="45"/>
      <c r="F37" s="45"/>
      <c r="G37" s="45"/>
      <c r="H37" s="45"/>
      <c r="I37" s="45"/>
      <c r="J37" s="45"/>
    </row>
    <row r="38" spans="1:10" ht="14">
      <c r="A38" s="47" t="s">
        <v>140</v>
      </c>
      <c r="B38" s="79">
        <v>1044000000</v>
      </c>
      <c r="D38" s="79">
        <v>-7220000000</v>
      </c>
      <c r="F38" s="79">
        <v>-1679000000</v>
      </c>
      <c r="G38" s="42"/>
      <c r="H38" s="79">
        <v>239000000</v>
      </c>
      <c r="I38" s="42"/>
      <c r="J38" s="79">
        <v>-6000000</v>
      </c>
    </row>
    <row r="39" spans="1:10" ht="14">
      <c r="A39" s="44" t="s">
        <v>133</v>
      </c>
      <c r="B39" s="80">
        <v>-347000000</v>
      </c>
      <c r="D39" s="80">
        <v>1234000000</v>
      </c>
      <c r="F39" s="80">
        <v>1000000</v>
      </c>
      <c r="G39" s="45"/>
      <c r="H39" s="80">
        <v>-306000000</v>
      </c>
      <c r="I39" s="45"/>
      <c r="J39" s="80">
        <v>-299000000</v>
      </c>
    </row>
    <row r="40" spans="1:10" ht="14">
      <c r="A40" s="47" t="s">
        <v>134</v>
      </c>
      <c r="B40" s="79">
        <v>9000000</v>
      </c>
      <c r="D40" s="79">
        <v>24000000</v>
      </c>
      <c r="F40" s="79">
        <v>28000000</v>
      </c>
      <c r="G40" s="42"/>
      <c r="H40" s="79">
        <v>-59000000</v>
      </c>
      <c r="I40" s="42"/>
      <c r="J40" s="79">
        <v>-148000000</v>
      </c>
    </row>
    <row r="41" spans="1:10" ht="15" customHeight="1">
      <c r="A41" s="44" t="s">
        <v>135</v>
      </c>
      <c r="B41" s="80">
        <v>-869000000</v>
      </c>
      <c r="D41" s="80">
        <v>844000000</v>
      </c>
      <c r="F41" s="80">
        <v>-1477000000</v>
      </c>
      <c r="G41" s="45"/>
      <c r="H41" s="80">
        <v>1401000000</v>
      </c>
      <c r="I41" s="45"/>
      <c r="J41" s="80">
        <v>334000000</v>
      </c>
    </row>
    <row r="42" spans="1:10" ht="14">
      <c r="A42" s="87" t="s">
        <v>22</v>
      </c>
      <c r="B42" s="81">
        <v>-163000000</v>
      </c>
      <c r="D42" s="81">
        <v>-5118000000</v>
      </c>
      <c r="F42" s="81">
        <f>SUM(F38:F41)</f>
        <v>-3127000000</v>
      </c>
      <c r="G42" s="42"/>
      <c r="H42" s="81">
        <f>SUM(H38:H41)</f>
        <v>1275000000</v>
      </c>
      <c r="I42" s="42"/>
      <c r="J42" s="81">
        <v>-119000000</v>
      </c>
    </row>
    <row r="43" spans="1:10" ht="14">
      <c r="A43" s="88" t="s">
        <v>21</v>
      </c>
      <c r="B43" s="82">
        <v>11622000000</v>
      </c>
      <c r="D43" s="82">
        <v>2026000000</v>
      </c>
      <c r="F43" s="82">
        <f>SUM(F42+F36)</f>
        <v>7477000000</v>
      </c>
      <c r="G43" s="45"/>
      <c r="H43" s="82">
        <f>SUM(H42+H36)</f>
        <v>16686000000</v>
      </c>
      <c r="I43" s="45"/>
      <c r="J43" s="82">
        <v>9742000000</v>
      </c>
    </row>
    <row r="44" spans="1:10" ht="14">
      <c r="A44" s="47" t="s">
        <v>126</v>
      </c>
      <c r="B44" s="83">
        <v>150000000</v>
      </c>
      <c r="D44" s="83">
        <v>108000000</v>
      </c>
      <c r="F44" s="83">
        <v>96000000</v>
      </c>
      <c r="G44" s="42"/>
      <c r="H44" s="83">
        <v>85000000</v>
      </c>
      <c r="I44" s="42"/>
      <c r="J44" s="83">
        <v>109000000</v>
      </c>
    </row>
    <row r="45" spans="1:10" ht="15" thickBot="1">
      <c r="A45" s="88" t="s">
        <v>20</v>
      </c>
      <c r="B45" s="85">
        <v>11472000000</v>
      </c>
      <c r="D45" s="85">
        <v>1918000000</v>
      </c>
      <c r="F45" s="85">
        <f>SUM(F43-F44)</f>
        <v>7381000000</v>
      </c>
      <c r="G45" s="84"/>
      <c r="H45" s="85">
        <f>SUM(H43-H44)</f>
        <v>16601000000</v>
      </c>
      <c r="I45" s="84"/>
      <c r="J45" s="85">
        <v>9633000000</v>
      </c>
    </row>
    <row r="46" spans="1:10" ht="14" thickTop="1"/>
  </sheetData>
  <pageMargins left="0.7" right="0.7" top="0.75" bottom="0.75" header="0.3" footer="0.3"/>
  <pageSetup scale="82" orientation="portrait" r:id="rId1"/>
  <customProperties>
    <customPr name="_pios_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11E5D-F284-D243-BD7F-6BE8FF488067}">
  <dimension ref="B3:Q1264"/>
  <sheetViews>
    <sheetView workbookViewId="0">
      <selection activeCell="F3" sqref="F3"/>
    </sheetView>
  </sheetViews>
  <sheetFormatPr baseColWidth="10" defaultRowHeight="13"/>
  <cols>
    <col min="1" max="1" width="11" style="40"/>
    <col min="2" max="2" width="14.59765625" style="40" customWidth="1"/>
    <col min="3" max="3" width="20" style="40" customWidth="1"/>
    <col min="4" max="6" width="21.59765625" style="40" customWidth="1"/>
    <col min="7" max="8" width="11" style="40"/>
    <col min="9" max="9" width="20.796875" style="40" customWidth="1"/>
    <col min="10" max="10" width="14" style="40" bestFit="1" customWidth="1"/>
    <col min="11" max="11" width="24.59765625" style="40" customWidth="1"/>
    <col min="12" max="12" width="14.59765625" style="40" bestFit="1" customWidth="1"/>
    <col min="13" max="13" width="14" style="40" bestFit="1" customWidth="1"/>
    <col min="14" max="14" width="14.59765625" style="40" bestFit="1" customWidth="1"/>
    <col min="15" max="15" width="14" style="40" bestFit="1" customWidth="1"/>
    <col min="16" max="16" width="14.59765625" style="40" bestFit="1" customWidth="1"/>
    <col min="17" max="17" width="14" style="40" bestFit="1" customWidth="1"/>
    <col min="18" max="16384" width="11" style="40"/>
  </cols>
  <sheetData>
    <row r="3" spans="2:14" ht="14">
      <c r="B3" s="40" t="s">
        <v>179</v>
      </c>
      <c r="C3" s="105" t="s">
        <v>178</v>
      </c>
      <c r="D3" s="40" t="s">
        <v>177</v>
      </c>
      <c r="I3" s="40" t="s">
        <v>180</v>
      </c>
    </row>
    <row r="4" spans="2:14" ht="14" thickBot="1">
      <c r="B4" s="135">
        <f>'Historical Prices (PG, SP500)'!B4</f>
        <v>41600</v>
      </c>
      <c r="C4" s="40">
        <f>LN('Historical Prices (PG, SP500)'!F4/'Historical Prices (PG, SP500)'!F3)</f>
        <v>3.3014887699809527E-3</v>
      </c>
      <c r="D4" s="40">
        <f>LN('Historical Prices (PG, SP500)'!O4/'Historical Prices (PG, SP500)'!O3)</f>
        <v>4.9491903993277523E-3</v>
      </c>
    </row>
    <row r="5" spans="2:14" ht="14">
      <c r="B5" s="135">
        <f>'Historical Prices (PG, SP500)'!B5</f>
        <v>41603</v>
      </c>
      <c r="C5" s="40">
        <f>LN('Historical Prices (PG, SP500)'!F5/'Historical Prices (PG, SP500)'!F4)</f>
        <v>5.4004239879291895E-3</v>
      </c>
      <c r="D5" s="40">
        <f>LN('Historical Prices (PG, SP500)'!O5/'Historical Prices (PG, SP500)'!O4)</f>
        <v>-1.2641411771629597E-3</v>
      </c>
      <c r="I5" s="138" t="s">
        <v>181</v>
      </c>
      <c r="J5" s="138"/>
    </row>
    <row r="6" spans="2:14" ht="14">
      <c r="B6" s="135">
        <f>'Historical Prices (PG, SP500)'!B6</f>
        <v>41604</v>
      </c>
      <c r="C6" s="40">
        <f>LN('Historical Prices (PG, SP500)'!F6/'Historical Prices (PG, SP500)'!F5)</f>
        <v>-9.0562804957338983E-3</v>
      </c>
      <c r="D6" s="40">
        <f>LN('Historical Prices (PG, SP500)'!O6/'Historical Prices (PG, SP500)'!O5)</f>
        <v>1.4979349556215417E-4</v>
      </c>
      <c r="I6" s="139" t="s">
        <v>182</v>
      </c>
      <c r="J6" s="139">
        <v>0.48362896354272039</v>
      </c>
    </row>
    <row r="7" spans="2:14" ht="14">
      <c r="B7" s="135">
        <f>'Historical Prices (PG, SP500)'!B7</f>
        <v>41605</v>
      </c>
      <c r="C7" s="40">
        <f>LN('Historical Prices (PG, SP500)'!F7/'Historical Prices (PG, SP500)'!F6)</f>
        <v>-4.262379224467404E-3</v>
      </c>
      <c r="D7" s="40">
        <f>LN('Historical Prices (PG, SP500)'!O7/'Historical Prices (PG, SP500)'!O6)</f>
        <v>2.4819984180859708E-3</v>
      </c>
      <c r="I7" s="139" t="s">
        <v>183</v>
      </c>
      <c r="J7" s="139">
        <v>0.23389697437740598</v>
      </c>
    </row>
    <row r="8" spans="2:14" ht="14">
      <c r="B8" s="135">
        <f>'Historical Prices (PG, SP500)'!B8</f>
        <v>41607</v>
      </c>
      <c r="C8" s="40">
        <f>LN('Historical Prices (PG, SP500)'!F8/'Historical Prices (PG, SP500)'!F7)</f>
        <v>-7.121424633311879E-4</v>
      </c>
      <c r="D8" s="40">
        <f>LN('Historical Prices (PG, SP500)'!O8/'Historical Prices (PG, SP500)'!O7)</f>
        <v>-7.8599797277335186E-4</v>
      </c>
      <c r="I8" s="139" t="s">
        <v>184</v>
      </c>
      <c r="J8" s="139">
        <v>0.2332870197391714</v>
      </c>
    </row>
    <row r="9" spans="2:14" ht="14">
      <c r="B9" s="135">
        <f>'Historical Prices (PG, SP500)'!B9</f>
        <v>41610</v>
      </c>
      <c r="C9" s="40">
        <f>LN('Historical Prices (PG, SP500)'!F9/'Historical Prices (PG, SP500)'!F8)</f>
        <v>-1.0503856609299896E-2</v>
      </c>
      <c r="D9" s="40">
        <f>LN('Historical Prices (PG, SP500)'!O9/'Historical Prices (PG, SP500)'!O8)</f>
        <v>-2.7227239896043956E-3</v>
      </c>
      <c r="I9" s="139" t="s">
        <v>185</v>
      </c>
      <c r="J9" s="139">
        <v>8.0617622815520144E-3</v>
      </c>
    </row>
    <row r="10" spans="2:14" ht="15" thickBot="1">
      <c r="B10" s="135">
        <f>'Historical Prices (PG, SP500)'!B10</f>
        <v>41611</v>
      </c>
      <c r="C10" s="40">
        <f>LN('Historical Prices (PG, SP500)'!F10/'Historical Prices (PG, SP500)'!F9)</f>
        <v>5.8623845094271506E-3</v>
      </c>
      <c r="D10" s="40">
        <f>LN('Historical Prices (PG, SP500)'!O10/'Historical Prices (PG, SP500)'!O9)</f>
        <v>-3.1979559926300456E-3</v>
      </c>
      <c r="I10" s="140" t="s">
        <v>186</v>
      </c>
      <c r="J10" s="140">
        <v>1258</v>
      </c>
    </row>
    <row r="11" spans="2:14">
      <c r="B11" s="135">
        <f>'Historical Prices (PG, SP500)'!B11</f>
        <v>41612</v>
      </c>
      <c r="C11" s="40">
        <f>LN('Historical Prices (PG, SP500)'!F11/'Historical Prices (PG, SP500)'!F10)</f>
        <v>-5.742377305971348E-3</v>
      </c>
      <c r="D11" s="40">
        <f>LN('Historical Prices (PG, SP500)'!O11/'Historical Prices (PG, SP500)'!O10)</f>
        <v>-1.3043430125310575E-3</v>
      </c>
    </row>
    <row r="12" spans="2:14" ht="15" thickBot="1">
      <c r="B12" s="135">
        <f>'Historical Prices (PG, SP500)'!B12</f>
        <v>41613</v>
      </c>
      <c r="C12" s="40">
        <f>LN('Historical Prices (PG, SP500)'!F12/'Historical Prices (PG, SP500)'!F11)</f>
        <v>-7.9498852808051936E-3</v>
      </c>
      <c r="D12" s="40">
        <f>LN('Historical Prices (PG, SP500)'!O12/'Historical Prices (PG, SP500)'!O11)</f>
        <v>-4.3490162059933515E-3</v>
      </c>
      <c r="I12" s="40" t="s">
        <v>187</v>
      </c>
    </row>
    <row r="13" spans="2:14" ht="14">
      <c r="B13" s="135">
        <f>'Historical Prices (PG, SP500)'!B13</f>
        <v>41614</v>
      </c>
      <c r="C13" s="40">
        <f>LN('Historical Prices (PG, SP500)'!F13/'Historical Prices (PG, SP500)'!F12)</f>
        <v>2.1889457332501153E-2</v>
      </c>
      <c r="D13" s="40">
        <f>LN('Historical Prices (PG, SP500)'!O13/'Historical Prices (PG, SP500)'!O12)</f>
        <v>1.1175195142734471E-2</v>
      </c>
      <c r="I13" s="141"/>
      <c r="J13" s="141" t="s">
        <v>191</v>
      </c>
      <c r="K13" s="141" t="s">
        <v>192</v>
      </c>
      <c r="L13" s="141" t="s">
        <v>193</v>
      </c>
      <c r="M13" s="141" t="s">
        <v>194</v>
      </c>
      <c r="N13" s="141" t="s">
        <v>195</v>
      </c>
    </row>
    <row r="14" spans="2:14" ht="14">
      <c r="B14" s="135">
        <f>'Historical Prices (PG, SP500)'!B14</f>
        <v>41617</v>
      </c>
      <c r="C14" s="40">
        <f>LN('Historical Prices (PG, SP500)'!F14/'Historical Prices (PG, SP500)'!F13)</f>
        <v>3.0714968759584468E-3</v>
      </c>
      <c r="D14" s="40">
        <f>LN('Historical Prices (PG, SP500)'!O14/'Historical Prices (PG, SP500)'!O13)</f>
        <v>1.8154510836030993E-3</v>
      </c>
      <c r="I14" s="139" t="s">
        <v>188</v>
      </c>
      <c r="J14" s="139">
        <v>1</v>
      </c>
      <c r="K14" s="139">
        <v>2.4922238144313477E-2</v>
      </c>
      <c r="L14" s="139">
        <v>2.4922238144313477E-2</v>
      </c>
      <c r="M14" s="139">
        <v>383.46617882011122</v>
      </c>
      <c r="N14" s="139">
        <v>9.9786201405316302E-75</v>
      </c>
    </row>
    <row r="15" spans="2:14" ht="14">
      <c r="B15" s="135">
        <f>'Historical Prices (PG, SP500)'!B15</f>
        <v>41618</v>
      </c>
      <c r="C15" s="40">
        <f>LN('Historical Prices (PG, SP500)'!F15/'Historical Prices (PG, SP500)'!F14)</f>
        <v>-1.3418202787278347E-2</v>
      </c>
      <c r="D15" s="40">
        <f>LN('Historical Prices (PG, SP500)'!O15/'Historical Prices (PG, SP500)'!O14)</f>
        <v>-3.1847248958637646E-3</v>
      </c>
      <c r="I15" s="139" t="s">
        <v>189</v>
      </c>
      <c r="J15" s="139">
        <v>1256</v>
      </c>
      <c r="K15" s="139">
        <v>8.1629965921823949E-2</v>
      </c>
      <c r="L15" s="139">
        <v>6.4992011084254734E-5</v>
      </c>
      <c r="M15" s="139"/>
      <c r="N15" s="139"/>
    </row>
    <row r="16" spans="2:14" ht="15" thickBot="1">
      <c r="B16" s="135">
        <f>'Historical Prices (PG, SP500)'!B16</f>
        <v>41619</v>
      </c>
      <c r="C16" s="40">
        <f>LN('Historical Prices (PG, SP500)'!F16/'Historical Prices (PG, SP500)'!F15)</f>
        <v>4.4133786934731842E-3</v>
      </c>
      <c r="D16" s="40">
        <f>LN('Historical Prices (PG, SP500)'!O16/'Historical Prices (PG, SP500)'!O15)</f>
        <v>-1.1381397443021539E-2</v>
      </c>
      <c r="I16" s="140" t="s">
        <v>148</v>
      </c>
      <c r="J16" s="140">
        <v>1257</v>
      </c>
      <c r="K16" s="140">
        <v>0.10655220406613743</v>
      </c>
      <c r="L16" s="140"/>
      <c r="M16" s="140"/>
      <c r="N16" s="140"/>
    </row>
    <row r="17" spans="2:17" ht="14" thickBot="1">
      <c r="B17" s="135">
        <f>'Historical Prices (PG, SP500)'!B17</f>
        <v>41620</v>
      </c>
      <c r="C17" s="40">
        <f>LN('Historical Prices (PG, SP500)'!F17/'Historical Prices (PG, SP500)'!F16)</f>
        <v>-2.0683685900422754E-2</v>
      </c>
      <c r="D17" s="40">
        <f>LN('Historical Prices (PG, SP500)'!O17/'Historical Prices (PG, SP500)'!O16)</f>
        <v>-3.7776885457322393E-3</v>
      </c>
    </row>
    <row r="18" spans="2:17" ht="14">
      <c r="B18" s="135">
        <f>'Historical Prices (PG, SP500)'!B18</f>
        <v>41621</v>
      </c>
      <c r="C18" s="40">
        <f>LN('Historical Prices (PG, SP500)'!F18/'Historical Prices (PG, SP500)'!F17)</f>
        <v>8.501852391553928E-4</v>
      </c>
      <c r="D18" s="40">
        <f>LN('Historical Prices (PG, SP500)'!O18/'Historical Prices (PG, SP500)'!O17)</f>
        <v>-1.0141544932860369E-4</v>
      </c>
      <c r="I18" s="141"/>
      <c r="J18" s="141" t="s">
        <v>196</v>
      </c>
      <c r="K18" s="141" t="s">
        <v>185</v>
      </c>
      <c r="L18" s="141" t="s">
        <v>197</v>
      </c>
      <c r="M18" s="141" t="s">
        <v>198</v>
      </c>
      <c r="N18" s="141" t="s">
        <v>199</v>
      </c>
      <c r="O18" s="141" t="s">
        <v>200</v>
      </c>
      <c r="P18" s="141" t="s">
        <v>201</v>
      </c>
      <c r="Q18" s="141" t="s">
        <v>202</v>
      </c>
    </row>
    <row r="19" spans="2:17" ht="14">
      <c r="B19" s="135">
        <f>'Historical Prices (PG, SP500)'!B19</f>
        <v>41624</v>
      </c>
      <c r="C19" s="40">
        <f>LN('Historical Prices (PG, SP500)'!F19/'Historical Prices (PG, SP500)'!F18)</f>
        <v>-8.2897095376052235E-3</v>
      </c>
      <c r="D19" s="40">
        <f>LN('Historical Prices (PG, SP500)'!O19/'Historical Prices (PG, SP500)'!O18)</f>
        <v>6.3001522572351445E-3</v>
      </c>
      <c r="I19" s="139" t="s">
        <v>190</v>
      </c>
      <c r="J19" s="139">
        <v>-1.0372048629620532E-4</v>
      </c>
      <c r="K19" s="139">
        <v>2.274617534171292E-4</v>
      </c>
      <c r="L19" s="139">
        <v>-0.45599088522806824</v>
      </c>
      <c r="M19" s="139">
        <v>0.64847536146474027</v>
      </c>
      <c r="N19" s="139">
        <v>-5.4996735672765756E-4</v>
      </c>
      <c r="O19" s="139">
        <v>3.4252638413524695E-4</v>
      </c>
      <c r="P19" s="139">
        <v>-5.4996735672765756E-4</v>
      </c>
      <c r="Q19" s="139">
        <v>3.4252638413524695E-4</v>
      </c>
    </row>
    <row r="20" spans="2:17" ht="15" thickBot="1">
      <c r="B20" s="135">
        <f>'Historical Prices (PG, SP500)'!B20</f>
        <v>41625</v>
      </c>
      <c r="C20" s="40">
        <f>LN('Historical Prices (PG, SP500)'!F20/'Historical Prices (PG, SP500)'!F19)</f>
        <v>-9.5941445791846609E-3</v>
      </c>
      <c r="D20" s="40">
        <f>LN('Historical Prices (PG, SP500)'!O20/'Historical Prices (PG, SP500)'!O19)</f>
        <v>-3.1058059013874917E-3</v>
      </c>
      <c r="I20" s="140" t="s">
        <v>177</v>
      </c>
      <c r="J20" s="140">
        <v>0.55591974471864825</v>
      </c>
      <c r="K20" s="140">
        <v>2.838890008673604E-2</v>
      </c>
      <c r="L20" s="140">
        <v>19.582292481221806</v>
      </c>
      <c r="M20" s="140">
        <v>9.978620140513712E-75</v>
      </c>
      <c r="N20" s="140">
        <v>0.50022485259555283</v>
      </c>
      <c r="O20" s="140">
        <v>0.61161463684174366</v>
      </c>
      <c r="P20" s="140">
        <v>0.50022485259555283</v>
      </c>
      <c r="Q20" s="140">
        <v>0.61161463684174366</v>
      </c>
    </row>
    <row r="21" spans="2:17">
      <c r="B21" s="135">
        <f>'Historical Prices (PG, SP500)'!B21</f>
        <v>41626</v>
      </c>
      <c r="C21" s="40">
        <f>LN('Historical Prices (PG, SP500)'!F21/'Historical Prices (PG, SP500)'!F20)</f>
        <v>1.8005177333934329E-2</v>
      </c>
      <c r="D21" s="40">
        <f>LN('Historical Prices (PG, SP500)'!O21/'Historical Prices (PG, SP500)'!O20)</f>
        <v>1.6510905780492569E-2</v>
      </c>
    </row>
    <row r="22" spans="2:17">
      <c r="B22" s="135">
        <f>'Historical Prices (PG, SP500)'!B22</f>
        <v>41627</v>
      </c>
      <c r="C22" s="40">
        <f>LN('Historical Prices (PG, SP500)'!F22/'Historical Prices (PG, SP500)'!F21)</f>
        <v>-5.8436373122801892E-3</v>
      </c>
      <c r="D22" s="40">
        <f>LN('Historical Prices (PG, SP500)'!O22/'Historical Prices (PG, SP500)'!O21)</f>
        <v>-5.8009697089771866E-4</v>
      </c>
    </row>
    <row r="23" spans="2:17">
      <c r="B23" s="135">
        <f>'Historical Prices (PG, SP500)'!B23</f>
        <v>41628</v>
      </c>
      <c r="C23" s="40">
        <f>LN('Historical Prices (PG, SP500)'!F23/'Historical Prices (PG, SP500)'!F22)</f>
        <v>-7.3294251153331559E-4</v>
      </c>
      <c r="D23" s="40">
        <f>LN('Historical Prices (PG, SP500)'!O23/'Historical Prices (PG, SP500)'!O22)</f>
        <v>4.8071550529039308E-3</v>
      </c>
    </row>
    <row r="24" spans="2:17">
      <c r="B24" s="135">
        <f>'Historical Prices (PG, SP500)'!B24</f>
        <v>41631</v>
      </c>
      <c r="C24" s="40">
        <f>LN('Historical Prices (PG, SP500)'!F24/'Historical Prices (PG, SP500)'!F23)</f>
        <v>-6.4970871449892787E-3</v>
      </c>
      <c r="D24" s="40">
        <f>LN('Historical Prices (PG, SP500)'!O24/'Historical Prices (PG, SP500)'!O23)</f>
        <v>5.3040289169637529E-3</v>
      </c>
    </row>
    <row r="25" spans="2:17">
      <c r="B25" s="135">
        <f>'Historical Prices (PG, SP500)'!B25</f>
        <v>41632</v>
      </c>
      <c r="C25" s="40">
        <f>LN('Historical Prices (PG, SP500)'!F25/'Historical Prices (PG, SP500)'!F24)</f>
        <v>0</v>
      </c>
      <c r="D25" s="40">
        <f>LN('Historical Prices (PG, SP500)'!O25/'Historical Prices (PG, SP500)'!O24)</f>
        <v>2.9115042748491093E-3</v>
      </c>
    </row>
    <row r="26" spans="2:17">
      <c r="B26" s="135">
        <f>'Historical Prices (PG, SP500)'!B26</f>
        <v>41634</v>
      </c>
      <c r="C26" s="40">
        <f>LN('Historical Prices (PG, SP500)'!F26/'Historical Prices (PG, SP500)'!F25)</f>
        <v>5.5191652947082113E-3</v>
      </c>
      <c r="D26" s="40">
        <f>LN('Historical Prices (PG, SP500)'!O26/'Historical Prices (PG, SP500)'!O25)</f>
        <v>4.7343050332798583E-3</v>
      </c>
    </row>
    <row r="27" spans="2:17">
      <c r="B27" s="135">
        <f>'Historical Prices (PG, SP500)'!B27</f>
        <v>41635</v>
      </c>
      <c r="C27" s="40">
        <f>LN('Historical Prices (PG, SP500)'!F27/'Historical Prices (PG, SP500)'!F26)</f>
        <v>3.0530645183559613E-3</v>
      </c>
      <c r="D27" s="40">
        <f>LN('Historical Prices (PG, SP500)'!O27/'Historical Prices (PG, SP500)'!O26)</f>
        <v>-3.3664148994628481E-4</v>
      </c>
    </row>
    <row r="28" spans="2:17">
      <c r="B28" s="135">
        <f>'Historical Prices (PG, SP500)'!B28</f>
        <v>41638</v>
      </c>
      <c r="C28" s="40">
        <f>LN('Historical Prices (PG, SP500)'!F28/'Historical Prices (PG, SP500)'!F27)</f>
        <v>-1.2196817133623453E-4</v>
      </c>
      <c r="D28" s="40">
        <f>LN('Historical Prices (PG, SP500)'!O28/'Historical Prices (PG, SP500)'!O27)</f>
        <v>-1.7926989415967303E-4</v>
      </c>
    </row>
    <row r="29" spans="2:17">
      <c r="B29" s="135">
        <f>'Historical Prices (PG, SP500)'!B29</f>
        <v>41639</v>
      </c>
      <c r="C29" s="40">
        <f>LN('Historical Prices (PG, SP500)'!F29/'Historical Prices (PG, SP500)'!F28)</f>
        <v>-7.2210825443548773E-3</v>
      </c>
      <c r="D29" s="40">
        <f>LN('Historical Prices (PG, SP500)'!O29/'Historical Prices (PG, SP500)'!O28)</f>
        <v>3.9518563159171996E-3</v>
      </c>
    </row>
    <row r="30" spans="2:17">
      <c r="B30" s="135">
        <f>'Historical Prices (PG, SP500)'!B30</f>
        <v>41641</v>
      </c>
      <c r="C30" s="40">
        <f>LN('Historical Prices (PG, SP500)'!F30/'Historical Prices (PG, SP500)'!F29)</f>
        <v>-1.0744196880399381E-2</v>
      </c>
      <c r="D30" s="40">
        <f>LN('Historical Prices (PG, SP500)'!O30/'Historical Prices (PG, SP500)'!O29)</f>
        <v>-8.9014130822974036E-3</v>
      </c>
    </row>
    <row r="31" spans="2:17">
      <c r="B31" s="135">
        <f>'Historical Prices (PG, SP500)'!B31</f>
        <v>41642</v>
      </c>
      <c r="C31" s="40">
        <f>LN('Historical Prices (PG, SP500)'!F31/'Historical Prices (PG, SP500)'!F30)</f>
        <v>-1.1181316913496516E-3</v>
      </c>
      <c r="D31" s="40">
        <f>LN('Historical Prices (PG, SP500)'!O31/'Historical Prices (PG, SP500)'!O30)</f>
        <v>-3.3302032827882432E-4</v>
      </c>
    </row>
    <row r="32" spans="2:17">
      <c r="B32" s="135">
        <f>'Historical Prices (PG, SP500)'!B32</f>
        <v>41645</v>
      </c>
      <c r="C32" s="40">
        <f>LN('Historical Prices (PG, SP500)'!F32/'Historical Prices (PG, SP500)'!F31)</f>
        <v>2.3589557741157917E-3</v>
      </c>
      <c r="D32" s="40">
        <f>LN('Historical Prices (PG, SP500)'!O32/'Historical Prices (PG, SP500)'!O31)</f>
        <v>-2.5149269331701017E-3</v>
      </c>
    </row>
    <row r="33" spans="2:4">
      <c r="B33" s="135">
        <f>'Historical Prices (PG, SP500)'!B33</f>
        <v>41646</v>
      </c>
      <c r="C33" s="40">
        <f>LN('Historical Prices (PG, SP500)'!F33/'Historical Prices (PG, SP500)'!F32)</f>
        <v>9.6261265885785197E-3</v>
      </c>
      <c r="D33" s="40">
        <f>LN('Historical Prices (PG, SP500)'!O33/'Historical Prices (PG, SP500)'!O32)</f>
        <v>6.0633451825530286E-3</v>
      </c>
    </row>
    <row r="34" spans="2:4">
      <c r="B34" s="135">
        <f>'Historical Prices (PG, SP500)'!B34</f>
        <v>41647</v>
      </c>
      <c r="C34" s="40">
        <f>LN('Historical Prices (PG, SP500)'!F34/'Historical Prices (PG, SP500)'!F33)</f>
        <v>-1.4598799782387937E-2</v>
      </c>
      <c r="D34" s="40">
        <f>LN('Historical Prices (PG, SP500)'!O34/'Historical Prices (PG, SP500)'!O33)</f>
        <v>-2.1223169476512364E-4</v>
      </c>
    </row>
    <row r="35" spans="2:4">
      <c r="B35" s="135">
        <f>'Historical Prices (PG, SP500)'!B35</f>
        <v>41648</v>
      </c>
      <c r="C35" s="40">
        <f>LN('Historical Prices (PG, SP500)'!F35/'Historical Prices (PG, SP500)'!F34)</f>
        <v>2.2407578712368907E-3</v>
      </c>
      <c r="D35" s="40">
        <f>LN('Historical Prices (PG, SP500)'!O35/'Historical Prices (PG, SP500)'!O34)</f>
        <v>3.4824873481957168E-4</v>
      </c>
    </row>
    <row r="36" spans="2:4">
      <c r="B36" s="135">
        <f>'Historical Prices (PG, SP500)'!B36</f>
        <v>41649</v>
      </c>
      <c r="C36" s="40">
        <f>LN('Historical Prices (PG, SP500)'!F36/'Historical Prices (PG, SP500)'!F35)</f>
        <v>-1.4932182870765281E-3</v>
      </c>
      <c r="D36" s="40">
        <f>LN('Historical Prices (PG, SP500)'!O36/'Historical Prices (PG, SP500)'!O35)</f>
        <v>2.3040303630947503E-3</v>
      </c>
    </row>
    <row r="37" spans="2:4">
      <c r="B37" s="135">
        <f>'Historical Prices (PG, SP500)'!B37</f>
        <v>41652</v>
      </c>
      <c r="C37" s="40">
        <f>LN('Historical Prices (PG, SP500)'!F37/'Historical Prices (PG, SP500)'!F36)</f>
        <v>-3.618006453708072E-3</v>
      </c>
      <c r="D37" s="40">
        <f>LN('Historical Prices (PG, SP500)'!O37/'Historical Prices (PG, SP500)'!O36)</f>
        <v>-1.2655966489665426E-2</v>
      </c>
    </row>
    <row r="38" spans="2:4">
      <c r="B38" s="135">
        <f>'Historical Prices (PG, SP500)'!B38</f>
        <v>41653</v>
      </c>
      <c r="C38" s="40">
        <f>LN('Historical Prices (PG, SP500)'!F38/'Historical Prices (PG, SP500)'!F37)</f>
        <v>1.0691312345397143E-2</v>
      </c>
      <c r="D38" s="40">
        <f>LN('Historical Prices (PG, SP500)'!O38/'Historical Prices (PG, SP500)'!O37)</f>
        <v>1.0759876278140028E-2</v>
      </c>
    </row>
    <row r="39" spans="2:4">
      <c r="B39" s="135">
        <f>'Historical Prices (PG, SP500)'!B39</f>
        <v>41654</v>
      </c>
      <c r="C39" s="40">
        <f>LN('Historical Prices (PG, SP500)'!F39/'Historical Prices (PG, SP500)'!F38)</f>
        <v>-9.8975633491807337E-4</v>
      </c>
      <c r="D39" s="40">
        <f>LN('Historical Prices (PG, SP500)'!O39/'Historical Prices (PG, SP500)'!O38)</f>
        <v>5.1528891343548431E-3</v>
      </c>
    </row>
    <row r="40" spans="2:4">
      <c r="B40" s="135">
        <f>'Historical Prices (PG, SP500)'!B40</f>
        <v>41655</v>
      </c>
      <c r="C40" s="40">
        <f>LN('Historical Prices (PG, SP500)'!F40/'Historical Prices (PG, SP500)'!F39)</f>
        <v>-2.850984285296804E-3</v>
      </c>
      <c r="D40" s="40">
        <f>LN('Historical Prices (PG, SP500)'!O40/'Historical Prices (PG, SP500)'!O39)</f>
        <v>-1.3480283593690404E-3</v>
      </c>
    </row>
    <row r="41" spans="2:4">
      <c r="B41" s="135">
        <f>'Historical Prices (PG, SP500)'!B41</f>
        <v>41656</v>
      </c>
      <c r="C41" s="40">
        <f>LN('Historical Prices (PG, SP500)'!F41/'Historical Prices (PG, SP500)'!F40)</f>
        <v>-8.4767525928106414E-3</v>
      </c>
      <c r="D41" s="40">
        <f>LN('Historical Prices (PG, SP500)'!O41/'Historical Prices (PG, SP500)'!O40)</f>
        <v>-3.9027806039482592E-3</v>
      </c>
    </row>
    <row r="42" spans="2:4">
      <c r="B42" s="135">
        <f>'Historical Prices (PG, SP500)'!B42</f>
        <v>41660</v>
      </c>
      <c r="C42" s="40">
        <f>LN('Historical Prices (PG, SP500)'!F42/'Historical Prices (PG, SP500)'!F41)</f>
        <v>3.7486362230816674E-3</v>
      </c>
      <c r="D42" s="40">
        <f>LN('Historical Prices (PG, SP500)'!O42/'Historical Prices (PG, SP500)'!O41)</f>
        <v>2.7699124295116296E-3</v>
      </c>
    </row>
    <row r="43" spans="2:4">
      <c r="B43" s="135">
        <f>'Historical Prices (PG, SP500)'!B43</f>
        <v>41661</v>
      </c>
      <c r="C43" s="40">
        <f>LN('Historical Prices (PG, SP500)'!F43/'Historical Prices (PG, SP500)'!F42)</f>
        <v>-1.1919054372765938E-2</v>
      </c>
      <c r="D43" s="40">
        <f>LN('Historical Prices (PG, SP500)'!O43/'Historical Prices (PG, SP500)'!O42)</f>
        <v>5.7469976598709701E-4</v>
      </c>
    </row>
    <row r="44" spans="2:4">
      <c r="B44" s="135">
        <f>'Historical Prices (PG, SP500)'!B44</f>
        <v>41662</v>
      </c>
      <c r="C44" s="40">
        <f>LN('Historical Prices (PG, SP500)'!F44/'Historical Prices (PG, SP500)'!F43)</f>
        <v>-1.2574052677405696E-2</v>
      </c>
      <c r="D44" s="40">
        <f>LN('Historical Prices (PG, SP500)'!O44/'Historical Prices (PG, SP500)'!O43)</f>
        <v>-8.9293245398258878E-3</v>
      </c>
    </row>
    <row r="45" spans="2:4">
      <c r="B45" s="135">
        <f>'Historical Prices (PG, SP500)'!B45</f>
        <v>41663</v>
      </c>
      <c r="C45" s="40">
        <f>LN('Historical Prices (PG, SP500)'!F45/'Historical Prices (PG, SP500)'!F44)</f>
        <v>1.1942741513795327E-2</v>
      </c>
      <c r="D45" s="40">
        <f>LN('Historical Prices (PG, SP500)'!O45/'Historical Prices (PG, SP500)'!O44)</f>
        <v>-2.1096421496433173E-2</v>
      </c>
    </row>
    <row r="46" spans="2:4">
      <c r="B46" s="135">
        <f>'Historical Prices (PG, SP500)'!B46</f>
        <v>41666</v>
      </c>
      <c r="C46" s="40">
        <f>LN('Historical Prices (PG, SP500)'!F46/'Historical Prices (PG, SP500)'!F45)</f>
        <v>-9.0073427948792473E-3</v>
      </c>
      <c r="D46" s="40">
        <f>LN('Historical Prices (PG, SP500)'!O46/'Historical Prices (PG, SP500)'!O45)</f>
        <v>-4.8882215903983638E-3</v>
      </c>
    </row>
    <row r="47" spans="2:4">
      <c r="B47" s="135">
        <f>'Historical Prices (PG, SP500)'!B47</f>
        <v>41667</v>
      </c>
      <c r="C47" s="40">
        <f>LN('Historical Prices (PG, SP500)'!F47/'Historical Prices (PG, SP500)'!F46)</f>
        <v>8.1229027908264976E-3</v>
      </c>
      <c r="D47" s="40">
        <f>LN('Historical Prices (PG, SP500)'!O47/'Historical Prices (PG, SP500)'!O46)</f>
        <v>6.12187539440163E-3</v>
      </c>
    </row>
    <row r="48" spans="2:4">
      <c r="B48" s="135">
        <f>'Historical Prices (PG, SP500)'!B48</f>
        <v>41668</v>
      </c>
      <c r="C48" s="40">
        <f>LN('Historical Prices (PG, SP500)'!F48/'Historical Prices (PG, SP500)'!F47)</f>
        <v>-1.8756556253081216E-2</v>
      </c>
      <c r="D48" s="40">
        <f>LN('Historical Prices (PG, SP500)'!O48/'Historical Prices (PG, SP500)'!O47)</f>
        <v>-1.0261704005370608E-2</v>
      </c>
    </row>
    <row r="49" spans="2:4">
      <c r="B49" s="135">
        <f>'Historical Prices (PG, SP500)'!B49</f>
        <v>41669</v>
      </c>
      <c r="C49" s="40">
        <f>LN('Historical Prices (PG, SP500)'!F49/'Historical Prices (PG, SP500)'!F48)</f>
        <v>-9.9670230328823169E-3</v>
      </c>
      <c r="D49" s="40">
        <f>LN('Historical Prices (PG, SP500)'!O49/'Historical Prices (PG, SP500)'!O48)</f>
        <v>1.1204044242667764E-2</v>
      </c>
    </row>
    <row r="50" spans="2:4">
      <c r="B50" s="135">
        <f>'Historical Prices (PG, SP500)'!B50</f>
        <v>41670</v>
      </c>
      <c r="C50" s="40">
        <f>LN('Historical Prices (PG, SP500)'!F50/'Historical Prices (PG, SP500)'!F49)</f>
        <v>-3.2575439611984419E-3</v>
      </c>
      <c r="D50" s="40">
        <f>LN('Historical Prices (PG, SP500)'!O50/'Historical Prices (PG, SP500)'!O49)</f>
        <v>-6.4862898870237081E-3</v>
      </c>
    </row>
    <row r="51" spans="2:4">
      <c r="B51" s="135">
        <f>'Historical Prices (PG, SP500)'!B51</f>
        <v>41673</v>
      </c>
      <c r="C51" s="40">
        <f>LN('Historical Prices (PG, SP500)'!F51/'Historical Prices (PG, SP500)'!F50)</f>
        <v>-1.2080057613486597E-2</v>
      </c>
      <c r="D51" s="40">
        <f>LN('Historical Prices (PG, SP500)'!O51/'Historical Prices (PG, SP500)'!O50)</f>
        <v>-2.3096604603459799E-2</v>
      </c>
    </row>
    <row r="52" spans="2:4">
      <c r="B52" s="135">
        <f>'Historical Prices (PG, SP500)'!B52</f>
        <v>41674</v>
      </c>
      <c r="C52" s="40">
        <f>LN('Historical Prices (PG, SP500)'!F52/'Historical Prices (PG, SP500)'!F51)</f>
        <v>5.1386768058207175E-3</v>
      </c>
      <c r="D52" s="40">
        <f>LN('Historical Prices (PG, SP500)'!O52/'Historical Prices (PG, SP500)'!O51)</f>
        <v>7.6120433833299075E-3</v>
      </c>
    </row>
    <row r="53" spans="2:4">
      <c r="B53" s="135">
        <f>'Historical Prices (PG, SP500)'!B53</f>
        <v>41675</v>
      </c>
      <c r="C53" s="40">
        <f>LN('Historical Prices (PG, SP500)'!F53/'Historical Prices (PG, SP500)'!F52)</f>
        <v>4.7200955146321959E-3</v>
      </c>
      <c r="D53" s="40">
        <f>LN('Historical Prices (PG, SP500)'!O53/'Historical Prices (PG, SP500)'!O52)</f>
        <v>-2.0302821100286312E-3</v>
      </c>
    </row>
    <row r="54" spans="2:4">
      <c r="B54" s="135">
        <f>'Historical Prices (PG, SP500)'!B54</f>
        <v>41676</v>
      </c>
      <c r="C54" s="40">
        <f>LN('Historical Prices (PG, SP500)'!F54/'Historical Prices (PG, SP500)'!F53)</f>
        <v>5.8690093856639917E-3</v>
      </c>
      <c r="D54" s="40">
        <f>LN('Historical Prices (PG, SP500)'!O54/'Historical Prices (PG, SP500)'!O53)</f>
        <v>1.2363054415667341E-2</v>
      </c>
    </row>
    <row r="55" spans="2:4">
      <c r="B55" s="135">
        <f>'Historical Prices (PG, SP500)'!B55</f>
        <v>41677</v>
      </c>
      <c r="C55" s="40">
        <f>LN('Historical Prices (PG, SP500)'!F55/'Historical Prices (PG, SP500)'!F54)</f>
        <v>5.3173849431080644E-3</v>
      </c>
      <c r="D55" s="40">
        <f>LN('Historical Prices (PG, SP500)'!O55/'Historical Prices (PG, SP500)'!O54)</f>
        <v>1.3214193602149099E-2</v>
      </c>
    </row>
    <row r="56" spans="2:4">
      <c r="B56" s="135">
        <f>'Historical Prices (PG, SP500)'!B56</f>
        <v>41680</v>
      </c>
      <c r="C56" s="40">
        <f>LN('Historical Prices (PG, SP500)'!F56/'Historical Prices (PG, SP500)'!F55)</f>
        <v>9.2700678505777418E-3</v>
      </c>
      <c r="D56" s="40">
        <f>LN('Historical Prices (PG, SP500)'!O56/'Historical Prices (PG, SP500)'!O55)</f>
        <v>1.5680046422408135E-3</v>
      </c>
    </row>
    <row r="57" spans="2:4">
      <c r="B57" s="135">
        <f>'Historical Prices (PG, SP500)'!B57</f>
        <v>41681</v>
      </c>
      <c r="C57" s="40">
        <f>LN('Historical Prices (PG, SP500)'!F57/'Historical Prices (PG, SP500)'!F56)</f>
        <v>1.0327076235764919E-2</v>
      </c>
      <c r="D57" s="40">
        <f>LN('Historical Prices (PG, SP500)'!O57/'Historical Prices (PG, SP500)'!O56)</f>
        <v>1.1001375844419653E-2</v>
      </c>
    </row>
    <row r="58" spans="2:4">
      <c r="B58" s="135">
        <f>'Historical Prices (PG, SP500)'!B58</f>
        <v>41682</v>
      </c>
      <c r="C58" s="40">
        <f>LN('Historical Prices (PG, SP500)'!F58/'Historical Prices (PG, SP500)'!F57)</f>
        <v>-1.7271561582774455E-2</v>
      </c>
      <c r="D58" s="40">
        <f>LN('Historical Prices (PG, SP500)'!O58/'Historical Prices (PG, SP500)'!O57)</f>
        <v>-2.6929851889100114E-4</v>
      </c>
    </row>
    <row r="59" spans="2:4">
      <c r="B59" s="135">
        <f>'Historical Prices (PG, SP500)'!B59</f>
        <v>41683</v>
      </c>
      <c r="C59" s="40">
        <f>LN('Historical Prices (PG, SP500)'!F59/'Historical Prices (PG, SP500)'!F58)</f>
        <v>3.9925997786798553E-3</v>
      </c>
      <c r="D59" s="40">
        <f>LN('Historical Prices (PG, SP500)'!O59/'Historical Prices (PG, SP500)'!O58)</f>
        <v>5.793211820060081E-3</v>
      </c>
    </row>
    <row r="60" spans="2:4">
      <c r="B60" s="135">
        <f>'Historical Prices (PG, SP500)'!B60</f>
        <v>41684</v>
      </c>
      <c r="C60" s="40">
        <f>LN('Historical Prices (PG, SP500)'!F60/'Historical Prices (PG, SP500)'!F59)</f>
        <v>2.0356923697250014E-2</v>
      </c>
      <c r="D60" s="40">
        <f>LN('Historical Prices (PG, SP500)'!O60/'Historical Prices (PG, SP500)'!O59)</f>
        <v>4.7976894791712443E-3</v>
      </c>
    </row>
    <row r="61" spans="2:4">
      <c r="B61" s="135">
        <f>'Historical Prices (PG, SP500)'!B61</f>
        <v>41688</v>
      </c>
      <c r="C61" s="40">
        <f>LN('Historical Prices (PG, SP500)'!F61/'Historical Prices (PG, SP500)'!F60)</f>
        <v>-1.8174243295052472E-2</v>
      </c>
      <c r="D61" s="40">
        <f>LN('Historical Prices (PG, SP500)'!O61/'Historical Prices (PG, SP500)'!O60)</f>
        <v>1.1578034561475104E-3</v>
      </c>
    </row>
    <row r="62" spans="2:4">
      <c r="B62" s="135">
        <f>'Historical Prices (PG, SP500)'!B62</f>
        <v>41689</v>
      </c>
      <c r="C62" s="40">
        <f>LN('Historical Prices (PG, SP500)'!F62/'Historical Prices (PG, SP500)'!F61)</f>
        <v>2.1779266824275331E-3</v>
      </c>
      <c r="D62" s="40">
        <f>LN('Historical Prices (PG, SP500)'!O62/'Historical Prices (PG, SP500)'!O61)</f>
        <v>-6.5458619005211004E-3</v>
      </c>
    </row>
    <row r="63" spans="2:4">
      <c r="B63" s="135">
        <f>'Historical Prices (PG, SP500)'!B63</f>
        <v>41690</v>
      </c>
      <c r="C63" s="40">
        <f>LN('Historical Prices (PG, SP500)'!F63/'Historical Prices (PG, SP500)'!F62)</f>
        <v>-2.819443162453326E-3</v>
      </c>
      <c r="D63" s="40">
        <f>LN('Historical Prices (PG, SP500)'!O63/'Historical Prices (PG, SP500)'!O62)</f>
        <v>6.0133416655695771E-3</v>
      </c>
    </row>
    <row r="64" spans="2:4">
      <c r="B64" s="135">
        <f>'Historical Prices (PG, SP500)'!B64</f>
        <v>41691</v>
      </c>
      <c r="C64" s="40">
        <f>LN('Historical Prices (PG, SP500)'!F64/'Historical Prices (PG, SP500)'!F63)</f>
        <v>6.4151648002589714E-4</v>
      </c>
      <c r="D64" s="40">
        <f>LN('Historical Prices (PG, SP500)'!O64/'Historical Prices (PG, SP500)'!O63)</f>
        <v>-1.9205665118166161E-3</v>
      </c>
    </row>
    <row r="65" spans="2:4">
      <c r="B65" s="135">
        <f>'Historical Prices (PG, SP500)'!B65</f>
        <v>41694</v>
      </c>
      <c r="C65" s="40">
        <f>LN('Historical Prices (PG, SP500)'!F65/'Historical Prices (PG, SP500)'!F64)</f>
        <v>-1.4117951210792247E-3</v>
      </c>
      <c r="D65" s="40">
        <f>LN('Historical Prices (PG, SP500)'!O65/'Historical Prices (PG, SP500)'!O64)</f>
        <v>6.1674553620519853E-3</v>
      </c>
    </row>
    <row r="66" spans="2:4">
      <c r="B66" s="135">
        <f>'Historical Prices (PG, SP500)'!B66</f>
        <v>41695</v>
      </c>
      <c r="C66" s="40">
        <f>LN('Historical Prices (PG, SP500)'!F66/'Historical Prices (PG, SP500)'!F65)</f>
        <v>3.3337893850603228E-3</v>
      </c>
      <c r="D66" s="40">
        <f>LN('Historical Prices (PG, SP500)'!O66/'Historical Prices (PG, SP500)'!O65)</f>
        <v>-1.3485905500071854E-3</v>
      </c>
    </row>
    <row r="67" spans="2:4">
      <c r="B67" s="135">
        <f>'Historical Prices (PG, SP500)'!B67</f>
        <v>41696</v>
      </c>
      <c r="C67" s="40">
        <f>LN('Historical Prices (PG, SP500)'!F67/'Historical Prices (PG, SP500)'!F66)</f>
        <v>-3.3337893850602053E-3</v>
      </c>
      <c r="D67" s="40">
        <f>LN('Historical Prices (PG, SP500)'!O67/'Historical Prices (PG, SP500)'!O66)</f>
        <v>2.1699708253570321E-5</v>
      </c>
    </row>
    <row r="68" spans="2:4">
      <c r="B68" s="135">
        <f>'Historical Prices (PG, SP500)'!B68</f>
        <v>41697</v>
      </c>
      <c r="C68" s="40">
        <f>LN('Historical Prices (PG, SP500)'!F68/'Historical Prices (PG, SP500)'!F67)</f>
        <v>4.2294326892659941E-3</v>
      </c>
      <c r="D68" s="40">
        <f>LN('Historical Prices (PG, SP500)'!O68/'Historical Prices (PG, SP500)'!O67)</f>
        <v>4.9358814720940501E-3</v>
      </c>
    </row>
    <row r="69" spans="2:4">
      <c r="B69" s="135">
        <f>'Historical Prices (PG, SP500)'!B69</f>
        <v>41698</v>
      </c>
      <c r="C69" s="40">
        <f>LN('Historical Prices (PG, SP500)'!F69/'Historical Prices (PG, SP500)'!F68)</f>
        <v>5.9930301402883312E-3</v>
      </c>
      <c r="D69" s="40">
        <f>LN('Historical Prices (PG, SP500)'!O69/'Historical Prices (PG, SP500)'!O68)</f>
        <v>2.7788242226103972E-3</v>
      </c>
    </row>
    <row r="70" spans="2:4">
      <c r="B70" s="135">
        <f>'Historical Prices (PG, SP500)'!B70</f>
        <v>41701</v>
      </c>
      <c r="C70" s="40">
        <f>LN('Historical Prices (PG, SP500)'!F70/'Historical Prices (PG, SP500)'!F69)</f>
        <v>-1.5114940596965344E-2</v>
      </c>
      <c r="D70" s="40">
        <f>LN('Historical Prices (PG, SP500)'!O70/'Historical Prices (PG, SP500)'!O69)</f>
        <v>-7.4058663619861681E-3</v>
      </c>
    </row>
    <row r="71" spans="2:4">
      <c r="B71" s="135">
        <f>'Historical Prices (PG, SP500)'!B71</f>
        <v>41702</v>
      </c>
      <c r="C71" s="40">
        <f>LN('Historical Prices (PG, SP500)'!F71/'Historical Prices (PG, SP500)'!F70)</f>
        <v>1.2441563679659179E-2</v>
      </c>
      <c r="D71" s="40">
        <f>LN('Historical Prices (PG, SP500)'!O71/'Historical Prices (PG, SP500)'!O70)</f>
        <v>1.5152322834217294E-2</v>
      </c>
    </row>
    <row r="72" spans="2:4">
      <c r="B72" s="135">
        <f>'Historical Prices (PG, SP500)'!B72</f>
        <v>41703</v>
      </c>
      <c r="C72" s="40">
        <f>LN('Historical Prices (PG, SP500)'!F72/'Historical Prices (PG, SP500)'!F71)</f>
        <v>-8.0629733817156567E-3</v>
      </c>
      <c r="D72" s="40">
        <f>LN('Historical Prices (PG, SP500)'!O72/'Historical Prices (PG, SP500)'!O71)</f>
        <v>-5.3352436971208566E-5</v>
      </c>
    </row>
    <row r="73" spans="2:4">
      <c r="B73" s="135">
        <f>'Historical Prices (PG, SP500)'!B73</f>
        <v>41704</v>
      </c>
      <c r="C73" s="40">
        <f>LN('Historical Prices (PG, SP500)'!F73/'Historical Prices (PG, SP500)'!F72)</f>
        <v>3.0792685747441147E-3</v>
      </c>
      <c r="D73" s="40">
        <f>LN('Historical Prices (PG, SP500)'!O73/'Historical Prices (PG, SP500)'!O72)</f>
        <v>1.7169331218907797E-3</v>
      </c>
    </row>
    <row r="74" spans="2:4">
      <c r="B74" s="135">
        <f>'Historical Prices (PG, SP500)'!B74</f>
        <v>41705</v>
      </c>
      <c r="C74" s="40">
        <f>LN('Historical Prices (PG, SP500)'!F74/'Historical Prices (PG, SP500)'!F73)</f>
        <v>4.0910183652630759E-3</v>
      </c>
      <c r="D74" s="40">
        <f>LN('Historical Prices (PG, SP500)'!O74/'Historical Prices (PG, SP500)'!O73)</f>
        <v>5.3794470199833614E-4</v>
      </c>
    </row>
    <row r="75" spans="2:4">
      <c r="B75" s="135">
        <f>'Historical Prices (PG, SP500)'!B75</f>
        <v>41708</v>
      </c>
      <c r="C75" s="40">
        <f>LN('Historical Prices (PG, SP500)'!F75/'Historical Prices (PG, SP500)'!F74)</f>
        <v>1.9119501563816359E-3</v>
      </c>
      <c r="D75" s="40">
        <f>LN('Historical Prices (PG, SP500)'!O75/'Historical Prices (PG, SP500)'!O74)</f>
        <v>-4.6335357880714941E-4</v>
      </c>
    </row>
    <row r="76" spans="2:4">
      <c r="B76" s="135">
        <f>'Historical Prices (PG, SP500)'!B76</f>
        <v>41709</v>
      </c>
      <c r="C76" s="40">
        <f>LN('Historical Prices (PG, SP500)'!F76/'Historical Prices (PG, SP500)'!F75)</f>
        <v>5.3339980501207552E-3</v>
      </c>
      <c r="D76" s="40">
        <f>LN('Historical Prices (PG, SP500)'!O76/'Historical Prices (PG, SP500)'!O75)</f>
        <v>-5.0950969416020996E-3</v>
      </c>
    </row>
    <row r="77" spans="2:4">
      <c r="B77" s="135">
        <f>'Historical Prices (PG, SP500)'!B77</f>
        <v>41710</v>
      </c>
      <c r="C77" s="40">
        <f>LN('Historical Prices (PG, SP500)'!F77/'Historical Prices (PG, SP500)'!F76)</f>
        <v>3.6664938876550695E-3</v>
      </c>
      <c r="D77" s="40">
        <f>LN('Historical Prices (PG, SP500)'!O77/'Historical Prices (PG, SP500)'!O76)</f>
        <v>3.0512416846305301E-4</v>
      </c>
    </row>
    <row r="78" spans="2:4">
      <c r="B78" s="135">
        <f>'Historical Prices (PG, SP500)'!B78</f>
        <v>41711</v>
      </c>
      <c r="C78" s="40">
        <f>LN('Historical Prices (PG, SP500)'!F78/'Historical Prices (PG, SP500)'!F77)</f>
        <v>-6.3114311253694832E-4</v>
      </c>
      <c r="D78" s="40">
        <f>LN('Historical Prices (PG, SP500)'!O78/'Historical Prices (PG, SP500)'!O77)</f>
        <v>-1.177009150656236E-2</v>
      </c>
    </row>
    <row r="79" spans="2:4">
      <c r="B79" s="135">
        <f>'Historical Prices (PG, SP500)'!B79</f>
        <v>41712</v>
      </c>
      <c r="C79" s="40">
        <f>LN('Historical Prices (PG, SP500)'!F79/'Historical Prices (PG, SP500)'!F78)</f>
        <v>-2.6553596352325241E-3</v>
      </c>
      <c r="D79" s="40">
        <f>LN('Historical Prices (PG, SP500)'!O79/'Historical Prices (PG, SP500)'!O78)</f>
        <v>-2.8257664511163196E-3</v>
      </c>
    </row>
    <row r="80" spans="2:4">
      <c r="B80" s="135">
        <f>'Historical Prices (PG, SP500)'!B80</f>
        <v>41715</v>
      </c>
      <c r="C80" s="40">
        <f>LN('Historical Prices (PG, SP500)'!F80/'Historical Prices (PG, SP500)'!F79)</f>
        <v>1.0829888060204552E-2</v>
      </c>
      <c r="D80" s="40">
        <f>LN('Historical Prices (PG, SP500)'!O80/'Historical Prices (PG, SP500)'!O79)</f>
        <v>9.5677176019688687E-3</v>
      </c>
    </row>
    <row r="81" spans="2:4">
      <c r="B81" s="135">
        <f>'Historical Prices (PG, SP500)'!B81</f>
        <v>41716</v>
      </c>
      <c r="C81" s="40">
        <f>LN('Historical Prices (PG, SP500)'!F81/'Historical Prices (PG, SP500)'!F80)</f>
        <v>-8.7712558809272564E-4</v>
      </c>
      <c r="D81" s="40">
        <f>LN('Historical Prices (PG, SP500)'!O81/'Historical Prices (PG, SP500)'!O80)</f>
        <v>7.1936822748935253E-3</v>
      </c>
    </row>
    <row r="82" spans="2:4">
      <c r="B82" s="135">
        <f>'Historical Prices (PG, SP500)'!B82</f>
        <v>41717</v>
      </c>
      <c r="C82" s="40">
        <f>LN('Historical Prices (PG, SP500)'!F82/'Historical Prices (PG, SP500)'!F81)</f>
        <v>-1.2488311465731426E-2</v>
      </c>
      <c r="D82" s="40">
        <f>LN('Historical Prices (PG, SP500)'!O82/'Historical Prices (PG, SP500)'!O81)</f>
        <v>-6.1505248448226989E-3</v>
      </c>
    </row>
    <row r="83" spans="2:4">
      <c r="B83" s="135">
        <f>'Historical Prices (PG, SP500)'!B83</f>
        <v>41718</v>
      </c>
      <c r="C83" s="40">
        <f>LN('Historical Prices (PG, SP500)'!F83/'Historical Prices (PG, SP500)'!F82)</f>
        <v>-5.8561466269278868E-3</v>
      </c>
      <c r="D83" s="40">
        <f>LN('Historical Prices (PG, SP500)'!O83/'Historical Prices (PG, SP500)'!O82)</f>
        <v>6.0223339608095686E-3</v>
      </c>
    </row>
    <row r="84" spans="2:4">
      <c r="B84" s="135">
        <f>'Historical Prices (PG, SP500)'!B84</f>
        <v>41719</v>
      </c>
      <c r="C84" s="40">
        <f>LN('Historical Prices (PG, SP500)'!F84/'Historical Prices (PG, SP500)'!F83)</f>
        <v>-5.633856239057859E-3</v>
      </c>
      <c r="D84" s="40">
        <f>LN('Historical Prices (PG, SP500)'!O84/'Historical Prices (PG, SP500)'!O83)</f>
        <v>-2.9369799906726465E-3</v>
      </c>
    </row>
    <row r="85" spans="2:4">
      <c r="B85" s="135">
        <f>'Historical Prices (PG, SP500)'!B85</f>
        <v>41722</v>
      </c>
      <c r="C85" s="40">
        <f>LN('Historical Prices (PG, SP500)'!F85/'Historical Prices (PG, SP500)'!F84)</f>
        <v>1.8069024488626143E-2</v>
      </c>
      <c r="D85" s="40">
        <f>LN('Historical Prices (PG, SP500)'!O85/'Historical Prices (PG, SP500)'!O84)</f>
        <v>-4.8765814292138984E-3</v>
      </c>
    </row>
    <row r="86" spans="2:4">
      <c r="B86" s="135">
        <f>'Historical Prices (PG, SP500)'!B86</f>
        <v>41723</v>
      </c>
      <c r="C86" s="40">
        <f>LN('Historical Prices (PG, SP500)'!F86/'Historical Prices (PG, SP500)'!F85)</f>
        <v>6.4106183565777334E-3</v>
      </c>
      <c r="D86" s="40">
        <f>LN('Historical Prices (PG, SP500)'!O86/'Historical Prices (PG, SP500)'!O85)</f>
        <v>4.3942710047230656E-3</v>
      </c>
    </row>
    <row r="87" spans="2:4">
      <c r="B87" s="135">
        <f>'Historical Prices (PG, SP500)'!B87</f>
        <v>41724</v>
      </c>
      <c r="C87" s="40">
        <f>LN('Historical Prices (PG, SP500)'!F87/'Historical Prices (PG, SP500)'!F86)</f>
        <v>-3.8917631681144966E-3</v>
      </c>
      <c r="D87" s="40">
        <f>LN('Historical Prices (PG, SP500)'!O87/'Historical Prices (PG, SP500)'!O86)</f>
        <v>-7.0249366727707435E-3</v>
      </c>
    </row>
    <row r="88" spans="2:4">
      <c r="B88" s="135">
        <f>'Historical Prices (PG, SP500)'!B88</f>
        <v>41725</v>
      </c>
      <c r="C88" s="40">
        <f>LN('Historical Prices (PG, SP500)'!F88/'Historical Prices (PG, SP500)'!F87)</f>
        <v>1.885039805626544E-3</v>
      </c>
      <c r="D88" s="40">
        <f>LN('Historical Prices (PG, SP500)'!O88/'Historical Prices (PG, SP500)'!O87)</f>
        <v>-1.9018915970694392E-3</v>
      </c>
    </row>
    <row r="89" spans="2:4">
      <c r="B89" s="135">
        <f>'Historical Prices (PG, SP500)'!B89</f>
        <v>41726</v>
      </c>
      <c r="C89" s="40">
        <f>LN('Historical Prices (PG, SP500)'!F89/'Historical Prices (PG, SP500)'!F88)</f>
        <v>1.3800892628953385E-3</v>
      </c>
      <c r="D89" s="40">
        <f>LN('Historical Prices (PG, SP500)'!O89/'Historical Prices (PG, SP500)'!O88)</f>
        <v>4.6294892141261826E-3</v>
      </c>
    </row>
    <row r="90" spans="2:4">
      <c r="B90" s="135">
        <f>'Historical Prices (PG, SP500)'!B90</f>
        <v>41729</v>
      </c>
      <c r="C90" s="40">
        <f>LN('Historical Prices (PG, SP500)'!F90/'Historical Prices (PG, SP500)'!F89)</f>
        <v>1.0476473969878256E-2</v>
      </c>
      <c r="D90" s="40">
        <f>LN('Historical Prices (PG, SP500)'!O90/'Historical Prices (PG, SP500)'!O89)</f>
        <v>7.8928715438509635E-3</v>
      </c>
    </row>
    <row r="91" spans="2:4">
      <c r="B91" s="135">
        <f>'Historical Prices (PG, SP500)'!B91</f>
        <v>41730</v>
      </c>
      <c r="C91" s="40">
        <f>LN('Historical Prices (PG, SP500)'!F91/'Historical Prices (PG, SP500)'!F90)</f>
        <v>-3.2310455559508905E-3</v>
      </c>
      <c r="D91" s="40">
        <f>LN('Historical Prices (PG, SP500)'!O91/'Historical Prices (PG, SP500)'!O90)</f>
        <v>7.0146881968491453E-3</v>
      </c>
    </row>
    <row r="92" spans="2:4">
      <c r="B92" s="135">
        <f>'Historical Prices (PG, SP500)'!B92</f>
        <v>41731</v>
      </c>
      <c r="C92" s="40">
        <f>LN('Historical Prices (PG, SP500)'!F92/'Historical Prices (PG, SP500)'!F91)</f>
        <v>-2.6173007919184001E-3</v>
      </c>
      <c r="D92" s="40">
        <f>LN('Historical Prices (PG, SP500)'!O92/'Historical Prices (PG, SP500)'!O91)</f>
        <v>2.8492633642570506E-3</v>
      </c>
    </row>
    <row r="93" spans="2:4">
      <c r="B93" s="135">
        <f>'Historical Prices (PG, SP500)'!B93</f>
        <v>41732</v>
      </c>
      <c r="C93" s="40">
        <f>LN('Historical Prices (PG, SP500)'!F93/'Historical Prices (PG, SP500)'!F92)</f>
        <v>-3.7444924529300607E-4</v>
      </c>
      <c r="D93" s="40">
        <f>LN('Historical Prices (PG, SP500)'!O93/'Historical Prices (PG, SP500)'!O92)</f>
        <v>-1.1270847458569155E-3</v>
      </c>
    </row>
    <row r="94" spans="2:4">
      <c r="B94" s="135">
        <f>'Historical Prices (PG, SP500)'!B94</f>
        <v>41733</v>
      </c>
      <c r="C94" s="40">
        <f>LN('Historical Prices (PG, SP500)'!F94/'Historical Prices (PG, SP500)'!F93)</f>
        <v>-4.1283727906100886E-3</v>
      </c>
      <c r="D94" s="40">
        <f>LN('Historical Prices (PG, SP500)'!O94/'Historical Prices (PG, SP500)'!O93)</f>
        <v>-1.2616543077148771E-2</v>
      </c>
    </row>
    <row r="95" spans="2:4">
      <c r="B95" s="135">
        <f>'Historical Prices (PG, SP500)'!B95</f>
        <v>41736</v>
      </c>
      <c r="C95" s="40">
        <f>LN('Historical Prices (PG, SP500)'!F95/'Historical Prices (PG, SP500)'!F94)</f>
        <v>8.9854719429208422E-3</v>
      </c>
      <c r="D95" s="40">
        <f>LN('Historical Prices (PG, SP500)'!O95/'Historical Prices (PG, SP500)'!O94)</f>
        <v>-1.0808312462366923E-2</v>
      </c>
    </row>
    <row r="96" spans="2:4">
      <c r="B96" s="135">
        <f>'Historical Prices (PG, SP500)'!B96</f>
        <v>41737</v>
      </c>
      <c r="C96" s="40">
        <f>LN('Historical Prices (PG, SP500)'!F96/'Historical Prices (PG, SP500)'!F95)</f>
        <v>1.0627880822085455E-2</v>
      </c>
      <c r="D96" s="40">
        <f>LN('Historical Prices (PG, SP500)'!O96/'Historical Prices (PG, SP500)'!O95)</f>
        <v>3.7435380478000289E-3</v>
      </c>
    </row>
    <row r="97" spans="2:4">
      <c r="B97" s="135">
        <f>'Historical Prices (PG, SP500)'!B97</f>
        <v>41738</v>
      </c>
      <c r="C97" s="40">
        <f>LN('Historical Prices (PG, SP500)'!F97/'Historical Prices (PG, SP500)'!F96)</f>
        <v>1.7194797093189873E-3</v>
      </c>
      <c r="D97" s="40">
        <f>LN('Historical Prices (PG, SP500)'!O97/'Historical Prices (PG, SP500)'!O96)</f>
        <v>1.0859039462616495E-2</v>
      </c>
    </row>
    <row r="98" spans="2:4">
      <c r="B98" s="135">
        <f>'Historical Prices (PG, SP500)'!B98</f>
        <v>41739</v>
      </c>
      <c r="C98" s="40">
        <f>LN('Historical Prices (PG, SP500)'!F98/'Historical Prices (PG, SP500)'!F97)</f>
        <v>-4.9206891606820282E-3</v>
      </c>
      <c r="D98" s="40">
        <f>LN('Historical Prices (PG, SP500)'!O98/'Historical Prices (PG, SP500)'!O97)</f>
        <v>-2.1105967921619718E-2</v>
      </c>
    </row>
    <row r="99" spans="2:4">
      <c r="B99" s="135">
        <f>'Historical Prices (PG, SP500)'!B99</f>
        <v>41740</v>
      </c>
      <c r="C99" s="40">
        <f>LN('Historical Prices (PG, SP500)'!F99/'Historical Prices (PG, SP500)'!F98)</f>
        <v>-4.0777814191860088E-3</v>
      </c>
      <c r="D99" s="40">
        <f>LN('Historical Prices (PG, SP500)'!O99/'Historical Prices (PG, SP500)'!O98)</f>
        <v>-9.5320599338077835E-3</v>
      </c>
    </row>
    <row r="100" spans="2:4">
      <c r="B100" s="135">
        <f>'Historical Prices (PG, SP500)'!B100</f>
        <v>41743</v>
      </c>
      <c r="C100" s="40">
        <f>LN('Historical Prices (PG, SP500)'!F100/'Historical Prices (PG, SP500)'!F99)</f>
        <v>6.1887728657226114E-4</v>
      </c>
      <c r="D100" s="40">
        <f>LN('Historical Prices (PG, SP500)'!O100/'Historical Prices (PG, SP500)'!O99)</f>
        <v>8.1837081824381302E-3</v>
      </c>
    </row>
    <row r="101" spans="2:4">
      <c r="B101" s="135">
        <f>'Historical Prices (PG, SP500)'!B101</f>
        <v>41744</v>
      </c>
      <c r="C101" s="40">
        <f>LN('Historical Prices (PG, SP500)'!F101/'Historical Prices (PG, SP500)'!F100)</f>
        <v>3.7114755902010489E-4</v>
      </c>
      <c r="D101" s="40">
        <f>LN('Historical Prices (PG, SP500)'!O101/'Historical Prices (PG, SP500)'!O100)</f>
        <v>6.7345794554065381E-3</v>
      </c>
    </row>
    <row r="102" spans="2:4">
      <c r="B102" s="135">
        <f>'Historical Prices (PG, SP500)'!B102</f>
        <v>41745</v>
      </c>
      <c r="C102" s="40">
        <f>LN('Historical Prices (PG, SP500)'!F102/'Historical Prices (PG, SP500)'!F101)</f>
        <v>9.9700008563048705E-3</v>
      </c>
      <c r="D102" s="40">
        <f>LN('Historical Prices (PG, SP500)'!O102/'Historical Prices (PG, SP500)'!O101)</f>
        <v>1.0433868421252783E-2</v>
      </c>
    </row>
    <row r="103" spans="2:4">
      <c r="B103" s="135">
        <f>'Historical Prices (PG, SP500)'!B103</f>
        <v>41746</v>
      </c>
      <c r="C103" s="40">
        <f>LN('Historical Prices (PG, SP500)'!F103/'Historical Prices (PG, SP500)'!F102)</f>
        <v>1.3463070059647659E-3</v>
      </c>
      <c r="D103" s="40">
        <f>LN('Historical Prices (PG, SP500)'!O103/'Historical Prices (PG, SP500)'!O102)</f>
        <v>1.3629237109861758E-3</v>
      </c>
    </row>
    <row r="104" spans="2:4">
      <c r="B104" s="135">
        <f>'Historical Prices (PG, SP500)'!B104</f>
        <v>41750</v>
      </c>
      <c r="C104" s="40">
        <f>LN('Historical Prices (PG, SP500)'!F104/'Historical Prices (PG, SP500)'!F103)</f>
        <v>-2.4492297328039207E-3</v>
      </c>
      <c r="D104" s="40">
        <f>LN('Historical Prices (PG, SP500)'!O104/'Historical Prices (PG, SP500)'!O103)</f>
        <v>3.768015621348781E-3</v>
      </c>
    </row>
    <row r="105" spans="2:4">
      <c r="B105" s="135">
        <f>'Historical Prices (PG, SP500)'!B105</f>
        <v>41751</v>
      </c>
      <c r="C105" s="40">
        <f>LN('Historical Prices (PG, SP500)'!F105/'Historical Prices (PG, SP500)'!F104)</f>
        <v>-3.8080999745827016E-3</v>
      </c>
      <c r="D105" s="40">
        <f>LN('Historical Prices (PG, SP500)'!O105/'Historical Prices (PG, SP500)'!O104)</f>
        <v>4.0837888997611281E-3</v>
      </c>
    </row>
    <row r="106" spans="2:4">
      <c r="B106" s="135">
        <f>'Historical Prices (PG, SP500)'!B106</f>
        <v>41752</v>
      </c>
      <c r="C106" s="40">
        <f>LN('Historical Prices (PG, SP500)'!F106/'Historical Prices (PG, SP500)'!F105)</f>
        <v>-1.1014268819111335E-2</v>
      </c>
      <c r="D106" s="40">
        <f>LN('Historical Prices (PG, SP500)'!O106/'Historical Prices (PG, SP500)'!O105)</f>
        <v>-2.2157667665058493E-3</v>
      </c>
    </row>
    <row r="107" spans="2:4">
      <c r="B107" s="135">
        <f>'Historical Prices (PG, SP500)'!B107</f>
        <v>41753</v>
      </c>
      <c r="C107" s="40">
        <f>LN('Historical Prices (PG, SP500)'!F107/'Historical Prices (PG, SP500)'!F106)</f>
        <v>9.7827662155822205E-3</v>
      </c>
      <c r="D107" s="40">
        <f>LN('Historical Prices (PG, SP500)'!O107/'Historical Prices (PG, SP500)'!O106)</f>
        <v>1.7154879007302134E-3</v>
      </c>
    </row>
    <row r="108" spans="2:4">
      <c r="B108" s="135">
        <f>'Historical Prices (PG, SP500)'!B108</f>
        <v>41754</v>
      </c>
      <c r="C108" s="40">
        <f>LN('Historical Prices (PG, SP500)'!F108/'Historical Prices (PG, SP500)'!F107)</f>
        <v>3.1988461135803994E-3</v>
      </c>
      <c r="D108" s="40">
        <f>LN('Historical Prices (PG, SP500)'!O108/'Historical Prices (PG, SP500)'!O107)</f>
        <v>-8.1293447785699673E-3</v>
      </c>
    </row>
    <row r="109" spans="2:4">
      <c r="B109" s="135">
        <f>'Historical Prices (PG, SP500)'!B109</f>
        <v>41757</v>
      </c>
      <c r="C109" s="40">
        <f>LN('Historical Prices (PG, SP500)'!F109/'Historical Prices (PG, SP500)'!F108)</f>
        <v>1.8619314212153983E-2</v>
      </c>
      <c r="D109" s="40">
        <f>LN('Historical Prices (PG, SP500)'!O109/'Historical Prices (PG, SP500)'!O108)</f>
        <v>3.2308115393362624E-3</v>
      </c>
    </row>
    <row r="110" spans="2:4">
      <c r="B110" s="135">
        <f>'Historical Prices (PG, SP500)'!B110</f>
        <v>41758</v>
      </c>
      <c r="C110" s="40">
        <f>LN('Historical Prices (PG, SP500)'!F110/'Historical Prices (PG, SP500)'!F109)</f>
        <v>-6.0466986497262993E-3</v>
      </c>
      <c r="D110" s="40">
        <f>LN('Historical Prices (PG, SP500)'!O110/'Historical Prices (PG, SP500)'!O109)</f>
        <v>4.7494603208926116E-3</v>
      </c>
    </row>
    <row r="111" spans="2:4">
      <c r="B111" s="135">
        <f>'Historical Prices (PG, SP500)'!B111</f>
        <v>41759</v>
      </c>
      <c r="C111" s="40">
        <f>LN('Historical Prices (PG, SP500)'!F111/'Historical Prices (PG, SP500)'!F110)</f>
        <v>1.3334264254215469E-3</v>
      </c>
      <c r="D111" s="40">
        <f>LN('Historical Prices (PG, SP500)'!O111/'Historical Prices (PG, SP500)'!O110)</f>
        <v>2.9875497405849596E-3</v>
      </c>
    </row>
    <row r="112" spans="2:4">
      <c r="B112" s="135">
        <f>'Historical Prices (PG, SP500)'!B112</f>
        <v>41760</v>
      </c>
      <c r="C112" s="40">
        <f>LN('Historical Prices (PG, SP500)'!F112/'Historical Prices (PG, SP500)'!F111)</f>
        <v>-2.5472389450524836E-3</v>
      </c>
      <c r="D112" s="40">
        <f>LN('Historical Prices (PG, SP500)'!O112/'Historical Prices (PG, SP500)'!O111)</f>
        <v>-1.4327149964494664E-4</v>
      </c>
    </row>
    <row r="113" spans="2:4">
      <c r="B113" s="135">
        <f>'Historical Prices (PG, SP500)'!B113</f>
        <v>41761</v>
      </c>
      <c r="C113" s="40">
        <f>LN('Historical Prices (PG, SP500)'!F113/'Historical Prices (PG, SP500)'!F112)</f>
        <v>-5.1138308855600929E-3</v>
      </c>
      <c r="D113" s="40">
        <f>LN('Historical Prices (PG, SP500)'!O113/'Historical Prices (PG, SP500)'!O112)</f>
        <v>-1.3493549964392008E-3</v>
      </c>
    </row>
    <row r="114" spans="2:4">
      <c r="B114" s="135">
        <f>'Historical Prices (PG, SP500)'!B114</f>
        <v>41764</v>
      </c>
      <c r="C114" s="40">
        <f>LN('Historical Prices (PG, SP500)'!F114/'Historical Prices (PG, SP500)'!F113)</f>
        <v>-2.6891717308847427E-3</v>
      </c>
      <c r="D114" s="40">
        <f>LN('Historical Prices (PG, SP500)'!O114/'Historical Prices (PG, SP500)'!O113)</f>
        <v>1.8694673001096345E-3</v>
      </c>
    </row>
    <row r="115" spans="2:4">
      <c r="B115" s="135">
        <f>'Historical Prices (PG, SP500)'!B115</f>
        <v>41765</v>
      </c>
      <c r="C115" s="40">
        <f>LN('Historical Prices (PG, SP500)'!F115/'Historical Prices (PG, SP500)'!F114)</f>
        <v>-7.0011957169673266E-3</v>
      </c>
      <c r="D115" s="40">
        <f>LN('Historical Prices (PG, SP500)'!O115/'Historical Prices (PG, SP500)'!O114)</f>
        <v>-9.0290312076985058E-3</v>
      </c>
    </row>
    <row r="116" spans="2:4">
      <c r="B116" s="135">
        <f>'Historical Prices (PG, SP500)'!B116</f>
        <v>41766</v>
      </c>
      <c r="C116" s="40">
        <f>LN('Historical Prices (PG, SP500)'!F116/'Historical Prices (PG, SP500)'!F115)</f>
        <v>1.1763388203883722E-2</v>
      </c>
      <c r="D116" s="40">
        <f>LN('Historical Prices (PG, SP500)'!O116/'Historical Prices (PG, SP500)'!O115)</f>
        <v>5.6007547453593319E-3</v>
      </c>
    </row>
    <row r="117" spans="2:4">
      <c r="B117" s="135">
        <f>'Historical Prices (PG, SP500)'!B117</f>
        <v>41767</v>
      </c>
      <c r="C117" s="40">
        <f>LN('Historical Prices (PG, SP500)'!F117/'Historical Prices (PG, SP500)'!F116)</f>
        <v>8.5245667262675358E-4</v>
      </c>
      <c r="D117" s="40">
        <f>LN('Historical Prices (PG, SP500)'!O117/'Historical Prices (PG, SP500)'!O116)</f>
        <v>-1.374569203583842E-3</v>
      </c>
    </row>
    <row r="118" spans="2:4">
      <c r="B118" s="135">
        <f>'Historical Prices (PG, SP500)'!B118</f>
        <v>41768</v>
      </c>
      <c r="C118" s="40">
        <f>LN('Historical Prices (PG, SP500)'!F118/'Historical Prices (PG, SP500)'!F117)</f>
        <v>2.7954438843100756E-3</v>
      </c>
      <c r="D118" s="40">
        <f>LN('Historical Prices (PG, SP500)'!O118/'Historical Prices (PG, SP500)'!O117)</f>
        <v>1.518322882863128E-3</v>
      </c>
    </row>
    <row r="119" spans="2:4">
      <c r="B119" s="135">
        <f>'Historical Prices (PG, SP500)'!B119</f>
        <v>41771</v>
      </c>
      <c r="C119" s="40">
        <f>LN('Historical Prices (PG, SP500)'!F119/'Historical Prices (PG, SP500)'!F118)</f>
        <v>-8.0428899558379011E-3</v>
      </c>
      <c r="D119" s="40">
        <f>LN('Historical Prices (PG, SP500)'!O119/'Historical Prices (PG, SP500)'!O118)</f>
        <v>9.6262562035398201E-3</v>
      </c>
    </row>
    <row r="120" spans="2:4">
      <c r="B120" s="135">
        <f>'Historical Prices (PG, SP500)'!B120</f>
        <v>41772</v>
      </c>
      <c r="C120" s="40">
        <f>LN('Historical Prices (PG, SP500)'!F120/'Historical Prices (PG, SP500)'!F119)</f>
        <v>-1.4693524997137209E-3</v>
      </c>
      <c r="D120" s="40">
        <f>LN('Historical Prices (PG, SP500)'!O120/'Historical Prices (PG, SP500)'!O119)</f>
        <v>4.2166891601361212E-4</v>
      </c>
    </row>
    <row r="121" spans="2:4">
      <c r="B121" s="135">
        <f>'Historical Prices (PG, SP500)'!B121</f>
        <v>41773</v>
      </c>
      <c r="C121" s="40">
        <f>LN('Historical Prices (PG, SP500)'!F121/'Historical Prices (PG, SP500)'!F120)</f>
        <v>-5.4061196011128106E-3</v>
      </c>
      <c r="D121" s="40">
        <f>LN('Historical Prices (PG, SP500)'!O121/'Historical Prices (PG, SP500)'!O120)</f>
        <v>-4.7120896316339977E-3</v>
      </c>
    </row>
    <row r="122" spans="2:4">
      <c r="B122" s="135">
        <f>'Historical Prices (PG, SP500)'!B122</f>
        <v>41774</v>
      </c>
      <c r="C122" s="40">
        <f>LN('Historical Prices (PG, SP500)'!F122/'Historical Prices (PG, SP500)'!F121)</f>
        <v>-7.9159227437179316E-3</v>
      </c>
      <c r="D122" s="40">
        <f>LN('Historical Prices (PG, SP500)'!O122/'Historical Prices (PG, SP500)'!O121)</f>
        <v>-9.4059038054126482E-3</v>
      </c>
    </row>
    <row r="123" spans="2:4">
      <c r="B123" s="135">
        <f>'Historical Prices (PG, SP500)'!B123</f>
        <v>41775</v>
      </c>
      <c r="C123" s="40">
        <f>LN('Historical Prices (PG, SP500)'!F123/'Historical Prices (PG, SP500)'!F122)</f>
        <v>-2.4865983067015899E-3</v>
      </c>
      <c r="D123" s="40">
        <f>LN('Historical Prices (PG, SP500)'!O123/'Historical Prices (PG, SP500)'!O122)</f>
        <v>3.739962410462956E-3</v>
      </c>
    </row>
    <row r="124" spans="2:4">
      <c r="B124" s="135">
        <f>'Historical Prices (PG, SP500)'!B124</f>
        <v>41778</v>
      </c>
      <c r="C124" s="40">
        <f>LN('Historical Prices (PG, SP500)'!F124/'Historical Prices (PG, SP500)'!F123)</f>
        <v>-4.9919234450916316E-3</v>
      </c>
      <c r="D124" s="40">
        <f>LN('Historical Prices (PG, SP500)'!O124/'Historical Prices (PG, SP500)'!O123)</f>
        <v>3.8374143479077863E-3</v>
      </c>
    </row>
    <row r="125" spans="2:4">
      <c r="B125" s="135">
        <f>'Historical Prices (PG, SP500)'!B125</f>
        <v>41779</v>
      </c>
      <c r="C125" s="40">
        <f>LN('Historical Prices (PG, SP500)'!F125/'Historical Prices (PG, SP500)'!F124)</f>
        <v>3.7462955201328003E-3</v>
      </c>
      <c r="D125" s="40">
        <f>LN('Historical Prices (PG, SP500)'!O125/'Historical Prices (PG, SP500)'!O124)</f>
        <v>-6.519604608733057E-3</v>
      </c>
    </row>
    <row r="126" spans="2:4">
      <c r="B126" s="135">
        <f>'Historical Prices (PG, SP500)'!B126</f>
        <v>41780</v>
      </c>
      <c r="C126" s="40">
        <f>LN('Historical Prices (PG, SP500)'!F126/'Historical Prices (PG, SP500)'!F125)</f>
        <v>3.235381099774599E-3</v>
      </c>
      <c r="D126" s="40">
        <f>LN('Historical Prices (PG, SP500)'!O126/'Historical Prices (PG, SP500)'!O125)</f>
        <v>8.0833404197069164E-3</v>
      </c>
    </row>
    <row r="127" spans="2:4">
      <c r="B127" s="135">
        <f>'Historical Prices (PG, SP500)'!B127</f>
        <v>41781</v>
      </c>
      <c r="C127" s="40">
        <f>LN('Historical Prices (PG, SP500)'!F127/'Historical Prices (PG, SP500)'!F126)</f>
        <v>1.9859011118945752E-3</v>
      </c>
      <c r="D127" s="40">
        <f>LN('Historical Prices (PG, SP500)'!O127/'Historical Prices (PG, SP500)'!O126)</f>
        <v>2.3594442281097716E-3</v>
      </c>
    </row>
    <row r="128" spans="2:4">
      <c r="B128" s="135">
        <f>'Historical Prices (PG, SP500)'!B128</f>
        <v>41782</v>
      </c>
      <c r="C128" s="40">
        <f>LN('Historical Prices (PG, SP500)'!F128/'Historical Prices (PG, SP500)'!F127)</f>
        <v>-1.6132658559637313E-3</v>
      </c>
      <c r="D128" s="40">
        <f>LN('Historical Prices (PG, SP500)'!O128/'Historical Prices (PG, SP500)'!O127)</f>
        <v>4.2393928855231243E-3</v>
      </c>
    </row>
    <row r="129" spans="2:4">
      <c r="B129" s="135">
        <f>'Historical Prices (PG, SP500)'!B129</f>
        <v>41786</v>
      </c>
      <c r="C129" s="40">
        <f>LN('Historical Prices (PG, SP500)'!F129/'Historical Prices (PG, SP500)'!F128)</f>
        <v>-5.4794035317761837E-3</v>
      </c>
      <c r="D129" s="40">
        <f>LN('Historical Prices (PG, SP500)'!O129/'Historical Prices (PG, SP500)'!O128)</f>
        <v>5.9699502737522196E-3</v>
      </c>
    </row>
    <row r="130" spans="2:4">
      <c r="B130" s="135">
        <f>'Historical Prices (PG, SP500)'!B130</f>
        <v>41787</v>
      </c>
      <c r="C130" s="40">
        <f>LN('Historical Prices (PG, SP500)'!F130/'Historical Prices (PG, SP500)'!F129)</f>
        <v>2.496691235344246E-4</v>
      </c>
      <c r="D130" s="40">
        <f>LN('Historical Prices (PG, SP500)'!O130/'Historical Prices (PG, SP500)'!O129)</f>
        <v>-1.1146928115250102E-3</v>
      </c>
    </row>
    <row r="131" spans="2:4">
      <c r="B131" s="135">
        <f>'Historical Prices (PG, SP500)'!B131</f>
        <v>41788</v>
      </c>
      <c r="C131" s="40">
        <f>LN('Historical Prices (PG, SP500)'!F131/'Historical Prices (PG, SP500)'!F130)</f>
        <v>3.7383719550179912E-3</v>
      </c>
      <c r="D131" s="40">
        <f>LN('Historical Prices (PG, SP500)'!O131/'Historical Prices (PG, SP500)'!O130)</f>
        <v>5.3527586581908924E-3</v>
      </c>
    </row>
    <row r="132" spans="2:4">
      <c r="B132" s="135">
        <f>'Historical Prices (PG, SP500)'!B132</f>
        <v>41789</v>
      </c>
      <c r="C132" s="40">
        <f>LN('Historical Prices (PG, SP500)'!F132/'Historical Prices (PG, SP500)'!F131)</f>
        <v>4.8390068088445147E-3</v>
      </c>
      <c r="D132" s="40">
        <f>LN('Historical Prices (PG, SP500)'!O132/'Historical Prices (PG, SP500)'!O131)</f>
        <v>1.8419804474474298E-3</v>
      </c>
    </row>
    <row r="133" spans="2:4">
      <c r="B133" s="135">
        <f>'Historical Prices (PG, SP500)'!B133</f>
        <v>41792</v>
      </c>
      <c r="C133" s="40">
        <f>LN('Historical Prices (PG, SP500)'!F133/'Historical Prices (PG, SP500)'!F132)</f>
        <v>-5.3366554786512047E-3</v>
      </c>
      <c r="D133" s="40">
        <f>LN('Historical Prices (PG, SP500)'!O133/'Historical Prices (PG, SP500)'!O132)</f>
        <v>7.2756166855577373E-4</v>
      </c>
    </row>
    <row r="134" spans="2:4">
      <c r="B134" s="135">
        <f>'Historical Prices (PG, SP500)'!B134</f>
        <v>41793</v>
      </c>
      <c r="C134" s="40">
        <f>LN('Historical Prices (PG, SP500)'!F134/'Historical Prices (PG, SP500)'!F133)</f>
        <v>-5.3653007528077726E-3</v>
      </c>
      <c r="D134" s="40">
        <f>LN('Historical Prices (PG, SP500)'!O134/'Historical Prices (PG, SP500)'!O133)</f>
        <v>-3.7928874555938222E-4</v>
      </c>
    </row>
    <row r="135" spans="2:4">
      <c r="B135" s="135">
        <f>'Historical Prices (PG, SP500)'!B135</f>
        <v>41794</v>
      </c>
      <c r="C135" s="40">
        <f>LN('Historical Prices (PG, SP500)'!F135/'Historical Prices (PG, SP500)'!F134)</f>
        <v>-8.7613748093926338E-4</v>
      </c>
      <c r="D135" s="40">
        <f>LN('Historical Prices (PG, SP500)'!O135/'Historical Prices (PG, SP500)'!O134)</f>
        <v>1.8898767889498752E-3</v>
      </c>
    </row>
    <row r="136" spans="2:4">
      <c r="B136" s="135">
        <f>'Historical Prices (PG, SP500)'!B136</f>
        <v>41795</v>
      </c>
      <c r="C136" s="40">
        <f>LN('Historical Prices (PG, SP500)'!F136/'Historical Prices (PG, SP500)'!F135)</f>
        <v>3.125588552872855E-3</v>
      </c>
      <c r="D136" s="40">
        <f>LN('Historical Prices (PG, SP500)'!O136/'Historical Prices (PG, SP500)'!O135)</f>
        <v>6.5040820910860176E-3</v>
      </c>
    </row>
    <row r="137" spans="2:4">
      <c r="B137" s="135">
        <f>'Historical Prices (PG, SP500)'!B137</f>
        <v>41796</v>
      </c>
      <c r="C137" s="40">
        <f>LN('Historical Prices (PG, SP500)'!F137/'Historical Prices (PG, SP500)'!F136)</f>
        <v>-9.9915082622088888E-4</v>
      </c>
      <c r="D137" s="40">
        <f>LN('Historical Prices (PG, SP500)'!O137/'Historical Prices (PG, SP500)'!O136)</f>
        <v>4.6170833074168915E-3</v>
      </c>
    </row>
    <row r="138" spans="2:4">
      <c r="B138" s="135">
        <f>'Historical Prices (PG, SP500)'!B138</f>
        <v>41799</v>
      </c>
      <c r="C138" s="40">
        <f>LN('Historical Prices (PG, SP500)'!F138/'Historical Prices (PG, SP500)'!F137)</f>
        <v>7.4940050813592646E-4</v>
      </c>
      <c r="D138" s="40">
        <f>LN('Historical Prices (PG, SP500)'!O138/'Historical Prices (PG, SP500)'!O137)</f>
        <v>9.3833130510802363E-4</v>
      </c>
    </row>
    <row r="139" spans="2:4">
      <c r="B139" s="135">
        <f>'Historical Prices (PG, SP500)'!B139</f>
        <v>41800</v>
      </c>
      <c r="C139" s="40">
        <f>LN('Historical Prices (PG, SP500)'!F139/'Historical Prices (PG, SP500)'!F138)</f>
        <v>7.4895161699794425E-4</v>
      </c>
      <c r="D139" s="40">
        <f>LN('Historical Prices (PG, SP500)'!O139/'Historical Prices (PG, SP500)'!O138)</f>
        <v>-2.4601415414599579E-4</v>
      </c>
    </row>
    <row r="140" spans="2:4">
      <c r="B140" s="135">
        <f>'Historical Prices (PG, SP500)'!B140</f>
        <v>41801</v>
      </c>
      <c r="C140" s="40">
        <f>LN('Historical Prices (PG, SP500)'!F140/'Historical Prices (PG, SP500)'!F139)</f>
        <v>-1.1235754256113113E-3</v>
      </c>
      <c r="D140" s="40">
        <f>LN('Historical Prices (PG, SP500)'!O140/'Historical Prices (PG, SP500)'!O139)</f>
        <v>-3.5433109387726222E-3</v>
      </c>
    </row>
    <row r="141" spans="2:4">
      <c r="B141" s="135">
        <f>'Historical Prices (PG, SP500)'!B141</f>
        <v>41802</v>
      </c>
      <c r="C141" s="40">
        <f>LN('Historical Prices (PG, SP500)'!F141/'Historical Prices (PG, SP500)'!F140)</f>
        <v>-3.7541778543549089E-3</v>
      </c>
      <c r="D141" s="40">
        <f>LN('Historical Prices (PG, SP500)'!O141/'Historical Prices (PG, SP500)'!O140)</f>
        <v>-7.1141394519117001E-3</v>
      </c>
    </row>
    <row r="142" spans="2:4">
      <c r="B142" s="135">
        <f>'Historical Prices (PG, SP500)'!B142</f>
        <v>41803</v>
      </c>
      <c r="C142" s="40">
        <f>LN('Historical Prices (PG, SP500)'!F142/'Historical Prices (PG, SP500)'!F141)</f>
        <v>-1.5056840893169694E-3</v>
      </c>
      <c r="D142" s="40">
        <f>LN('Historical Prices (PG, SP500)'!O142/'Historical Prices (PG, SP500)'!O141)</f>
        <v>3.1296592884110289E-3</v>
      </c>
    </row>
    <row r="143" spans="2:4">
      <c r="B143" s="135">
        <f>'Historical Prices (PG, SP500)'!B143</f>
        <v>41806</v>
      </c>
      <c r="C143" s="40">
        <f>LN('Historical Prices (PG, SP500)'!F143/'Historical Prices (PG, SP500)'!F142)</f>
        <v>6.2766586741711135E-4</v>
      </c>
      <c r="D143" s="40">
        <f>LN('Historical Prices (PG, SP500)'!O143/'Historical Prices (PG, SP500)'!O142)</f>
        <v>8.3635527038925048E-4</v>
      </c>
    </row>
    <row r="144" spans="2:4">
      <c r="B144" s="135">
        <f>'Historical Prices (PG, SP500)'!B144</f>
        <v>41807</v>
      </c>
      <c r="C144" s="40">
        <f>LN('Historical Prices (PG, SP500)'!F144/'Historical Prices (PG, SP500)'!F143)</f>
        <v>-1.381302376183559E-3</v>
      </c>
      <c r="D144" s="40">
        <f>LN('Historical Prices (PG, SP500)'!O144/'Historical Prices (PG, SP500)'!O143)</f>
        <v>2.1702124774046652E-3</v>
      </c>
    </row>
    <row r="145" spans="2:4">
      <c r="B145" s="135">
        <f>'Historical Prices (PG, SP500)'!B145</f>
        <v>41808</v>
      </c>
      <c r="C145" s="40">
        <f>LN('Historical Prices (PG, SP500)'!F145/'Historical Prices (PG, SP500)'!F144)</f>
        <v>2.6353657223635038E-3</v>
      </c>
      <c r="D145" s="40">
        <f>LN('Historical Prices (PG, SP500)'!O145/'Historical Prices (PG, SP500)'!O144)</f>
        <v>7.6892430418902839E-3</v>
      </c>
    </row>
    <row r="146" spans="2:4">
      <c r="B146" s="135">
        <f>'Historical Prices (PG, SP500)'!B146</f>
        <v>41809</v>
      </c>
      <c r="C146" s="40">
        <f>LN('Historical Prices (PG, SP500)'!F146/'Historical Prices (PG, SP500)'!F145)</f>
        <v>5.6239228753671485E-3</v>
      </c>
      <c r="D146" s="40">
        <f>LN('Historical Prices (PG, SP500)'!O146/'Historical Prices (PG, SP500)'!O145)</f>
        <v>1.2766632954706229E-3</v>
      </c>
    </row>
    <row r="147" spans="2:4">
      <c r="B147" s="135">
        <f>'Historical Prices (PG, SP500)'!B147</f>
        <v>41810</v>
      </c>
      <c r="C147" s="40">
        <f>LN('Historical Prices (PG, SP500)'!F147/'Historical Prices (PG, SP500)'!F146)</f>
        <v>-3.870867090527742E-3</v>
      </c>
      <c r="D147" s="40">
        <f>LN('Historical Prices (PG, SP500)'!O147/'Historical Prices (PG, SP500)'!O146)</f>
        <v>1.7285636751956316E-3</v>
      </c>
    </row>
    <row r="148" spans="2:4">
      <c r="B148" s="135">
        <f>'Historical Prices (PG, SP500)'!B148</f>
        <v>41813</v>
      </c>
      <c r="C148" s="40">
        <f>LN('Historical Prices (PG, SP500)'!F148/'Historical Prices (PG, SP500)'!F147)</f>
        <v>-5.1427270159679498E-3</v>
      </c>
      <c r="D148" s="40">
        <f>LN('Historical Prices (PG, SP500)'!O148/'Historical Prices (PG, SP500)'!O147)</f>
        <v>-1.3247297232689385E-4</v>
      </c>
    </row>
    <row r="149" spans="2:4">
      <c r="B149" s="135">
        <f>'Historical Prices (PG, SP500)'!B149</f>
        <v>41814</v>
      </c>
      <c r="C149" s="40">
        <f>LN('Historical Prices (PG, SP500)'!F149/'Historical Prices (PG, SP500)'!F148)</f>
        <v>-6.4340725740667567E-3</v>
      </c>
      <c r="D149" s="40">
        <f>LN('Historical Prices (PG, SP500)'!O149/'Historical Prices (PG, SP500)'!O148)</f>
        <v>-6.4561065598744459E-3</v>
      </c>
    </row>
    <row r="150" spans="2:4">
      <c r="B150" s="135">
        <f>'Historical Prices (PG, SP500)'!B150</f>
        <v>41815</v>
      </c>
      <c r="C150" s="40">
        <f>LN('Historical Prices (PG, SP500)'!F150/'Historical Prices (PG, SP500)'!F149)</f>
        <v>3.9158516037020906E-3</v>
      </c>
      <c r="D150" s="40">
        <f>LN('Historical Prices (PG, SP500)'!O150/'Historical Prices (PG, SP500)'!O149)</f>
        <v>4.8855575116011022E-3</v>
      </c>
    </row>
    <row r="151" spans="2:4">
      <c r="B151" s="135">
        <f>'Historical Prices (PG, SP500)'!B151</f>
        <v>41816</v>
      </c>
      <c r="C151" s="40">
        <f>LN('Historical Prices (PG, SP500)'!F151/'Historical Prices (PG, SP500)'!F150)</f>
        <v>-8.8641454996521984E-3</v>
      </c>
      <c r="D151" s="40">
        <f>LN('Historical Prices (PG, SP500)'!O151/'Historical Prices (PG, SP500)'!O150)</f>
        <v>-1.1795791244539316E-3</v>
      </c>
    </row>
    <row r="152" spans="2:4">
      <c r="B152" s="135">
        <f>'Historical Prices (PG, SP500)'!B152</f>
        <v>41817</v>
      </c>
      <c r="C152" s="40">
        <f>LN('Historical Prices (PG, SP500)'!F152/'Historical Prices (PG, SP500)'!F151)</f>
        <v>5.074788866228838E-3</v>
      </c>
      <c r="D152" s="40">
        <f>LN('Historical Prices (PG, SP500)'!O152/'Historical Prices (PG, SP500)'!O151)</f>
        <v>1.9090451182738103E-3</v>
      </c>
    </row>
    <row r="153" spans="2:4">
      <c r="B153" s="135">
        <f>'Historical Prices (PG, SP500)'!B153</f>
        <v>41820</v>
      </c>
      <c r="C153" s="40">
        <f>LN('Historical Prices (PG, SP500)'!F153/'Historical Prices (PG, SP500)'!F152)</f>
        <v>-5.4565330371503145E-3</v>
      </c>
      <c r="D153" s="40">
        <f>LN('Historical Prices (PG, SP500)'!O153/'Historical Prices (PG, SP500)'!O152)</f>
        <v>-3.7232626800353795E-4</v>
      </c>
    </row>
    <row r="154" spans="2:4">
      <c r="B154" s="135">
        <f>'Historical Prices (PG, SP500)'!B154</f>
        <v>41821</v>
      </c>
      <c r="C154" s="40">
        <f>LN('Historical Prices (PG, SP500)'!F154/'Historical Prices (PG, SP500)'!F153)</f>
        <v>8.741463427189216E-3</v>
      </c>
      <c r="D154" s="40">
        <f>LN('Historical Prices (PG, SP500)'!O154/'Historical Prices (PG, SP500)'!O153)</f>
        <v>6.6555729894672549E-3</v>
      </c>
    </row>
    <row r="155" spans="2:4">
      <c r="B155" s="135">
        <f>'Historical Prices (PG, SP500)'!B155</f>
        <v>41822</v>
      </c>
      <c r="C155" s="40">
        <f>LN('Historical Prices (PG, SP500)'!F155/'Historical Prices (PG, SP500)'!F154)</f>
        <v>3.525551439299804E-3</v>
      </c>
      <c r="D155" s="40">
        <f>LN('Historical Prices (PG, SP500)'!O155/'Historical Prices (PG, SP500)'!O154)</f>
        <v>6.5859616226181369E-4</v>
      </c>
    </row>
    <row r="156" spans="2:4">
      <c r="B156" s="135">
        <f>'Historical Prices (PG, SP500)'!B156</f>
        <v>41823</v>
      </c>
      <c r="C156" s="40">
        <f>LN('Historical Prices (PG, SP500)'!F156/'Historical Prices (PG, SP500)'!F155)</f>
        <v>5.2652120805383373E-3</v>
      </c>
      <c r="D156" s="40">
        <f>LN('Historical Prices (PG, SP500)'!O156/'Historical Prices (PG, SP500)'!O155)</f>
        <v>5.4645500824045627E-3</v>
      </c>
    </row>
    <row r="157" spans="2:4">
      <c r="B157" s="135">
        <f>'Historical Prices (PG, SP500)'!B157</f>
        <v>41827</v>
      </c>
      <c r="C157" s="40">
        <f>LN('Historical Prices (PG, SP500)'!F157/'Historical Prices (PG, SP500)'!F156)</f>
        <v>2.6222028316539121E-3</v>
      </c>
      <c r="D157" s="40">
        <f>LN('Historical Prices (PG, SP500)'!O157/'Historical Prices (PG, SP500)'!O156)</f>
        <v>-3.9312390590800573E-3</v>
      </c>
    </row>
    <row r="158" spans="2:4">
      <c r="B158" s="135">
        <f>'Historical Prices (PG, SP500)'!B158</f>
        <v>41828</v>
      </c>
      <c r="C158" s="40">
        <f>LN('Historical Prices (PG, SP500)'!F158/'Historical Prices (PG, SP500)'!F157)</f>
        <v>4.6033798243872662E-3</v>
      </c>
      <c r="D158" s="40">
        <f>LN('Historical Prices (PG, SP500)'!O158/'Historical Prices (PG, SP500)'!O157)</f>
        <v>-7.0737619404822169E-3</v>
      </c>
    </row>
    <row r="159" spans="2:4">
      <c r="B159" s="135">
        <f>'Historical Prices (PG, SP500)'!B159</f>
        <v>41829</v>
      </c>
      <c r="C159" s="40">
        <f>LN('Historical Prices (PG, SP500)'!F159/'Historical Prices (PG, SP500)'!F158)</f>
        <v>1.368448929729783E-2</v>
      </c>
      <c r="D159" s="40">
        <f>LN('Historical Prices (PG, SP500)'!O159/'Historical Prices (PG, SP500)'!O158)</f>
        <v>4.6335164937113963E-3</v>
      </c>
    </row>
    <row r="160" spans="2:4">
      <c r="B160" s="135">
        <f>'Historical Prices (PG, SP500)'!B160</f>
        <v>41830</v>
      </c>
      <c r="C160" s="40">
        <f>LN('Historical Prices (PG, SP500)'!F160/'Historical Prices (PG, SP500)'!F159)</f>
        <v>-7.3489714683600861E-4</v>
      </c>
      <c r="D160" s="40">
        <f>LN('Historical Prices (PG, SP500)'!O160/'Historical Prices (PG, SP500)'!O159)</f>
        <v>-4.1396281496238032E-3</v>
      </c>
    </row>
    <row r="161" spans="2:4">
      <c r="B161" s="135">
        <f>'Historical Prices (PG, SP500)'!B161</f>
        <v>41831</v>
      </c>
      <c r="C161" s="40">
        <f>LN('Historical Prices (PG, SP500)'!F161/'Historical Prices (PG, SP500)'!F160)</f>
        <v>-5.5292514915767088E-3</v>
      </c>
      <c r="D161" s="40">
        <f>LN('Historical Prices (PG, SP500)'!O161/'Historical Prices (PG, SP500)'!O160)</f>
        <v>1.4698417040041947E-3</v>
      </c>
    </row>
    <row r="162" spans="2:4">
      <c r="B162" s="135">
        <f>'Historical Prices (PG, SP500)'!B162</f>
        <v>41834</v>
      </c>
      <c r="C162" s="40">
        <f>LN('Historical Prices (PG, SP500)'!F162/'Historical Prices (PG, SP500)'!F161)</f>
        <v>1.9694245171707706E-3</v>
      </c>
      <c r="D162" s="40">
        <f>LN('Historical Prices (PG, SP500)'!O162/'Historical Prices (PG, SP500)'!O161)</f>
        <v>4.8318610833396466E-3</v>
      </c>
    </row>
    <row r="163" spans="2:4">
      <c r="B163" s="135">
        <f>'Historical Prices (PG, SP500)'!B163</f>
        <v>41835</v>
      </c>
      <c r="C163" s="40">
        <f>LN('Historical Prices (PG, SP500)'!F163/'Historical Prices (PG, SP500)'!F162)</f>
        <v>-7.3807358821002507E-4</v>
      </c>
      <c r="D163" s="40">
        <f>LN('Historical Prices (PG, SP500)'!O163/'Historical Prices (PG, SP500)'!O162)</f>
        <v>-1.9339649278222921E-3</v>
      </c>
    </row>
    <row r="164" spans="2:4">
      <c r="B164" s="135">
        <f>'Historical Prices (PG, SP500)'!B164</f>
        <v>41836</v>
      </c>
      <c r="C164" s="40">
        <f>LN('Historical Prices (PG, SP500)'!F164/'Historical Prices (PG, SP500)'!F163)</f>
        <v>-3.945751014555055E-3</v>
      </c>
      <c r="D164" s="40">
        <f>LN('Historical Prices (PG, SP500)'!O164/'Historical Prices (PG, SP500)'!O163)</f>
        <v>4.1922850140205638E-3</v>
      </c>
    </row>
    <row r="165" spans="2:4">
      <c r="B165" s="135">
        <f>'Historical Prices (PG, SP500)'!B165</f>
        <v>41837</v>
      </c>
      <c r="C165" s="40">
        <f>LN('Historical Prices (PG, SP500)'!F165/'Historical Prices (PG, SP500)'!F164)</f>
        <v>-6.6939630968384893E-3</v>
      </c>
      <c r="D165" s="40">
        <f>LN('Historical Prices (PG, SP500)'!O165/'Historical Prices (PG, SP500)'!O164)</f>
        <v>-1.1904605841449497E-2</v>
      </c>
    </row>
    <row r="166" spans="2:4">
      <c r="B166" s="135">
        <f>'Historical Prices (PG, SP500)'!B166</f>
        <v>41838</v>
      </c>
      <c r="C166" s="40">
        <f>LN('Historical Prices (PG, SP500)'!F166/'Historical Prices (PG, SP500)'!F165)</f>
        <v>1.8639458063882163E-3</v>
      </c>
      <c r="D166" s="40">
        <f>LN('Historical Prices (PG, SP500)'!O166/'Historical Prices (PG, SP500)'!O165)</f>
        <v>1.0212609109589852E-2</v>
      </c>
    </row>
    <row r="167" spans="2:4">
      <c r="B167" s="135">
        <f>'Historical Prices (PG, SP500)'!B167</f>
        <v>41841</v>
      </c>
      <c r="C167" s="40">
        <f>LN('Historical Prices (PG, SP500)'!F167/'Historical Prices (PG, SP500)'!F166)</f>
        <v>-3.3576353951958364E-3</v>
      </c>
      <c r="D167" s="40">
        <f>LN('Historical Prices (PG, SP500)'!O167/'Historical Prices (PG, SP500)'!O166)</f>
        <v>-2.3229465145998183E-3</v>
      </c>
    </row>
    <row r="168" spans="2:4">
      <c r="B168" s="135">
        <f>'Historical Prices (PG, SP500)'!B168</f>
        <v>41842</v>
      </c>
      <c r="C168" s="40">
        <f>LN('Historical Prices (PG, SP500)'!F168/'Historical Prices (PG, SP500)'!F167)</f>
        <v>-2.2446823662105198E-3</v>
      </c>
      <c r="D168" s="40">
        <f>LN('Historical Prices (PG, SP500)'!O168/'Historical Prices (PG, SP500)'!O167)</f>
        <v>5.0036109582534613E-3</v>
      </c>
    </row>
    <row r="169" spans="2:4">
      <c r="B169" s="135">
        <f>'Historical Prices (PG, SP500)'!B169</f>
        <v>41843</v>
      </c>
      <c r="C169" s="40">
        <f>LN('Historical Prices (PG, SP500)'!F169/'Historical Prices (PG, SP500)'!F168)</f>
        <v>-1.3742272479193782E-3</v>
      </c>
      <c r="D169" s="40">
        <f>LN('Historical Prices (PG, SP500)'!O169/'Historical Prices (PG, SP500)'!O168)</f>
        <v>1.7529010446364582E-3</v>
      </c>
    </row>
    <row r="170" spans="2:4">
      <c r="B170" s="135">
        <f>'Historical Prices (PG, SP500)'!B170</f>
        <v>41844</v>
      </c>
      <c r="C170" s="40">
        <f>LN('Historical Prices (PG, SP500)'!F170/'Historical Prices (PG, SP500)'!F169)</f>
        <v>3.3697879001788268E-3</v>
      </c>
      <c r="D170" s="40">
        <f>LN('Historical Prices (PG, SP500)'!O170/'Historical Prices (PG, SP500)'!O169)</f>
        <v>4.8803645880490185E-4</v>
      </c>
    </row>
    <row r="171" spans="2:4">
      <c r="B171" s="135">
        <f>'Historical Prices (PG, SP500)'!B171</f>
        <v>41845</v>
      </c>
      <c r="C171" s="40">
        <f>LN('Historical Prices (PG, SP500)'!F171/'Historical Prices (PG, SP500)'!F170)</f>
        <v>-8.759960910272967E-3</v>
      </c>
      <c r="D171" s="40">
        <f>LN('Historical Prices (PG, SP500)'!O171/'Historical Prices (PG, SP500)'!O170)</f>
        <v>-4.8609457194895948E-3</v>
      </c>
    </row>
    <row r="172" spans="2:4">
      <c r="B172" s="135">
        <f>'Historical Prices (PG, SP500)'!B172</f>
        <v>41848</v>
      </c>
      <c r="C172" s="40">
        <f>LN('Historical Prices (PG, SP500)'!F172/'Historical Prices (PG, SP500)'!F171)</f>
        <v>-3.7778158518130016E-3</v>
      </c>
      <c r="D172" s="40">
        <f>LN('Historical Prices (PG, SP500)'!O172/'Historical Prices (PG, SP500)'!O171)</f>
        <v>2.8811321192405513E-4</v>
      </c>
    </row>
    <row r="173" spans="2:4">
      <c r="B173" s="135">
        <f>'Historical Prices (PG, SP500)'!B173</f>
        <v>41849</v>
      </c>
      <c r="C173" s="40">
        <f>LN('Historical Prices (PG, SP500)'!F173/'Historical Prices (PG, SP500)'!F172)</f>
        <v>-7.725958062294782E-3</v>
      </c>
      <c r="D173" s="40">
        <f>LN('Historical Prices (PG, SP500)'!O173/'Historical Prices (PG, SP500)'!O172)</f>
        <v>-4.5380684101610867E-3</v>
      </c>
    </row>
    <row r="174" spans="2:4">
      <c r="B174" s="135">
        <f>'Historical Prices (PG, SP500)'!B174</f>
        <v>41850</v>
      </c>
      <c r="C174" s="40">
        <f>LN('Historical Prices (PG, SP500)'!F174/'Historical Prices (PG, SP500)'!F173)</f>
        <v>-6.2495960218041909E-3</v>
      </c>
      <c r="D174" s="40">
        <f>LN('Historical Prices (PG, SP500)'!O174/'Historical Prices (PG, SP500)'!O173)</f>
        <v>6.0910859931627437E-5</v>
      </c>
    </row>
    <row r="175" spans="2:4">
      <c r="B175" s="135">
        <f>'Historical Prices (PG, SP500)'!B175</f>
        <v>41851</v>
      </c>
      <c r="C175" s="40">
        <f>LN('Historical Prices (PG, SP500)'!F175/'Historical Prices (PG, SP500)'!F174)</f>
        <v>-1.0805404571468656E-2</v>
      </c>
      <c r="D175" s="40">
        <f>LN('Historical Prices (PG, SP500)'!O175/'Historical Prices (PG, SP500)'!O174)</f>
        <v>-2.0201931980177425E-2</v>
      </c>
    </row>
    <row r="176" spans="2:4">
      <c r="B176" s="135">
        <f>'Historical Prices (PG, SP500)'!B176</f>
        <v>41852</v>
      </c>
      <c r="C176" s="40">
        <f>LN('Historical Prices (PG, SP500)'!F176/'Historical Prices (PG, SP500)'!F175)</f>
        <v>2.9689407125782736E-2</v>
      </c>
      <c r="D176" s="40">
        <f>LN('Historical Prices (PG, SP500)'!O176/'Historical Prices (PG, SP500)'!O175)</f>
        <v>-2.8632164747045552E-3</v>
      </c>
    </row>
    <row r="177" spans="2:4">
      <c r="B177" s="135">
        <f>'Historical Prices (PG, SP500)'!B177</f>
        <v>41855</v>
      </c>
      <c r="C177" s="40">
        <f>LN('Historical Prices (PG, SP500)'!F177/'Historical Prices (PG, SP500)'!F176)</f>
        <v>-5.4132566490674031E-3</v>
      </c>
      <c r="D177" s="40">
        <f>LN('Historical Prices (PG, SP500)'!O177/'Historical Prices (PG, SP500)'!O176)</f>
        <v>7.1633145438523508E-3</v>
      </c>
    </row>
    <row r="178" spans="2:4">
      <c r="B178" s="135">
        <f>'Historical Prices (PG, SP500)'!B178</f>
        <v>41856</v>
      </c>
      <c r="C178" s="40">
        <f>LN('Historical Prices (PG, SP500)'!F178/'Historical Prices (PG, SP500)'!F177)</f>
        <v>2.3955504617625702E-3</v>
      </c>
      <c r="D178" s="40">
        <f>LN('Historical Prices (PG, SP500)'!O178/'Historical Prices (PG, SP500)'!O177)</f>
        <v>-9.7326790439134364E-3</v>
      </c>
    </row>
    <row r="179" spans="2:4">
      <c r="B179" s="135">
        <f>'Historical Prices (PG, SP500)'!B179</f>
        <v>41857</v>
      </c>
      <c r="C179" s="40">
        <f>LN('Historical Prices (PG, SP500)'!F179/'Historical Prices (PG, SP500)'!F178)</f>
        <v>2.093524434994927E-2</v>
      </c>
      <c r="D179" s="40">
        <f>LN('Historical Prices (PG, SP500)'!O179/'Historical Prices (PG, SP500)'!O178)</f>
        <v>1.5638271756657665E-5</v>
      </c>
    </row>
    <row r="180" spans="2:4">
      <c r="B180" s="135">
        <f>'Historical Prices (PG, SP500)'!B180</f>
        <v>41858</v>
      </c>
      <c r="C180" s="40">
        <f>LN('Historical Prices (PG, SP500)'!F180/'Historical Prices (PG, SP500)'!F179)</f>
        <v>-1.178450689872223E-2</v>
      </c>
      <c r="D180" s="40">
        <f>LN('Historical Prices (PG, SP500)'!O180/'Historical Prices (PG, SP500)'!O179)</f>
        <v>-5.5721154760536261E-3</v>
      </c>
    </row>
    <row r="181" spans="2:4">
      <c r="B181" s="135">
        <f>'Historical Prices (PG, SP500)'!B181</f>
        <v>41859</v>
      </c>
      <c r="C181" s="40">
        <f>LN('Historical Prices (PG, SP500)'!F181/'Historical Prices (PG, SP500)'!F180)</f>
        <v>1.0056550333894722E-2</v>
      </c>
      <c r="D181" s="40">
        <f>LN('Historical Prices (PG, SP500)'!O181/'Historical Prices (PG, SP500)'!O180)</f>
        <v>1.146542280237354E-2</v>
      </c>
    </row>
    <row r="182" spans="2:4">
      <c r="B182" s="135">
        <f>'Historical Prices (PG, SP500)'!B182</f>
        <v>41862</v>
      </c>
      <c r="C182" s="40">
        <f>LN('Historical Prices (PG, SP500)'!F182/'Historical Prices (PG, SP500)'!F181)</f>
        <v>6.5259851137256424E-3</v>
      </c>
      <c r="D182" s="40">
        <f>LN('Historical Prices (PG, SP500)'!O182/'Historical Prices (PG, SP500)'!O181)</f>
        <v>2.7556249610503833E-3</v>
      </c>
    </row>
    <row r="183" spans="2:4">
      <c r="B183" s="135">
        <f>'Historical Prices (PG, SP500)'!B183</f>
        <v>41863</v>
      </c>
      <c r="C183" s="40">
        <f>LN('Historical Prices (PG, SP500)'!F183/'Historical Prices (PG, SP500)'!F182)</f>
        <v>-7.3670966661227991E-4</v>
      </c>
      <c r="D183" s="40">
        <f>LN('Historical Prices (PG, SP500)'!O183/'Historical Prices (PG, SP500)'!O182)</f>
        <v>-1.6379824023901584E-3</v>
      </c>
    </row>
    <row r="184" spans="2:4">
      <c r="B184" s="135">
        <f>'Historical Prices (PG, SP500)'!B184</f>
        <v>41864</v>
      </c>
      <c r="C184" s="40">
        <f>LN('Historical Prices (PG, SP500)'!F184/'Historical Prices (PG, SP500)'!F183)</f>
        <v>7.3670966661220261E-4</v>
      </c>
      <c r="D184" s="40">
        <f>LN('Historical Prices (PG, SP500)'!O184/'Historical Prices (PG, SP500)'!O183)</f>
        <v>6.6847672550107134E-3</v>
      </c>
    </row>
    <row r="185" spans="2:4">
      <c r="B185" s="135">
        <f>'Historical Prices (PG, SP500)'!B185</f>
        <v>41865</v>
      </c>
      <c r="C185" s="40">
        <f>LN('Historical Prices (PG, SP500)'!F185/'Historical Prices (PG, SP500)'!F184)</f>
        <v>5.7516404046948338E-3</v>
      </c>
      <c r="D185" s="40">
        <f>LN('Historical Prices (PG, SP500)'!O185/'Historical Prices (PG, SP500)'!O184)</f>
        <v>4.3363982690421158E-3</v>
      </c>
    </row>
    <row r="186" spans="2:4">
      <c r="B186" s="135">
        <f>'Historical Prices (PG, SP500)'!B186</f>
        <v>41866</v>
      </c>
      <c r="C186" s="40">
        <f>LN('Historical Prices (PG, SP500)'!F186/'Historical Prices (PG, SP500)'!F185)</f>
        <v>-2.0765658735826848E-3</v>
      </c>
      <c r="D186" s="40">
        <f>LN('Historical Prices (PG, SP500)'!O186/'Historical Prices (PG, SP500)'!O185)</f>
        <v>-6.1374747621649646E-5</v>
      </c>
    </row>
    <row r="187" spans="2:4">
      <c r="B187" s="135">
        <f>'Historical Prices (PG, SP500)'!B187</f>
        <v>41869</v>
      </c>
      <c r="C187" s="40">
        <f>LN('Historical Prices (PG, SP500)'!F187/'Historical Prices (PG, SP500)'!F186)</f>
        <v>8.0380775737582798E-3</v>
      </c>
      <c r="D187" s="40">
        <f>LN('Historical Prices (PG, SP500)'!O187/'Historical Prices (PG, SP500)'!O186)</f>
        <v>8.4954828929990414E-3</v>
      </c>
    </row>
    <row r="188" spans="2:4">
      <c r="B188" s="135">
        <f>'Historical Prices (PG, SP500)'!B188</f>
        <v>41870</v>
      </c>
      <c r="C188" s="40">
        <f>LN('Historical Prices (PG, SP500)'!F188/'Historical Prices (PG, SP500)'!F187)</f>
        <v>3.0279196384706457E-3</v>
      </c>
      <c r="D188" s="40">
        <f>LN('Historical Prices (PG, SP500)'!O188/'Historical Prices (PG, SP500)'!O187)</f>
        <v>4.9881905070184923E-3</v>
      </c>
    </row>
    <row r="189" spans="2:4">
      <c r="B189" s="135">
        <f>'Historical Prices (PG, SP500)'!B189</f>
        <v>41871</v>
      </c>
      <c r="C189" s="40">
        <f>LN('Historical Prices (PG, SP500)'!F189/'Historical Prices (PG, SP500)'!F188)</f>
        <v>1.4501029731391626E-3</v>
      </c>
      <c r="D189" s="40">
        <f>LN('Historical Prices (PG, SP500)'!O189/'Historical Prices (PG, SP500)'!O188)</f>
        <v>2.474748191573312E-3</v>
      </c>
    </row>
    <row r="190" spans="2:4">
      <c r="B190" s="135">
        <f>'Historical Prices (PG, SP500)'!B190</f>
        <v>41872</v>
      </c>
      <c r="C190" s="40">
        <f>LN('Historical Prices (PG, SP500)'!F190/'Historical Prices (PG, SP500)'!F189)</f>
        <v>5.6596094050927149E-3</v>
      </c>
      <c r="D190" s="40">
        <f>LN('Historical Prices (PG, SP500)'!O190/'Historical Prices (PG, SP500)'!O189)</f>
        <v>2.9455471034691241E-3</v>
      </c>
    </row>
    <row r="191" spans="2:4">
      <c r="B191" s="135">
        <f>'Historical Prices (PG, SP500)'!B191</f>
        <v>41873</v>
      </c>
      <c r="C191" s="40">
        <f>LN('Historical Prices (PG, SP500)'!F191/'Historical Prices (PG, SP500)'!F190)</f>
        <v>1.3199738080198534E-3</v>
      </c>
      <c r="D191" s="40">
        <f>LN('Historical Prices (PG, SP500)'!O191/'Historical Prices (PG, SP500)'!O190)</f>
        <v>-1.9945750682435126E-3</v>
      </c>
    </row>
    <row r="192" spans="2:4">
      <c r="B192" s="135">
        <f>'Historical Prices (PG, SP500)'!B192</f>
        <v>41876</v>
      </c>
      <c r="C192" s="40">
        <f>LN('Historical Prices (PG, SP500)'!F192/'Historical Prices (PG, SP500)'!F191)</f>
        <v>1.7971849322944672E-3</v>
      </c>
      <c r="D192" s="40">
        <f>LN('Historical Prices (PG, SP500)'!O192/'Historical Prices (PG, SP500)'!O191)</f>
        <v>4.7763540992150867E-3</v>
      </c>
    </row>
    <row r="193" spans="2:4">
      <c r="B193" s="135">
        <f>'Historical Prices (PG, SP500)'!B193</f>
        <v>41877</v>
      </c>
      <c r="C193" s="40">
        <f>LN('Historical Prices (PG, SP500)'!F193/'Historical Prices (PG, SP500)'!F192)</f>
        <v>-1.9171345665439346E-3</v>
      </c>
      <c r="D193" s="40">
        <f>LN('Historical Prices (PG, SP500)'!O193/'Historical Prices (PG, SP500)'!O192)</f>
        <v>1.050529102244025E-3</v>
      </c>
    </row>
    <row r="194" spans="2:4">
      <c r="B194" s="135">
        <f>'Historical Prices (PG, SP500)'!B194</f>
        <v>41878</v>
      </c>
      <c r="C194" s="40">
        <f>LN('Historical Prices (PG, SP500)'!F194/'Historical Prices (PG, SP500)'!F193)</f>
        <v>-8.3987049270331808E-4</v>
      </c>
      <c r="D194" s="40">
        <f>LN('Historical Prices (PG, SP500)'!O194/'Historical Prices (PG, SP500)'!O193)</f>
        <v>4.9985750321780398E-5</v>
      </c>
    </row>
    <row r="195" spans="2:4">
      <c r="B195" s="135">
        <f>'Historical Prices (PG, SP500)'!B195</f>
        <v>41879</v>
      </c>
      <c r="C195" s="40">
        <f>LN('Historical Prices (PG, SP500)'!F195/'Historical Prices (PG, SP500)'!F194)</f>
        <v>-3.366589749996022E-3</v>
      </c>
      <c r="D195" s="40">
        <f>LN('Historical Prices (PG, SP500)'!O195/'Historical Prices (PG, SP500)'!O194)</f>
        <v>-1.6913306037346758E-3</v>
      </c>
    </row>
    <row r="196" spans="2:4">
      <c r="B196" s="135">
        <f>'Historical Prices (PG, SP500)'!B196</f>
        <v>41880</v>
      </c>
      <c r="C196" s="40">
        <f>LN('Historical Prices (PG, SP500)'!F196/'Historical Prices (PG, SP500)'!F195)</f>
        <v>9.6306736708160607E-4</v>
      </c>
      <c r="D196" s="40">
        <f>LN('Historical Prices (PG, SP500)'!O196/'Historical Prices (PG, SP500)'!O195)</f>
        <v>3.3149143879035695E-3</v>
      </c>
    </row>
    <row r="197" spans="2:4">
      <c r="B197" s="135">
        <f>'Historical Prices (PG, SP500)'!B197</f>
        <v>41884</v>
      </c>
      <c r="C197" s="40">
        <f>LN('Historical Prices (PG, SP500)'!F197/'Historical Prices (PG, SP500)'!F196)</f>
        <v>-1.565392539170237E-3</v>
      </c>
      <c r="D197" s="40">
        <f>LN('Historical Prices (PG, SP500)'!O197/'Historical Prices (PG, SP500)'!O196)</f>
        <v>-5.4421430747598944E-4</v>
      </c>
    </row>
    <row r="198" spans="2:4">
      <c r="B198" s="135">
        <f>'Historical Prices (PG, SP500)'!B198</f>
        <v>41885</v>
      </c>
      <c r="C198" s="40">
        <f>LN('Historical Prices (PG, SP500)'!F198/'Historical Prices (PG, SP500)'!F197)</f>
        <v>-9.6456479130977108E-4</v>
      </c>
      <c r="D198" s="40">
        <f>LN('Historical Prices (PG, SP500)'!O198/'Historical Prices (PG, SP500)'!O197)</f>
        <v>-7.7944445614907946E-4</v>
      </c>
    </row>
    <row r="199" spans="2:4">
      <c r="B199" s="135">
        <f>'Historical Prices (PG, SP500)'!B199</f>
        <v>41886</v>
      </c>
      <c r="C199" s="40">
        <f>LN('Historical Prices (PG, SP500)'!F199/'Historical Prices (PG, SP500)'!F198)</f>
        <v>9.6038553864336192E-3</v>
      </c>
      <c r="D199" s="40">
        <f>LN('Historical Prices (PG, SP500)'!O199/'Historical Prices (PG, SP500)'!O198)</f>
        <v>-1.5355995603710607E-3</v>
      </c>
    </row>
    <row r="200" spans="2:4">
      <c r="B200" s="135">
        <f>'Historical Prices (PG, SP500)'!B200</f>
        <v>41887</v>
      </c>
      <c r="C200" s="40">
        <f>LN('Historical Prices (PG, SP500)'!F200/'Historical Prices (PG, SP500)'!F199)</f>
        <v>8.3597070023910369E-4</v>
      </c>
      <c r="D200" s="40">
        <f>LN('Historical Prices (PG, SP500)'!O200/'Historical Prices (PG, SP500)'!O199)</f>
        <v>5.0232479433631322E-3</v>
      </c>
    </row>
    <row r="201" spans="2:4">
      <c r="B201" s="135">
        <f>'Historical Prices (PG, SP500)'!B201</f>
        <v>41890</v>
      </c>
      <c r="C201" s="40">
        <f>LN('Historical Prices (PG, SP500)'!F201/'Historical Prices (PG, SP500)'!F200)</f>
        <v>-5.3862959606030426E-3</v>
      </c>
      <c r="D201" s="40">
        <f>LN('Historical Prices (PG, SP500)'!O201/'Historical Prices (PG, SP500)'!O200)</f>
        <v>-3.0778459166717516E-3</v>
      </c>
    </row>
    <row r="202" spans="2:4">
      <c r="B202" s="135">
        <f>'Historical Prices (PG, SP500)'!B202</f>
        <v>41891</v>
      </c>
      <c r="C202" s="40">
        <f>LN('Historical Prices (PG, SP500)'!F202/'Historical Prices (PG, SP500)'!F201)</f>
        <v>-3.9685218817039564E-3</v>
      </c>
      <c r="D202" s="40">
        <f>LN('Historical Prices (PG, SP500)'!O202/'Historical Prices (PG, SP500)'!O201)</f>
        <v>-6.5665217057652601E-3</v>
      </c>
    </row>
    <row r="203" spans="2:4">
      <c r="B203" s="135">
        <f>'Historical Prices (PG, SP500)'!B203</f>
        <v>41892</v>
      </c>
      <c r="C203" s="40">
        <f>LN('Historical Prices (PG, SP500)'!F203/'Historical Prices (PG, SP500)'!F202)</f>
        <v>7.8017680933636828E-3</v>
      </c>
      <c r="D203" s="40">
        <f>LN('Historical Prices (PG, SP500)'!O203/'Historical Prices (PG, SP500)'!O202)</f>
        <v>3.6394436011098351E-3</v>
      </c>
    </row>
    <row r="204" spans="2:4">
      <c r="B204" s="135">
        <f>'Historical Prices (PG, SP500)'!B204</f>
        <v>41893</v>
      </c>
      <c r="C204" s="40">
        <f>LN('Historical Prices (PG, SP500)'!F204/'Historical Prices (PG, SP500)'!F203)</f>
        <v>-1.7950223534866994E-3</v>
      </c>
      <c r="D204" s="40">
        <f>LN('Historical Prices (PG, SP500)'!O204/'Historical Prices (PG, SP500)'!O203)</f>
        <v>8.8151688223948085E-4</v>
      </c>
    </row>
    <row r="205" spans="2:4">
      <c r="B205" s="135">
        <f>'Historical Prices (PG, SP500)'!B205</f>
        <v>41894</v>
      </c>
      <c r="C205" s="40">
        <f>LN('Historical Prices (PG, SP500)'!F205/'Historical Prices (PG, SP500)'!F204)</f>
        <v>-2.7585744629764031E-3</v>
      </c>
      <c r="D205" s="40">
        <f>LN('Historical Prices (PG, SP500)'!O205/'Historical Prices (PG, SP500)'!O204)</f>
        <v>-5.9804054374368917E-3</v>
      </c>
    </row>
    <row r="206" spans="2:4">
      <c r="B206" s="135">
        <f>'Historical Prices (PG, SP500)'!B206</f>
        <v>41897</v>
      </c>
      <c r="C206" s="40">
        <f>LN('Historical Prices (PG, SP500)'!F206/'Historical Prices (PG, SP500)'!F205)</f>
        <v>7.2997509779952141E-3</v>
      </c>
      <c r="D206" s="40">
        <f>LN('Historical Prices (PG, SP500)'!O206/'Historical Prices (PG, SP500)'!O205)</f>
        <v>-7.1040365756933814E-4</v>
      </c>
    </row>
    <row r="207" spans="2:4">
      <c r="B207" s="135">
        <f>'Historical Prices (PG, SP500)'!B207</f>
        <v>41898</v>
      </c>
      <c r="C207" s="40">
        <f>LN('Historical Prices (PG, SP500)'!F207/'Historical Prices (PG, SP500)'!F206)</f>
        <v>2.5007335896019525E-3</v>
      </c>
      <c r="D207" s="40">
        <f>LN('Historical Prices (PG, SP500)'!O207/'Historical Prices (PG, SP500)'!O206)</f>
        <v>7.4565070309994264E-3</v>
      </c>
    </row>
    <row r="208" spans="2:4">
      <c r="B208" s="135">
        <f>'Historical Prices (PG, SP500)'!B208</f>
        <v>41899</v>
      </c>
      <c r="C208" s="40">
        <f>LN('Historical Prices (PG, SP500)'!F208/'Historical Prices (PG, SP500)'!F207)</f>
        <v>9.5104616235065006E-4</v>
      </c>
      <c r="D208" s="40">
        <f>LN('Historical Prices (PG, SP500)'!O208/'Historical Prices (PG, SP500)'!O207)</f>
        <v>1.2948051691653573E-3</v>
      </c>
    </row>
    <row r="209" spans="2:4">
      <c r="B209" s="135">
        <f>'Historical Prices (PG, SP500)'!B209</f>
        <v>41900</v>
      </c>
      <c r="C209" s="40">
        <f>LN('Historical Prices (PG, SP500)'!F209/'Historical Prices (PG, SP500)'!F208)</f>
        <v>3.5637658744716008E-4</v>
      </c>
      <c r="D209" s="40">
        <f>LN('Historical Prices (PG, SP500)'!O209/'Historical Prices (PG, SP500)'!O208)</f>
        <v>4.8792570969692309E-3</v>
      </c>
    </row>
    <row r="210" spans="2:4">
      <c r="B210" s="135">
        <f>'Historical Prices (PG, SP500)'!B210</f>
        <v>41901</v>
      </c>
      <c r="C210" s="40">
        <f>LN('Historical Prices (PG, SP500)'!F210/'Historical Prices (PG, SP500)'!F209)</f>
        <v>3.3202804725647435E-3</v>
      </c>
      <c r="D210" s="40">
        <f>LN('Historical Prices (PG, SP500)'!O210/'Historical Prices (PG, SP500)'!O209)</f>
        <v>-4.7738354157513045E-4</v>
      </c>
    </row>
    <row r="211" spans="2:4">
      <c r="B211" s="135">
        <f>'Historical Prices (PG, SP500)'!B211</f>
        <v>41904</v>
      </c>
      <c r="C211" s="40">
        <f>LN('Historical Prices (PG, SP500)'!F211/'Historical Prices (PG, SP500)'!F210)</f>
        <v>4.0169832135557798E-3</v>
      </c>
      <c r="D211" s="40">
        <f>LN('Historical Prices (PG, SP500)'!O211/'Historical Prices (PG, SP500)'!O210)</f>
        <v>-8.0456023555977706E-3</v>
      </c>
    </row>
    <row r="212" spans="2:4">
      <c r="B212" s="135">
        <f>'Historical Prices (PG, SP500)'!B212</f>
        <v>41905</v>
      </c>
      <c r="C212" s="40">
        <f>LN('Historical Prices (PG, SP500)'!F212/'Historical Prices (PG, SP500)'!F211)</f>
        <v>-4.3721901259067839E-3</v>
      </c>
      <c r="D212" s="40">
        <f>LN('Historical Prices (PG, SP500)'!O212/'Historical Prices (PG, SP500)'!O211)</f>
        <v>-5.7932498118750831E-3</v>
      </c>
    </row>
    <row r="213" spans="2:4">
      <c r="B213" s="135">
        <f>'Historical Prices (PG, SP500)'!B213</f>
        <v>41906</v>
      </c>
      <c r="C213" s="40">
        <f>LN('Historical Prices (PG, SP500)'!F213/'Historical Prices (PG, SP500)'!F212)</f>
        <v>9.4295371016763999E-3</v>
      </c>
      <c r="D213" s="40">
        <f>LN('Historical Prices (PG, SP500)'!O213/'Historical Prices (PG, SP500)'!O212)</f>
        <v>7.8019766082534792E-3</v>
      </c>
    </row>
    <row r="214" spans="2:4">
      <c r="B214" s="135">
        <f>'Historical Prices (PG, SP500)'!B214</f>
        <v>41907</v>
      </c>
      <c r="C214" s="40">
        <f>LN('Historical Prices (PG, SP500)'!F214/'Historical Prices (PG, SP500)'!F213)</f>
        <v>-1.0733086464350996E-2</v>
      </c>
      <c r="D214" s="40">
        <f>LN('Historical Prices (PG, SP500)'!O214/'Historical Prices (PG, SP500)'!O213)</f>
        <v>-1.6300913470395792E-2</v>
      </c>
    </row>
    <row r="215" spans="2:4">
      <c r="B215" s="135">
        <f>'Historical Prices (PG, SP500)'!B215</f>
        <v>41908</v>
      </c>
      <c r="C215" s="40">
        <f>LN('Historical Prices (PG, SP500)'!F215/'Historical Prices (PG, SP500)'!F214)</f>
        <v>2.9601583876920417E-3</v>
      </c>
      <c r="D215" s="40">
        <f>LN('Historical Prices (PG, SP500)'!O215/'Historical Prices (PG, SP500)'!O214)</f>
        <v>8.5392614520381476E-3</v>
      </c>
    </row>
    <row r="216" spans="2:4">
      <c r="B216" s="135">
        <f>'Historical Prices (PG, SP500)'!B216</f>
        <v>41911</v>
      </c>
      <c r="C216" s="40">
        <f>LN('Historical Prices (PG, SP500)'!F216/'Historical Prices (PG, SP500)'!F215)</f>
        <v>-1.6566090250174452E-3</v>
      </c>
      <c r="D216" s="40">
        <f>LN('Historical Prices (PG, SP500)'!O216/'Historical Prices (PG, SP500)'!O215)</f>
        <v>-2.5500509788356071E-3</v>
      </c>
    </row>
    <row r="217" spans="2:4">
      <c r="B217" s="135">
        <f>'Historical Prices (PG, SP500)'!B217</f>
        <v>41912</v>
      </c>
      <c r="C217" s="40">
        <f>LN('Historical Prices (PG, SP500)'!F217/'Historical Prices (PG, SP500)'!F216)</f>
        <v>-8.3245099580285878E-3</v>
      </c>
      <c r="D217" s="40">
        <f>LN('Historical Prices (PG, SP500)'!O217/'Historical Prices (PG, SP500)'!O216)</f>
        <v>-2.7898166629031391E-3</v>
      </c>
    </row>
    <row r="218" spans="2:4">
      <c r="B218" s="135">
        <f>'Historical Prices (PG, SP500)'!B218</f>
        <v>41913</v>
      </c>
      <c r="C218" s="40">
        <f>LN('Historical Prices (PG, SP500)'!F218/'Historical Prices (PG, SP500)'!F217)</f>
        <v>-7.1908149109616258E-3</v>
      </c>
      <c r="D218" s="40">
        <f>LN('Historical Prices (PG, SP500)'!O218/'Historical Prices (PG, SP500)'!O217)</f>
        <v>-1.3337106173277633E-2</v>
      </c>
    </row>
    <row r="219" spans="2:4">
      <c r="B219" s="135">
        <f>'Historical Prices (PG, SP500)'!B219</f>
        <v>41914</v>
      </c>
      <c r="C219" s="40">
        <f>LN('Historical Prices (PG, SP500)'!F219/'Historical Prices (PG, SP500)'!F218)</f>
        <v>-1.0830496144657409E-3</v>
      </c>
      <c r="D219" s="40">
        <f>LN('Historical Prices (PG, SP500)'!O219/'Historical Prices (PG, SP500)'!O218)</f>
        <v>5.143448679498555E-6</v>
      </c>
    </row>
    <row r="220" spans="2:4">
      <c r="B220" s="135">
        <f>'Historical Prices (PG, SP500)'!B220</f>
        <v>41915</v>
      </c>
      <c r="C220" s="40">
        <f>LN('Historical Prices (PG, SP500)'!F220/'Historical Prices (PG, SP500)'!F219)</f>
        <v>8.8708083776726943E-3</v>
      </c>
      <c r="D220" s="40">
        <f>LN('Historical Prices (PG, SP500)'!O220/'Historical Prices (PG, SP500)'!O219)</f>
        <v>1.110363528539427E-2</v>
      </c>
    </row>
    <row r="221" spans="2:4">
      <c r="B221" s="135">
        <f>'Historical Prices (PG, SP500)'!B221</f>
        <v>41918</v>
      </c>
      <c r="C221" s="40">
        <f>LN('Historical Prices (PG, SP500)'!F221/'Historical Prices (PG, SP500)'!F220)</f>
        <v>-2.6290765464487527E-3</v>
      </c>
      <c r="D221" s="40">
        <f>LN('Historical Prices (PG, SP500)'!O221/'Historical Prices (PG, SP500)'!O220)</f>
        <v>-1.5663859381090063E-3</v>
      </c>
    </row>
    <row r="222" spans="2:4">
      <c r="B222" s="135">
        <f>'Historical Prices (PG, SP500)'!B222</f>
        <v>41919</v>
      </c>
      <c r="C222" s="40">
        <f>LN('Historical Prices (PG, SP500)'!F222/'Historical Prices (PG, SP500)'!F221)</f>
        <v>-4.9180929234856298E-3</v>
      </c>
      <c r="D222" s="40">
        <f>LN('Historical Prices (PG, SP500)'!O222/'Historical Prices (PG, SP500)'!O221)</f>
        <v>-1.5241618258034852E-2</v>
      </c>
    </row>
    <row r="223" spans="2:4">
      <c r="B223" s="135">
        <f>'Historical Prices (PG, SP500)'!B223</f>
        <v>41920</v>
      </c>
      <c r="C223" s="40">
        <f>LN('Historical Prices (PG, SP500)'!F223/'Historical Prices (PG, SP500)'!F222)</f>
        <v>1.2190852252565528E-2</v>
      </c>
      <c r="D223" s="40">
        <f>LN('Historical Prices (PG, SP500)'!O223/'Historical Prices (PG, SP500)'!O222)</f>
        <v>1.7310947462643108E-2</v>
      </c>
    </row>
    <row r="224" spans="2:4">
      <c r="B224" s="135">
        <f>'Historical Prices (PG, SP500)'!B224</f>
        <v>41921</v>
      </c>
      <c r="C224" s="40">
        <f>LN('Historical Prices (PG, SP500)'!F224/'Historical Prices (PG, SP500)'!F223)</f>
        <v>-6.19634951579872E-3</v>
      </c>
      <c r="D224" s="40">
        <f>LN('Historical Prices (PG, SP500)'!O224/'Historical Prices (PG, SP500)'!O223)</f>
        <v>-2.0877848600460262E-2</v>
      </c>
    </row>
    <row r="225" spans="2:4">
      <c r="B225" s="135">
        <f>'Historical Prices (PG, SP500)'!B225</f>
        <v>41922</v>
      </c>
      <c r="C225" s="40">
        <f>LN('Historical Prices (PG, SP500)'!F225/'Historical Prices (PG, SP500)'!F224)</f>
        <v>1.2236540722420591E-2</v>
      </c>
      <c r="D225" s="40">
        <f>LN('Historical Prices (PG, SP500)'!O225/'Historical Prices (PG, SP500)'!O224)</f>
        <v>-1.1517079997145095E-2</v>
      </c>
    </row>
    <row r="226" spans="2:4">
      <c r="B226" s="135">
        <f>'Historical Prices (PG, SP500)'!B226</f>
        <v>41925</v>
      </c>
      <c r="C226" s="40">
        <f>LN('Historical Prices (PG, SP500)'!F226/'Historical Prices (PG, SP500)'!F225)</f>
        <v>-1.5708986142358151E-2</v>
      </c>
      <c r="D226" s="40">
        <f>LN('Historical Prices (PG, SP500)'!O226/'Historical Prices (PG, SP500)'!O225)</f>
        <v>-1.6605033389019107E-2</v>
      </c>
    </row>
    <row r="227" spans="2:4">
      <c r="B227" s="135">
        <f>'Historical Prices (PG, SP500)'!B227</f>
        <v>41926</v>
      </c>
      <c r="C227" s="40">
        <f>LN('Historical Prices (PG, SP500)'!F227/'Historical Prices (PG, SP500)'!F226)</f>
        <v>2.156722541356557E-3</v>
      </c>
      <c r="D227" s="40">
        <f>LN('Historical Prices (PG, SP500)'!O227/'Historical Prices (PG, SP500)'!O226)</f>
        <v>1.5776197143493004E-3</v>
      </c>
    </row>
    <row r="228" spans="2:4">
      <c r="B228" s="135">
        <f>'Historical Prices (PG, SP500)'!B228</f>
        <v>41927</v>
      </c>
      <c r="C228" s="40">
        <f>LN('Historical Prices (PG, SP500)'!F228/'Historical Prices (PG, SP500)'!F227)</f>
        <v>-7.2073104779573861E-3</v>
      </c>
      <c r="D228" s="40">
        <f>LN('Historical Prices (PG, SP500)'!O228/'Historical Prices (PG, SP500)'!O227)</f>
        <v>-8.1333007603821214E-3</v>
      </c>
    </row>
    <row r="229" spans="2:4">
      <c r="B229" s="135">
        <f>'Historical Prices (PG, SP500)'!B229</f>
        <v>41928</v>
      </c>
      <c r="C229" s="40">
        <f>LN('Historical Prices (PG, SP500)'!F229/'Historical Prices (PG, SP500)'!F228)</f>
        <v>-8.596203082298989E-3</v>
      </c>
      <c r="D229" s="40">
        <f>LN('Historical Prices (PG, SP500)'!O229/'Historical Prices (PG, SP500)'!O228)</f>
        <v>1.449674521026141E-4</v>
      </c>
    </row>
    <row r="230" spans="2:4">
      <c r="B230" s="135">
        <f>'Historical Prices (PG, SP500)'!B230</f>
        <v>41929</v>
      </c>
      <c r="C230" s="40">
        <f>LN('Historical Prices (PG, SP500)'!F230/'Historical Prices (PG, SP500)'!F229)</f>
        <v>1.2446526832557959E-2</v>
      </c>
      <c r="D230" s="40">
        <f>LN('Historical Prices (PG, SP500)'!O230/'Historical Prices (PG, SP500)'!O229)</f>
        <v>1.2801813375545616E-2</v>
      </c>
    </row>
    <row r="231" spans="2:4">
      <c r="B231" s="135">
        <f>'Historical Prices (PG, SP500)'!B231</f>
        <v>41932</v>
      </c>
      <c r="C231" s="40">
        <f>LN('Historical Prices (PG, SP500)'!F231/'Historical Prices (PG, SP500)'!F230)</f>
        <v>1.0869059122078199E-2</v>
      </c>
      <c r="D231" s="40">
        <f>LN('Historical Prices (PG, SP500)'!O231/'Historical Prices (PG, SP500)'!O230)</f>
        <v>9.1011161201558465E-3</v>
      </c>
    </row>
    <row r="232" spans="2:4">
      <c r="B232" s="135">
        <f>'Historical Prices (PG, SP500)'!B232</f>
        <v>41933</v>
      </c>
      <c r="C232" s="40">
        <f>LN('Historical Prices (PG, SP500)'!F232/'Historical Prices (PG, SP500)'!F231)</f>
        <v>5.0951114129187671E-3</v>
      </c>
      <c r="D232" s="40">
        <f>LN('Historical Prices (PG, SP500)'!O232/'Historical Prices (PG, SP500)'!O231)</f>
        <v>1.9385370551728141E-2</v>
      </c>
    </row>
    <row r="233" spans="2:4">
      <c r="B233" s="135">
        <f>'Historical Prices (PG, SP500)'!B233</f>
        <v>41934</v>
      </c>
      <c r="C233" s="40">
        <f>LN('Historical Prices (PG, SP500)'!F233/'Historical Prices (PG, SP500)'!F232)</f>
        <v>-4.5012868113080435E-3</v>
      </c>
      <c r="D233" s="40">
        <f>LN('Historical Prices (PG, SP500)'!O233/'Historical Prices (PG, SP500)'!O232)</f>
        <v>-7.3261006911145487E-3</v>
      </c>
    </row>
    <row r="234" spans="2:4">
      <c r="B234" s="135">
        <f>'Historical Prices (PG, SP500)'!B234</f>
        <v>41935</v>
      </c>
      <c r="C234" s="40">
        <f>LN('Historical Prices (PG, SP500)'!F234/'Historical Prices (PG, SP500)'!F233)</f>
        <v>-1.1943292141336761E-2</v>
      </c>
      <c r="D234" s="40">
        <f>LN('Historical Prices (PG, SP500)'!O234/'Historical Prices (PG, SP500)'!O233)</f>
        <v>1.2228305755854488E-2</v>
      </c>
    </row>
    <row r="235" spans="2:4">
      <c r="B235" s="135">
        <f>'Historical Prices (PG, SP500)'!B235</f>
        <v>41936</v>
      </c>
      <c r="C235" s="40">
        <f>LN('Historical Prices (PG, SP500)'!F235/'Historical Prices (PG, SP500)'!F234)</f>
        <v>2.2923991192987735E-2</v>
      </c>
      <c r="D235" s="40">
        <f>LN('Historical Prices (PG, SP500)'!O235/'Historical Prices (PG, SP500)'!O234)</f>
        <v>7.0286902960544542E-3</v>
      </c>
    </row>
    <row r="236" spans="2:4">
      <c r="B236" s="135">
        <f>'Historical Prices (PG, SP500)'!B236</f>
        <v>41939</v>
      </c>
      <c r="C236" s="40">
        <f>LN('Historical Prices (PG, SP500)'!F236/'Historical Prices (PG, SP500)'!F235)</f>
        <v>9.2338099291574775E-3</v>
      </c>
      <c r="D236" s="40">
        <f>LN('Historical Prices (PG, SP500)'!O236/'Historical Prices (PG, SP500)'!O235)</f>
        <v>-1.5026967912613247E-3</v>
      </c>
    </row>
    <row r="237" spans="2:4">
      <c r="B237" s="135">
        <f>'Historical Prices (PG, SP500)'!B237</f>
        <v>41940</v>
      </c>
      <c r="C237" s="40">
        <f>LN('Historical Prices (PG, SP500)'!F237/'Historical Prices (PG, SP500)'!F236)</f>
        <v>6.0318476121997127E-3</v>
      </c>
      <c r="D237" s="40">
        <f>LN('Historical Prices (PG, SP500)'!O237/'Historical Prices (PG, SP500)'!O236)</f>
        <v>1.1868364593755272E-2</v>
      </c>
    </row>
    <row r="238" spans="2:4">
      <c r="B238" s="135">
        <f>'Historical Prices (PG, SP500)'!B238</f>
        <v>41941</v>
      </c>
      <c r="C238" s="40">
        <f>LN('Historical Prices (PG, SP500)'!F238/'Historical Prices (PG, SP500)'!F237)</f>
        <v>8.0920181504564009E-4</v>
      </c>
      <c r="D238" s="40">
        <f>LN('Historical Prices (PG, SP500)'!O238/'Historical Prices (PG, SP500)'!O237)</f>
        <v>-1.3863159905223388E-3</v>
      </c>
    </row>
    <row r="239" spans="2:4">
      <c r="B239" s="135">
        <f>'Historical Prices (PG, SP500)'!B239</f>
        <v>41942</v>
      </c>
      <c r="C239" s="40">
        <f>LN('Historical Prices (PG, SP500)'!F239/'Historical Prices (PG, SP500)'!F238)</f>
        <v>4.6115022129278151E-3</v>
      </c>
      <c r="D239" s="40">
        <f>LN('Historical Prices (PG, SP500)'!O239/'Historical Prices (PG, SP500)'!O238)</f>
        <v>6.2107969535819749E-3</v>
      </c>
    </row>
    <row r="240" spans="2:4">
      <c r="B240" s="135">
        <f>'Historical Prices (PG, SP500)'!B240</f>
        <v>41943</v>
      </c>
      <c r="C240" s="40">
        <f>LN('Historical Prices (PG, SP500)'!F240/'Historical Prices (PG, SP500)'!F239)</f>
        <v>3.7884782341284025E-3</v>
      </c>
      <c r="D240" s="40">
        <f>LN('Historical Prices (PG, SP500)'!O240/'Historical Prices (PG, SP500)'!O239)</f>
        <v>1.166311452590388E-2</v>
      </c>
    </row>
    <row r="241" spans="2:4">
      <c r="B241" s="135">
        <f>'Historical Prices (PG, SP500)'!B241</f>
        <v>41946</v>
      </c>
      <c r="C241" s="40">
        <f>LN('Historical Prices (PG, SP500)'!F241/'Historical Prices (PG, SP500)'!F240)</f>
        <v>1.2596623913448681E-3</v>
      </c>
      <c r="D241" s="40">
        <f>LN('Historical Prices (PG, SP500)'!O241/'Historical Prices (PG, SP500)'!O240)</f>
        <v>-1.1892880023623562E-4</v>
      </c>
    </row>
    <row r="242" spans="2:4">
      <c r="B242" s="135">
        <f>'Historical Prices (PG, SP500)'!B242</f>
        <v>41947</v>
      </c>
      <c r="C242" s="40">
        <f>LN('Historical Prices (PG, SP500)'!F242/'Historical Prices (PG, SP500)'!F241)</f>
        <v>1.4316822526895293E-2</v>
      </c>
      <c r="D242" s="40">
        <f>LN('Historical Prices (PG, SP500)'!O242/'Historical Prices (PG, SP500)'!O241)</f>
        <v>-2.8338532482108702E-3</v>
      </c>
    </row>
    <row r="243" spans="2:4">
      <c r="B243" s="135">
        <f>'Historical Prices (PG, SP500)'!B243</f>
        <v>41948</v>
      </c>
      <c r="C243" s="40">
        <f>LN('Historical Prices (PG, SP500)'!F243/'Historical Prices (PG, SP500)'!F242)</f>
        <v>4.0531580147546622E-3</v>
      </c>
      <c r="D243" s="40">
        <f>LN('Historical Prices (PG, SP500)'!O243/'Historical Prices (PG, SP500)'!O242)</f>
        <v>5.6843107121705662E-3</v>
      </c>
    </row>
    <row r="244" spans="2:4">
      <c r="B244" s="135">
        <f>'Historical Prices (PG, SP500)'!B244</f>
        <v>41949</v>
      </c>
      <c r="C244" s="40">
        <f>LN('Historical Prices (PG, SP500)'!F244/'Historical Prices (PG, SP500)'!F243)</f>
        <v>-1.1242047150932836E-3</v>
      </c>
      <c r="D244" s="40">
        <f>LN('Historical Prices (PG, SP500)'!O244/'Historical Prices (PG, SP500)'!O243)</f>
        <v>3.7684038179458044E-3</v>
      </c>
    </row>
    <row r="245" spans="2:4">
      <c r="B245" s="135">
        <f>'Historical Prices (PG, SP500)'!B245</f>
        <v>41950</v>
      </c>
      <c r="C245" s="40">
        <f>LN('Historical Prices (PG, SP500)'!F245/'Historical Prices (PG, SP500)'!F244)</f>
        <v>2.5837794668780688E-3</v>
      </c>
      <c r="D245" s="40">
        <f>LN('Historical Prices (PG, SP500)'!O245/'Historical Prices (PG, SP500)'!O244)</f>
        <v>3.4952512292501896E-4</v>
      </c>
    </row>
    <row r="246" spans="2:4">
      <c r="B246" s="135">
        <f>'Historical Prices (PG, SP500)'!B246</f>
        <v>41953</v>
      </c>
      <c r="C246" s="40">
        <f>LN('Historical Prices (PG, SP500)'!F246/'Historical Prices (PG, SP500)'!F245)</f>
        <v>3.583831932513451E-3</v>
      </c>
      <c r="D246" s="40">
        <f>LN('Historical Prices (PG, SP500)'!O246/'Historical Prices (PG, SP500)'!O245)</f>
        <v>3.1153271076324886E-3</v>
      </c>
    </row>
    <row r="247" spans="2:4">
      <c r="B247" s="135">
        <f>'Historical Prices (PG, SP500)'!B247</f>
        <v>41954</v>
      </c>
      <c r="C247" s="40">
        <f>LN('Historical Prices (PG, SP500)'!F247/'Historical Prices (PG, SP500)'!F246)</f>
        <v>2.456466243514332E-3</v>
      </c>
      <c r="D247" s="40">
        <f>LN('Historical Prices (PG, SP500)'!O247/'Historical Prices (PG, SP500)'!O246)</f>
        <v>6.9645165701919096E-4</v>
      </c>
    </row>
    <row r="248" spans="2:4">
      <c r="B248" s="135">
        <f>'Historical Prices (PG, SP500)'!B248</f>
        <v>41955</v>
      </c>
      <c r="C248" s="40">
        <f>LN('Historical Prices (PG, SP500)'!F248/'Historical Prices (PG, SP500)'!F247)</f>
        <v>-2.1210725109790467E-3</v>
      </c>
      <c r="D248" s="40">
        <f>LN('Historical Prices (PG, SP500)'!O248/'Historical Prices (PG, SP500)'!O247)</f>
        <v>-7.0136272063750277E-4</v>
      </c>
    </row>
    <row r="249" spans="2:4">
      <c r="B249" s="135">
        <f>'Historical Prices (PG, SP500)'!B249</f>
        <v>41956</v>
      </c>
      <c r="C249" s="40">
        <f>LN('Historical Prices (PG, SP500)'!F249/'Historical Prices (PG, SP500)'!F248)</f>
        <v>-9.8833351113018757E-3</v>
      </c>
      <c r="D249" s="40">
        <f>LN('Historical Prices (PG, SP500)'!O249/'Historical Prices (PG, SP500)'!O248)</f>
        <v>5.2970440158390175E-4</v>
      </c>
    </row>
    <row r="250" spans="2:4">
      <c r="B250" s="135">
        <f>'Historical Prices (PG, SP500)'!B250</f>
        <v>41957</v>
      </c>
      <c r="C250" s="40">
        <f>LN('Historical Prices (PG, SP500)'!F250/'Historical Prices (PG, SP500)'!F249)</f>
        <v>-5.5457898095837444E-3</v>
      </c>
      <c r="D250" s="40">
        <f>LN('Historical Prices (PG, SP500)'!O250/'Historical Prices (PG, SP500)'!O249)</f>
        <v>2.4024123365344922E-4</v>
      </c>
    </row>
    <row r="251" spans="2:4">
      <c r="B251" s="135">
        <f>'Historical Prices (PG, SP500)'!B251</f>
        <v>41960</v>
      </c>
      <c r="C251" s="40">
        <f>LN('Historical Prices (PG, SP500)'!F251/'Historical Prices (PG, SP500)'!F250)</f>
        <v>-3.0691130042090013E-3</v>
      </c>
      <c r="D251" s="40">
        <f>LN('Historical Prices (PG, SP500)'!O251/'Historical Prices (PG, SP500)'!O250)</f>
        <v>7.3508877776274207E-4</v>
      </c>
    </row>
    <row r="252" spans="2:4">
      <c r="B252" s="135">
        <f>'Historical Prices (PG, SP500)'!B252</f>
        <v>41961</v>
      </c>
      <c r="C252" s="40">
        <f>LN('Historical Prices (PG, SP500)'!F252/'Historical Prices (PG, SP500)'!F251)</f>
        <v>1.2515048493976705E-3</v>
      </c>
      <c r="D252" s="40">
        <f>LN('Historical Prices (PG, SP500)'!O252/'Historical Prices (PG, SP500)'!O251)</f>
        <v>5.1208495790618968E-3</v>
      </c>
    </row>
    <row r="253" spans="2:4">
      <c r="B253" s="135">
        <f>'Historical Prices (PG, SP500)'!B253</f>
        <v>41962</v>
      </c>
      <c r="C253" s="40">
        <f>LN('Historical Prices (PG, SP500)'!F253/'Historical Prices (PG, SP500)'!F252)</f>
        <v>8.8296475844052754E-3</v>
      </c>
      <c r="D253" s="40">
        <f>LN('Historical Prices (PG, SP500)'!O253/'Historical Prices (PG, SP500)'!O252)</f>
        <v>-1.5022868144790934E-3</v>
      </c>
    </row>
    <row r="254" spans="2:4">
      <c r="B254" s="135">
        <f>'Historical Prices (PG, SP500)'!B254</f>
        <v>41963</v>
      </c>
      <c r="C254" s="40">
        <f>LN('Historical Prices (PG, SP500)'!F254/'Historical Prices (PG, SP500)'!F253)</f>
        <v>-2.9345618591208912E-3</v>
      </c>
      <c r="D254" s="40">
        <f>LN('Historical Prices (PG, SP500)'!O254/'Historical Prices (PG, SP500)'!O253)</f>
        <v>1.9651638682952766E-3</v>
      </c>
    </row>
    <row r="255" spans="2:4">
      <c r="B255" s="135">
        <f>'Historical Prices (PG, SP500)'!B255</f>
        <v>41964</v>
      </c>
      <c r="C255" s="40">
        <f>LN('Historical Prices (PG, SP500)'!F255/'Historical Prices (PG, SP500)'!F254)</f>
        <v>1.4683122391105699E-3</v>
      </c>
      <c r="D255" s="40">
        <f>LN('Historical Prices (PG, SP500)'!O255/'Historical Prices (PG, SP500)'!O254)</f>
        <v>5.2232126037382535E-3</v>
      </c>
    </row>
    <row r="256" spans="2:4">
      <c r="B256" s="135">
        <f>'Historical Prices (PG, SP500)'!B256</f>
        <v>41967</v>
      </c>
      <c r="C256" s="40">
        <f>LN('Historical Prices (PG, SP500)'!F256/'Historical Prices (PG, SP500)'!F255)</f>
        <v>-5.5457898095837444E-3</v>
      </c>
      <c r="D256" s="40">
        <f>LN('Historical Prices (PG, SP500)'!O256/'Historical Prices (PG, SP500)'!O255)</f>
        <v>2.8599297608858914E-3</v>
      </c>
    </row>
    <row r="257" spans="2:4">
      <c r="B257" s="135">
        <f>'Historical Prices (PG, SP500)'!B257</f>
        <v>41968</v>
      </c>
      <c r="C257" s="40">
        <f>LN('Historical Prices (PG, SP500)'!F257/'Historical Prices (PG, SP500)'!F256)</f>
        <v>7.8006385538197612E-3</v>
      </c>
      <c r="D257" s="40">
        <f>LN('Historical Prices (PG, SP500)'!O257/'Historical Prices (PG, SP500)'!O256)</f>
        <v>-1.1506915591880367E-3</v>
      </c>
    </row>
    <row r="258" spans="2:4">
      <c r="B258" s="135">
        <f>'Historical Prices (PG, SP500)'!B258</f>
        <v>41969</v>
      </c>
      <c r="C258" s="40">
        <f>LN('Historical Prices (PG, SP500)'!F258/'Historical Prices (PG, SP500)'!F257)</f>
        <v>9.0042779609097426E-4</v>
      </c>
      <c r="D258" s="40">
        <f>LN('Historical Prices (PG, SP500)'!O258/'Historical Prices (PG, SP500)'!O257)</f>
        <v>2.8020525549233778E-3</v>
      </c>
    </row>
    <row r="259" spans="2:4">
      <c r="B259" s="135">
        <f>'Historical Prices (PG, SP500)'!B259</f>
        <v>41971</v>
      </c>
      <c r="C259" s="40">
        <f>LN('Historical Prices (PG, SP500)'!F259/'Historical Prices (PG, SP500)'!F258)</f>
        <v>1.7288959174390193E-2</v>
      </c>
      <c r="D259" s="40">
        <f>LN('Historical Prices (PG, SP500)'!O259/'Historical Prices (PG, SP500)'!O258)</f>
        <v>-2.5456643802205699E-3</v>
      </c>
    </row>
    <row r="260" spans="2:4">
      <c r="B260" s="135">
        <f>'Historical Prices (PG, SP500)'!B260</f>
        <v>41974</v>
      </c>
      <c r="C260" s="40">
        <f>LN('Historical Prices (PG, SP500)'!F260/'Historical Prices (PG, SP500)'!F259)</f>
        <v>-3.8778841585222052E-3</v>
      </c>
      <c r="D260" s="40">
        <f>LN('Historical Prices (PG, SP500)'!O260/'Historical Prices (PG, SP500)'!O259)</f>
        <v>-6.8527897391607124E-3</v>
      </c>
    </row>
    <row r="261" spans="2:4">
      <c r="B261" s="135">
        <f>'Historical Prices (PG, SP500)'!B261</f>
        <v>41975</v>
      </c>
      <c r="C261" s="40">
        <f>LN('Historical Prices (PG, SP500)'!F261/'Historical Prices (PG, SP500)'!F260)</f>
        <v>1.0930254985860423E-2</v>
      </c>
      <c r="D261" s="40">
        <f>LN('Historical Prices (PG, SP500)'!O261/'Historical Prices (PG, SP500)'!O260)</f>
        <v>6.3641670398569801E-3</v>
      </c>
    </row>
    <row r="262" spans="2:4">
      <c r="B262" s="135">
        <f>'Historical Prices (PG, SP500)'!B262</f>
        <v>41976</v>
      </c>
      <c r="C262" s="40">
        <f>LN('Historical Prices (PG, SP500)'!F262/'Historical Prices (PG, SP500)'!F261)</f>
        <v>-1.181877124946207E-2</v>
      </c>
      <c r="D262" s="40">
        <f>LN('Historical Prices (PG, SP500)'!O262/'Historical Prices (PG, SP500)'!O261)</f>
        <v>3.7576736905965669E-3</v>
      </c>
    </row>
    <row r="263" spans="2:4">
      <c r="B263" s="135">
        <f>'Historical Prices (PG, SP500)'!B263</f>
        <v>41977</v>
      </c>
      <c r="C263" s="40">
        <f>LN('Historical Prices (PG, SP500)'!F263/'Historical Prices (PG, SP500)'!F262)</f>
        <v>6.4237898777317164E-3</v>
      </c>
      <c r="D263" s="40">
        <f>LN('Historical Prices (PG, SP500)'!O263/'Historical Prices (PG, SP500)'!O262)</f>
        <v>-1.162571611194858E-3</v>
      </c>
    </row>
    <row r="264" spans="2:4">
      <c r="B264" s="135">
        <f>'Historical Prices (PG, SP500)'!B264</f>
        <v>41978</v>
      </c>
      <c r="C264" s="40">
        <f>LN('Historical Prices (PG, SP500)'!F264/'Historical Prices (PG, SP500)'!F263)</f>
        <v>-2.2104894180480991E-3</v>
      </c>
      <c r="D264" s="40">
        <f>LN('Historical Prices (PG, SP500)'!O264/'Historical Prices (PG, SP500)'!O263)</f>
        <v>1.6638314482451343E-3</v>
      </c>
    </row>
    <row r="265" spans="2:4">
      <c r="B265" s="135">
        <f>'Historical Prices (PG, SP500)'!B265</f>
        <v>41981</v>
      </c>
      <c r="C265" s="40">
        <f>LN('Historical Prices (PG, SP500)'!F265/'Historical Prices (PG, SP500)'!F264)</f>
        <v>4.1957111578311782E-3</v>
      </c>
      <c r="D265" s="40">
        <f>LN('Historical Prices (PG, SP500)'!O265/'Historical Prices (PG, SP500)'!O264)</f>
        <v>-7.2830218621909391E-3</v>
      </c>
    </row>
    <row r="266" spans="2:4">
      <c r="B266" s="135">
        <f>'Historical Prices (PG, SP500)'!B266</f>
        <v>41982</v>
      </c>
      <c r="C266" s="40">
        <f>LN('Historical Prices (PG, SP500)'!F266/'Historical Prices (PG, SP500)'!F265)</f>
        <v>-5.5108834507024086E-4</v>
      </c>
      <c r="D266" s="40">
        <f>LN('Historical Prices (PG, SP500)'!O266/'Historical Prices (PG, SP500)'!O265)</f>
        <v>-2.3785219748231713E-4</v>
      </c>
    </row>
    <row r="267" spans="2:4">
      <c r="B267" s="135">
        <f>'Historical Prices (PG, SP500)'!B267</f>
        <v>41983</v>
      </c>
      <c r="C267" s="40">
        <f>LN('Historical Prices (PG, SP500)'!F267/'Historical Prices (PG, SP500)'!F266)</f>
        <v>-7.8579232724447171E-3</v>
      </c>
      <c r="D267" s="40">
        <f>LN('Historical Prices (PG, SP500)'!O267/'Historical Prices (PG, SP500)'!O266)</f>
        <v>-1.6486120835066051E-2</v>
      </c>
    </row>
    <row r="268" spans="2:4">
      <c r="B268" s="135">
        <f>'Historical Prices (PG, SP500)'!B268</f>
        <v>41984</v>
      </c>
      <c r="C268" s="40">
        <f>LN('Historical Prices (PG, SP500)'!F268/'Historical Prices (PG, SP500)'!F267)</f>
        <v>4.5452546619024975E-3</v>
      </c>
      <c r="D268" s="40">
        <f>LN('Historical Prices (PG, SP500)'!O268/'Historical Prices (PG, SP500)'!O267)</f>
        <v>4.5254337712382214E-3</v>
      </c>
    </row>
    <row r="269" spans="2:4">
      <c r="B269" s="135">
        <f>'Historical Prices (PG, SP500)'!B269</f>
        <v>41985</v>
      </c>
      <c r="C269" s="40">
        <f>LN('Historical Prices (PG, SP500)'!F269/'Historical Prices (PG, SP500)'!F268)</f>
        <v>-9.5577629846098477E-3</v>
      </c>
      <c r="D269" s="40">
        <f>LN('Historical Prices (PG, SP500)'!O269/'Historical Prices (PG, SP500)'!O268)</f>
        <v>-1.6346465792101281E-2</v>
      </c>
    </row>
    <row r="270" spans="2:4">
      <c r="B270" s="135">
        <f>'Historical Prices (PG, SP500)'!B270</f>
        <v>41988</v>
      </c>
      <c r="C270" s="40">
        <f>LN('Historical Prices (PG, SP500)'!F270/'Historical Prices (PG, SP500)'!F269)</f>
        <v>-3.9161560538816861E-3</v>
      </c>
      <c r="D270" s="40">
        <f>LN('Historical Prices (PG, SP500)'!O270/'Historical Prices (PG, SP500)'!O269)</f>
        <v>-6.3627861855108849E-3</v>
      </c>
    </row>
    <row r="271" spans="2:4">
      <c r="B271" s="135">
        <f>'Historical Prices (PG, SP500)'!B271</f>
        <v>41989</v>
      </c>
      <c r="C271" s="40">
        <f>LN('Historical Prices (PG, SP500)'!F271/'Historical Prices (PG, SP500)'!F270)</f>
        <v>1.792159997958476E-3</v>
      </c>
      <c r="D271" s="40">
        <f>LN('Historical Prices (PG, SP500)'!O271/'Historical Prices (PG, SP500)'!O270)</f>
        <v>-8.5252600430867614E-3</v>
      </c>
    </row>
    <row r="272" spans="2:4">
      <c r="B272" s="135">
        <f>'Historical Prices (PG, SP500)'!B272</f>
        <v>41990</v>
      </c>
      <c r="C272" s="40">
        <f>LN('Historical Prices (PG, SP500)'!F272/'Historical Prices (PG, SP500)'!F271)</f>
        <v>1.4884158093380902E-2</v>
      </c>
      <c r="D272" s="40">
        <f>LN('Historical Prices (PG, SP500)'!O272/'Historical Prices (PG, SP500)'!O271)</f>
        <v>2.0148073536758092E-2</v>
      </c>
    </row>
    <row r="273" spans="2:4">
      <c r="B273" s="135">
        <f>'Historical Prices (PG, SP500)'!B273</f>
        <v>41991</v>
      </c>
      <c r="C273" s="40">
        <f>LN('Historical Prices (PG, SP500)'!F273/'Historical Prices (PG, SP500)'!F272)</f>
        <v>1.4231253004024912E-2</v>
      </c>
      <c r="D273" s="40">
        <f>LN('Historical Prices (PG, SP500)'!O273/'Historical Prices (PG, SP500)'!O272)</f>
        <v>2.3731374483640814E-2</v>
      </c>
    </row>
    <row r="274" spans="2:4">
      <c r="B274" s="135">
        <f>'Historical Prices (PG, SP500)'!B274</f>
        <v>41992</v>
      </c>
      <c r="C274" s="40">
        <f>LN('Historical Prices (PG, SP500)'!F274/'Historical Prices (PG, SP500)'!F273)</f>
        <v>5.4336322102924389E-4</v>
      </c>
      <c r="D274" s="40">
        <f>LN('Historical Prices (PG, SP500)'!O274/'Historical Prices (PG, SP500)'!O273)</f>
        <v>4.5596380288210562E-3</v>
      </c>
    </row>
    <row r="275" spans="2:4">
      <c r="B275" s="135">
        <f>'Historical Prices (PG, SP500)'!B275</f>
        <v>41995</v>
      </c>
      <c r="C275" s="40">
        <f>LN('Historical Prices (PG, SP500)'!F275/'Historical Prices (PG, SP500)'!F274)</f>
        <v>5.9571797837917962E-3</v>
      </c>
      <c r="D275" s="40">
        <f>LN('Historical Prices (PG, SP500)'!O275/'Historical Prices (PG, SP500)'!O274)</f>
        <v>3.8032226158686553E-3</v>
      </c>
    </row>
    <row r="276" spans="2:4">
      <c r="B276" s="135">
        <f>'Historical Prices (PG, SP500)'!B276</f>
        <v>41996</v>
      </c>
      <c r="C276" s="40">
        <f>LN('Historical Prices (PG, SP500)'!F276/'Historical Prices (PG, SP500)'!F275)</f>
        <v>7.4238116382708639E-3</v>
      </c>
      <c r="D276" s="40">
        <f>LN('Historical Prices (PG, SP500)'!O276/'Historical Prices (PG, SP500)'!O275)</f>
        <v>1.7448387198071571E-3</v>
      </c>
    </row>
    <row r="277" spans="2:4">
      <c r="B277" s="135">
        <f>'Historical Prices (PG, SP500)'!B277</f>
        <v>41997</v>
      </c>
      <c r="C277" s="40">
        <f>LN('Historical Prices (PG, SP500)'!F277/'Historical Prices (PG, SP500)'!F276)</f>
        <v>-1.6092048744267464E-3</v>
      </c>
      <c r="D277" s="40">
        <f>LN('Historical Prices (PG, SP500)'!O277/'Historical Prices (PG, SP500)'!O276)</f>
        <v>-1.3930621104517706E-4</v>
      </c>
    </row>
    <row r="278" spans="2:4">
      <c r="B278" s="135">
        <f>'Historical Prices (PG, SP500)'!B278</f>
        <v>41999</v>
      </c>
      <c r="C278" s="40">
        <f>LN('Historical Prices (PG, SP500)'!F278/'Historical Prices (PG, SP500)'!F277)</f>
        <v>3.4297997548099145E-3</v>
      </c>
      <c r="D278" s="40">
        <f>LN('Historical Prices (PG, SP500)'!O278/'Historical Prices (PG, SP500)'!O277)</f>
        <v>3.3041101164722553E-3</v>
      </c>
    </row>
    <row r="279" spans="2:4">
      <c r="B279" s="135">
        <f>'Historical Prices (PG, SP500)'!B279</f>
        <v>42002</v>
      </c>
      <c r="C279" s="40">
        <f>LN('Historical Prices (PG, SP500)'!F279/'Historical Prices (PG, SP500)'!F278)</f>
        <v>-8.8125235423035259E-3</v>
      </c>
      <c r="D279" s="40">
        <f>LN('Historical Prices (PG, SP500)'!O279/'Historical Prices (PG, SP500)'!O278)</f>
        <v>8.6140303177227714E-4</v>
      </c>
    </row>
    <row r="280" spans="2:4">
      <c r="B280" s="135">
        <f>'Historical Prices (PG, SP500)'!B280</f>
        <v>42003</v>
      </c>
      <c r="C280" s="40">
        <f>LN('Historical Prices (PG, SP500)'!F280/'Historical Prices (PG, SP500)'!F279)</f>
        <v>-2.5940027375519368E-3</v>
      </c>
      <c r="D280" s="40">
        <f>LN('Historical Prices (PG, SP500)'!O280/'Historical Prices (PG, SP500)'!O279)</f>
        <v>-4.9005926973648417E-3</v>
      </c>
    </row>
    <row r="281" spans="2:4">
      <c r="B281" s="135">
        <f>'Historical Prices (PG, SP500)'!B281</f>
        <v>42004</v>
      </c>
      <c r="C281" s="40">
        <f>LN('Historical Prices (PG, SP500)'!F281/'Historical Prices (PG, SP500)'!F280)</f>
        <v>-1.4279015448556262E-2</v>
      </c>
      <c r="D281" s="40">
        <f>LN('Historical Prices (PG, SP500)'!O281/'Historical Prices (PG, SP500)'!O280)</f>
        <v>-1.0364383893445015E-2</v>
      </c>
    </row>
    <row r="282" spans="2:4">
      <c r="B282" s="135">
        <f>'Historical Prices (PG, SP500)'!B282</f>
        <v>42006</v>
      </c>
      <c r="C282" s="40">
        <f>LN('Historical Prices (PG, SP500)'!F282/'Historical Prices (PG, SP500)'!F281)</f>
        <v>-7.1613153202259141E-3</v>
      </c>
      <c r="D282" s="40">
        <f>LN('Historical Prices (PG, SP500)'!O282/'Historical Prices (PG, SP500)'!O281)</f>
        <v>-3.4002138968464108E-4</v>
      </c>
    </row>
    <row r="283" spans="2:4">
      <c r="B283" s="135">
        <f>'Historical Prices (PG, SP500)'!B283</f>
        <v>42009</v>
      </c>
      <c r="C283" s="40">
        <f>LN('Historical Prices (PG, SP500)'!F283/'Historical Prices (PG, SP500)'!F282)</f>
        <v>-4.7658720351307672E-3</v>
      </c>
      <c r="D283" s="40">
        <f>LN('Historical Prices (PG, SP500)'!O283/'Historical Prices (PG, SP500)'!O282)</f>
        <v>-1.8447213476145048E-2</v>
      </c>
    </row>
    <row r="284" spans="2:4">
      <c r="B284" s="135">
        <f>'Historical Prices (PG, SP500)'!B284</f>
        <v>42010</v>
      </c>
      <c r="C284" s="40">
        <f>LN('Historical Prices (PG, SP500)'!F284/'Historical Prices (PG, SP500)'!F283)</f>
        <v>-4.5654998292910852E-3</v>
      </c>
      <c r="D284" s="40">
        <f>LN('Historical Prices (PG, SP500)'!O284/'Historical Prices (PG, SP500)'!O283)</f>
        <v>-8.9332548391871259E-3</v>
      </c>
    </row>
    <row r="285" spans="2:4">
      <c r="B285" s="135">
        <f>'Historical Prices (PG, SP500)'!B285</f>
        <v>42011</v>
      </c>
      <c r="C285" s="40">
        <f>LN('Historical Prices (PG, SP500)'!F285/'Historical Prices (PG, SP500)'!F284)</f>
        <v>5.2318481361954437E-3</v>
      </c>
      <c r="D285" s="40">
        <f>LN('Historical Prices (PG, SP500)'!O285/'Historical Prices (PG, SP500)'!O284)</f>
        <v>1.1562735816043841E-2</v>
      </c>
    </row>
    <row r="286" spans="2:4">
      <c r="B286" s="135">
        <f>'Historical Prices (PG, SP500)'!B286</f>
        <v>42012</v>
      </c>
      <c r="C286" s="40">
        <f>LN('Historical Prices (PG, SP500)'!F286/'Historical Prices (PG, SP500)'!F285)</f>
        <v>1.1370636516364082E-2</v>
      </c>
      <c r="D286" s="40">
        <f>LN('Historical Prices (PG, SP500)'!O286/'Historical Prices (PG, SP500)'!O285)</f>
        <v>1.773016853612145E-2</v>
      </c>
    </row>
    <row r="287" spans="2:4">
      <c r="B287" s="135">
        <f>'Historical Prices (PG, SP500)'!B287</f>
        <v>42013</v>
      </c>
      <c r="C287" s="40">
        <f>LN('Historical Prices (PG, SP500)'!F287/'Historical Prices (PG, SP500)'!F286)</f>
        <v>-9.3741850990252656E-3</v>
      </c>
      <c r="D287" s="40">
        <f>LN('Historical Prices (PG, SP500)'!O287/'Historical Prices (PG, SP500)'!O286)</f>
        <v>-8.4393221529863015E-3</v>
      </c>
    </row>
    <row r="288" spans="2:4">
      <c r="B288" s="135">
        <f>'Historical Prices (PG, SP500)'!B288</f>
        <v>42016</v>
      </c>
      <c r="C288" s="40">
        <f>LN('Historical Prices (PG, SP500)'!F288/'Historical Prices (PG, SP500)'!F287)</f>
        <v>-3.6632333096024107E-3</v>
      </c>
      <c r="D288" s="40">
        <f>LN('Historical Prices (PG, SP500)'!O288/'Historical Prices (PG, SP500)'!O287)</f>
        <v>-8.1266169265894958E-3</v>
      </c>
    </row>
    <row r="289" spans="2:4">
      <c r="B289" s="135">
        <f>'Historical Prices (PG, SP500)'!B289</f>
        <v>42017</v>
      </c>
      <c r="C289" s="40">
        <f>LN('Historical Prices (PG, SP500)'!F289/'Historical Prices (PG, SP500)'!F288)</f>
        <v>4.2171297421427318E-3</v>
      </c>
      <c r="D289" s="40">
        <f>LN('Historical Prices (PG, SP500)'!O289/'Historical Prices (PG, SP500)'!O288)</f>
        <v>-2.5818856981186258E-3</v>
      </c>
    </row>
    <row r="290" spans="2:4">
      <c r="B290" s="135">
        <f>'Historical Prices (PG, SP500)'!B290</f>
        <v>42018</v>
      </c>
      <c r="C290" s="40">
        <f>LN('Historical Prices (PG, SP500)'!F290/'Historical Prices (PG, SP500)'!F289)</f>
        <v>-3.4389628243652924E-3</v>
      </c>
      <c r="D290" s="40">
        <f>LN('Historical Prices (PG, SP500)'!O290/'Historical Prices (PG, SP500)'!O289)</f>
        <v>-5.8300285881662875E-3</v>
      </c>
    </row>
    <row r="291" spans="2:4">
      <c r="B291" s="135">
        <f>'Historical Prices (PG, SP500)'!B291</f>
        <v>42019</v>
      </c>
      <c r="C291" s="40">
        <f>LN('Historical Prices (PG, SP500)'!F291/'Historical Prices (PG, SP500)'!F290)</f>
        <v>-1.4456160507294751E-3</v>
      </c>
      <c r="D291" s="40">
        <f>LN('Historical Prices (PG, SP500)'!O291/'Historical Prices (PG, SP500)'!O290)</f>
        <v>-9.2909032101848917E-3</v>
      </c>
    </row>
    <row r="292" spans="2:4">
      <c r="B292" s="135">
        <f>'Historical Prices (PG, SP500)'!B292</f>
        <v>42020</v>
      </c>
      <c r="C292" s="40">
        <f>LN('Historical Prices (PG, SP500)'!F292/'Historical Prices (PG, SP500)'!F291)</f>
        <v>1.5350077692165129E-2</v>
      </c>
      <c r="D292" s="40">
        <f>LN('Historical Prices (PG, SP500)'!O292/'Historical Prices (PG, SP500)'!O291)</f>
        <v>1.3334893185903807E-2</v>
      </c>
    </row>
    <row r="293" spans="2:4">
      <c r="B293" s="135">
        <f>'Historical Prices (PG, SP500)'!B293</f>
        <v>42024</v>
      </c>
      <c r="C293" s="40">
        <f>LN('Historical Prices (PG, SP500)'!F293/'Historical Prices (PG, SP500)'!F292)</f>
        <v>-6.5772858479753624E-4</v>
      </c>
      <c r="D293" s="40">
        <f>LN('Historical Prices (PG, SP500)'!O293/'Historical Prices (PG, SP500)'!O292)</f>
        <v>1.5487524912989278E-3</v>
      </c>
    </row>
    <row r="294" spans="2:4">
      <c r="B294" s="135">
        <f>'Historical Prices (PG, SP500)'!B294</f>
        <v>42025</v>
      </c>
      <c r="C294" s="40">
        <f>LN('Historical Prices (PG, SP500)'!F294/'Historical Prices (PG, SP500)'!F293)</f>
        <v>-5.0571676311281111E-3</v>
      </c>
      <c r="D294" s="40">
        <f>LN('Historical Prices (PG, SP500)'!O294/'Historical Prices (PG, SP500)'!O293)</f>
        <v>4.720464879542292E-3</v>
      </c>
    </row>
    <row r="295" spans="2:4">
      <c r="B295" s="135">
        <f>'Historical Prices (PG, SP500)'!B295</f>
        <v>42026</v>
      </c>
      <c r="C295" s="40">
        <f>LN('Historical Prices (PG, SP500)'!F295/'Historical Prices (PG, SP500)'!F294)</f>
        <v>9.7615249558626813E-3</v>
      </c>
      <c r="D295" s="40">
        <f>LN('Historical Prices (PG, SP500)'!O295/'Historical Prices (PG, SP500)'!O294)</f>
        <v>1.5154312961683942E-2</v>
      </c>
    </row>
    <row r="296" spans="2:4">
      <c r="B296" s="135">
        <f>'Historical Prices (PG, SP500)'!B296</f>
        <v>42027</v>
      </c>
      <c r="C296" s="40">
        <f>LN('Historical Prices (PG, SP500)'!F296/'Historical Prices (PG, SP500)'!F295)</f>
        <v>-1.6951434608671281E-2</v>
      </c>
      <c r="D296" s="40">
        <f>LN('Historical Prices (PG, SP500)'!O296/'Historical Prices (PG, SP500)'!O295)</f>
        <v>-5.5066562878371269E-3</v>
      </c>
    </row>
    <row r="297" spans="2:4">
      <c r="B297" s="135">
        <f>'Historical Prices (PG, SP500)'!B297</f>
        <v>42030</v>
      </c>
      <c r="C297" s="40">
        <f>LN('Historical Prices (PG, SP500)'!F297/'Historical Prices (PG, SP500)'!F296)</f>
        <v>-5.5660834883007829E-3</v>
      </c>
      <c r="D297" s="40">
        <f>LN('Historical Prices (PG, SP500)'!O297/'Historical Prices (PG, SP500)'!O296)</f>
        <v>2.5651682269424068E-3</v>
      </c>
    </row>
    <row r="298" spans="2:4">
      <c r="B298" s="135">
        <f>'Historical Prices (PG, SP500)'!B298</f>
        <v>42031</v>
      </c>
      <c r="C298" s="40">
        <f>LN('Historical Prices (PG, SP500)'!F298/'Historical Prices (PG, SP500)'!F297)</f>
        <v>-3.5103325911206164E-2</v>
      </c>
      <c r="D298" s="40">
        <f>LN('Historical Prices (PG, SP500)'!O298/'Historical Prices (PG, SP500)'!O297)</f>
        <v>-1.3478287784341066E-2</v>
      </c>
    </row>
    <row r="299" spans="2:4">
      <c r="B299" s="135">
        <f>'Historical Prices (PG, SP500)'!B299</f>
        <v>42032</v>
      </c>
      <c r="C299" s="40">
        <f>LN('Historical Prices (PG, SP500)'!F299/'Historical Prices (PG, SP500)'!F298)</f>
        <v>-1.5614346597700227E-2</v>
      </c>
      <c r="D299" s="40">
        <f>LN('Historical Prices (PG, SP500)'!O299/'Historical Prices (PG, SP500)'!O298)</f>
        <v>-1.358750298545512E-2</v>
      </c>
    </row>
    <row r="300" spans="2:4">
      <c r="B300" s="135">
        <f>'Historical Prices (PG, SP500)'!B300</f>
        <v>42033</v>
      </c>
      <c r="C300" s="40">
        <f>LN('Historical Prices (PG, SP500)'!F300/'Historical Prices (PG, SP500)'!F299)</f>
        <v>6.0882520338977428E-3</v>
      </c>
      <c r="D300" s="40">
        <f>LN('Historical Prices (PG, SP500)'!O300/'Historical Prices (PG, SP500)'!O299)</f>
        <v>9.4895171480104974E-3</v>
      </c>
    </row>
    <row r="301" spans="2:4">
      <c r="B301" s="135">
        <f>'Historical Prices (PG, SP500)'!B301</f>
        <v>42034</v>
      </c>
      <c r="C301" s="40">
        <f>LN('Historical Prices (PG, SP500)'!F301/'Historical Prices (PG, SP500)'!F300)</f>
        <v>-1.6239436757362943E-2</v>
      </c>
      <c r="D301" s="40">
        <f>LN('Historical Prices (PG, SP500)'!O301/'Historical Prices (PG, SP500)'!O300)</f>
        <v>-1.3077099123800286E-2</v>
      </c>
    </row>
    <row r="302" spans="2:4">
      <c r="B302" s="135">
        <f>'Historical Prices (PG, SP500)'!B302</f>
        <v>42037</v>
      </c>
      <c r="C302" s="40">
        <f>LN('Historical Prices (PG, SP500)'!F302/'Historical Prices (PG, SP500)'!F301)</f>
        <v>9.7988149645002014E-3</v>
      </c>
      <c r="D302" s="40">
        <f>LN('Historical Prices (PG, SP500)'!O302/'Historical Prices (PG, SP500)'!O301)</f>
        <v>1.2879170322592387E-2</v>
      </c>
    </row>
    <row r="303" spans="2:4">
      <c r="B303" s="135">
        <f>'Historical Prices (PG, SP500)'!B303</f>
        <v>42038</v>
      </c>
      <c r="C303" s="40">
        <f>LN('Historical Prices (PG, SP500)'!F303/'Historical Prices (PG, SP500)'!F302)</f>
        <v>9.703636087149253E-3</v>
      </c>
      <c r="D303" s="40">
        <f>LN('Historical Prices (PG, SP500)'!O303/'Historical Prices (PG, SP500)'!O302)</f>
        <v>1.4336238227742741E-2</v>
      </c>
    </row>
    <row r="304" spans="2:4">
      <c r="B304" s="135">
        <f>'Historical Prices (PG, SP500)'!B304</f>
        <v>42039</v>
      </c>
      <c r="C304" s="40">
        <f>LN('Historical Prices (PG, SP500)'!F304/'Historical Prices (PG, SP500)'!F303)</f>
        <v>-1.8632356835995749E-3</v>
      </c>
      <c r="D304" s="40">
        <f>LN('Historical Prices (PG, SP500)'!O304/'Historical Prices (PG, SP500)'!O303)</f>
        <v>-4.1647063128333371E-3</v>
      </c>
    </row>
    <row r="305" spans="2:4">
      <c r="B305" s="135">
        <f>'Historical Prices (PG, SP500)'!B305</f>
        <v>42040</v>
      </c>
      <c r="C305" s="40">
        <f>LN('Historical Prices (PG, SP500)'!F305/'Historical Prices (PG, SP500)'!F304)</f>
        <v>1.0551387943175436E-2</v>
      </c>
      <c r="D305" s="40">
        <f>LN('Historical Prices (PG, SP500)'!O305/'Historical Prices (PG, SP500)'!O304)</f>
        <v>1.0238810823374916E-2</v>
      </c>
    </row>
    <row r="306" spans="2:4">
      <c r="B306" s="135">
        <f>'Historical Prices (PG, SP500)'!B306</f>
        <v>42041</v>
      </c>
      <c r="C306" s="40">
        <f>LN('Historical Prices (PG, SP500)'!F306/'Historical Prices (PG, SP500)'!F305)</f>
        <v>-1.2651738749146765E-2</v>
      </c>
      <c r="D306" s="40">
        <f>LN('Historical Prices (PG, SP500)'!O306/'Historical Prices (PG, SP500)'!O305)</f>
        <v>-3.4240276947173063E-3</v>
      </c>
    </row>
    <row r="307" spans="2:4">
      <c r="B307" s="135">
        <f>'Historical Prices (PG, SP500)'!B307</f>
        <v>42044</v>
      </c>
      <c r="C307" s="40">
        <f>LN('Historical Prices (PG, SP500)'!F307/'Historical Prices (PG, SP500)'!F306)</f>
        <v>-6.5627563200338314E-3</v>
      </c>
      <c r="D307" s="40">
        <f>LN('Historical Prices (PG, SP500)'!O307/'Historical Prices (PG, SP500)'!O306)</f>
        <v>-4.2562395694247922E-3</v>
      </c>
    </row>
    <row r="308" spans="2:4">
      <c r="B308" s="135">
        <f>'Historical Prices (PG, SP500)'!B308</f>
        <v>42045</v>
      </c>
      <c r="C308" s="40">
        <f>LN('Historical Prices (PG, SP500)'!F308/'Historical Prices (PG, SP500)'!F307)</f>
        <v>3.9896320933027725E-3</v>
      </c>
      <c r="D308" s="40">
        <f>LN('Historical Prices (PG, SP500)'!O308/'Historical Prices (PG, SP500)'!O307)</f>
        <v>1.0618979721447666E-2</v>
      </c>
    </row>
    <row r="309" spans="2:4">
      <c r="B309" s="135">
        <f>'Historical Prices (PG, SP500)'!B309</f>
        <v>42046</v>
      </c>
      <c r="C309" s="40">
        <f>LN('Historical Prices (PG, SP500)'!F309/'Historical Prices (PG, SP500)'!F308)</f>
        <v>2.9234658361538633E-3</v>
      </c>
      <c r="D309" s="40">
        <f>LN('Historical Prices (PG, SP500)'!O309/'Historical Prices (PG, SP500)'!O308)</f>
        <v>-2.9034206552188216E-5</v>
      </c>
    </row>
    <row r="310" spans="2:4">
      <c r="B310" s="135">
        <f>'Historical Prices (PG, SP500)'!B310</f>
        <v>42047</v>
      </c>
      <c r="C310" s="40">
        <f>LN('Historical Prices (PG, SP500)'!F310/'Historical Prices (PG, SP500)'!F309)</f>
        <v>4.5436089647091192E-3</v>
      </c>
      <c r="D310" s="40">
        <f>LN('Historical Prices (PG, SP500)'!O310/'Historical Prices (PG, SP500)'!O309)</f>
        <v>9.598294984990317E-3</v>
      </c>
    </row>
    <row r="311" spans="2:4">
      <c r="B311" s="135">
        <f>'Historical Prices (PG, SP500)'!B311</f>
        <v>42048</v>
      </c>
      <c r="C311" s="40">
        <f>LN('Historical Prices (PG, SP500)'!F311/'Historical Prices (PG, SP500)'!F310)</f>
        <v>-1.5122087363080836E-3</v>
      </c>
      <c r="D311" s="40">
        <f>LN('Historical Prices (PG, SP500)'!O311/'Historical Prices (PG, SP500)'!O310)</f>
        <v>4.0664593404575655E-3</v>
      </c>
    </row>
    <row r="312" spans="2:4">
      <c r="B312" s="135">
        <f>'Historical Prices (PG, SP500)'!B312</f>
        <v>42052</v>
      </c>
      <c r="C312" s="40">
        <f>LN('Historical Prices (PG, SP500)'!F312/'Historical Prices (PG, SP500)'!F311)</f>
        <v>-4.7844656295035265E-3</v>
      </c>
      <c r="D312" s="40">
        <f>LN('Historical Prices (PG, SP500)'!O312/'Historical Prices (PG, SP500)'!O311)</f>
        <v>1.5962998616407095E-3</v>
      </c>
    </row>
    <row r="313" spans="2:4">
      <c r="B313" s="135">
        <f>'Historical Prices (PG, SP500)'!B313</f>
        <v>42053</v>
      </c>
      <c r="C313" s="40">
        <f>LN('Historical Prices (PG, SP500)'!F313/'Historical Prices (PG, SP500)'!F312)</f>
        <v>8.9666277618215117E-3</v>
      </c>
      <c r="D313" s="40">
        <f>LN('Historical Prices (PG, SP500)'!O313/'Historical Prices (PG, SP500)'!O312)</f>
        <v>-3.1435850414654552E-4</v>
      </c>
    </row>
    <row r="314" spans="2:4">
      <c r="B314" s="135">
        <f>'Historical Prices (PG, SP500)'!B314</f>
        <v>42054</v>
      </c>
      <c r="C314" s="40">
        <f>LN('Historical Prices (PG, SP500)'!F314/'Historical Prices (PG, SP500)'!F313)</f>
        <v>-1.2247228301261674E-2</v>
      </c>
      <c r="D314" s="40">
        <f>LN('Historical Prices (PG, SP500)'!O314/'Historical Prices (PG, SP500)'!O313)</f>
        <v>-1.0626219688207137E-3</v>
      </c>
    </row>
    <row r="315" spans="2:4">
      <c r="B315" s="135">
        <f>'Historical Prices (PG, SP500)'!B315</f>
        <v>42055</v>
      </c>
      <c r="C315" s="40">
        <f>LN('Historical Prices (PG, SP500)'!F315/'Historical Prices (PG, SP500)'!F314)</f>
        <v>-3.9980767743882928E-3</v>
      </c>
      <c r="D315" s="40">
        <f>LN('Historical Prices (PG, SP500)'!O315/'Historical Prices (PG, SP500)'!O314)</f>
        <v>6.1078428844464306E-3</v>
      </c>
    </row>
    <row r="316" spans="2:4">
      <c r="B316" s="135">
        <f>'Historical Prices (PG, SP500)'!B316</f>
        <v>42058</v>
      </c>
      <c r="C316" s="40">
        <f>LN('Historical Prices (PG, SP500)'!F316/'Historical Prices (PG, SP500)'!F315)</f>
        <v>6.1082768787771467E-3</v>
      </c>
      <c r="D316" s="40">
        <f>LN('Historical Prices (PG, SP500)'!O316/'Historical Prices (PG, SP500)'!O315)</f>
        <v>-3.0338534527620388E-4</v>
      </c>
    </row>
    <row r="317" spans="2:4">
      <c r="B317" s="135">
        <f>'Historical Prices (PG, SP500)'!B317</f>
        <v>42059</v>
      </c>
      <c r="C317" s="40">
        <f>LN('Historical Prices (PG, SP500)'!F317/'Historical Prices (PG, SP500)'!F316)</f>
        <v>1.2873897341728899E-3</v>
      </c>
      <c r="D317" s="40">
        <f>LN('Historical Prices (PG, SP500)'!O317/'Historical Prices (PG, SP500)'!O316)</f>
        <v>2.7549722990950704E-3</v>
      </c>
    </row>
    <row r="318" spans="2:4">
      <c r="B318" s="135">
        <f>'Historical Prices (PG, SP500)'!B318</f>
        <v>42060</v>
      </c>
      <c r="C318" s="40">
        <f>LN('Historical Prices (PG, SP500)'!F318/'Historical Prices (PG, SP500)'!F317)</f>
        <v>-4.67957428216515E-4</v>
      </c>
      <c r="D318" s="40">
        <f>LN('Historical Prices (PG, SP500)'!O318/'Historical Prices (PG, SP500)'!O317)</f>
        <v>-7.6601694159734123E-4</v>
      </c>
    </row>
    <row r="319" spans="2:4">
      <c r="B319" s="135">
        <f>'Historical Prices (PG, SP500)'!B319</f>
        <v>42061</v>
      </c>
      <c r="C319" s="40">
        <f>LN('Historical Prices (PG, SP500)'!F319/'Historical Prices (PG, SP500)'!F318)</f>
        <v>-3.3991828439555224E-3</v>
      </c>
      <c r="D319" s="40">
        <f>LN('Historical Prices (PG, SP500)'!O319/'Historical Prices (PG, SP500)'!O318)</f>
        <v>-1.4771185417172892E-3</v>
      </c>
    </row>
    <row r="320" spans="2:4">
      <c r="B320" s="135">
        <f>'Historical Prices (PG, SP500)'!B320</f>
        <v>42062</v>
      </c>
      <c r="C320" s="40">
        <f>LN('Historical Prices (PG, SP500)'!F320/'Historical Prices (PG, SP500)'!F319)</f>
        <v>-4.6977101479822754E-4</v>
      </c>
      <c r="D320" s="40">
        <f>LN('Historical Prices (PG, SP500)'!O320/'Historical Prices (PG, SP500)'!O319)</f>
        <v>-2.9606829375931087E-3</v>
      </c>
    </row>
    <row r="321" spans="2:4">
      <c r="B321" s="135">
        <f>'Historical Prices (PG, SP500)'!B321</f>
        <v>42065</v>
      </c>
      <c r="C321" s="40">
        <f>LN('Historical Prices (PG, SP500)'!F321/'Historical Prices (PG, SP500)'!F320)</f>
        <v>3.2837721352340769E-3</v>
      </c>
      <c r="D321" s="40">
        <f>LN('Historical Prices (PG, SP500)'!O321/'Historical Prices (PG, SP500)'!O320)</f>
        <v>6.1062383803760925E-3</v>
      </c>
    </row>
    <row r="322" spans="2:4">
      <c r="B322" s="135">
        <f>'Historical Prices (PG, SP500)'!B322</f>
        <v>42066</v>
      </c>
      <c r="C322" s="40">
        <f>LN('Historical Prices (PG, SP500)'!F322/'Historical Prices (PG, SP500)'!F321)</f>
        <v>-2.9313497952920915E-3</v>
      </c>
      <c r="D322" s="40">
        <f>LN('Historical Prices (PG, SP500)'!O322/'Historical Prices (PG, SP500)'!O321)</f>
        <v>-4.5488729439078276E-3</v>
      </c>
    </row>
    <row r="323" spans="2:4">
      <c r="B323" s="135">
        <f>'Historical Prices (PG, SP500)'!B323</f>
        <v>42067</v>
      </c>
      <c r="C323" s="40">
        <f>LN('Historical Prices (PG, SP500)'!F323/'Historical Prices (PG, SP500)'!F322)</f>
        <v>-9.5571017144383593E-3</v>
      </c>
      <c r="D323" s="40">
        <f>LN('Historical Prices (PG, SP500)'!O323/'Historical Prices (PG, SP500)'!O322)</f>
        <v>-4.3981612307754693E-3</v>
      </c>
    </row>
    <row r="324" spans="2:4">
      <c r="B324" s="135">
        <f>'Historical Prices (PG, SP500)'!B324</f>
        <v>42068</v>
      </c>
      <c r="C324" s="40">
        <f>LN('Historical Prices (PG, SP500)'!F324/'Historical Prices (PG, SP500)'!F323)</f>
        <v>3.3139929523435382E-3</v>
      </c>
      <c r="D324" s="40">
        <f>LN('Historical Prices (PG, SP500)'!O324/'Historical Prices (PG, SP500)'!O323)</f>
        <v>1.1953653627569873E-3</v>
      </c>
    </row>
    <row r="325" spans="2:4">
      <c r="B325" s="135">
        <f>'Historical Prices (PG, SP500)'!B325</f>
        <v>42069</v>
      </c>
      <c r="C325" s="40">
        <f>LN('Historical Prices (PG, SP500)'!F325/'Historical Prices (PG, SP500)'!F324)</f>
        <v>-2.3552920759007025E-2</v>
      </c>
      <c r="D325" s="40">
        <f>LN('Historical Prices (PG, SP500)'!O325/'Historical Prices (PG, SP500)'!O324)</f>
        <v>-1.4275356219564148E-2</v>
      </c>
    </row>
    <row r="326" spans="2:4">
      <c r="B326" s="135">
        <f>'Historical Prices (PG, SP500)'!B326</f>
        <v>42072</v>
      </c>
      <c r="C326" s="40">
        <f>LN('Historical Prices (PG, SP500)'!F326/'Historical Prices (PG, SP500)'!F325)</f>
        <v>5.1884520617340368E-3</v>
      </c>
      <c r="D326" s="40">
        <f>LN('Historical Prices (PG, SP500)'!O326/'Historical Prices (PG, SP500)'!O325)</f>
        <v>3.9366624176442495E-3</v>
      </c>
    </row>
    <row r="327" spans="2:4">
      <c r="B327" s="135">
        <f>'Historical Prices (PG, SP500)'!B327</f>
        <v>42073</v>
      </c>
      <c r="C327" s="40">
        <f>LN('Historical Prices (PG, SP500)'!F327/'Historical Prices (PG, SP500)'!F326)</f>
        <v>-1.8830599881291495E-2</v>
      </c>
      <c r="D327" s="40">
        <f>LN('Historical Prices (PG, SP500)'!O327/'Historical Prices (PG, SP500)'!O326)</f>
        <v>-1.7106821197868119E-2</v>
      </c>
    </row>
    <row r="328" spans="2:4">
      <c r="B328" s="135">
        <f>'Historical Prices (PG, SP500)'!B328</f>
        <v>42074</v>
      </c>
      <c r="C328" s="40">
        <f>LN('Historical Prices (PG, SP500)'!F328/'Historical Prices (PG, SP500)'!F327)</f>
        <v>-1.8413066025985705E-3</v>
      </c>
      <c r="D328" s="40">
        <f>LN('Historical Prices (PG, SP500)'!O328/'Historical Prices (PG, SP500)'!O327)</f>
        <v>-1.9195207034580692E-3</v>
      </c>
    </row>
    <row r="329" spans="2:4">
      <c r="B329" s="135">
        <f>'Historical Prices (PG, SP500)'!B329</f>
        <v>42075</v>
      </c>
      <c r="C329" s="40">
        <f>LN('Historical Prices (PG, SP500)'!F329/'Historical Prices (PG, SP500)'!F328)</f>
        <v>8.5637545807383305E-3</v>
      </c>
      <c r="D329" s="40">
        <f>LN('Historical Prices (PG, SP500)'!O329/'Historical Prices (PG, SP500)'!O328)</f>
        <v>1.2522702237719055E-2</v>
      </c>
    </row>
    <row r="330" spans="2:4">
      <c r="B330" s="135">
        <f>'Historical Prices (PG, SP500)'!B330</f>
        <v>42076</v>
      </c>
      <c r="C330" s="40">
        <f>LN('Historical Prices (PG, SP500)'!F330/'Historical Prices (PG, SP500)'!F329)</f>
        <v>-3.1722086529626238E-3</v>
      </c>
      <c r="D330" s="40">
        <f>LN('Historical Prices (PG, SP500)'!O330/'Historical Prices (PG, SP500)'!O329)</f>
        <v>-6.0932371744078879E-3</v>
      </c>
    </row>
    <row r="331" spans="2:4">
      <c r="B331" s="135">
        <f>'Historical Prices (PG, SP500)'!B331</f>
        <v>42079</v>
      </c>
      <c r="C331" s="40">
        <f>LN('Historical Prices (PG, SP500)'!F331/'Historical Prices (PG, SP500)'!F330)</f>
        <v>2.0920963773263558E-2</v>
      </c>
      <c r="D331" s="40">
        <f>LN('Historical Prices (PG, SP500)'!O331/'Historical Prices (PG, SP500)'!O330)</f>
        <v>1.3442908996060394E-2</v>
      </c>
    </row>
    <row r="332" spans="2:4">
      <c r="B332" s="135">
        <f>'Historical Prices (PG, SP500)'!B332</f>
        <v>42080</v>
      </c>
      <c r="C332" s="40">
        <f>LN('Historical Prices (PG, SP500)'!F332/'Historical Prices (PG, SP500)'!F331)</f>
        <v>-8.5331930209080389E-3</v>
      </c>
      <c r="D332" s="40">
        <f>LN('Historical Prices (PG, SP500)'!O332/'Historical Prices (PG, SP500)'!O331)</f>
        <v>-3.3256976557031678E-3</v>
      </c>
    </row>
    <row r="333" spans="2:4">
      <c r="B333" s="135">
        <f>'Historical Prices (PG, SP500)'!B333</f>
        <v>42081</v>
      </c>
      <c r="C333" s="40">
        <f>LN('Historical Prices (PG, SP500)'!F333/'Historical Prices (PG, SP500)'!F332)</f>
        <v>1.0804450972616229E-2</v>
      </c>
      <c r="D333" s="40">
        <f>LN('Historical Prices (PG, SP500)'!O333/'Historical Prices (PG, SP500)'!O332)</f>
        <v>1.2085101644750693E-2</v>
      </c>
    </row>
    <row r="334" spans="2:4">
      <c r="B334" s="135">
        <f>'Historical Prices (PG, SP500)'!B334</f>
        <v>42082</v>
      </c>
      <c r="C334" s="40">
        <f>LN('Historical Prices (PG, SP500)'!F334/'Historical Prices (PG, SP500)'!F333)</f>
        <v>-4.4277342323768547E-3</v>
      </c>
      <c r="D334" s="40">
        <f>LN('Historical Prices (PG, SP500)'!O334/'Historical Prices (PG, SP500)'!O333)</f>
        <v>-4.8844889025895554E-3</v>
      </c>
    </row>
    <row r="335" spans="2:4">
      <c r="B335" s="135">
        <f>'Historical Prices (PG, SP500)'!B335</f>
        <v>42083</v>
      </c>
      <c r="C335" s="40">
        <f>LN('Historical Prices (PG, SP500)'!F335/'Historical Prices (PG, SP500)'!F334)</f>
        <v>1.6179285124008937E-2</v>
      </c>
      <c r="D335" s="40">
        <f>LN('Historical Prices (PG, SP500)'!O335/'Historical Prices (PG, SP500)'!O334)</f>
        <v>8.9723821319605199E-3</v>
      </c>
    </row>
    <row r="336" spans="2:4">
      <c r="B336" s="135">
        <f>'Historical Prices (PG, SP500)'!B336</f>
        <v>42086</v>
      </c>
      <c r="C336" s="40">
        <f>LN('Historical Prices (PG, SP500)'!F336/'Historical Prices (PG, SP500)'!F335)</f>
        <v>1.4151299614856376E-3</v>
      </c>
      <c r="D336" s="40">
        <f>LN('Historical Prices (PG, SP500)'!O336/'Historical Prices (PG, SP500)'!O335)</f>
        <v>-1.7472567103759362E-3</v>
      </c>
    </row>
    <row r="337" spans="2:4">
      <c r="B337" s="135">
        <f>'Historical Prices (PG, SP500)'!B337</f>
        <v>42087</v>
      </c>
      <c r="C337" s="40">
        <f>LN('Historical Prices (PG, SP500)'!F337/'Historical Prices (PG, SP500)'!F336)</f>
        <v>-1.1138911302473303E-2</v>
      </c>
      <c r="D337" s="40">
        <f>LN('Historical Prices (PG, SP500)'!O337/'Historical Prices (PG, SP500)'!O336)</f>
        <v>-6.1583457609898215E-3</v>
      </c>
    </row>
    <row r="338" spans="2:4">
      <c r="B338" s="135">
        <f>'Historical Prices (PG, SP500)'!B338</f>
        <v>42088</v>
      </c>
      <c r="C338" s="40">
        <f>LN('Historical Prices (PG, SP500)'!F338/'Historical Prices (PG, SP500)'!F337)</f>
        <v>-1.0902833695393681E-2</v>
      </c>
      <c r="D338" s="40">
        <f>LN('Historical Prices (PG, SP500)'!O338/'Historical Prices (PG, SP500)'!O337)</f>
        <v>-1.4665926443847035E-2</v>
      </c>
    </row>
    <row r="339" spans="2:4">
      <c r="B339" s="135">
        <f>'Historical Prices (PG, SP500)'!B339</f>
        <v>42089</v>
      </c>
      <c r="C339" s="40">
        <f>LN('Historical Prices (PG, SP500)'!F339/'Historical Prices (PG, SP500)'!F338)</f>
        <v>-1.0414237731440823E-2</v>
      </c>
      <c r="D339" s="40">
        <f>LN('Historical Prices (PG, SP500)'!O339/'Historical Prices (PG, SP500)'!O338)</f>
        <v>-2.3803309880471176E-3</v>
      </c>
    </row>
    <row r="340" spans="2:4">
      <c r="B340" s="135">
        <f>'Historical Prices (PG, SP500)'!B340</f>
        <v>42090</v>
      </c>
      <c r="C340" s="40">
        <f>LN('Historical Prices (PG, SP500)'!F340/'Historical Prices (PG, SP500)'!F339)</f>
        <v>1.9457138571822461E-3</v>
      </c>
      <c r="D340" s="40">
        <f>LN('Historical Prices (PG, SP500)'!O340/'Historical Prices (PG, SP500)'!O339)</f>
        <v>2.3657611241204987E-3</v>
      </c>
    </row>
    <row r="341" spans="2:4">
      <c r="B341" s="135">
        <f>'Historical Prices (PG, SP500)'!B341</f>
        <v>42093</v>
      </c>
      <c r="C341" s="40">
        <f>LN('Historical Prices (PG, SP500)'!F341/'Historical Prices (PG, SP500)'!F340)</f>
        <v>4.9688401629257003E-3</v>
      </c>
      <c r="D341" s="40">
        <f>LN('Historical Prices (PG, SP500)'!O341/'Historical Prices (PG, SP500)'!O340)</f>
        <v>1.2162382307370311E-2</v>
      </c>
    </row>
    <row r="342" spans="2:4">
      <c r="B342" s="135">
        <f>'Historical Prices (PG, SP500)'!B342</f>
        <v>42094</v>
      </c>
      <c r="C342" s="40">
        <f>LN('Historical Prices (PG, SP500)'!F342/'Historical Prices (PG, SP500)'!F341)</f>
        <v>-9.4741263222654845E-3</v>
      </c>
      <c r="D342" s="40">
        <f>LN('Historical Prices (PG, SP500)'!O342/'Historical Prices (PG, SP500)'!O341)</f>
        <v>-8.834685901175145E-3</v>
      </c>
    </row>
    <row r="343" spans="2:4">
      <c r="B343" s="135">
        <f>'Historical Prices (PG, SP500)'!B343</f>
        <v>42095</v>
      </c>
      <c r="C343" s="40">
        <f>LN('Historical Prices (PG, SP500)'!F343/'Historical Prices (PG, SP500)'!F342)</f>
        <v>4.6267949989658328E-3</v>
      </c>
      <c r="D343" s="40">
        <f>LN('Historical Prices (PG, SP500)'!O343/'Historical Prices (PG, SP500)'!O342)</f>
        <v>-3.9732546030981607E-3</v>
      </c>
    </row>
    <row r="344" spans="2:4">
      <c r="B344" s="135">
        <f>'Historical Prices (PG, SP500)'!B344</f>
        <v>42096</v>
      </c>
      <c r="C344" s="40">
        <f>LN('Historical Prices (PG, SP500)'!F344/'Historical Prices (PG, SP500)'!F343)</f>
        <v>1.3353567993422497E-3</v>
      </c>
      <c r="D344" s="40">
        <f>LN('Historical Prices (PG, SP500)'!O344/'Historical Prices (PG, SP500)'!O343)</f>
        <v>3.5234525311901902E-3</v>
      </c>
    </row>
    <row r="345" spans="2:4">
      <c r="B345" s="135">
        <f>'Historical Prices (PG, SP500)'!B345</f>
        <v>42100</v>
      </c>
      <c r="C345" s="40">
        <f>LN('Historical Prices (PG, SP500)'!F345/'Historical Prices (PG, SP500)'!F344)</f>
        <v>7.3729831348315613E-3</v>
      </c>
      <c r="D345" s="40">
        <f>LN('Historical Prices (PG, SP500)'!O345/'Historical Prices (PG, SP500)'!O344)</f>
        <v>6.5870725268106249E-3</v>
      </c>
    </row>
    <row r="346" spans="2:4">
      <c r="B346" s="135">
        <f>'Historical Prices (PG, SP500)'!B346</f>
        <v>42101</v>
      </c>
      <c r="C346" s="40">
        <f>LN('Historical Prices (PG, SP500)'!F346/'Historical Prices (PG, SP500)'!F345)</f>
        <v>-7.858373269864348E-3</v>
      </c>
      <c r="D346" s="40">
        <f>LN('Historical Prices (PG, SP500)'!O346/'Historical Prices (PG, SP500)'!O345)</f>
        <v>-2.0640326786721432E-3</v>
      </c>
    </row>
    <row r="347" spans="2:4">
      <c r="B347" s="135">
        <f>'Historical Prices (PG, SP500)'!B347</f>
        <v>42102</v>
      </c>
      <c r="C347" s="40">
        <f>LN('Historical Prices (PG, SP500)'!F347/'Historical Prices (PG, SP500)'!F346)</f>
        <v>4.6015824621841199E-3</v>
      </c>
      <c r="D347" s="40">
        <f>LN('Historical Prices (PG, SP500)'!O347/'Historical Prices (PG, SP500)'!O346)</f>
        <v>2.6789414524361062E-3</v>
      </c>
    </row>
    <row r="348" spans="2:4">
      <c r="B348" s="135">
        <f>'Historical Prices (PG, SP500)'!B348</f>
        <v>42103</v>
      </c>
      <c r="C348" s="40">
        <f>LN('Historical Prices (PG, SP500)'!F348/'Historical Prices (PG, SP500)'!F347)</f>
        <v>1.4487748869659478E-3</v>
      </c>
      <c r="D348" s="40">
        <f>LN('Historical Prices (PG, SP500)'!O348/'Historical Prices (PG, SP500)'!O347)</f>
        <v>4.4475762105921478E-3</v>
      </c>
    </row>
    <row r="349" spans="2:4">
      <c r="B349" s="135">
        <f>'Historical Prices (PG, SP500)'!B349</f>
        <v>42104</v>
      </c>
      <c r="C349" s="40">
        <f>LN('Historical Prices (PG, SP500)'!F349/'Historical Prices (PG, SP500)'!F348)</f>
        <v>5.534169662348272E-3</v>
      </c>
      <c r="D349" s="40">
        <f>LN('Historical Prices (PG, SP500)'!O349/'Historical Prices (PG, SP500)'!O348)</f>
        <v>5.1893769208662789E-3</v>
      </c>
    </row>
    <row r="350" spans="2:4">
      <c r="B350" s="135">
        <f>'Historical Prices (PG, SP500)'!B350</f>
        <v>42107</v>
      </c>
      <c r="C350" s="40">
        <f>LN('Historical Prices (PG, SP500)'!F350/'Historical Prices (PG, SP500)'!F349)</f>
        <v>9.5937171238140624E-4</v>
      </c>
      <c r="D350" s="40">
        <f>LN('Historical Prices (PG, SP500)'!O350/'Historical Prices (PG, SP500)'!O349)</f>
        <v>-4.5918068424737933E-3</v>
      </c>
    </row>
    <row r="351" spans="2:4">
      <c r="B351" s="135">
        <f>'Historical Prices (PG, SP500)'!B351</f>
        <v>42108</v>
      </c>
      <c r="C351" s="40">
        <f>LN('Historical Prices (PG, SP500)'!F351/'Historical Prices (PG, SP500)'!F350)</f>
        <v>2.0355392532273582E-3</v>
      </c>
      <c r="D351" s="40">
        <f>LN('Historical Prices (PG, SP500)'!O351/'Historical Prices (PG, SP500)'!O350)</f>
        <v>1.6284321389502543E-3</v>
      </c>
    </row>
    <row r="352" spans="2:4">
      <c r="B352" s="135">
        <f>'Historical Prices (PG, SP500)'!B352</f>
        <v>42109</v>
      </c>
      <c r="C352" s="40">
        <f>LN('Historical Prices (PG, SP500)'!F352/'Historical Prices (PG, SP500)'!F351)</f>
        <v>-1.0770870528453134E-3</v>
      </c>
      <c r="D352" s="40">
        <f>LN('Historical Prices (PG, SP500)'!O352/'Historical Prices (PG, SP500)'!O351)</f>
        <v>5.134989081813774E-3</v>
      </c>
    </row>
    <row r="353" spans="2:4">
      <c r="B353" s="135">
        <f>'Historical Prices (PG, SP500)'!B353</f>
        <v>42110</v>
      </c>
      <c r="C353" s="40">
        <f>LN('Historical Prices (PG, SP500)'!F353/'Historical Prices (PG, SP500)'!F352)</f>
        <v>-1.1977725755565655E-4</v>
      </c>
      <c r="D353" s="40">
        <f>LN('Historical Prices (PG, SP500)'!O353/'Historical Prices (PG, SP500)'!O352)</f>
        <v>-7.7874695833246642E-4</v>
      </c>
    </row>
    <row r="354" spans="2:4">
      <c r="B354" s="135">
        <f>'Historical Prices (PG, SP500)'!B354</f>
        <v>42111</v>
      </c>
      <c r="C354" s="40">
        <f>LN('Historical Prices (PG, SP500)'!F354/'Historical Prices (PG, SP500)'!F353)</f>
        <v>-1.168478036902295E-2</v>
      </c>
      <c r="D354" s="40">
        <f>LN('Historical Prices (PG, SP500)'!O354/'Historical Prices (PG, SP500)'!O353)</f>
        <v>-1.1375703905032222E-2</v>
      </c>
    </row>
    <row r="355" spans="2:4">
      <c r="B355" s="135">
        <f>'Historical Prices (PG, SP500)'!B355</f>
        <v>42114</v>
      </c>
      <c r="C355" s="40">
        <f>LN('Historical Prices (PG, SP500)'!F355/'Historical Prices (PG, SP500)'!F354)</f>
        <v>4.1112995744427084E-3</v>
      </c>
      <c r="D355" s="40">
        <f>LN('Historical Prices (PG, SP500)'!O355/'Historical Prices (PG, SP500)'!O354)</f>
        <v>9.1927482501988188E-3</v>
      </c>
    </row>
    <row r="356" spans="2:4">
      <c r="B356" s="135">
        <f>'Historical Prices (PG, SP500)'!B356</f>
        <v>42115</v>
      </c>
      <c r="C356" s="40">
        <f>LN('Historical Prices (PG, SP500)'!F356/'Historical Prices (PG, SP500)'!F355)</f>
        <v>2.5308720188640713E-3</v>
      </c>
      <c r="D356" s="40">
        <f>LN('Historical Prices (PG, SP500)'!O356/'Historical Prices (PG, SP500)'!O355)</f>
        <v>-1.4817023709090096E-3</v>
      </c>
    </row>
    <row r="357" spans="2:4">
      <c r="B357" s="135">
        <f>'Historical Prices (PG, SP500)'!B357</f>
        <v>42116</v>
      </c>
      <c r="C357" s="40">
        <f>LN('Historical Prices (PG, SP500)'!F357/'Historical Prices (PG, SP500)'!F356)</f>
        <v>1.2028645522476376E-4</v>
      </c>
      <c r="D357" s="40">
        <f>LN('Historical Prices (PG, SP500)'!O357/'Historical Prices (PG, SP500)'!O356)</f>
        <v>5.0745829128360466E-3</v>
      </c>
    </row>
    <row r="358" spans="2:4">
      <c r="B358" s="135">
        <f>'Historical Prices (PG, SP500)'!B358</f>
        <v>42117</v>
      </c>
      <c r="C358" s="40">
        <f>LN('Historical Prices (PG, SP500)'!F358/'Historical Prices (PG, SP500)'!F357)</f>
        <v>-2.6092666472588517E-2</v>
      </c>
      <c r="D358" s="40">
        <f>LN('Historical Prices (PG, SP500)'!O358/'Historical Prices (PG, SP500)'!O357)</f>
        <v>2.3549409829866624E-3</v>
      </c>
    </row>
    <row r="359" spans="2:4">
      <c r="B359" s="135">
        <f>'Historical Prices (PG, SP500)'!B359</f>
        <v>42118</v>
      </c>
      <c r="C359" s="40">
        <f>LN('Historical Prices (PG, SP500)'!F359/'Historical Prices (PG, SP500)'!F358)</f>
        <v>6.1751160870893455E-4</v>
      </c>
      <c r="D359" s="40">
        <f>LN('Historical Prices (PG, SP500)'!O359/'Historical Prices (PG, SP500)'!O358)</f>
        <v>2.2502664628334234E-3</v>
      </c>
    </row>
    <row r="360" spans="2:4">
      <c r="B360" s="135">
        <f>'Historical Prices (PG, SP500)'!B360</f>
        <v>42121</v>
      </c>
      <c r="C360" s="40">
        <f>LN('Historical Prices (PG, SP500)'!F360/'Historical Prices (PG, SP500)'!F359)</f>
        <v>-4.9505299737522251E-3</v>
      </c>
      <c r="D360" s="40">
        <f>LN('Historical Prices (PG, SP500)'!O360/'Historical Prices (PG, SP500)'!O359)</f>
        <v>-4.1499129896262112E-3</v>
      </c>
    </row>
    <row r="361" spans="2:4">
      <c r="B361" s="135">
        <f>'Historical Prices (PG, SP500)'!B361</f>
        <v>42122</v>
      </c>
      <c r="C361" s="40">
        <f>LN('Historical Prices (PG, SP500)'!F361/'Historical Prices (PG, SP500)'!F360)</f>
        <v>-2.2357480989942499E-3</v>
      </c>
      <c r="D361" s="40">
        <f>LN('Historical Prices (PG, SP500)'!O361/'Historical Prices (PG, SP500)'!O360)</f>
        <v>2.7654044889026041E-3</v>
      </c>
    </row>
    <row r="362" spans="2:4">
      <c r="B362" s="135">
        <f>'Historical Prices (PG, SP500)'!B362</f>
        <v>42123</v>
      </c>
      <c r="C362" s="40">
        <f>LN('Historical Prices (PG, SP500)'!F362/'Historical Prices (PG, SP500)'!F361)</f>
        <v>-7.113026985634192E-3</v>
      </c>
      <c r="D362" s="40">
        <f>LN('Historical Prices (PG, SP500)'!O362/'Historical Prices (PG, SP500)'!O361)</f>
        <v>-3.7473480752430819E-3</v>
      </c>
    </row>
    <row r="363" spans="2:4">
      <c r="B363" s="135">
        <f>'Historical Prices (PG, SP500)'!B363</f>
        <v>42124</v>
      </c>
      <c r="C363" s="40">
        <f>LN('Historical Prices (PG, SP500)'!F363/'Historical Prices (PG, SP500)'!F362)</f>
        <v>-4.267024546597587E-3</v>
      </c>
      <c r="D363" s="40">
        <f>LN('Historical Prices (PG, SP500)'!O363/'Historical Prices (PG, SP500)'!O362)</f>
        <v>-1.0180553084023857E-2</v>
      </c>
    </row>
    <row r="364" spans="2:4">
      <c r="B364" s="135">
        <f>'Historical Prices (PG, SP500)'!B364</f>
        <v>42125</v>
      </c>
      <c r="C364" s="40">
        <f>LN('Historical Prices (PG, SP500)'!F364/'Historical Prices (PG, SP500)'!F363)</f>
        <v>9.7622675839833164E-3</v>
      </c>
      <c r="D364" s="40">
        <f>LN('Historical Prices (PG, SP500)'!O364/'Historical Prices (PG, SP500)'!O363)</f>
        <v>1.0863776421427699E-2</v>
      </c>
    </row>
    <row r="365" spans="2:4">
      <c r="B365" s="135">
        <f>'Historical Prices (PG, SP500)'!B365</f>
        <v>42128</v>
      </c>
      <c r="C365" s="40">
        <f>LN('Historical Prices (PG, SP500)'!F365/'Historical Prices (PG, SP500)'!F364)</f>
        <v>7.4697464097599078E-4</v>
      </c>
      <c r="D365" s="40">
        <f>LN('Historical Prices (PG, SP500)'!O365/'Historical Prices (PG, SP500)'!O364)</f>
        <v>2.9364330665656102E-3</v>
      </c>
    </row>
    <row r="366" spans="2:4">
      <c r="B366" s="135">
        <f>'Historical Prices (PG, SP500)'!B366</f>
        <v>42129</v>
      </c>
      <c r="C366" s="40">
        <f>LN('Historical Prices (PG, SP500)'!F366/'Historical Prices (PG, SP500)'!F365)</f>
        <v>-3.490815207877447E-3</v>
      </c>
      <c r="D366" s="40">
        <f>LN('Historical Prices (PG, SP500)'!O366/'Historical Prices (PG, SP500)'!O365)</f>
        <v>-1.1908003217775753E-2</v>
      </c>
    </row>
    <row r="367" spans="2:4">
      <c r="B367" s="135">
        <f>'Historical Prices (PG, SP500)'!B367</f>
        <v>42130</v>
      </c>
      <c r="C367" s="40">
        <f>LN('Historical Prices (PG, SP500)'!F367/'Historical Prices (PG, SP500)'!F366)</f>
        <v>4.1129489759998616E-3</v>
      </c>
      <c r="D367" s="40">
        <f>LN('Historical Prices (PG, SP500)'!O367/'Historical Prices (PG, SP500)'!O366)</f>
        <v>-4.46568133609649E-3</v>
      </c>
    </row>
    <row r="368" spans="2:4">
      <c r="B368" s="135">
        <f>'Historical Prices (PG, SP500)'!B368</f>
        <v>42131</v>
      </c>
      <c r="C368" s="40">
        <f>LN('Historical Prices (PG, SP500)'!F368/'Historical Prices (PG, SP500)'!F367)</f>
        <v>-2.4907235945579825E-3</v>
      </c>
      <c r="D368" s="40">
        <f>LN('Historical Prices (PG, SP500)'!O368/'Historical Prices (PG, SP500)'!O367)</f>
        <v>3.7667106347277534E-3</v>
      </c>
    </row>
    <row r="369" spans="2:4">
      <c r="B369" s="135">
        <f>'Historical Prices (PG, SP500)'!B369</f>
        <v>42132</v>
      </c>
      <c r="C369" s="40">
        <f>LN('Historical Prices (PG, SP500)'!F369/'Historical Prices (PG, SP500)'!F368)</f>
        <v>9.4317157213924113E-3</v>
      </c>
      <c r="D369" s="40">
        <f>LN('Historical Prices (PG, SP500)'!O369/'Historical Prices (PG, SP500)'!O368)</f>
        <v>1.3368148149806192E-2</v>
      </c>
    </row>
    <row r="370" spans="2:4">
      <c r="B370" s="135">
        <f>'Historical Prices (PG, SP500)'!B370</f>
        <v>42135</v>
      </c>
      <c r="C370" s="40">
        <f>LN('Historical Prices (PG, SP500)'!F370/'Historical Prices (PG, SP500)'!F369)</f>
        <v>-8.5592784177549903E-3</v>
      </c>
      <c r="D370" s="40">
        <f>LN('Historical Prices (PG, SP500)'!O370/'Historical Prices (PG, SP500)'!O369)</f>
        <v>-5.1025566779002406E-3</v>
      </c>
    </row>
    <row r="371" spans="2:4">
      <c r="B371" s="135">
        <f>'Historical Prices (PG, SP500)'!B371</f>
        <v>42136</v>
      </c>
      <c r="C371" s="40">
        <f>LN('Historical Prices (PG, SP500)'!F371/'Historical Prices (PG, SP500)'!F370)</f>
        <v>-3.9945130131113097E-3</v>
      </c>
      <c r="D371" s="40">
        <f>LN('Historical Prices (PG, SP500)'!O371/'Historical Prices (PG, SP500)'!O370)</f>
        <v>-2.9539964693172764E-3</v>
      </c>
    </row>
    <row r="372" spans="2:4">
      <c r="B372" s="135">
        <f>'Historical Prices (PG, SP500)'!B372</f>
        <v>42137</v>
      </c>
      <c r="C372" s="40">
        <f>LN('Historical Prices (PG, SP500)'!F372/'Historical Prices (PG, SP500)'!F371)</f>
        <v>-3.1318536014960144E-3</v>
      </c>
      <c r="D372" s="40">
        <f>LN('Historical Prices (PG, SP500)'!O372/'Historical Prices (PG, SP500)'!O371)</f>
        <v>-3.0500142470446046E-4</v>
      </c>
    </row>
    <row r="373" spans="2:4">
      <c r="B373" s="135">
        <f>'Historical Prices (PG, SP500)'!B373</f>
        <v>42138</v>
      </c>
      <c r="C373" s="40">
        <f>LN('Historical Prices (PG, SP500)'!F373/'Historical Prices (PG, SP500)'!F372)</f>
        <v>1.0856823634090282E-2</v>
      </c>
      <c r="D373" s="40">
        <f>LN('Historical Prices (PG, SP500)'!O373/'Historical Prices (PG, SP500)'!O372)</f>
        <v>1.0721604647198088E-2</v>
      </c>
    </row>
    <row r="374" spans="2:4">
      <c r="B374" s="135">
        <f>'Historical Prices (PG, SP500)'!B374</f>
        <v>42139</v>
      </c>
      <c r="C374" s="40">
        <f>LN('Historical Prices (PG, SP500)'!F374/'Historical Prices (PG, SP500)'!F373)</f>
        <v>5.9399134067687999E-3</v>
      </c>
      <c r="D374" s="40">
        <f>LN('Historical Prices (PG, SP500)'!O374/'Historical Prices (PG, SP500)'!O373)</f>
        <v>7.6811844498031457E-4</v>
      </c>
    </row>
    <row r="375" spans="2:4">
      <c r="B375" s="135">
        <f>'Historical Prices (PG, SP500)'!B375</f>
        <v>42142</v>
      </c>
      <c r="C375" s="40">
        <f>LN('Historical Prices (PG, SP500)'!F375/'Historical Prices (PG, SP500)'!F374)</f>
        <v>-3.8321945419482945E-3</v>
      </c>
      <c r="D375" s="40">
        <f>LN('Historical Prices (PG, SP500)'!O375/'Historical Prices (PG, SP500)'!O374)</f>
        <v>3.0433126126717365E-3</v>
      </c>
    </row>
    <row r="376" spans="2:4">
      <c r="B376" s="135">
        <f>'Historical Prices (PG, SP500)'!B376</f>
        <v>42143</v>
      </c>
      <c r="C376" s="40">
        <f>LN('Historical Prices (PG, SP500)'!F376/'Historical Prices (PG, SP500)'!F375)</f>
        <v>1.1141178351159772E-3</v>
      </c>
      <c r="D376" s="40">
        <f>LN('Historical Prices (PG, SP500)'!O376/'Historical Prices (PG, SP500)'!O375)</f>
        <v>-6.4358157586455564E-4</v>
      </c>
    </row>
    <row r="377" spans="2:4">
      <c r="B377" s="135">
        <f>'Historical Prices (PG, SP500)'!B377</f>
        <v>42144</v>
      </c>
      <c r="C377" s="40">
        <f>LN('Historical Prices (PG, SP500)'!F377/'Historical Prices (PG, SP500)'!F376)</f>
        <v>-4.3394648612707079E-3</v>
      </c>
      <c r="D377" s="40">
        <f>LN('Historical Prices (PG, SP500)'!O377/'Historical Prices (PG, SP500)'!O376)</f>
        <v>-9.3094923034876148E-4</v>
      </c>
    </row>
    <row r="378" spans="2:4">
      <c r="B378" s="135">
        <f>'Historical Prices (PG, SP500)'!B378</f>
        <v>42145</v>
      </c>
      <c r="C378" s="40">
        <f>LN('Historical Prices (PG, SP500)'!F378/'Historical Prices (PG, SP500)'!F377)</f>
        <v>-8.7014732265722899E-4</v>
      </c>
      <c r="D378" s="40">
        <f>LN('Historical Prices (PG, SP500)'!O378/'Historical Prices (PG, SP500)'!O377)</f>
        <v>2.3351455783891246E-3</v>
      </c>
    </row>
    <row r="379" spans="2:4">
      <c r="B379" s="135">
        <f>'Historical Prices (PG, SP500)'!B379</f>
        <v>42146</v>
      </c>
      <c r="C379" s="40">
        <f>LN('Historical Prices (PG, SP500)'!F379/'Historical Prices (PG, SP500)'!F378)</f>
        <v>-5.7371945486026851E-3</v>
      </c>
      <c r="D379" s="40">
        <f>LN('Historical Prices (PG, SP500)'!O379/'Historical Prices (PG, SP500)'!O378)</f>
        <v>-2.2363847897467698E-3</v>
      </c>
    </row>
    <row r="380" spans="2:4">
      <c r="B380" s="135">
        <f>'Historical Prices (PG, SP500)'!B380</f>
        <v>42150</v>
      </c>
      <c r="C380" s="40">
        <f>LN('Historical Prices (PG, SP500)'!F380/'Historical Prices (PG, SP500)'!F379)</f>
        <v>-1.0182978435067352E-2</v>
      </c>
      <c r="D380" s="40">
        <f>LN('Historical Prices (PG, SP500)'!O380/'Historical Prices (PG, SP500)'!O379)</f>
        <v>-1.0335205180265266E-2</v>
      </c>
    </row>
    <row r="381" spans="2:4">
      <c r="B381" s="135">
        <f>'Historical Prices (PG, SP500)'!B381</f>
        <v>42151</v>
      </c>
      <c r="C381" s="40">
        <f>LN('Historical Prices (PG, SP500)'!F381/'Historical Prices (PG, SP500)'!F380)</f>
        <v>3.1539798195342156E-3</v>
      </c>
      <c r="D381" s="40">
        <f>LN('Historical Prices (PG, SP500)'!O381/'Historical Prices (PG, SP500)'!O380)</f>
        <v>9.1209187900458677E-3</v>
      </c>
    </row>
    <row r="382" spans="2:4">
      <c r="B382" s="135">
        <f>'Historical Prices (PG, SP500)'!B382</f>
        <v>42152</v>
      </c>
      <c r="C382" s="40">
        <f>LN('Historical Prices (PG, SP500)'!F382/'Historical Prices (PG, SP500)'!F381)</f>
        <v>-7.5601061592263548E-4</v>
      </c>
      <c r="D382" s="40">
        <f>LN('Historical Prices (PG, SP500)'!O382/'Historical Prices (PG, SP500)'!O381)</f>
        <v>-1.2675637262110088E-3</v>
      </c>
    </row>
    <row r="383" spans="2:4">
      <c r="B383" s="135">
        <f>'Historical Prices (PG, SP500)'!B383</f>
        <v>42153</v>
      </c>
      <c r="C383" s="40">
        <f>LN('Historical Prices (PG, SP500)'!F383/'Historical Prices (PG, SP500)'!F382)</f>
        <v>-1.1920037081152876E-2</v>
      </c>
      <c r="D383" s="40">
        <f>LN('Historical Prices (PG, SP500)'!O383/'Historical Prices (PG, SP500)'!O382)</f>
        <v>-6.3385149544391154E-3</v>
      </c>
    </row>
    <row r="384" spans="2:4">
      <c r="B384" s="135">
        <f>'Historical Prices (PG, SP500)'!B384</f>
        <v>42156</v>
      </c>
      <c r="C384" s="40">
        <f>LN('Historical Prices (PG, SP500)'!F384/'Historical Prices (PG, SP500)'!F383)</f>
        <v>5.8509326005290706E-3</v>
      </c>
      <c r="D384" s="40">
        <f>LN('Historical Prices (PG, SP500)'!O384/'Historical Prices (PG, SP500)'!O383)</f>
        <v>2.0573430769848127E-3</v>
      </c>
    </row>
    <row r="385" spans="2:4">
      <c r="B385" s="135">
        <f>'Historical Prices (PG, SP500)'!B385</f>
        <v>42157</v>
      </c>
      <c r="C385" s="40">
        <f>LN('Historical Prices (PG, SP500)'!F385/'Historical Prices (PG, SP500)'!F384)</f>
        <v>-3.9392261622014854E-3</v>
      </c>
      <c r="D385" s="40">
        <f>LN('Historical Prices (PG, SP500)'!O385/'Historical Prices (PG, SP500)'!O384)</f>
        <v>-1.0091047804279632E-3</v>
      </c>
    </row>
    <row r="386" spans="2:4">
      <c r="B386" s="135">
        <f>'Historical Prices (PG, SP500)'!B386</f>
        <v>42158</v>
      </c>
      <c r="C386" s="40">
        <f>LN('Historical Prices (PG, SP500)'!F386/'Historical Prices (PG, SP500)'!F385)</f>
        <v>2.5457670573236069E-4</v>
      </c>
      <c r="D386" s="40">
        <f>LN('Historical Prices (PG, SP500)'!O386/'Historical Prices (PG, SP500)'!O385)</f>
        <v>2.116629136818338E-3</v>
      </c>
    </row>
    <row r="387" spans="2:4">
      <c r="B387" s="135">
        <f>'Historical Prices (PG, SP500)'!B387</f>
        <v>42159</v>
      </c>
      <c r="C387" s="40">
        <f>LN('Historical Prices (PG, SP500)'!F387/'Historical Prices (PG, SP500)'!F386)</f>
        <v>-5.2325561286656348E-3</v>
      </c>
      <c r="D387" s="40">
        <f>LN('Historical Prices (PG, SP500)'!O387/'Historical Prices (PG, SP500)'!O386)</f>
        <v>-8.6605619929224897E-3</v>
      </c>
    </row>
    <row r="388" spans="2:4">
      <c r="B388" s="135">
        <f>'Historical Prices (PG, SP500)'!B388</f>
        <v>42160</v>
      </c>
      <c r="C388" s="40">
        <f>LN('Historical Prices (PG, SP500)'!F388/'Historical Prices (PG, SP500)'!F387)</f>
        <v>-9.2557800606636667E-3</v>
      </c>
      <c r="D388" s="40">
        <f>LN('Historical Prices (PG, SP500)'!O388/'Historical Prices (PG, SP500)'!O387)</f>
        <v>-1.4372153446468713E-3</v>
      </c>
    </row>
    <row r="389" spans="2:4">
      <c r="B389" s="135">
        <f>'Historical Prices (PG, SP500)'!B389</f>
        <v>42163</v>
      </c>
      <c r="C389" s="40">
        <f>LN('Historical Prices (PG, SP500)'!F389/'Historical Prices (PG, SP500)'!F388)</f>
        <v>3.6096339541616539E-3</v>
      </c>
      <c r="D389" s="40">
        <f>LN('Historical Prices (PG, SP500)'!O389/'Historical Prices (PG, SP500)'!O388)</f>
        <v>-6.4955604213555807E-3</v>
      </c>
    </row>
    <row r="390" spans="2:4">
      <c r="B390" s="135">
        <f>'Historical Prices (PG, SP500)'!B390</f>
        <v>42164</v>
      </c>
      <c r="C390" s="40">
        <f>LN('Historical Prices (PG, SP500)'!F390/'Historical Prices (PG, SP500)'!F389)</f>
        <v>1.5197316847576732E-2</v>
      </c>
      <c r="D390" s="40">
        <f>LN('Historical Prices (PG, SP500)'!O390/'Historical Prices (PG, SP500)'!O389)</f>
        <v>4.1826549652815233E-4</v>
      </c>
    </row>
    <row r="391" spans="2:4">
      <c r="B391" s="135">
        <f>'Historical Prices (PG, SP500)'!B391</f>
        <v>42165</v>
      </c>
      <c r="C391" s="40">
        <f>LN('Historical Prices (PG, SP500)'!F391/'Historical Prices (PG, SP500)'!F390)</f>
        <v>8.0787991514646006E-3</v>
      </c>
      <c r="D391" s="40">
        <f>LN('Historical Prices (PG, SP500)'!O391/'Historical Prices (PG, SP500)'!O390)</f>
        <v>1.1970491836123859E-2</v>
      </c>
    </row>
    <row r="392" spans="2:4">
      <c r="B392" s="135">
        <f>'Historical Prices (PG, SP500)'!B392</f>
        <v>42166</v>
      </c>
      <c r="C392" s="40">
        <f>LN('Historical Prices (PG, SP500)'!F392/'Historical Prices (PG, SP500)'!F391)</f>
        <v>-1.6356970732270967E-3</v>
      </c>
      <c r="D392" s="40">
        <f>LN('Historical Prices (PG, SP500)'!O392/'Historical Prices (PG, SP500)'!O391)</f>
        <v>1.7371166381222091E-3</v>
      </c>
    </row>
    <row r="393" spans="2:4">
      <c r="B393" s="135">
        <f>'Historical Prices (PG, SP500)'!B393</f>
        <v>42167</v>
      </c>
      <c r="C393" s="40">
        <f>LN('Historical Prices (PG, SP500)'!F393/'Historical Prices (PG, SP500)'!F392)</f>
        <v>-6.8233898314328098E-3</v>
      </c>
      <c r="D393" s="40">
        <f>LN('Historical Prices (PG, SP500)'!O393/'Historical Prices (PG, SP500)'!O392)</f>
        <v>-7.0188746545117725E-3</v>
      </c>
    </row>
    <row r="394" spans="2:4">
      <c r="B394" s="135">
        <f>'Historical Prices (PG, SP500)'!B394</f>
        <v>42170</v>
      </c>
      <c r="C394" s="40">
        <f>LN('Historical Prices (PG, SP500)'!F394/'Historical Prices (PG, SP500)'!F393)</f>
        <v>-9.5548210362401825E-3</v>
      </c>
      <c r="D394" s="40">
        <f>LN('Historical Prices (PG, SP500)'!O394/'Historical Prices (PG, SP500)'!O393)</f>
        <v>-4.6332892479042445E-3</v>
      </c>
    </row>
    <row r="395" spans="2:4">
      <c r="B395" s="135">
        <f>'Historical Prices (PG, SP500)'!B395</f>
        <v>42171</v>
      </c>
      <c r="C395" s="40">
        <f>LN('Historical Prices (PG, SP500)'!F395/'Historical Prices (PG, SP500)'!F394)</f>
        <v>1.2466705078222605E-2</v>
      </c>
      <c r="D395" s="40">
        <f>LN('Historical Prices (PG, SP500)'!O395/'Historical Prices (PG, SP500)'!O394)</f>
        <v>5.6737303135299989E-3</v>
      </c>
    </row>
    <row r="396" spans="2:4">
      <c r="B396" s="135">
        <f>'Historical Prices (PG, SP500)'!B396</f>
        <v>42172</v>
      </c>
      <c r="C396" s="40">
        <f>LN('Historical Prices (PG, SP500)'!F396/'Historical Prices (PG, SP500)'!F395)</f>
        <v>1.2313310492831889E-2</v>
      </c>
      <c r="D396" s="40">
        <f>LN('Historical Prices (PG, SP500)'!O396/'Historical Prices (PG, SP500)'!O395)</f>
        <v>1.9776842314756056E-3</v>
      </c>
    </row>
    <row r="397" spans="2:4">
      <c r="B397" s="135">
        <f>'Historical Prices (PG, SP500)'!B397</f>
        <v>42173</v>
      </c>
      <c r="C397" s="40">
        <f>LN('Historical Prices (PG, SP500)'!F397/'Historical Prices (PG, SP500)'!F396)</f>
        <v>9.1982996683378469E-3</v>
      </c>
      <c r="D397" s="40">
        <f>LN('Historical Prices (PG, SP500)'!O397/'Historical Prices (PG, SP500)'!O396)</f>
        <v>9.8540001369309162E-3</v>
      </c>
    </row>
    <row r="398" spans="2:4">
      <c r="B398" s="135">
        <f>'Historical Prices (PG, SP500)'!B398</f>
        <v>42174</v>
      </c>
      <c r="C398" s="40">
        <f>LN('Historical Prices (PG, SP500)'!F398/'Historical Prices (PG, SP500)'!F397)</f>
        <v>-3.4704918108287158E-3</v>
      </c>
      <c r="D398" s="40">
        <f>LN('Historical Prices (PG, SP500)'!O398/'Historical Prices (PG, SP500)'!O397)</f>
        <v>-5.3176152385387195E-3</v>
      </c>
    </row>
    <row r="399" spans="2:4">
      <c r="B399" s="135">
        <f>'Historical Prices (PG, SP500)'!B399</f>
        <v>42177</v>
      </c>
      <c r="C399" s="40">
        <f>LN('Historical Prices (PG, SP500)'!F399/'Historical Prices (PG, SP500)'!F398)</f>
        <v>-1.1181316913496516E-3</v>
      </c>
      <c r="D399" s="40">
        <f>LN('Historical Prices (PG, SP500)'!O399/'Historical Prices (PG, SP500)'!O398)</f>
        <v>6.0763682545493542E-3</v>
      </c>
    </row>
    <row r="400" spans="2:4">
      <c r="B400" s="135">
        <f>'Historical Prices (PG, SP500)'!B400</f>
        <v>42178</v>
      </c>
      <c r="C400" s="40">
        <f>LN('Historical Prices (PG, SP500)'!F400/'Historical Prices (PG, SP500)'!F399)</f>
        <v>-8.2376402950606314E-3</v>
      </c>
      <c r="D400" s="40">
        <f>LN('Historical Prices (PG, SP500)'!O400/'Historical Prices (PG, SP500)'!O399)</f>
        <v>6.356661823521784E-4</v>
      </c>
    </row>
    <row r="401" spans="2:4">
      <c r="B401" s="135">
        <f>'Historical Prices (PG, SP500)'!B401</f>
        <v>42179</v>
      </c>
      <c r="C401" s="40">
        <f>LN('Historical Prices (PG, SP500)'!F401/'Historical Prices (PG, SP500)'!F400)</f>
        <v>-3.5153707856279068E-3</v>
      </c>
      <c r="D401" s="40">
        <f>LN('Historical Prices (PG, SP500)'!O401/'Historical Prices (PG, SP500)'!O400)</f>
        <v>-7.3804656966740398E-3</v>
      </c>
    </row>
    <row r="402" spans="2:4">
      <c r="B402" s="135">
        <f>'Historical Prices (PG, SP500)'!B402</f>
        <v>42180</v>
      </c>
      <c r="C402" s="40">
        <f>LN('Historical Prices (PG, SP500)'!F402/'Historical Prices (PG, SP500)'!F401)</f>
        <v>-1.510421926483319E-3</v>
      </c>
      <c r="D402" s="40">
        <f>LN('Historical Prices (PG, SP500)'!O402/'Historical Prices (PG, SP500)'!O401)</f>
        <v>-2.9780039040750291E-3</v>
      </c>
    </row>
    <row r="403" spans="2:4">
      <c r="B403" s="135">
        <f>'Historical Prices (PG, SP500)'!B403</f>
        <v>42181</v>
      </c>
      <c r="C403" s="40">
        <f>LN('Historical Prices (PG, SP500)'!F403/'Historical Prices (PG, SP500)'!F402)</f>
        <v>-6.3003847072574688E-4</v>
      </c>
      <c r="D403" s="40">
        <f>LN('Historical Prices (PG, SP500)'!O403/'Historical Prices (PG, SP500)'!O402)</f>
        <v>-3.9015604969013028E-4</v>
      </c>
    </row>
    <row r="404" spans="2:4">
      <c r="B404" s="135">
        <f>'Historical Prices (PG, SP500)'!B404</f>
        <v>42184</v>
      </c>
      <c r="C404" s="40">
        <f>LN('Historical Prices (PG, SP500)'!F404/'Historical Prices (PG, SP500)'!F403)</f>
        <v>-1.2939366447996465E-2</v>
      </c>
      <c r="D404" s="40">
        <f>LN('Historical Prices (PG, SP500)'!O404/'Historical Prices (PG, SP500)'!O403)</f>
        <v>-2.1086969192055022E-2</v>
      </c>
    </row>
    <row r="405" spans="2:4">
      <c r="B405" s="135">
        <f>'Historical Prices (PG, SP500)'!B405</f>
        <v>42185</v>
      </c>
      <c r="C405" s="40">
        <f>LN('Historical Prices (PG, SP500)'!F405/'Historical Prices (PG, SP500)'!F404)</f>
        <v>-1.0219980580654315E-3</v>
      </c>
      <c r="D405" s="40">
        <f>LN('Historical Prices (PG, SP500)'!O405/'Historical Prices (PG, SP500)'!O404)</f>
        <v>2.6549619429538794E-3</v>
      </c>
    </row>
    <row r="406" spans="2:4">
      <c r="B406" s="135">
        <f>'Historical Prices (PG, SP500)'!B406</f>
        <v>42186</v>
      </c>
      <c r="C406" s="40">
        <f>LN('Historical Prices (PG, SP500)'!F406/'Historical Prices (PG, SP500)'!F405)</f>
        <v>1.873950772430804E-2</v>
      </c>
      <c r="D406" s="40">
        <f>LN('Historical Prices (PG, SP500)'!O406/'Historical Prices (PG, SP500)'!O405)</f>
        <v>6.9120966992928731E-3</v>
      </c>
    </row>
    <row r="407" spans="2:4">
      <c r="B407" s="135">
        <f>'Historical Prices (PG, SP500)'!B407</f>
        <v>42187</v>
      </c>
      <c r="C407" s="40">
        <f>LN('Historical Prices (PG, SP500)'!F407/'Historical Prices (PG, SP500)'!F406)</f>
        <v>2.6307437494302358E-3</v>
      </c>
      <c r="D407" s="40">
        <f>LN('Historical Prices (PG, SP500)'!O407/'Historical Prices (PG, SP500)'!O406)</f>
        <v>-3.0807039266700365E-4</v>
      </c>
    </row>
    <row r="408" spans="2:4">
      <c r="B408" s="135">
        <f>'Historical Prices (PG, SP500)'!B408</f>
        <v>42191</v>
      </c>
      <c r="C408" s="40">
        <f>LN('Historical Prices (PG, SP500)'!F408/'Historical Prices (PG, SP500)'!F407)</f>
        <v>1.5002252813725186E-3</v>
      </c>
      <c r="D408" s="40">
        <f>LN('Historical Prices (PG, SP500)'!O408/'Historical Prices (PG, SP500)'!O407)</f>
        <v>-3.8692324426552824E-3</v>
      </c>
    </row>
    <row r="409" spans="2:4">
      <c r="B409" s="135">
        <f>'Historical Prices (PG, SP500)'!B409</f>
        <v>42192</v>
      </c>
      <c r="C409" s="40">
        <f>LN('Historical Prices (PG, SP500)'!F409/'Historical Prices (PG, SP500)'!F408)</f>
        <v>2.0647305267027561E-2</v>
      </c>
      <c r="D409" s="40">
        <f>LN('Historical Prices (PG, SP500)'!O409/'Historical Prices (PG, SP500)'!O408)</f>
        <v>6.0625605331265549E-3</v>
      </c>
    </row>
    <row r="410" spans="2:4">
      <c r="B410" s="135">
        <f>'Historical Prices (PG, SP500)'!B410</f>
        <v>42193</v>
      </c>
      <c r="C410" s="40">
        <f>LN('Historical Prices (PG, SP500)'!F410/'Historical Prices (PG, SP500)'!F409)</f>
        <v>-8.9731166198362567E-3</v>
      </c>
      <c r="D410" s="40">
        <f>LN('Historical Prices (PG, SP500)'!O410/'Historical Prices (PG, SP500)'!O409)</f>
        <v>-1.6792964823456991E-2</v>
      </c>
    </row>
    <row r="411" spans="2:4">
      <c r="B411" s="135">
        <f>'Historical Prices (PG, SP500)'!B411</f>
        <v>42194</v>
      </c>
      <c r="C411" s="40">
        <f>LN('Historical Prices (PG, SP500)'!F411/'Historical Prices (PG, SP500)'!F410)</f>
        <v>-4.0828265303953434E-3</v>
      </c>
      <c r="D411" s="40">
        <f>LN('Historical Prices (PG, SP500)'!O411/'Historical Prices (PG, SP500)'!O410)</f>
        <v>2.259647701629263E-3</v>
      </c>
    </row>
    <row r="412" spans="2:4">
      <c r="B412" s="135">
        <f>'Historical Prices (PG, SP500)'!B412</f>
        <v>42195</v>
      </c>
      <c r="C412" s="40">
        <f>LN('Historical Prices (PG, SP500)'!F412/'Historical Prices (PG, SP500)'!F411)</f>
        <v>3.5888040276337136E-3</v>
      </c>
      <c r="D412" s="40">
        <f>LN('Historical Prices (PG, SP500)'!O412/'Historical Prices (PG, SP500)'!O411)</f>
        <v>1.2262986096672604E-2</v>
      </c>
    </row>
    <row r="413" spans="2:4">
      <c r="B413" s="135">
        <f>'Historical Prices (PG, SP500)'!B413</f>
        <v>42198</v>
      </c>
      <c r="C413" s="40">
        <f>LN('Historical Prices (PG, SP500)'!F413/'Historical Prices (PG, SP500)'!F412)</f>
        <v>1.178948929786571E-2</v>
      </c>
      <c r="D413" s="40">
        <f>LN('Historical Prices (PG, SP500)'!O413/'Historical Prices (PG, SP500)'!O412)</f>
        <v>1.1005268761367724E-2</v>
      </c>
    </row>
    <row r="414" spans="2:4">
      <c r="B414" s="135">
        <f>'Historical Prices (PG, SP500)'!B414</f>
        <v>42199</v>
      </c>
      <c r="C414" s="40">
        <f>LN('Historical Prices (PG, SP500)'!F414/'Historical Prices (PG, SP500)'!F413)</f>
        <v>1.5858130317602415E-3</v>
      </c>
      <c r="D414" s="40">
        <f>LN('Historical Prices (PG, SP500)'!O414/'Historical Prices (PG, SP500)'!O413)</f>
        <v>4.4432729912807552E-3</v>
      </c>
    </row>
    <row r="415" spans="2:4">
      <c r="B415" s="135">
        <f>'Historical Prices (PG, SP500)'!B415</f>
        <v>42200</v>
      </c>
      <c r="C415" s="40">
        <f>LN('Historical Prices (PG, SP500)'!F415/'Historical Prices (PG, SP500)'!F414)</f>
        <v>1.3399234356301212E-3</v>
      </c>
      <c r="D415" s="40">
        <f>LN('Historical Prices (PG, SP500)'!O415/'Historical Prices (PG, SP500)'!O414)</f>
        <v>-7.35256382355035E-4</v>
      </c>
    </row>
    <row r="416" spans="2:4">
      <c r="B416" s="135">
        <f>'Historical Prices (PG, SP500)'!B416</f>
        <v>42201</v>
      </c>
      <c r="C416" s="40">
        <f>LN('Historical Prices (PG, SP500)'!F416/'Historical Prices (PG, SP500)'!F415)</f>
        <v>1.8242753060424767E-3</v>
      </c>
      <c r="D416" s="40">
        <f>LN('Historical Prices (PG, SP500)'!O416/'Historical Prices (PG, SP500)'!O415)</f>
        <v>7.9827335781697557E-3</v>
      </c>
    </row>
    <row r="417" spans="2:4">
      <c r="B417" s="135">
        <f>'Historical Prices (PG, SP500)'!B417</f>
        <v>42202</v>
      </c>
      <c r="C417" s="40">
        <f>LN('Historical Prices (PG, SP500)'!F417/'Historical Prices (PG, SP500)'!F416)</f>
        <v>-7.2936674723979398E-4</v>
      </c>
      <c r="D417" s="40">
        <f>LN('Historical Prices (PG, SP500)'!O417/'Historical Prices (PG, SP500)'!O416)</f>
        <v>1.1055718522485251E-3</v>
      </c>
    </row>
    <row r="418" spans="2:4">
      <c r="B418" s="135">
        <f>'Historical Prices (PG, SP500)'!B418</f>
        <v>42205</v>
      </c>
      <c r="C418" s="40">
        <f>LN('Historical Prices (PG, SP500)'!F418/'Historical Prices (PG, SP500)'!F417)</f>
        <v>-6.0811289351954444E-4</v>
      </c>
      <c r="D418" s="40">
        <f>LN('Historical Prices (PG, SP500)'!O418/'Historical Prices (PG, SP500)'!O417)</f>
        <v>7.7093628613465076E-4</v>
      </c>
    </row>
    <row r="419" spans="2:4">
      <c r="B419" s="135">
        <f>'Historical Prices (PG, SP500)'!B419</f>
        <v>42206</v>
      </c>
      <c r="C419" s="40">
        <f>LN('Historical Prices (PG, SP500)'!F419/'Historical Prices (PG, SP500)'!F418)</f>
        <v>-6.8368597821994699E-3</v>
      </c>
      <c r="D419" s="40">
        <f>LN('Historical Prices (PG, SP500)'!O419/'Historical Prices (PG, SP500)'!O418)</f>
        <v>-4.2707960737403163E-3</v>
      </c>
    </row>
    <row r="420" spans="2:4">
      <c r="B420" s="135">
        <f>'Historical Prices (PG, SP500)'!B420</f>
        <v>42207</v>
      </c>
      <c r="C420" s="40">
        <f>LN('Historical Prices (PG, SP500)'!F420/'Historical Prices (PG, SP500)'!F419)</f>
        <v>-9.8485962230285898E-3</v>
      </c>
      <c r="D420" s="40">
        <f>LN('Historical Prices (PG, SP500)'!O420/'Historical Prices (PG, SP500)'!O419)</f>
        <v>-2.3905652122773076E-3</v>
      </c>
    </row>
    <row r="421" spans="2:4">
      <c r="B421" s="135">
        <f>'Historical Prices (PG, SP500)'!B421</f>
        <v>42208</v>
      </c>
      <c r="C421" s="40">
        <f>LN('Historical Prices (PG, SP500)'!F421/'Historical Prices (PG, SP500)'!F420)</f>
        <v>-1.6096703878598505E-3</v>
      </c>
      <c r="D421" s="40">
        <f>LN('Historical Prices (PG, SP500)'!O421/'Historical Prices (PG, SP500)'!O420)</f>
        <v>-5.6922102123075392E-3</v>
      </c>
    </row>
    <row r="422" spans="2:4">
      <c r="B422" s="135">
        <f>'Historical Prices (PG, SP500)'!B422</f>
        <v>42209</v>
      </c>
      <c r="C422" s="40">
        <f>LN('Historical Prices (PG, SP500)'!F422/'Historical Prices (PG, SP500)'!F421)</f>
        <v>-5.0934454497374437E-3</v>
      </c>
      <c r="D422" s="40">
        <f>LN('Historical Prices (PG, SP500)'!O422/'Historical Prices (PG, SP500)'!O421)</f>
        <v>-1.0761020698430391E-2</v>
      </c>
    </row>
    <row r="423" spans="2:4">
      <c r="B423" s="135">
        <f>'Historical Prices (PG, SP500)'!B423</f>
        <v>42212</v>
      </c>
      <c r="C423" s="40">
        <f>LN('Historical Prices (PG, SP500)'!F423/'Historical Prices (PG, SP500)'!F422)</f>
        <v>-3.9935158029560953E-3</v>
      </c>
      <c r="D423" s="40">
        <f>LN('Historical Prices (PG, SP500)'!O423/'Historical Prices (PG, SP500)'!O422)</f>
        <v>-5.7917546957350231E-3</v>
      </c>
    </row>
    <row r="424" spans="2:4">
      <c r="B424" s="135">
        <f>'Historical Prices (PG, SP500)'!B424</f>
        <v>42213</v>
      </c>
      <c r="C424" s="40">
        <f>LN('Historical Prices (PG, SP500)'!F424/'Historical Prices (PG, SP500)'!F423)</f>
        <v>3.245970309572725E-3</v>
      </c>
      <c r="D424" s="40">
        <f>LN('Historical Prices (PG, SP500)'!O424/'Historical Prices (PG, SP500)'!O423)</f>
        <v>1.2310073597852267E-2</v>
      </c>
    </row>
    <row r="425" spans="2:4">
      <c r="B425" s="135">
        <f>'Historical Prices (PG, SP500)'!B425</f>
        <v>42214</v>
      </c>
      <c r="C425" s="40">
        <f>LN('Historical Prices (PG, SP500)'!F425/'Historical Prices (PG, SP500)'!F424)</f>
        <v>4.849247742568669E-3</v>
      </c>
      <c r="D425" s="40">
        <f>LN('Historical Prices (PG, SP500)'!O425/'Historical Prices (PG, SP500)'!O424)</f>
        <v>7.2921427569481731E-3</v>
      </c>
    </row>
    <row r="426" spans="2:4">
      <c r="B426" s="135">
        <f>'Historical Prices (PG, SP500)'!B426</f>
        <v>42215</v>
      </c>
      <c r="C426" s="40">
        <f>LN('Historical Prices (PG, SP500)'!F426/'Historical Prices (PG, SP500)'!F425)</f>
        <v>-4.088923453982745E-2</v>
      </c>
      <c r="D426" s="40">
        <f>LN('Historical Prices (PG, SP500)'!O426/'Historical Prices (PG, SP500)'!O425)</f>
        <v>2.8367163378208414E-5</v>
      </c>
    </row>
    <row r="427" spans="2:4">
      <c r="B427" s="135">
        <f>'Historical Prices (PG, SP500)'!B427</f>
        <v>42216</v>
      </c>
      <c r="C427" s="40">
        <f>LN('Historical Prices (PG, SP500)'!F427/'Historical Prices (PG, SP500)'!F426)</f>
        <v>-8.9558911010208919E-3</v>
      </c>
      <c r="D427" s="40">
        <f>LN('Historical Prices (PG, SP500)'!O427/'Historical Prices (PG, SP500)'!O426)</f>
        <v>-2.2741038379837917E-3</v>
      </c>
    </row>
    <row r="428" spans="2:4">
      <c r="B428" s="135">
        <f>'Historical Prices (PG, SP500)'!B428</f>
        <v>42219</v>
      </c>
      <c r="C428" s="40">
        <f>LN('Historical Prices (PG, SP500)'!F428/'Historical Prices (PG, SP500)'!F427)</f>
        <v>-3.918946909295765E-3</v>
      </c>
      <c r="D428" s="40">
        <f>LN('Historical Prices (PG, SP500)'!O428/'Historical Prices (PG, SP500)'!O427)</f>
        <v>-2.7606940266825457E-3</v>
      </c>
    </row>
    <row r="429" spans="2:4">
      <c r="B429" s="135">
        <f>'Historical Prices (PG, SP500)'!B429</f>
        <v>42220</v>
      </c>
      <c r="C429" s="40">
        <f>LN('Historical Prices (PG, SP500)'!F429/'Historical Prices (PG, SP500)'!F428)</f>
        <v>-6.4342416278297234E-3</v>
      </c>
      <c r="D429" s="40">
        <f>LN('Historical Prices (PG, SP500)'!O429/'Historical Prices (PG, SP500)'!O428)</f>
        <v>-2.2522393088201631E-3</v>
      </c>
    </row>
    <row r="430" spans="2:4">
      <c r="B430" s="135">
        <f>'Historical Prices (PG, SP500)'!B430</f>
        <v>42221</v>
      </c>
      <c r="C430" s="40">
        <f>LN('Historical Prices (PG, SP500)'!F430/'Historical Prices (PG, SP500)'!F429)</f>
        <v>-1.8460843728805886E-3</v>
      </c>
      <c r="D430" s="40">
        <f>LN('Historical Prices (PG, SP500)'!O430/'Historical Prices (PG, SP500)'!O429)</f>
        <v>3.1098384092550632E-3</v>
      </c>
    </row>
    <row r="431" spans="2:4">
      <c r="B431" s="135">
        <f>'Historical Prices (PG, SP500)'!B431</f>
        <v>42222</v>
      </c>
      <c r="C431" s="40">
        <f>LN('Historical Prices (PG, SP500)'!F431/'Historical Prices (PG, SP500)'!F430)</f>
        <v>-3.9600028225236582E-4</v>
      </c>
      <c r="D431" s="40">
        <f>LN('Historical Prices (PG, SP500)'!O431/'Historical Prices (PG, SP500)'!O430)</f>
        <v>-7.7831957796706099E-3</v>
      </c>
    </row>
    <row r="432" spans="2:4">
      <c r="B432" s="135">
        <f>'Historical Prices (PG, SP500)'!B432</f>
        <v>42223</v>
      </c>
      <c r="C432" s="40">
        <f>LN('Historical Prices (PG, SP500)'!F432/'Historical Prices (PG, SP500)'!F431)</f>
        <v>-3.4386358215455696E-3</v>
      </c>
      <c r="D432" s="40">
        <f>LN('Historical Prices (PG, SP500)'!O432/'Historical Prices (PG, SP500)'!O431)</f>
        <v>-2.8790232242949477E-3</v>
      </c>
    </row>
    <row r="433" spans="2:4">
      <c r="B433" s="135">
        <f>'Historical Prices (PG, SP500)'!B433</f>
        <v>42226</v>
      </c>
      <c r="C433" s="40">
        <f>LN('Historical Prices (PG, SP500)'!F433/'Historical Prices (PG, SP500)'!F432)</f>
        <v>1.1853082274095083E-2</v>
      </c>
      <c r="D433" s="40">
        <f>LN('Historical Prices (PG, SP500)'!O433/'Historical Prices (PG, SP500)'!O432)</f>
        <v>1.2726835975794628E-2</v>
      </c>
    </row>
    <row r="434" spans="2:4">
      <c r="B434" s="135">
        <f>'Historical Prices (PG, SP500)'!B434</f>
        <v>42227</v>
      </c>
      <c r="C434" s="40">
        <f>LN('Historical Prices (PG, SP500)'!F434/'Historical Prices (PG, SP500)'!F433)</f>
        <v>-2.0969339544416898E-3</v>
      </c>
      <c r="D434" s="40">
        <f>LN('Historical Prices (PG, SP500)'!O434/'Historical Prices (PG, SP500)'!O433)</f>
        <v>-9.6030650234122886E-3</v>
      </c>
    </row>
    <row r="435" spans="2:4">
      <c r="B435" s="135">
        <f>'Historical Prices (PG, SP500)'!B435</f>
        <v>42228</v>
      </c>
      <c r="C435" s="40">
        <f>LN('Historical Prices (PG, SP500)'!F435/'Historical Prices (PG, SP500)'!F434)</f>
        <v>2.2278758969195363E-3</v>
      </c>
      <c r="D435" s="40">
        <f>LN('Historical Prices (PG, SP500)'!O435/'Historical Prices (PG, SP500)'!O434)</f>
        <v>9.4960389304633061E-4</v>
      </c>
    </row>
    <row r="436" spans="2:4">
      <c r="B436" s="135">
        <f>'Historical Prices (PG, SP500)'!B436</f>
        <v>42229</v>
      </c>
      <c r="C436" s="40">
        <f>LN('Historical Prices (PG, SP500)'!F436/'Historical Prices (PG, SP500)'!F435)</f>
        <v>-8.0173920681888521E-3</v>
      </c>
      <c r="D436" s="40">
        <f>LN('Historical Prices (PG, SP500)'!O436/'Historical Prices (PG, SP500)'!O435)</f>
        <v>-1.2760257482792195E-3</v>
      </c>
    </row>
    <row r="437" spans="2:4">
      <c r="B437" s="135">
        <f>'Historical Prices (PG, SP500)'!B437</f>
        <v>42230</v>
      </c>
      <c r="C437" s="40">
        <f>LN('Historical Prices (PG, SP500)'!F437/'Historical Prices (PG, SP500)'!F436)</f>
        <v>-2.1135542595303409E-3</v>
      </c>
      <c r="D437" s="40">
        <f>LN('Historical Prices (PG, SP500)'!O437/'Historical Prices (PG, SP500)'!O436)</f>
        <v>3.904332041982352E-3</v>
      </c>
    </row>
    <row r="438" spans="2:4">
      <c r="B438" s="135">
        <f>'Historical Prices (PG, SP500)'!B438</f>
        <v>42233</v>
      </c>
      <c r="C438" s="40">
        <f>LN('Historical Prices (PG, SP500)'!F438/'Historical Prices (PG, SP500)'!F437)</f>
        <v>-1.1909230492461388E-3</v>
      </c>
      <c r="D438" s="40">
        <f>LN('Historical Prices (PG, SP500)'!O438/'Historical Prices (PG, SP500)'!O437)</f>
        <v>5.1978915460573353E-3</v>
      </c>
    </row>
    <row r="439" spans="2:4">
      <c r="B439" s="135">
        <f>'Historical Prices (PG, SP500)'!B439</f>
        <v>42234</v>
      </c>
      <c r="C439" s="40">
        <f>LN('Historical Prices (PG, SP500)'!F439/'Historical Prices (PG, SP500)'!F438)</f>
        <v>-5.3100086353024215E-3</v>
      </c>
      <c r="D439" s="40">
        <f>LN('Historical Prices (PG, SP500)'!O439/'Historical Prices (PG, SP500)'!O438)</f>
        <v>-2.628982682793983E-3</v>
      </c>
    </row>
    <row r="440" spans="2:4">
      <c r="B440" s="135">
        <f>'Historical Prices (PG, SP500)'!B440</f>
        <v>42235</v>
      </c>
      <c r="C440" s="40">
        <f>LN('Historical Prices (PG, SP500)'!F440/'Historical Prices (PG, SP500)'!F439)</f>
        <v>-1.3534464558218121E-2</v>
      </c>
      <c r="D440" s="40">
        <f>LN('Historical Prices (PG, SP500)'!O440/'Historical Prices (PG, SP500)'!O439)</f>
        <v>-8.2891366720709101E-3</v>
      </c>
    </row>
    <row r="441" spans="2:4">
      <c r="B441" s="135">
        <f>'Historical Prices (PG, SP500)'!B441</f>
        <v>42236</v>
      </c>
      <c r="C441" s="40">
        <f>LN('Historical Prices (PG, SP500)'!F441/'Historical Prices (PG, SP500)'!F440)</f>
        <v>-2.8372509753942323E-3</v>
      </c>
      <c r="D441" s="40">
        <f>LN('Historical Prices (PG, SP500)'!O441/'Historical Prices (PG, SP500)'!O440)</f>
        <v>-2.1325960481545045E-2</v>
      </c>
    </row>
    <row r="442" spans="2:4">
      <c r="B442" s="135">
        <f>'Historical Prices (PG, SP500)'!B442</f>
        <v>42237</v>
      </c>
      <c r="C442" s="40">
        <f>LN('Historical Prices (PG, SP500)'!F442/'Historical Prices (PG, SP500)'!F441)</f>
        <v>-2.8406822602014183E-2</v>
      </c>
      <c r="D442" s="40">
        <f>LN('Historical Prices (PG, SP500)'!O442/'Historical Prices (PG, SP500)'!O441)</f>
        <v>-3.236924211323932E-2</v>
      </c>
    </row>
    <row r="443" spans="2:4">
      <c r="B443" s="135">
        <f>'Historical Prices (PG, SP500)'!B443</f>
        <v>42240</v>
      </c>
      <c r="C443" s="40">
        <f>LN('Historical Prices (PG, SP500)'!F443/'Historical Prices (PG, SP500)'!F442)</f>
        <v>-3.830794828458451E-2</v>
      </c>
      <c r="D443" s="40">
        <f>LN('Historical Prices (PG, SP500)'!O443/'Historical Prices (PG, SP500)'!O442)</f>
        <v>-4.0211444491884053E-2</v>
      </c>
    </row>
    <row r="444" spans="2:4">
      <c r="B444" s="135">
        <f>'Historical Prices (PG, SP500)'!B444</f>
        <v>42241</v>
      </c>
      <c r="C444" s="40">
        <f>LN('Historical Prices (PG, SP500)'!F444/'Historical Prices (PG, SP500)'!F443)</f>
        <v>-1.0468269711831461E-2</v>
      </c>
      <c r="D444" s="40">
        <f>LN('Historical Prices (PG, SP500)'!O444/'Historical Prices (PG, SP500)'!O443)</f>
        <v>-1.3614249963910554E-2</v>
      </c>
    </row>
    <row r="445" spans="2:4">
      <c r="B445" s="135">
        <f>'Historical Prices (PG, SP500)'!B445</f>
        <v>42242</v>
      </c>
      <c r="C445" s="40">
        <f>LN('Historical Prices (PG, SP500)'!F445/'Historical Prices (PG, SP500)'!F444)</f>
        <v>3.560531142858684E-2</v>
      </c>
      <c r="D445" s="40">
        <f>LN('Historical Prices (PG, SP500)'!O445/'Historical Prices (PG, SP500)'!O444)</f>
        <v>3.8291299743553803E-2</v>
      </c>
    </row>
    <row r="446" spans="2:4">
      <c r="B446" s="135">
        <f>'Historical Prices (PG, SP500)'!B446</f>
        <v>42243</v>
      </c>
      <c r="C446" s="40">
        <f>LN('Historical Prices (PG, SP500)'!F446/'Historical Prices (PG, SP500)'!F445)</f>
        <v>8.1472705141819087E-3</v>
      </c>
      <c r="D446" s="40">
        <f>LN('Historical Prices (PG, SP500)'!O446/'Historical Prices (PG, SP500)'!O445)</f>
        <v>2.4007254278508312E-2</v>
      </c>
    </row>
    <row r="447" spans="2:4">
      <c r="B447" s="135">
        <f>'Historical Prices (PG, SP500)'!B447</f>
        <v>42244</v>
      </c>
      <c r="C447" s="40">
        <f>LN('Historical Prices (PG, SP500)'!F447/'Historical Prices (PG, SP500)'!F446)</f>
        <v>-3.7844883099463862E-3</v>
      </c>
      <c r="D447" s="40">
        <f>LN('Historical Prices (PG, SP500)'!O447/'Historical Prices (PG, SP500)'!O446)</f>
        <v>6.0855118835607827E-4</v>
      </c>
    </row>
    <row r="448" spans="2:4">
      <c r="B448" s="135">
        <f>'Historical Prices (PG, SP500)'!B448</f>
        <v>42247</v>
      </c>
      <c r="C448" s="40">
        <f>LN('Historical Prices (PG, SP500)'!F448/'Historical Prices (PG, SP500)'!F447)</f>
        <v>-7.6121175488509402E-3</v>
      </c>
      <c r="D448" s="40">
        <f>LN('Historical Prices (PG, SP500)'!O448/'Historical Prices (PG, SP500)'!O447)</f>
        <v>-8.4270784584924117E-3</v>
      </c>
    </row>
    <row r="449" spans="2:4">
      <c r="B449" s="135">
        <f>'Historical Prices (PG, SP500)'!B449</f>
        <v>42248</v>
      </c>
      <c r="C449" s="40">
        <f>LN('Historical Prices (PG, SP500)'!F449/'Historical Prices (PG, SP500)'!F448)</f>
        <v>-2.5364919355022136E-2</v>
      </c>
      <c r="D449" s="40">
        <f>LN('Historical Prices (PG, SP500)'!O449/'Historical Prices (PG, SP500)'!O448)</f>
        <v>-3.0022649772647417E-2</v>
      </c>
    </row>
    <row r="450" spans="2:4">
      <c r="B450" s="135">
        <f>'Historical Prices (PG, SP500)'!B450</f>
        <v>42249</v>
      </c>
      <c r="C450" s="40">
        <f>LN('Historical Prices (PG, SP500)'!F450/'Historical Prices (PG, SP500)'!F449)</f>
        <v>1.31210302859302E-2</v>
      </c>
      <c r="D450" s="40">
        <f>LN('Historical Prices (PG, SP500)'!O450/'Historical Prices (PG, SP500)'!O449)</f>
        <v>1.8127671026470109E-2</v>
      </c>
    </row>
    <row r="451" spans="2:4">
      <c r="B451" s="135">
        <f>'Historical Prices (PG, SP500)'!B451</f>
        <v>42250</v>
      </c>
      <c r="C451" s="40">
        <f>LN('Historical Prices (PG, SP500)'!F451/'Historical Prices (PG, SP500)'!F450)</f>
        <v>1.717504382656745E-3</v>
      </c>
      <c r="D451" s="40">
        <f>LN('Historical Prices (PG, SP500)'!O451/'Historical Prices (PG, SP500)'!O450)</f>
        <v>1.1641159398742432E-3</v>
      </c>
    </row>
    <row r="452" spans="2:4">
      <c r="B452" s="135">
        <f>'Historical Prices (PG, SP500)'!B452</f>
        <v>42251</v>
      </c>
      <c r="C452" s="40">
        <f>LN('Historical Prices (PG, SP500)'!F452/'Historical Prices (PG, SP500)'!F451)</f>
        <v>-1.687253211444922E-2</v>
      </c>
      <c r="D452" s="40">
        <f>LN('Historical Prices (PG, SP500)'!O452/'Historical Prices (PG, SP500)'!O451)</f>
        <v>-1.5448308659813455E-2</v>
      </c>
    </row>
    <row r="453" spans="2:4">
      <c r="B453" s="135">
        <f>'Historical Prices (PG, SP500)'!B453</f>
        <v>42255</v>
      </c>
      <c r="C453" s="40">
        <f>LN('Historical Prices (PG, SP500)'!F453/'Historical Prices (PG, SP500)'!F452)</f>
        <v>1.7587320207605957E-2</v>
      </c>
      <c r="D453" s="40">
        <f>LN('Historical Prices (PG, SP500)'!O453/'Historical Prices (PG, SP500)'!O452)</f>
        <v>2.477363695127497E-2</v>
      </c>
    </row>
    <row r="454" spans="2:4">
      <c r="B454" s="135">
        <f>'Historical Prices (PG, SP500)'!B454</f>
        <v>42256</v>
      </c>
      <c r="C454" s="40">
        <f>LN('Historical Prices (PG, SP500)'!F454/'Historical Prices (PG, SP500)'!F453)</f>
        <v>-2.1667754167035345E-2</v>
      </c>
      <c r="D454" s="40">
        <f>LN('Historical Prices (PG, SP500)'!O454/'Historical Prices (PG, SP500)'!O453)</f>
        <v>-1.3995035710028114E-2</v>
      </c>
    </row>
    <row r="455" spans="2:4">
      <c r="B455" s="135">
        <f>'Historical Prices (PG, SP500)'!B455</f>
        <v>42257</v>
      </c>
      <c r="C455" s="40">
        <f>LN('Historical Prices (PG, SP500)'!F455/'Historical Prices (PG, SP500)'!F454)</f>
        <v>-2.3392261615825436E-3</v>
      </c>
      <c r="D455" s="40">
        <f>LN('Historical Prices (PG, SP500)'!O455/'Historical Prices (PG, SP500)'!O454)</f>
        <v>5.2640754451046302E-3</v>
      </c>
    </row>
    <row r="456" spans="2:4">
      <c r="B456" s="135">
        <f>'Historical Prices (PG, SP500)'!B456</f>
        <v>42258</v>
      </c>
      <c r="C456" s="40">
        <f>LN('Historical Prices (PG, SP500)'!F456/'Historical Prices (PG, SP500)'!F455)</f>
        <v>1.4626008379250972E-3</v>
      </c>
      <c r="D456" s="40">
        <f>LN('Historical Prices (PG, SP500)'!O456/'Historical Prices (PG, SP500)'!O455)</f>
        <v>4.4770065646443351E-3</v>
      </c>
    </row>
    <row r="457" spans="2:4">
      <c r="B457" s="135">
        <f>'Historical Prices (PG, SP500)'!B457</f>
        <v>42261</v>
      </c>
      <c r="C457" s="40">
        <f>LN('Historical Prices (PG, SP500)'!F457/'Historical Prices (PG, SP500)'!F456)</f>
        <v>-5.2755106313162638E-3</v>
      </c>
      <c r="D457" s="40">
        <f>LN('Historical Prices (PG, SP500)'!O457/'Historical Prices (PG, SP500)'!O456)</f>
        <v>-4.0980414626955409E-3</v>
      </c>
    </row>
    <row r="458" spans="2:4">
      <c r="B458" s="135">
        <f>'Historical Prices (PG, SP500)'!B458</f>
        <v>42262</v>
      </c>
      <c r="C458" s="40">
        <f>LN('Historical Prices (PG, SP500)'!F458/'Historical Prices (PG, SP500)'!F457)</f>
        <v>2.0217386316884314E-2</v>
      </c>
      <c r="D458" s="40">
        <f>LN('Historical Prices (PG, SP500)'!O458/'Historical Prices (PG, SP500)'!O457)</f>
        <v>1.2749687874278685E-2</v>
      </c>
    </row>
    <row r="459" spans="2:4">
      <c r="B459" s="135">
        <f>'Historical Prices (PG, SP500)'!B459</f>
        <v>42263</v>
      </c>
      <c r="C459" s="40">
        <f>LN('Historical Prices (PG, SP500)'!F459/'Historical Prices (PG, SP500)'!F458)</f>
        <v>9.3157395060659912E-3</v>
      </c>
      <c r="D459" s="40">
        <f>LN('Historical Prices (PG, SP500)'!O459/'Historical Prices (PG, SP500)'!O458)</f>
        <v>8.6677408281392605E-3</v>
      </c>
    </row>
    <row r="460" spans="2:4">
      <c r="B460" s="135">
        <f>'Historical Prices (PG, SP500)'!B460</f>
        <v>42264</v>
      </c>
      <c r="C460" s="40">
        <f>LN('Historical Prices (PG, SP500)'!F460/'Historical Prices (PG, SP500)'!F459)</f>
        <v>1.9951553431832368E-3</v>
      </c>
      <c r="D460" s="40">
        <f>LN('Historical Prices (PG, SP500)'!O460/'Historical Prices (PG, SP500)'!O459)</f>
        <v>-2.5643447325231369E-3</v>
      </c>
    </row>
    <row r="461" spans="2:4">
      <c r="B461" s="135">
        <f>'Historical Prices (PG, SP500)'!B461</f>
        <v>42265</v>
      </c>
      <c r="C461" s="40">
        <f>LN('Historical Prices (PG, SP500)'!F461/'Historical Prices (PG, SP500)'!F460)</f>
        <v>-4.2801606218878093E-3</v>
      </c>
      <c r="D461" s="40">
        <f>LN('Historical Prices (PG, SP500)'!O461/'Historical Prices (PG, SP500)'!O460)</f>
        <v>-1.6296231019642143E-2</v>
      </c>
    </row>
    <row r="462" spans="2:4">
      <c r="B462" s="135">
        <f>'Historical Prices (PG, SP500)'!B462</f>
        <v>42268</v>
      </c>
      <c r="C462" s="40">
        <f>LN('Historical Prices (PG, SP500)'!F462/'Historical Prices (PG, SP500)'!F461)</f>
        <v>1.0100377207930585E-2</v>
      </c>
      <c r="D462" s="40">
        <f>LN('Historical Prices (PG, SP500)'!O462/'Historical Prices (PG, SP500)'!O461)</f>
        <v>4.5553923362219801E-3</v>
      </c>
    </row>
    <row r="463" spans="2:4">
      <c r="B463" s="135">
        <f>'Historical Prices (PG, SP500)'!B463</f>
        <v>42269</v>
      </c>
      <c r="C463" s="40">
        <f>LN('Historical Prices (PG, SP500)'!F463/'Historical Prices (PG, SP500)'!F462)</f>
        <v>-6.5322582026820864E-3</v>
      </c>
      <c r="D463" s="40">
        <f>LN('Historical Prices (PG, SP500)'!O463/'Historical Prices (PG, SP500)'!O462)</f>
        <v>-1.2394930290949867E-2</v>
      </c>
    </row>
    <row r="464" spans="2:4">
      <c r="B464" s="135">
        <f>'Historical Prices (PG, SP500)'!B464</f>
        <v>42270</v>
      </c>
      <c r="C464" s="40">
        <f>LN('Historical Prices (PG, SP500)'!F464/'Historical Prices (PG, SP500)'!F463)</f>
        <v>9.9679606696214621E-4</v>
      </c>
      <c r="D464" s="40">
        <f>LN('Historical Prices (PG, SP500)'!O464/'Historical Prices (PG, SP500)'!O463)</f>
        <v>-2.0507439880633901E-3</v>
      </c>
    </row>
    <row r="465" spans="2:4">
      <c r="B465" s="135">
        <f>'Historical Prices (PG, SP500)'!B465</f>
        <v>42271</v>
      </c>
      <c r="C465" s="40">
        <f>LN('Historical Prices (PG, SP500)'!F465/'Historical Prices (PG, SP500)'!F464)</f>
        <v>1.5534826981827244E-2</v>
      </c>
      <c r="D465" s="40">
        <f>LN('Historical Prices (PG, SP500)'!O465/'Historical Prices (PG, SP500)'!O464)</f>
        <v>-3.3686521134926087E-3</v>
      </c>
    </row>
    <row r="466" spans="2:4">
      <c r="B466" s="135">
        <f>'Historical Prices (PG, SP500)'!B466</f>
        <v>42272</v>
      </c>
      <c r="C466" s="40">
        <f>LN('Historical Prices (PG, SP500)'!F466/'Historical Prices (PG, SP500)'!F465)</f>
        <v>1.8191114821664162E-2</v>
      </c>
      <c r="D466" s="40">
        <f>LN('Historical Prices (PG, SP500)'!O466/'Historical Prices (PG, SP500)'!O465)</f>
        <v>-4.6590158688575067E-4</v>
      </c>
    </row>
    <row r="467" spans="2:4">
      <c r="B467" s="135">
        <f>'Historical Prices (PG, SP500)'!B467</f>
        <v>42275</v>
      </c>
      <c r="C467" s="40">
        <f>LN('Historical Prices (PG, SP500)'!F467/'Historical Prices (PG, SP500)'!F466)</f>
        <v>-1.2462097465086282E-2</v>
      </c>
      <c r="D467" s="40">
        <f>LN('Historical Prices (PG, SP500)'!O467/'Historical Prices (PG, SP500)'!O466)</f>
        <v>-2.6001211006746214E-2</v>
      </c>
    </row>
    <row r="468" spans="2:4">
      <c r="B468" s="135">
        <f>'Historical Prices (PG, SP500)'!B468</f>
        <v>42276</v>
      </c>
      <c r="C468" s="40">
        <f>LN('Historical Prices (PG, SP500)'!F468/'Historical Prices (PG, SP500)'!F467)</f>
        <v>7.0809322471572849E-3</v>
      </c>
      <c r="D468" s="40">
        <f>LN('Historical Prices (PG, SP500)'!O468/'Historical Prices (PG, SP500)'!O467)</f>
        <v>1.2320937592521393E-3</v>
      </c>
    </row>
    <row r="469" spans="2:4">
      <c r="B469" s="135">
        <f>'Historical Prices (PG, SP500)'!B469</f>
        <v>42277</v>
      </c>
      <c r="C469" s="40">
        <f>LN('Historical Prices (PG, SP500)'!F469/'Historical Prices (PG, SP500)'!F468)</f>
        <v>-4.7149858205191479E-3</v>
      </c>
      <c r="D469" s="40">
        <f>LN('Historical Prices (PG, SP500)'!O469/'Historical Prices (PG, SP500)'!O468)</f>
        <v>1.8895898353574289E-2</v>
      </c>
    </row>
    <row r="470" spans="2:4">
      <c r="B470" s="135">
        <f>'Historical Prices (PG, SP500)'!B470</f>
        <v>42278</v>
      </c>
      <c r="C470" s="40">
        <f>LN('Historical Prices (PG, SP500)'!F470/'Historical Prices (PG, SP500)'!F469)</f>
        <v>1.3892556933121431E-4</v>
      </c>
      <c r="D470" s="40">
        <f>LN('Historical Prices (PG, SP500)'!O470/'Historical Prices (PG, SP500)'!O469)</f>
        <v>1.9719386827028343E-3</v>
      </c>
    </row>
    <row r="471" spans="2:4">
      <c r="B471" s="135">
        <f>'Historical Prices (PG, SP500)'!B471</f>
        <v>42279</v>
      </c>
      <c r="C471" s="40">
        <f>LN('Historical Prices (PG, SP500)'!F471/'Historical Prices (PG, SP500)'!F470)</f>
        <v>6.5110850830604203E-3</v>
      </c>
      <c r="D471" s="40">
        <f>LN('Historical Prices (PG, SP500)'!O471/'Historical Prices (PG, SP500)'!O470)</f>
        <v>1.4213792986497257E-2</v>
      </c>
    </row>
    <row r="472" spans="2:4">
      <c r="B472" s="135">
        <f>'Historical Prices (PG, SP500)'!B472</f>
        <v>42282</v>
      </c>
      <c r="C472" s="40">
        <f>LN('Historical Prices (PG, SP500)'!F472/'Historical Prices (PG, SP500)'!F471)</f>
        <v>1.09861446287463E-2</v>
      </c>
      <c r="D472" s="40">
        <f>LN('Historical Prices (PG, SP500)'!O472/'Historical Prices (PG, SP500)'!O471)</f>
        <v>1.8124593785162658E-2</v>
      </c>
    </row>
    <row r="473" spans="2:4">
      <c r="B473" s="135">
        <f>'Historical Prices (PG, SP500)'!B473</f>
        <v>42283</v>
      </c>
      <c r="C473" s="40">
        <f>LN('Historical Prices (PG, SP500)'!F473/'Historical Prices (PG, SP500)'!F472)</f>
        <v>2.4553415188652314E-3</v>
      </c>
      <c r="D473" s="40">
        <f>LN('Historical Prices (PG, SP500)'!O473/'Historical Prices (PG, SP500)'!O472)</f>
        <v>-3.5946894030197459E-3</v>
      </c>
    </row>
    <row r="474" spans="2:4">
      <c r="B474" s="135">
        <f>'Historical Prices (PG, SP500)'!B474</f>
        <v>42284</v>
      </c>
      <c r="C474" s="40">
        <f>LN('Historical Prices (PG, SP500)'!F474/'Historical Prices (PG, SP500)'!F473)</f>
        <v>4.3501834980364858E-3</v>
      </c>
      <c r="D474" s="40">
        <f>LN('Historical Prices (PG, SP500)'!O474/'Historical Prices (PG, SP500)'!O473)</f>
        <v>8.0035198025308167E-3</v>
      </c>
    </row>
    <row r="475" spans="2:4">
      <c r="B475" s="135">
        <f>'Historical Prices (PG, SP500)'!B475</f>
        <v>42285</v>
      </c>
      <c r="C475" s="40">
        <f>LN('Historical Prices (PG, SP500)'!F475/'Historical Prices (PG, SP500)'!F474)</f>
        <v>9.1818223543039534E-3</v>
      </c>
      <c r="D475" s="40">
        <f>LN('Historical Prices (PG, SP500)'!O475/'Historical Prices (PG, SP500)'!O474)</f>
        <v>8.7797803155266266E-3</v>
      </c>
    </row>
    <row r="476" spans="2:4">
      <c r="B476" s="135">
        <f>'Historical Prices (PG, SP500)'!B476</f>
        <v>42286</v>
      </c>
      <c r="C476" s="40">
        <f>LN('Historical Prices (PG, SP500)'!F476/'Historical Prices (PG, SP500)'!F475)</f>
        <v>1.0747045273141829E-3</v>
      </c>
      <c r="D476" s="40">
        <f>LN('Historical Prices (PG, SP500)'!O476/'Historical Prices (PG, SP500)'!O475)</f>
        <v>7.2484859143041565E-4</v>
      </c>
    </row>
    <row r="477" spans="2:4">
      <c r="B477" s="135">
        <f>'Historical Prices (PG, SP500)'!B477</f>
        <v>42289</v>
      </c>
      <c r="C477" s="40">
        <f>LN('Historical Prices (PG, SP500)'!F477/'Historical Prices (PG, SP500)'!F476)</f>
        <v>-2.0160076038424832E-3</v>
      </c>
      <c r="D477" s="40">
        <f>LN('Historical Prices (PG, SP500)'!O477/'Historical Prices (PG, SP500)'!O476)</f>
        <v>1.2746643338301428E-3</v>
      </c>
    </row>
    <row r="478" spans="2:4">
      <c r="B478" s="135">
        <f>'Historical Prices (PG, SP500)'!B478</f>
        <v>42290</v>
      </c>
      <c r="C478" s="40">
        <f>LN('Historical Prices (PG, SP500)'!F478/'Historical Prices (PG, SP500)'!F477)</f>
        <v>-2.9641761875148455E-3</v>
      </c>
      <c r="D478" s="40">
        <f>LN('Historical Prices (PG, SP500)'!O478/'Historical Prices (PG, SP500)'!O477)</f>
        <v>-6.8488239238575872E-3</v>
      </c>
    </row>
    <row r="479" spans="2:4">
      <c r="B479" s="135">
        <f>'Historical Prices (PG, SP500)'!B479</f>
        <v>42291</v>
      </c>
      <c r="C479" s="40">
        <f>LN('Historical Prices (PG, SP500)'!F479/'Historical Prices (PG, SP500)'!F478)</f>
        <v>1.3484090500461275E-3</v>
      </c>
      <c r="D479" s="40">
        <f>LN('Historical Prices (PG, SP500)'!O479/'Historical Prices (PG, SP500)'!O478)</f>
        <v>-4.7274308267142729E-3</v>
      </c>
    </row>
    <row r="480" spans="2:4">
      <c r="B480" s="135">
        <f>'Historical Prices (PG, SP500)'!B480</f>
        <v>42292</v>
      </c>
      <c r="C480" s="40">
        <f>LN('Historical Prices (PG, SP500)'!F480/'Historical Prices (PG, SP500)'!F479)</f>
        <v>8.0816278127507466E-4</v>
      </c>
      <c r="D480" s="40">
        <f>LN('Historical Prices (PG, SP500)'!O480/'Historical Prices (PG, SP500)'!O479)</f>
        <v>1.474355129517228E-2</v>
      </c>
    </row>
    <row r="481" spans="2:4">
      <c r="B481" s="135">
        <f>'Historical Prices (PG, SP500)'!B481</f>
        <v>42293</v>
      </c>
      <c r="C481" s="40">
        <f>LN('Historical Prices (PG, SP500)'!F481/'Historical Prices (PG, SP500)'!F480)</f>
        <v>8.4468559373989428E-3</v>
      </c>
      <c r="D481" s="40">
        <f>LN('Historical Prices (PG, SP500)'!O481/'Historical Prices (PG, SP500)'!O480)</f>
        <v>4.5600613744872197E-3</v>
      </c>
    </row>
    <row r="482" spans="2:4">
      <c r="B482" s="135">
        <f>'Historical Prices (PG, SP500)'!B482</f>
        <v>42296</v>
      </c>
      <c r="C482" s="40">
        <f>LN('Historical Prices (PG, SP500)'!F482/'Historical Prices (PG, SP500)'!F481)</f>
        <v>3.4653105396177304E-3</v>
      </c>
      <c r="D482" s="40">
        <f>LN('Historical Prices (PG, SP500)'!O482/'Historical Prices (PG, SP500)'!O481)</f>
        <v>2.7050902843496526E-4</v>
      </c>
    </row>
    <row r="483" spans="2:4">
      <c r="B483" s="135">
        <f>'Historical Prices (PG, SP500)'!B483</f>
        <v>42297</v>
      </c>
      <c r="C483" s="40">
        <f>LN('Historical Prices (PG, SP500)'!F483/'Historical Prices (PG, SP500)'!F482)</f>
        <v>-9.7601413932414515E-3</v>
      </c>
      <c r="D483" s="40">
        <f>LN('Historical Prices (PG, SP500)'!O483/'Historical Prices (PG, SP500)'!O482)</f>
        <v>-1.4221007367133545E-3</v>
      </c>
    </row>
    <row r="484" spans="2:4">
      <c r="B484" s="135">
        <f>'Historical Prices (PG, SP500)'!B484</f>
        <v>42298</v>
      </c>
      <c r="C484" s="40">
        <f>LN('Historical Prices (PG, SP500)'!F484/'Historical Prices (PG, SP500)'!F483)</f>
        <v>-1.1349993788524587E-2</v>
      </c>
      <c r="D484" s="40">
        <f>LN('Historical Prices (PG, SP500)'!O484/'Historical Prices (PG, SP500)'!O483)</f>
        <v>-5.8424493431773871E-3</v>
      </c>
    </row>
    <row r="485" spans="2:4">
      <c r="B485" s="135">
        <f>'Historical Prices (PG, SP500)'!B485</f>
        <v>42299</v>
      </c>
      <c r="C485" s="40">
        <f>LN('Historical Prices (PG, SP500)'!F485/'Historical Prices (PG, SP500)'!F484)</f>
        <v>1.6976991562235245E-2</v>
      </c>
      <c r="D485" s="40">
        <f>LN('Historical Prices (PG, SP500)'!O485/'Historical Prices (PG, SP500)'!O484)</f>
        <v>1.6490847328002923E-2</v>
      </c>
    </row>
    <row r="486" spans="2:4">
      <c r="B486" s="135">
        <f>'Historical Prices (PG, SP500)'!B486</f>
        <v>42300</v>
      </c>
      <c r="C486" s="40">
        <f>LN('Historical Prices (PG, SP500)'!F486/'Historical Prices (PG, SP500)'!F485)</f>
        <v>2.8708859237389299E-2</v>
      </c>
      <c r="D486" s="40">
        <f>LN('Historical Prices (PG, SP500)'!O486/'Historical Prices (PG, SP500)'!O485)</f>
        <v>1.0969953689202727E-2</v>
      </c>
    </row>
    <row r="487" spans="2:4">
      <c r="B487" s="135">
        <f>'Historical Prices (PG, SP500)'!B487</f>
        <v>42303</v>
      </c>
      <c r="C487" s="40">
        <f>LN('Historical Prices (PG, SP500)'!F487/'Historical Prices (PG, SP500)'!F486)</f>
        <v>5.9539265831572664E-3</v>
      </c>
      <c r="D487" s="40">
        <f>LN('Historical Prices (PG, SP500)'!O487/'Historical Prices (PG, SP500)'!O486)</f>
        <v>-1.9149326619372631E-3</v>
      </c>
    </row>
    <row r="488" spans="2:4">
      <c r="B488" s="135">
        <f>'Historical Prices (PG, SP500)'!B488</f>
        <v>42304</v>
      </c>
      <c r="C488" s="40">
        <f>LN('Historical Prices (PG, SP500)'!F488/'Historical Prices (PG, SP500)'!F487)</f>
        <v>-2.5842759090126434E-3</v>
      </c>
      <c r="D488" s="40">
        <f>LN('Historical Prices (PG, SP500)'!O488/'Historical Prices (PG, SP500)'!O487)</f>
        <v>-2.5573858343901608E-3</v>
      </c>
    </row>
    <row r="489" spans="2:4">
      <c r="B489" s="135">
        <f>'Historical Prices (PG, SP500)'!B489</f>
        <v>42305</v>
      </c>
      <c r="C489" s="40">
        <f>LN('Historical Prices (PG, SP500)'!F489/'Historical Prices (PG, SP500)'!F488)</f>
        <v>-1.0143116672930023E-2</v>
      </c>
      <c r="D489" s="40">
        <f>LN('Historical Prices (PG, SP500)'!O489/'Historical Prices (PG, SP500)'!O488)</f>
        <v>1.1770488448379798E-2</v>
      </c>
    </row>
    <row r="490" spans="2:4">
      <c r="B490" s="135">
        <f>'Historical Prices (PG, SP500)'!B490</f>
        <v>42306</v>
      </c>
      <c r="C490" s="40">
        <f>LN('Historical Prices (PG, SP500)'!F490/'Historical Prices (PG, SP500)'!F489)</f>
        <v>6.6436120517063893E-3</v>
      </c>
      <c r="D490" s="40">
        <f>LN('Historical Prices (PG, SP500)'!O490/'Historical Prices (PG, SP500)'!O489)</f>
        <v>-4.4987559745411469E-4</v>
      </c>
    </row>
    <row r="491" spans="2:4">
      <c r="B491" s="135">
        <f>'Historical Prices (PG, SP500)'!B491</f>
        <v>42307</v>
      </c>
      <c r="C491" s="40">
        <f>LN('Historical Prices (PG, SP500)'!F491/'Historical Prices (PG, SP500)'!F490)</f>
        <v>-8.3442469157685648E-3</v>
      </c>
      <c r="D491" s="40">
        <f>LN('Historical Prices (PG, SP500)'!O491/'Historical Prices (PG, SP500)'!O490)</f>
        <v>-4.8214818389651134E-3</v>
      </c>
    </row>
    <row r="492" spans="2:4">
      <c r="B492" s="135">
        <f>'Historical Prices (PG, SP500)'!B492</f>
        <v>42310</v>
      </c>
      <c r="C492" s="40">
        <f>LN('Historical Prices (PG, SP500)'!F492/'Historical Prices (PG, SP500)'!F491)</f>
        <v>2.8762081168129763E-3</v>
      </c>
      <c r="D492" s="40">
        <f>LN('Historical Prices (PG, SP500)'!O492/'Historical Prices (PG, SP500)'!O491)</f>
        <v>1.1803876623389281E-2</v>
      </c>
    </row>
    <row r="493" spans="2:4">
      <c r="B493" s="135">
        <f>'Historical Prices (PG, SP500)'!B493</f>
        <v>42311</v>
      </c>
      <c r="C493" s="40">
        <f>LN('Historical Prices (PG, SP500)'!F493/'Historical Prices (PG, SP500)'!F492)</f>
        <v>5.8575500649953108E-3</v>
      </c>
      <c r="D493" s="40">
        <f>LN('Historical Prices (PG, SP500)'!O493/'Historical Prices (PG, SP500)'!O492)</f>
        <v>2.7243528137560241E-3</v>
      </c>
    </row>
    <row r="494" spans="2:4">
      <c r="B494" s="135">
        <f>'Historical Prices (PG, SP500)'!B494</f>
        <v>42312</v>
      </c>
      <c r="C494" s="40">
        <f>LN('Historical Prices (PG, SP500)'!F494/'Historical Prices (PG, SP500)'!F493)</f>
        <v>1.2971254232876952E-4</v>
      </c>
      <c r="D494" s="40">
        <f>LN('Historical Prices (PG, SP500)'!O494/'Historical Prices (PG, SP500)'!O493)</f>
        <v>-3.5516667167835828E-3</v>
      </c>
    </row>
    <row r="495" spans="2:4">
      <c r="B495" s="135">
        <f>'Historical Prices (PG, SP500)'!B495</f>
        <v>42313</v>
      </c>
      <c r="C495" s="40">
        <f>LN('Historical Prices (PG, SP500)'!F495/'Historical Prices (PG, SP500)'!F494)</f>
        <v>-8.7325287816592875E-3</v>
      </c>
      <c r="D495" s="40">
        <f>LN('Historical Prices (PG, SP500)'!O495/'Historical Prices (PG, SP500)'!O494)</f>
        <v>-1.1327897786013324E-3</v>
      </c>
    </row>
    <row r="496" spans="2:4">
      <c r="B496" s="135">
        <f>'Historical Prices (PG, SP500)'!B496</f>
        <v>42314</v>
      </c>
      <c r="C496" s="40">
        <f>LN('Historical Prices (PG, SP500)'!F496/'Historical Prices (PG, SP500)'!F495)</f>
        <v>-1.0792405429921218E-2</v>
      </c>
      <c r="D496" s="40">
        <f>LN('Historical Prices (PG, SP500)'!O496/'Historical Prices (PG, SP500)'!O495)</f>
        <v>-3.4768203303673869E-4</v>
      </c>
    </row>
    <row r="497" spans="2:4">
      <c r="B497" s="135">
        <f>'Historical Prices (PG, SP500)'!B497</f>
        <v>42317</v>
      </c>
      <c r="C497" s="40">
        <f>LN('Historical Prices (PG, SP500)'!F497/'Historical Prices (PG, SP500)'!F496)</f>
        <v>-2.2520774935194223E-3</v>
      </c>
      <c r="D497" s="40">
        <f>LN('Historical Prices (PG, SP500)'!O497/'Historical Prices (PG, SP500)'!O496)</f>
        <v>-9.871290634763304E-3</v>
      </c>
    </row>
    <row r="498" spans="2:4">
      <c r="B498" s="135">
        <f>'Historical Prices (PG, SP500)'!B498</f>
        <v>42318</v>
      </c>
      <c r="C498" s="40">
        <f>LN('Historical Prices (PG, SP500)'!F498/'Historical Prices (PG, SP500)'!F497)</f>
        <v>4.8950948106656501E-3</v>
      </c>
      <c r="D498" s="40">
        <f>LN('Historical Prices (PG, SP500)'!O498/'Historical Prices (PG, SP500)'!O497)</f>
        <v>1.5094553561973928E-3</v>
      </c>
    </row>
    <row r="499" spans="2:4">
      <c r="B499" s="135">
        <f>'Historical Prices (PG, SP500)'!B499</f>
        <v>42319</v>
      </c>
      <c r="C499" s="40">
        <f>LN('Historical Prices (PG, SP500)'!F499/'Historical Prices (PG, SP500)'!F498)</f>
        <v>2.5044764294868275E-3</v>
      </c>
      <c r="D499" s="40">
        <f>LN('Historical Prices (PG, SP500)'!O499/'Historical Prices (PG, SP500)'!O498)</f>
        <v>-3.2333074641793741E-3</v>
      </c>
    </row>
    <row r="500" spans="2:4">
      <c r="B500" s="135">
        <f>'Historical Prices (PG, SP500)'!B500</f>
        <v>42320</v>
      </c>
      <c r="C500" s="40">
        <f>LN('Historical Prices (PG, SP500)'!F500/'Historical Prices (PG, SP500)'!F499)</f>
        <v>-1.7262345716612899E-2</v>
      </c>
      <c r="D500" s="40">
        <f>LN('Historical Prices (PG, SP500)'!O500/'Historical Prices (PG, SP500)'!O499)</f>
        <v>-1.4089163191530417E-2</v>
      </c>
    </row>
    <row r="501" spans="2:4">
      <c r="B501" s="135">
        <f>'Historical Prices (PG, SP500)'!B501</f>
        <v>42321</v>
      </c>
      <c r="C501" s="40">
        <f>LN('Historical Prices (PG, SP500)'!F501/'Historical Prices (PG, SP500)'!F500)</f>
        <v>-9.4201340645465818E-3</v>
      </c>
      <c r="D501" s="40">
        <f>LN('Historical Prices (PG, SP500)'!O501/'Historical Prices (PG, SP500)'!O500)</f>
        <v>-1.1270640608151911E-2</v>
      </c>
    </row>
    <row r="502" spans="2:4">
      <c r="B502" s="135">
        <f>'Historical Prices (PG, SP500)'!B502</f>
        <v>42324</v>
      </c>
      <c r="C502" s="40">
        <f>LN('Historical Prices (PG, SP500)'!F502/'Historical Prices (PG, SP500)'!F501)</f>
        <v>1.7955781648382636E-2</v>
      </c>
      <c r="D502" s="40">
        <f>LN('Historical Prices (PG, SP500)'!O502/'Historical Prices (PG, SP500)'!O501)</f>
        <v>1.4793302627265626E-2</v>
      </c>
    </row>
    <row r="503" spans="2:4">
      <c r="B503" s="135">
        <f>'Historical Prices (PG, SP500)'!B503</f>
        <v>42325</v>
      </c>
      <c r="C503" s="40">
        <f>LN('Historical Prices (PG, SP500)'!F503/'Historical Prices (PG, SP500)'!F502)</f>
        <v>-3.0591630615737398E-3</v>
      </c>
      <c r="D503" s="40">
        <f>LN('Historical Prices (PG, SP500)'!O503/'Historical Prices (PG, SP500)'!O502)</f>
        <v>-1.3402770185119402E-3</v>
      </c>
    </row>
    <row r="504" spans="2:4">
      <c r="B504" s="135">
        <f>'Historical Prices (PG, SP500)'!B504</f>
        <v>42326</v>
      </c>
      <c r="C504" s="40">
        <f>LN('Historical Prices (PG, SP500)'!F504/'Historical Prices (PG, SP500)'!F503)</f>
        <v>1.0995699167134188E-2</v>
      </c>
      <c r="D504" s="40">
        <f>LN('Historical Prices (PG, SP500)'!O504/'Historical Prices (PG, SP500)'!O503)</f>
        <v>1.6033230015307577E-2</v>
      </c>
    </row>
    <row r="505" spans="2:4">
      <c r="B505" s="135">
        <f>'Historical Prices (PG, SP500)'!B505</f>
        <v>42327</v>
      </c>
      <c r="C505" s="40">
        <f>LN('Historical Prices (PG, SP500)'!F505/'Historical Prices (PG, SP500)'!F504)</f>
        <v>4.2071978135850858E-3</v>
      </c>
      <c r="D505" s="40">
        <f>LN('Historical Prices (PG, SP500)'!O505/'Historical Prices (PG, SP500)'!O504)</f>
        <v>-1.1237403815994775E-3</v>
      </c>
    </row>
    <row r="506" spans="2:4">
      <c r="B506" s="135">
        <f>'Historical Prices (PG, SP500)'!B506</f>
        <v>42328</v>
      </c>
      <c r="C506" s="40">
        <f>LN('Historical Prices (PG, SP500)'!F506/'Historical Prices (PG, SP500)'!F505)</f>
        <v>-5.2617984774413398E-3</v>
      </c>
      <c r="D506" s="40">
        <f>LN('Historical Prices (PG, SP500)'!O506/'Historical Prices (PG, SP500)'!O505)</f>
        <v>3.8029554525950086E-3</v>
      </c>
    </row>
    <row r="507" spans="2:4">
      <c r="B507" s="135">
        <f>'Historical Prices (PG, SP500)'!B507</f>
        <v>42331</v>
      </c>
      <c r="C507" s="40">
        <f>LN('Historical Prices (PG, SP500)'!F507/'Historical Prices (PG, SP500)'!F506)</f>
        <v>1.9764285900321019E-3</v>
      </c>
      <c r="D507" s="40">
        <f>LN('Historical Prices (PG, SP500)'!O507/'Historical Prices (PG, SP500)'!O506)</f>
        <v>-1.2356238490984315E-3</v>
      </c>
    </row>
    <row r="508" spans="2:4">
      <c r="B508" s="135">
        <f>'Historical Prices (PG, SP500)'!B508</f>
        <v>42332</v>
      </c>
      <c r="C508" s="40">
        <f>LN('Historical Prices (PG, SP500)'!F508/'Historical Prices (PG, SP500)'!F507)</f>
        <v>6.2983544555156009E-3</v>
      </c>
      <c r="D508" s="40">
        <f>LN('Historical Prices (PG, SP500)'!O508/'Historical Prices (PG, SP500)'!O507)</f>
        <v>1.2212500944798874E-3</v>
      </c>
    </row>
    <row r="509" spans="2:4">
      <c r="B509" s="135">
        <f>'Historical Prices (PG, SP500)'!B509</f>
        <v>42333</v>
      </c>
      <c r="C509" s="40">
        <f>LN('Historical Prices (PG, SP500)'!F509/'Historical Prices (PG, SP500)'!F508)</f>
        <v>-7.2201823816912727E-3</v>
      </c>
      <c r="D509" s="40">
        <f>LN('Historical Prices (PG, SP500)'!O509/'Historical Prices (PG, SP500)'!O508)</f>
        <v>-1.2914090666574113E-4</v>
      </c>
    </row>
    <row r="510" spans="2:4">
      <c r="B510" s="135">
        <f>'Historical Prices (PG, SP500)'!B510</f>
        <v>42335</v>
      </c>
      <c r="C510" s="40">
        <f>LN('Historical Prices (PG, SP500)'!F510/'Historical Prices (PG, SP500)'!F509)</f>
        <v>-2.6385899387616242E-3</v>
      </c>
      <c r="D510" s="40">
        <f>LN('Historical Prices (PG, SP500)'!O510/'Historical Prices (PG, SP500)'!O509)</f>
        <v>5.934414473988609E-4</v>
      </c>
    </row>
    <row r="511" spans="2:4">
      <c r="B511" s="135">
        <f>'Historical Prices (PG, SP500)'!B511</f>
        <v>42338</v>
      </c>
      <c r="C511" s="40">
        <f>LN('Historical Prices (PG, SP500)'!F511/'Historical Prices (PG, SP500)'!F510)</f>
        <v>-1.1425672854750246E-2</v>
      </c>
      <c r="D511" s="40">
        <f>LN('Historical Prices (PG, SP500)'!O511/'Historical Prices (PG, SP500)'!O510)</f>
        <v>-4.6517999903487525E-3</v>
      </c>
    </row>
    <row r="512" spans="2:4">
      <c r="B512" s="135">
        <f>'Historical Prices (PG, SP500)'!B512</f>
        <v>42339</v>
      </c>
      <c r="C512" s="40">
        <f>LN('Historical Prices (PG, SP500)'!F512/'Historical Prices (PG, SP500)'!F511)</f>
        <v>1.4591133181704531E-2</v>
      </c>
      <c r="D512" s="40">
        <f>LN('Historical Prices (PG, SP500)'!O512/'Historical Prices (PG, SP500)'!O511)</f>
        <v>1.0623939088487118E-2</v>
      </c>
    </row>
    <row r="513" spans="2:4">
      <c r="B513" s="135">
        <f>'Historical Prices (PG, SP500)'!B513</f>
        <v>42340</v>
      </c>
      <c r="C513" s="40">
        <f>LN('Historical Prices (PG, SP500)'!F513/'Historical Prices (PG, SP500)'!F512)</f>
        <v>-1.9772101219469925E-3</v>
      </c>
      <c r="D513" s="40">
        <f>LN('Historical Prices (PG, SP500)'!O513/'Historical Prices (PG, SP500)'!O512)</f>
        <v>-1.1056592615916112E-2</v>
      </c>
    </row>
    <row r="514" spans="2:4">
      <c r="B514" s="135">
        <f>'Historical Prices (PG, SP500)'!B514</f>
        <v>42341</v>
      </c>
      <c r="C514" s="40">
        <f>LN('Historical Prices (PG, SP500)'!F514/'Historical Prices (PG, SP500)'!F513)</f>
        <v>-6.5997495076835187E-4</v>
      </c>
      <c r="D514" s="40">
        <f>LN('Historical Prices (PG, SP500)'!O514/'Historical Prices (PG, SP500)'!O513)</f>
        <v>-1.4477826648337327E-2</v>
      </c>
    </row>
    <row r="515" spans="2:4">
      <c r="B515" s="135">
        <f>'Historical Prices (PG, SP500)'!B515</f>
        <v>42342</v>
      </c>
      <c r="C515" s="40">
        <f>LN('Historical Prices (PG, SP500)'!F515/'Historical Prices (PG, SP500)'!F514)</f>
        <v>2.7220590600806172E-2</v>
      </c>
      <c r="D515" s="40">
        <f>LN('Historical Prices (PG, SP500)'!O515/'Historical Prices (PG, SP500)'!O514)</f>
        <v>2.0317856261110587E-2</v>
      </c>
    </row>
    <row r="516" spans="2:4">
      <c r="B516" s="135">
        <f>'Historical Prices (PG, SP500)'!B516</f>
        <v>42345</v>
      </c>
      <c r="C516" s="40">
        <f>LN('Historical Prices (PG, SP500)'!F516/'Historical Prices (PG, SP500)'!F515)</f>
        <v>6.914252676398106E-3</v>
      </c>
      <c r="D516" s="40">
        <f>LN('Historical Prices (PG, SP500)'!O516/'Historical Prices (PG, SP500)'!O515)</f>
        <v>-7.0140439391970736E-3</v>
      </c>
    </row>
    <row r="517" spans="2:4">
      <c r="B517" s="135">
        <f>'Historical Prices (PG, SP500)'!B517</f>
        <v>42346</v>
      </c>
      <c r="C517" s="40">
        <f>LN('Historical Prices (PG, SP500)'!F517/'Historical Prices (PG, SP500)'!F516)</f>
        <v>-7.9426882853830278E-3</v>
      </c>
      <c r="D517" s="40">
        <f>LN('Historical Prices (PG, SP500)'!O517/'Historical Prices (PG, SP500)'!O516)</f>
        <v>-6.5110523995720879E-3</v>
      </c>
    </row>
    <row r="518" spans="2:4">
      <c r="B518" s="135">
        <f>'Historical Prices (PG, SP500)'!B518</f>
        <v>42347</v>
      </c>
      <c r="C518" s="40">
        <f>LN('Historical Prices (PG, SP500)'!F518/'Historical Prices (PG, SP500)'!F517)</f>
        <v>-6.4333229578119884E-4</v>
      </c>
      <c r="D518" s="40">
        <f>LN('Historical Prices (PG, SP500)'!O518/'Historical Prices (PG, SP500)'!O517)</f>
        <v>-7.769086475925991E-3</v>
      </c>
    </row>
    <row r="519" spans="2:4">
      <c r="B519" s="135">
        <f>'Historical Prices (PG, SP500)'!B519</f>
        <v>42348</v>
      </c>
      <c r="C519" s="40">
        <f>LN('Historical Prices (PG, SP500)'!F519/'Historical Prices (PG, SP500)'!F518)</f>
        <v>1.157682310243046E-3</v>
      </c>
      <c r="D519" s="40">
        <f>LN('Historical Prices (PG, SP500)'!O519/'Historical Prices (PG, SP500)'!O518)</f>
        <v>2.2488564074157492E-3</v>
      </c>
    </row>
    <row r="520" spans="2:4">
      <c r="B520" s="135">
        <f>'Historical Prices (PG, SP500)'!B520</f>
        <v>42349</v>
      </c>
      <c r="C520" s="40">
        <f>LN('Historical Prices (PG, SP500)'!F520/'Historical Prices (PG, SP500)'!F519)</f>
        <v>-1.2858520297977951E-4</v>
      </c>
      <c r="D520" s="40">
        <f>LN('Historical Prices (PG, SP500)'!O520/'Historical Prices (PG, SP500)'!O519)</f>
        <v>-1.961386758563884E-2</v>
      </c>
    </row>
    <row r="521" spans="2:4">
      <c r="B521" s="135">
        <f>'Historical Prices (PG, SP500)'!B521</f>
        <v>42352</v>
      </c>
      <c r="C521" s="40">
        <f>LN('Historical Prices (PG, SP500)'!F521/'Historical Prices (PG, SP500)'!F520)</f>
        <v>6.5355778220205409E-3</v>
      </c>
      <c r="D521" s="40">
        <f>LN('Historical Prices (PG, SP500)'!O521/'Historical Prices (PG, SP500)'!O520)</f>
        <v>4.7442879213808178E-3</v>
      </c>
    </row>
    <row r="522" spans="2:4">
      <c r="B522" s="135">
        <f>'Historical Prices (PG, SP500)'!B522</f>
        <v>42353</v>
      </c>
      <c r="C522" s="40">
        <f>LN('Historical Prices (PG, SP500)'!F522/'Historical Prices (PG, SP500)'!F521)</f>
        <v>1.7598719583496614E-2</v>
      </c>
      <c r="D522" s="40">
        <f>LN('Historical Prices (PG, SP500)'!O522/'Historical Prices (PG, SP500)'!O521)</f>
        <v>1.0562580218900188E-2</v>
      </c>
    </row>
    <row r="523" spans="2:4">
      <c r="B523" s="135">
        <f>'Historical Prices (PG, SP500)'!B523</f>
        <v>42354</v>
      </c>
      <c r="C523" s="40">
        <f>LN('Historical Prices (PG, SP500)'!F523/'Historical Prices (PG, SP500)'!F522)</f>
        <v>1.6307052290148696E-2</v>
      </c>
      <c r="D523" s="40">
        <f>LN('Historical Prices (PG, SP500)'!O523/'Historical Prices (PG, SP500)'!O522)</f>
        <v>1.4410635565352437E-2</v>
      </c>
    </row>
    <row r="524" spans="2:4">
      <c r="B524" s="135">
        <f>'Historical Prices (PG, SP500)'!B524</f>
        <v>42355</v>
      </c>
      <c r="C524" s="40">
        <f>LN('Historical Prices (PG, SP500)'!F524/'Historical Prices (PG, SP500)'!F523)</f>
        <v>-8.6805729150477764E-3</v>
      </c>
      <c r="D524" s="40">
        <f>LN('Historical Prices (PG, SP500)'!O524/'Historical Prices (PG, SP500)'!O523)</f>
        <v>-1.5154776290347281E-2</v>
      </c>
    </row>
    <row r="525" spans="2:4">
      <c r="B525" s="135">
        <f>'Historical Prices (PG, SP500)'!B525</f>
        <v>42356</v>
      </c>
      <c r="C525" s="40">
        <f>LN('Historical Prices (PG, SP500)'!F525/'Historical Prices (PG, SP500)'!F524)</f>
        <v>-2.7271025040334015E-2</v>
      </c>
      <c r="D525" s="40">
        <f>LN('Historical Prices (PG, SP500)'!O525/'Historical Prices (PG, SP500)'!O524)</f>
        <v>-1.7957495093582236E-2</v>
      </c>
    </row>
    <row r="526" spans="2:4">
      <c r="B526" s="135">
        <f>'Historical Prices (PG, SP500)'!B526</f>
        <v>42359</v>
      </c>
      <c r="C526" s="40">
        <f>LN('Historical Prices (PG, SP500)'!F526/'Historical Prices (PG, SP500)'!F525)</f>
        <v>1.0440635091807206E-2</v>
      </c>
      <c r="D526" s="40">
        <f>LN('Historical Prices (PG, SP500)'!O526/'Historical Prices (PG, SP500)'!O525)</f>
        <v>7.7483064365918945E-3</v>
      </c>
    </row>
    <row r="527" spans="2:4">
      <c r="B527" s="135">
        <f>'Historical Prices (PG, SP500)'!B527</f>
        <v>42360</v>
      </c>
      <c r="C527" s="40">
        <f>LN('Historical Prices (PG, SP500)'!F527/'Historical Prices (PG, SP500)'!F526)</f>
        <v>8.1993650217918983E-3</v>
      </c>
      <c r="D527" s="40">
        <f>LN('Historical Prices (PG, SP500)'!O527/'Historical Prices (PG, SP500)'!O526)</f>
        <v>8.7780959420341153E-3</v>
      </c>
    </row>
    <row r="528" spans="2:4">
      <c r="B528" s="135">
        <f>'Historical Prices (PG, SP500)'!B528</f>
        <v>42361</v>
      </c>
      <c r="C528" s="40">
        <f>LN('Historical Prices (PG, SP500)'!F528/'Historical Prices (PG, SP500)'!F527)</f>
        <v>4.0120415905640656E-3</v>
      </c>
      <c r="D528" s="40">
        <f>LN('Historical Prices (PG, SP500)'!O528/'Historical Prices (PG, SP500)'!O527)</f>
        <v>1.2341596351676601E-2</v>
      </c>
    </row>
    <row r="529" spans="2:4">
      <c r="B529" s="135">
        <f>'Historical Prices (PG, SP500)'!B529</f>
        <v>42362</v>
      </c>
      <c r="C529" s="40">
        <f>LN('Historical Prices (PG, SP500)'!F529/'Historical Prices (PG, SP500)'!F528)</f>
        <v>-1.6279134621843799E-3</v>
      </c>
      <c r="D529" s="40">
        <f>LN('Historical Prices (PG, SP500)'!O529/'Historical Prices (PG, SP500)'!O528)</f>
        <v>-1.5999154873061849E-3</v>
      </c>
    </row>
    <row r="530" spans="2:4">
      <c r="B530" s="135">
        <f>'Historical Prices (PG, SP500)'!B530</f>
        <v>42366</v>
      </c>
      <c r="C530" s="40">
        <f>LN('Historical Prices (PG, SP500)'!F530/'Historical Prices (PG, SP500)'!F529)</f>
        <v>1.6279134621845059E-3</v>
      </c>
      <c r="D530" s="40">
        <f>LN('Historical Prices (PG, SP500)'!O530/'Historical Prices (PG, SP500)'!O529)</f>
        <v>-2.1809363425864849E-3</v>
      </c>
    </row>
    <row r="531" spans="2:4">
      <c r="B531" s="135">
        <f>'Historical Prices (PG, SP500)'!B531</f>
        <v>42367</v>
      </c>
      <c r="C531" s="40">
        <f>LN('Historical Prices (PG, SP500)'!F531/'Historical Prices (PG, SP500)'!F530)</f>
        <v>5.4904430754627448E-3</v>
      </c>
      <c r="D531" s="40">
        <f>LN('Historical Prices (PG, SP500)'!O531/'Historical Prices (PG, SP500)'!O530)</f>
        <v>1.0573663970038498E-2</v>
      </c>
    </row>
    <row r="532" spans="2:4">
      <c r="B532" s="135">
        <f>'Historical Prices (PG, SP500)'!B532</f>
        <v>42368</v>
      </c>
      <c r="C532" s="40">
        <f>LN('Historical Prices (PG, SP500)'!F532/'Historical Prices (PG, SP500)'!F531)</f>
        <v>-3.615300306193212E-3</v>
      </c>
      <c r="D532" s="40">
        <f>LN('Historical Prices (PG, SP500)'!O532/'Historical Prices (PG, SP500)'!O531)</f>
        <v>-7.2433987852541376E-3</v>
      </c>
    </row>
    <row r="533" spans="2:4">
      <c r="B533" s="135">
        <f>'Historical Prices (PG, SP500)'!B533</f>
        <v>42369</v>
      </c>
      <c r="C533" s="40">
        <f>LN('Historical Prices (PG, SP500)'!F533/'Historical Prices (PG, SP500)'!F532)</f>
        <v>-8.2768968059343511E-3</v>
      </c>
      <c r="D533" s="40">
        <f>LN('Historical Prices (PG, SP500)'!O533/'Historical Prices (PG, SP500)'!O532)</f>
        <v>-9.4564850357659186E-3</v>
      </c>
    </row>
    <row r="534" spans="2:4">
      <c r="B534" s="135">
        <f>'Historical Prices (PG, SP500)'!B534</f>
        <v>42373</v>
      </c>
      <c r="C534" s="40">
        <f>LN('Historical Prices (PG, SP500)'!F534/'Historical Prices (PG, SP500)'!F533)</f>
        <v>-1.3183115933881549E-2</v>
      </c>
      <c r="D534" s="40">
        <f>LN('Historical Prices (PG, SP500)'!O534/'Historical Prices (PG, SP500)'!O533)</f>
        <v>-1.5422041688326272E-2</v>
      </c>
    </row>
    <row r="535" spans="2:4">
      <c r="B535" s="135">
        <f>'Historical Prices (PG, SP500)'!B535</f>
        <v>42374</v>
      </c>
      <c r="C535" s="40">
        <f>LN('Historical Prices (PG, SP500)'!F535/'Historical Prices (PG, SP500)'!F534)</f>
        <v>3.1849188072165264E-3</v>
      </c>
      <c r="D535" s="40">
        <f>LN('Historical Prices (PG, SP500)'!O535/'Historical Prices (PG, SP500)'!O534)</f>
        <v>2.0102042596295308E-3</v>
      </c>
    </row>
    <row r="536" spans="2:4">
      <c r="B536" s="135">
        <f>'Historical Prices (PG, SP500)'!B536</f>
        <v>42375</v>
      </c>
      <c r="C536" s="40">
        <f>LN('Historical Prices (PG, SP500)'!F536/'Historical Prices (PG, SP500)'!F535)</f>
        <v>-9.7138031260680033E-3</v>
      </c>
      <c r="D536" s="40">
        <f>LN('Historical Prices (PG, SP500)'!O536/'Historical Prices (PG, SP500)'!O535)</f>
        <v>-1.3202162915856163E-2</v>
      </c>
    </row>
    <row r="537" spans="2:4">
      <c r="B537" s="135">
        <f>'Historical Prices (PG, SP500)'!B537</f>
        <v>42376</v>
      </c>
      <c r="C537" s="40">
        <f>LN('Historical Prices (PG, SP500)'!F537/'Historical Prices (PG, SP500)'!F536)</f>
        <v>-8.7719989164021118E-3</v>
      </c>
      <c r="D537" s="40">
        <f>LN('Historical Prices (PG, SP500)'!O537/'Historical Prices (PG, SP500)'!O536)</f>
        <v>-2.3985816544630535E-2</v>
      </c>
    </row>
    <row r="538" spans="2:4">
      <c r="B538" s="135">
        <f>'Historical Prices (PG, SP500)'!B538</f>
        <v>42377</v>
      </c>
      <c r="C538" s="40">
        <f>LN('Historical Prices (PG, SP500)'!F538/'Historical Prices (PG, SP500)'!F537)</f>
        <v>-1.5801817431251943E-2</v>
      </c>
      <c r="D538" s="40">
        <f>LN('Historical Prices (PG, SP500)'!O538/'Historical Prices (PG, SP500)'!O537)</f>
        <v>-1.0897537692782108E-2</v>
      </c>
    </row>
    <row r="539" spans="2:4">
      <c r="B539" s="135">
        <f>'Historical Prices (PG, SP500)'!B539</f>
        <v>42380</v>
      </c>
      <c r="C539" s="40">
        <f>LN('Historical Prices (PG, SP500)'!F539/'Historical Prices (PG, SP500)'!F538)</f>
        <v>9.1719328067596129E-3</v>
      </c>
      <c r="D539" s="40">
        <f>LN('Historical Prices (PG, SP500)'!O539/'Historical Prices (PG, SP500)'!O538)</f>
        <v>8.529084787104222E-4</v>
      </c>
    </row>
    <row r="540" spans="2:4">
      <c r="B540" s="135">
        <f>'Historical Prices (PG, SP500)'!B540</f>
        <v>42381</v>
      </c>
      <c r="C540" s="40">
        <f>LN('Historical Prices (PG, SP500)'!F540/'Historical Prices (PG, SP500)'!F539)</f>
        <v>-2.0889941008465241E-3</v>
      </c>
      <c r="D540" s="40">
        <f>LN('Historical Prices (PG, SP500)'!O540/'Historical Prices (PG, SP500)'!O539)</f>
        <v>7.7725142384488712E-3</v>
      </c>
    </row>
    <row r="541" spans="2:4">
      <c r="B541" s="135">
        <f>'Historical Prices (PG, SP500)'!B541</f>
        <v>42382</v>
      </c>
      <c r="C541" s="40">
        <f>LN('Historical Prices (PG, SP500)'!F541/'Historical Prices (PG, SP500)'!F540)</f>
        <v>-8.6637979574243611E-3</v>
      </c>
      <c r="D541" s="40">
        <f>LN('Historical Prices (PG, SP500)'!O541/'Historical Prices (PG, SP500)'!O540)</f>
        <v>-2.5282375384065234E-2</v>
      </c>
    </row>
    <row r="542" spans="2:4">
      <c r="B542" s="135">
        <f>'Historical Prices (PG, SP500)'!B542</f>
        <v>42383</v>
      </c>
      <c r="C542" s="40">
        <f>LN('Historical Prices (PG, SP500)'!F542/'Historical Prices (PG, SP500)'!F541)</f>
        <v>3.9474261784135716E-3</v>
      </c>
      <c r="D542" s="40">
        <f>LN('Historical Prices (PG, SP500)'!O542/'Historical Prices (PG, SP500)'!O541)</f>
        <v>1.6558061184935031E-2</v>
      </c>
    </row>
    <row r="543" spans="2:4">
      <c r="B543" s="135">
        <f>'Historical Prices (PG, SP500)'!B543</f>
        <v>42384</v>
      </c>
      <c r="C543" s="40">
        <f>LN('Historical Prices (PG, SP500)'!F543/'Historical Prices (PG, SP500)'!F542)</f>
        <v>-1.5483654286688618E-2</v>
      </c>
      <c r="D543" s="40">
        <f>LN('Historical Prices (PG, SP500)'!O543/'Historical Prices (PG, SP500)'!O542)</f>
        <v>-2.183577282074398E-2</v>
      </c>
    </row>
    <row r="544" spans="2:4">
      <c r="B544" s="135">
        <f>'Historical Prices (PG, SP500)'!B544</f>
        <v>42388</v>
      </c>
      <c r="C544" s="40">
        <f>LN('Historical Prices (PG, SP500)'!F544/'Historical Prices (PG, SP500)'!F543)</f>
        <v>2.3071353969274653E-2</v>
      </c>
      <c r="D544" s="40">
        <f>LN('Historical Prices (PG, SP500)'!O544/'Historical Prices (PG, SP500)'!O543)</f>
        <v>5.316801874443635E-4</v>
      </c>
    </row>
    <row r="545" spans="2:4">
      <c r="B545" s="135">
        <f>'Historical Prices (PG, SP500)'!B545</f>
        <v>42389</v>
      </c>
      <c r="C545" s="40">
        <f>LN('Historical Prices (PG, SP500)'!F545/'Historical Prices (PG, SP500)'!F544)</f>
        <v>-1.1798786200079908E-2</v>
      </c>
      <c r="D545" s="40">
        <f>LN('Historical Prices (PG, SP500)'!O545/'Historical Prices (PG, SP500)'!O544)</f>
        <v>-1.1762766026242346E-2</v>
      </c>
    </row>
    <row r="546" spans="2:4">
      <c r="B546" s="135">
        <f>'Historical Prices (PG, SP500)'!B546</f>
        <v>42390</v>
      </c>
      <c r="C546" s="40">
        <f>LN('Historical Prices (PG, SP500)'!F546/'Historical Prices (PG, SP500)'!F545)</f>
        <v>1.1668424521964165E-2</v>
      </c>
      <c r="D546" s="40">
        <f>LN('Historical Prices (PG, SP500)'!O546/'Historical Prices (PG, SP500)'!O545)</f>
        <v>5.1819885399586188E-3</v>
      </c>
    </row>
    <row r="547" spans="2:4">
      <c r="B547" s="135">
        <f>'Historical Prices (PG, SP500)'!B547</f>
        <v>42391</v>
      </c>
      <c r="C547" s="40">
        <f>LN('Historical Prices (PG, SP500)'!F547/'Historical Prices (PG, SP500)'!F546)</f>
        <v>8.3074204620224024E-3</v>
      </c>
      <c r="D547" s="40">
        <f>LN('Historical Prices (PG, SP500)'!O547/'Historical Prices (PG, SP500)'!O546)</f>
        <v>2.0080726790476438E-2</v>
      </c>
    </row>
    <row r="548" spans="2:4">
      <c r="B548" s="135">
        <f>'Historical Prices (PG, SP500)'!B548</f>
        <v>42394</v>
      </c>
      <c r="C548" s="40">
        <f>LN('Historical Prices (PG, SP500)'!F548/'Historical Prices (PG, SP500)'!F547)</f>
        <v>-6.6144201117347735E-3</v>
      </c>
      <c r="D548" s="40">
        <f>LN('Historical Prices (PG, SP500)'!O548/'Historical Prices (PG, SP500)'!O547)</f>
        <v>-1.5761544984816713E-2</v>
      </c>
    </row>
    <row r="549" spans="2:4">
      <c r="B549" s="135">
        <f>'Historical Prices (PG, SP500)'!B549</f>
        <v>42395</v>
      </c>
      <c r="C549" s="40">
        <f>LN('Historical Prices (PG, SP500)'!F549/'Historical Prices (PG, SP500)'!F548)</f>
        <v>2.5184423028186506E-2</v>
      </c>
      <c r="D549" s="40">
        <f>LN('Historical Prices (PG, SP500)'!O549/'Historical Prices (PG, SP500)'!O548)</f>
        <v>1.4045237921062189E-2</v>
      </c>
    </row>
    <row r="550" spans="2:4">
      <c r="B550" s="135">
        <f>'Historical Prices (PG, SP500)'!B550</f>
        <v>42396</v>
      </c>
      <c r="C550" s="40">
        <f>LN('Historical Prices (PG, SP500)'!F550/'Historical Prices (PG, SP500)'!F549)</f>
        <v>-1.2683205316886653E-4</v>
      </c>
      <c r="D550" s="40">
        <f>LN('Historical Prices (PG, SP500)'!O550/'Historical Prices (PG, SP500)'!O549)</f>
        <v>-1.0922922453367977E-2</v>
      </c>
    </row>
    <row r="551" spans="2:4">
      <c r="B551" s="135">
        <f>'Historical Prices (PG, SP500)'!B551</f>
        <v>42397</v>
      </c>
      <c r="C551" s="40">
        <f>LN('Historical Prices (PG, SP500)'!F551/'Historical Prices (PG, SP500)'!F550)</f>
        <v>1.2861064685688995E-2</v>
      </c>
      <c r="D551" s="40">
        <f>LN('Historical Prices (PG, SP500)'!O551/'Historical Prices (PG, SP500)'!O550)</f>
        <v>5.5133506231893649E-3</v>
      </c>
    </row>
    <row r="552" spans="2:4">
      <c r="B552" s="135">
        <f>'Historical Prices (PG, SP500)'!B552</f>
        <v>42398</v>
      </c>
      <c r="C552" s="40">
        <f>LN('Historical Prices (PG, SP500)'!F552/'Historical Prices (PG, SP500)'!F551)</f>
        <v>2.3157520215990688E-2</v>
      </c>
      <c r="D552" s="40">
        <f>LN('Historical Prices (PG, SP500)'!O552/'Historical Prices (PG, SP500)'!O551)</f>
        <v>2.4458651059441346E-2</v>
      </c>
    </row>
    <row r="553" spans="2:4">
      <c r="B553" s="135">
        <f>'Historical Prices (PG, SP500)'!B553</f>
        <v>42401</v>
      </c>
      <c r="C553" s="40">
        <f>LN('Historical Prices (PG, SP500)'!F553/'Historical Prices (PG, SP500)'!F552)</f>
        <v>-7.0020430114576867E-3</v>
      </c>
      <c r="D553" s="40">
        <f>LN('Historical Prices (PG, SP500)'!O553/'Historical Prices (PG, SP500)'!O552)</f>
        <v>-4.433346643196018E-4</v>
      </c>
    </row>
    <row r="554" spans="2:4">
      <c r="B554" s="135">
        <f>'Historical Prices (PG, SP500)'!B554</f>
        <v>42402</v>
      </c>
      <c r="C554" s="40">
        <f>LN('Historical Prices (PG, SP500)'!F554/'Historical Prices (PG, SP500)'!F553)</f>
        <v>-1.1156704017494842E-2</v>
      </c>
      <c r="D554" s="40">
        <f>LN('Historical Prices (PG, SP500)'!O554/'Historical Prices (PG, SP500)'!O553)</f>
        <v>-1.8920968934657827E-2</v>
      </c>
    </row>
    <row r="555" spans="2:4">
      <c r="B555" s="135">
        <f>'Historical Prices (PG, SP500)'!B555</f>
        <v>42403</v>
      </c>
      <c r="C555" s="40">
        <f>LN('Historical Prices (PG, SP500)'!F555/'Historical Prices (PG, SP500)'!F554)</f>
        <v>1.0910063652828433E-2</v>
      </c>
      <c r="D555" s="40">
        <f>LN('Historical Prices (PG, SP500)'!O555/'Historical Prices (PG, SP500)'!O554)</f>
        <v>4.9796200223488655E-3</v>
      </c>
    </row>
    <row r="556" spans="2:4">
      <c r="B556" s="135">
        <f>'Historical Prices (PG, SP500)'!B556</f>
        <v>42404</v>
      </c>
      <c r="C556" s="40">
        <f>LN('Historical Prices (PG, SP500)'!F556/'Historical Prices (PG, SP500)'!F555)</f>
        <v>-4.9443983592732405E-3</v>
      </c>
      <c r="D556" s="40">
        <f>LN('Historical Prices (PG, SP500)'!O556/'Historical Prices (PG, SP500)'!O555)</f>
        <v>1.5255683580189725E-3</v>
      </c>
    </row>
    <row r="557" spans="2:4">
      <c r="B557" s="135">
        <f>'Historical Prices (PG, SP500)'!B557</f>
        <v>42405</v>
      </c>
      <c r="C557" s="40">
        <f>LN('Historical Prices (PG, SP500)'!F557/'Historical Prices (PG, SP500)'!F556)</f>
        <v>6.1766721206375158E-3</v>
      </c>
      <c r="D557" s="40">
        <f>LN('Historical Prices (PG, SP500)'!O557/'Historical Prices (PG, SP500)'!O556)</f>
        <v>-1.8654158095200504E-2</v>
      </c>
    </row>
    <row r="558" spans="2:4">
      <c r="B558" s="135">
        <f>'Historical Prices (PG, SP500)'!B558</f>
        <v>42408</v>
      </c>
      <c r="C558" s="40">
        <f>LN('Historical Prices (PG, SP500)'!F558/'Historical Prices (PG, SP500)'!F557)</f>
        <v>1.733660805761978E-2</v>
      </c>
      <c r="D558" s="40">
        <f>LN('Historical Prices (PG, SP500)'!O558/'Historical Prices (PG, SP500)'!O557)</f>
        <v>-1.4255058233664721E-2</v>
      </c>
    </row>
    <row r="559" spans="2:4">
      <c r="B559" s="135">
        <f>'Historical Prices (PG, SP500)'!B559</f>
        <v>42409</v>
      </c>
      <c r="C559" s="40">
        <f>LN('Historical Prices (PG, SP500)'!F559/'Historical Prices (PG, SP500)'!F558)</f>
        <v>2.4199443126705962E-4</v>
      </c>
      <c r="D559" s="40">
        <f>LN('Historical Prices (PG, SP500)'!O559/'Historical Prices (PG, SP500)'!O558)</f>
        <v>-6.638403938297871E-4</v>
      </c>
    </row>
    <row r="560" spans="2:4">
      <c r="B560" s="135">
        <f>'Historical Prices (PG, SP500)'!B560</f>
        <v>42410</v>
      </c>
      <c r="C560" s="40">
        <f>LN('Historical Prices (PG, SP500)'!F560/'Historical Prices (PG, SP500)'!F559)</f>
        <v>-1.2419445977349388E-2</v>
      </c>
      <c r="D560" s="40">
        <f>LN('Historical Prices (PG, SP500)'!O560/'Historical Prices (PG, SP500)'!O559)</f>
        <v>-1.8896835434723531E-4</v>
      </c>
    </row>
    <row r="561" spans="2:4">
      <c r="B561" s="135">
        <f>'Historical Prices (PG, SP500)'!B561</f>
        <v>42411</v>
      </c>
      <c r="C561" s="40">
        <f>LN('Historical Prices (PG, SP500)'!F561/'Historical Prices (PG, SP500)'!F560)</f>
        <v>-2.129848892983828E-2</v>
      </c>
      <c r="D561" s="40">
        <f>LN('Historical Prices (PG, SP500)'!O561/'Historical Prices (PG, SP500)'!O560)</f>
        <v>-1.2377447169312198E-2</v>
      </c>
    </row>
    <row r="562" spans="2:4">
      <c r="B562" s="135">
        <f>'Historical Prices (PG, SP500)'!B562</f>
        <v>42412</v>
      </c>
      <c r="C562" s="40">
        <f>LN('Historical Prices (PG, SP500)'!F562/'Historical Prices (PG, SP500)'!F561)</f>
        <v>1.35497877629736E-2</v>
      </c>
      <c r="D562" s="40">
        <f>LN('Historical Prices (PG, SP500)'!O562/'Historical Prices (PG, SP500)'!O561)</f>
        <v>1.933001507774379E-2</v>
      </c>
    </row>
    <row r="563" spans="2:4">
      <c r="B563" s="135">
        <f>'Historical Prices (PG, SP500)'!B563</f>
        <v>42416</v>
      </c>
      <c r="C563" s="40">
        <f>LN('Historical Prices (PG, SP500)'!F563/'Historical Prices (PG, SP500)'!F562)</f>
        <v>5.9092010305157126E-3</v>
      </c>
      <c r="D563" s="40">
        <f>LN('Historical Prices (PG, SP500)'!O563/'Historical Prices (PG, SP500)'!O562)</f>
        <v>1.638173787203618E-2</v>
      </c>
    </row>
    <row r="564" spans="2:4">
      <c r="B564" s="135">
        <f>'Historical Prices (PG, SP500)'!B564</f>
        <v>42417</v>
      </c>
      <c r="C564" s="40">
        <f>LN('Historical Prices (PG, SP500)'!F564/'Historical Prices (PG, SP500)'!F563)</f>
        <v>1.1957146022911865E-2</v>
      </c>
      <c r="D564" s="40">
        <f>LN('Historical Prices (PG, SP500)'!O564/'Historical Prices (PG, SP500)'!O563)</f>
        <v>1.6346110504470802E-2</v>
      </c>
    </row>
    <row r="565" spans="2:4">
      <c r="B565" s="135">
        <f>'Historical Prices (PG, SP500)'!B565</f>
        <v>42418</v>
      </c>
      <c r="C565" s="40">
        <f>LN('Historical Prices (PG, SP500)'!F565/'Historical Prices (PG, SP500)'!F564)</f>
        <v>-5.7166609494367785E-3</v>
      </c>
      <c r="D565" s="40">
        <f>LN('Historical Prices (PG, SP500)'!O565/'Historical Prices (PG, SP500)'!O564)</f>
        <v>-4.6766320024294265E-3</v>
      </c>
    </row>
    <row r="566" spans="2:4">
      <c r="B566" s="135">
        <f>'Historical Prices (PG, SP500)'!B566</f>
        <v>42419</v>
      </c>
      <c r="C566" s="40">
        <f>LN('Historical Prices (PG, SP500)'!F566/'Historical Prices (PG, SP500)'!F565)</f>
        <v>-2.3203526971658566E-3</v>
      </c>
      <c r="D566" s="40">
        <f>LN('Historical Prices (PG, SP500)'!O566/'Historical Prices (PG, SP500)'!O565)</f>
        <v>-2.6033408087892532E-5</v>
      </c>
    </row>
    <row r="567" spans="2:4">
      <c r="B567" s="135">
        <f>'Historical Prices (PG, SP500)'!B567</f>
        <v>42422</v>
      </c>
      <c r="C567" s="40">
        <f>LN('Historical Prices (PG, SP500)'!F567/'Historical Prices (PG, SP500)'!F566)</f>
        <v>4.1483222513275658E-3</v>
      </c>
      <c r="D567" s="40">
        <f>LN('Historical Prices (PG, SP500)'!O567/'Historical Prices (PG, SP500)'!O566)</f>
        <v>1.43507312538776E-2</v>
      </c>
    </row>
    <row r="568" spans="2:4">
      <c r="B568" s="135">
        <f>'Historical Prices (PG, SP500)'!B568</f>
        <v>42423</v>
      </c>
      <c r="C568" s="40">
        <f>LN('Historical Prices (PG, SP500)'!F568/'Historical Prices (PG, SP500)'!F567)</f>
        <v>-3.9038601459265095E-3</v>
      </c>
      <c r="D568" s="40">
        <f>LN('Historical Prices (PG, SP500)'!O568/'Historical Prices (PG, SP500)'!O567)</f>
        <v>-1.2532577326809282E-2</v>
      </c>
    </row>
    <row r="569" spans="2:4">
      <c r="B569" s="135">
        <f>'Historical Prices (PG, SP500)'!B569</f>
        <v>42424</v>
      </c>
      <c r="C569" s="40">
        <f>LN('Historical Prices (PG, SP500)'!F569/'Historical Prices (PG, SP500)'!F568)</f>
        <v>-3.0605398942877122E-3</v>
      </c>
      <c r="D569" s="40">
        <f>LN('Historical Prices (PG, SP500)'!O569/'Historical Prices (PG, SP500)'!O568)</f>
        <v>4.4299598797164323E-3</v>
      </c>
    </row>
    <row r="570" spans="2:4">
      <c r="B570" s="135">
        <f>'Historical Prices (PG, SP500)'!B570</f>
        <v>42425</v>
      </c>
      <c r="C570" s="40">
        <f>LN('Historical Prices (PG, SP500)'!F570/'Historical Prices (PG, SP500)'!F569)</f>
        <v>9.5180465782654204E-3</v>
      </c>
      <c r="D570" s="40">
        <f>LN('Historical Prices (PG, SP500)'!O570/'Historical Prices (PG, SP500)'!O569)</f>
        <v>1.1284366553322904E-2</v>
      </c>
    </row>
    <row r="571" spans="2:4">
      <c r="B571" s="135">
        <f>'Historical Prices (PG, SP500)'!B571</f>
        <v>42426</v>
      </c>
      <c r="C571" s="40">
        <f>LN('Historical Prices (PG, SP500)'!F571/'Historical Prices (PG, SP500)'!F570)</f>
        <v>-1.5174031302240557E-2</v>
      </c>
      <c r="D571" s="40">
        <f>LN('Historical Prices (PG, SP500)'!O571/'Historical Prices (PG, SP500)'!O570)</f>
        <v>-1.8718651532711654E-3</v>
      </c>
    </row>
    <row r="572" spans="2:4">
      <c r="B572" s="135">
        <f>'Historical Prices (PG, SP500)'!B572</f>
        <v>42429</v>
      </c>
      <c r="C572" s="40">
        <f>LN('Historical Prices (PG, SP500)'!F572/'Historical Prices (PG, SP500)'!F571)</f>
        <v>-1.00378438090107E-2</v>
      </c>
      <c r="D572" s="40">
        <f>LN('Historical Prices (PG, SP500)'!O572/'Historical Prices (PG, SP500)'!O571)</f>
        <v>-8.1541314223962831E-3</v>
      </c>
    </row>
    <row r="573" spans="2:4">
      <c r="B573" s="135">
        <f>'Historical Prices (PG, SP500)'!B573</f>
        <v>42430</v>
      </c>
      <c r="C573" s="40">
        <f>LN('Historical Prices (PG, SP500)'!F573/'Historical Prices (PG, SP500)'!F572)</f>
        <v>1.163958134358588E-2</v>
      </c>
      <c r="D573" s="40">
        <f>LN('Historical Prices (PG, SP500)'!O573/'Historical Prices (PG, SP500)'!O572)</f>
        <v>2.3588385853510946E-2</v>
      </c>
    </row>
    <row r="574" spans="2:4">
      <c r="B574" s="135">
        <f>'Historical Prices (PG, SP500)'!B574</f>
        <v>42431</v>
      </c>
      <c r="C574" s="40">
        <f>LN('Historical Prices (PG, SP500)'!F574/'Historical Prices (PG, SP500)'!F573)</f>
        <v>1.6119532712717859E-2</v>
      </c>
      <c r="D574" s="40">
        <f>LN('Historical Prices (PG, SP500)'!O574/'Historical Prices (PG, SP500)'!O573)</f>
        <v>4.0859495652811485E-3</v>
      </c>
    </row>
    <row r="575" spans="2:4">
      <c r="B575" s="135">
        <f>'Historical Prices (PG, SP500)'!B575</f>
        <v>42432</v>
      </c>
      <c r="C575" s="40">
        <f>LN('Historical Prices (PG, SP500)'!F575/'Historical Prices (PG, SP500)'!F574)</f>
        <v>3.5067815337825304E-3</v>
      </c>
      <c r="D575" s="40">
        <f>LN('Historical Prices (PG, SP500)'!O575/'Historical Prices (PG, SP500)'!O574)</f>
        <v>3.4926341991238E-3</v>
      </c>
    </row>
    <row r="576" spans="2:4">
      <c r="B576" s="135">
        <f>'Historical Prices (PG, SP500)'!B576</f>
        <v>42433</v>
      </c>
      <c r="C576" s="40">
        <f>LN('Historical Prices (PG, SP500)'!F576/'Historical Prices (PG, SP500)'!F575)</f>
        <v>7.8158520094141429E-3</v>
      </c>
      <c r="D576" s="40">
        <f>LN('Historical Prices (PG, SP500)'!O576/'Historical Prices (PG, SP500)'!O575)</f>
        <v>3.300439956470432E-3</v>
      </c>
    </row>
    <row r="577" spans="2:4">
      <c r="B577" s="135">
        <f>'Historical Prices (PG, SP500)'!B577</f>
        <v>42436</v>
      </c>
      <c r="C577" s="40">
        <f>LN('Historical Prices (PG, SP500)'!F577/'Historical Prices (PG, SP500)'!F576)</f>
        <v>-4.682162456930589E-3</v>
      </c>
      <c r="D577" s="40">
        <f>LN('Historical Prices (PG, SP500)'!O577/'Historical Prices (PG, SP500)'!O576)</f>
        <v>8.8462303513638313E-4</v>
      </c>
    </row>
    <row r="578" spans="2:4">
      <c r="B578" s="135">
        <f>'Historical Prices (PG, SP500)'!B578</f>
        <v>42437</v>
      </c>
      <c r="C578" s="40">
        <f>LN('Historical Prices (PG, SP500)'!F578/'Historical Prices (PG, SP500)'!F577)</f>
        <v>-4.8146367038542009E-4</v>
      </c>
      <c r="D578" s="40">
        <f>LN('Historical Prices (PG, SP500)'!O578/'Historical Prices (PG, SP500)'!O577)</f>
        <v>-1.1303756054675167E-2</v>
      </c>
    </row>
    <row r="579" spans="2:4">
      <c r="B579" s="135">
        <f>'Historical Prices (PG, SP500)'!B579</f>
        <v>42438</v>
      </c>
      <c r="C579" s="40">
        <f>LN('Historical Prices (PG, SP500)'!F579/'Historical Prices (PG, SP500)'!F578)</f>
        <v>-1.2046622563582361E-3</v>
      </c>
      <c r="D579" s="40">
        <f>LN('Historical Prices (PG, SP500)'!O579/'Historical Prices (PG, SP500)'!O578)</f>
        <v>5.0396727822188481E-3</v>
      </c>
    </row>
    <row r="580" spans="2:4">
      <c r="B580" s="135">
        <f>'Historical Prices (PG, SP500)'!B580</f>
        <v>42439</v>
      </c>
      <c r="C580" s="40">
        <f>LN('Historical Prices (PG, SP500)'!F580/'Historical Prices (PG, SP500)'!F579)</f>
        <v>-8.230499236135223E-3</v>
      </c>
      <c r="D580" s="40">
        <f>LN('Historical Prices (PG, SP500)'!O580/'Historical Prices (PG, SP500)'!O579)</f>
        <v>1.557925340134523E-4</v>
      </c>
    </row>
    <row r="581" spans="2:4">
      <c r="B581" s="135">
        <f>'Historical Prices (PG, SP500)'!B581</f>
        <v>42440</v>
      </c>
      <c r="C581" s="40">
        <f>LN('Historical Prices (PG, SP500)'!F581/'Historical Prices (PG, SP500)'!F580)</f>
        <v>-6.462242853771831E-3</v>
      </c>
      <c r="D581" s="40">
        <f>LN('Historical Prices (PG, SP500)'!O581/'Historical Prices (PG, SP500)'!O580)</f>
        <v>1.6262545533244185E-2</v>
      </c>
    </row>
    <row r="582" spans="2:4">
      <c r="B582" s="135">
        <f>'Historical Prices (PG, SP500)'!B582</f>
        <v>42443</v>
      </c>
      <c r="C582" s="40">
        <f>LN('Historical Prices (PG, SP500)'!F582/'Historical Prices (PG, SP500)'!F581)</f>
        <v>-7.1201136439238335E-3</v>
      </c>
      <c r="D582" s="40">
        <f>LN('Historical Prices (PG, SP500)'!O582/'Historical Prices (PG, SP500)'!O581)</f>
        <v>-1.261768241643932E-3</v>
      </c>
    </row>
    <row r="583" spans="2:4">
      <c r="B583" s="135">
        <f>'Historical Prices (PG, SP500)'!B583</f>
        <v>42444</v>
      </c>
      <c r="C583" s="40">
        <f>LN('Historical Prices (PG, SP500)'!F583/'Historical Prices (PG, SP500)'!F582)</f>
        <v>1.7232894890864552E-3</v>
      </c>
      <c r="D583" s="40">
        <f>LN('Historical Prices (PG, SP500)'!O583/'Historical Prices (PG, SP500)'!O582)</f>
        <v>-1.8386309650007115E-3</v>
      </c>
    </row>
    <row r="584" spans="2:4">
      <c r="B584" s="135">
        <f>'Historical Prices (PG, SP500)'!B584</f>
        <v>42445</v>
      </c>
      <c r="C584" s="40">
        <f>LN('Historical Prices (PG, SP500)'!F584/'Historical Prices (PG, SP500)'!F583)</f>
        <v>3.6886568025502279E-4</v>
      </c>
      <c r="D584" s="40">
        <f>LN('Historical Prices (PG, SP500)'!O584/'Historical Prices (PG, SP500)'!O583)</f>
        <v>5.584727884835018E-3</v>
      </c>
    </row>
    <row r="585" spans="2:4">
      <c r="B585" s="135">
        <f>'Historical Prices (PG, SP500)'!B585</f>
        <v>42446</v>
      </c>
      <c r="C585" s="40">
        <f>LN('Historical Prices (PG, SP500)'!F585/'Historical Prices (PG, SP500)'!F584)</f>
        <v>1.7186162954391963E-2</v>
      </c>
      <c r="D585" s="40">
        <f>LN('Historical Prices (PG, SP500)'!O585/'Historical Prices (PG, SP500)'!O584)</f>
        <v>6.5735830102084192E-3</v>
      </c>
    </row>
    <row r="586" spans="2:4">
      <c r="B586" s="135">
        <f>'Historical Prices (PG, SP500)'!B586</f>
        <v>42447</v>
      </c>
      <c r="C586" s="40">
        <f>LN('Historical Prices (PG, SP500)'!F586/'Historical Prices (PG, SP500)'!F585)</f>
        <v>4.8222154346804951E-3</v>
      </c>
      <c r="D586" s="40">
        <f>LN('Historical Prices (PG, SP500)'!O586/'Historical Prices (PG, SP500)'!O585)</f>
        <v>4.3959671019814534E-3</v>
      </c>
    </row>
    <row r="587" spans="2:4">
      <c r="B587" s="135">
        <f>'Historical Prices (PG, SP500)'!B587</f>
        <v>42450</v>
      </c>
      <c r="C587" s="40">
        <f>LN('Historical Prices (PG, SP500)'!F587/'Historical Prices (PG, SP500)'!F586)</f>
        <v>2.0423867009182525E-3</v>
      </c>
      <c r="D587" s="40">
        <f>LN('Historical Prices (PG, SP500)'!O587/'Historical Prices (PG, SP500)'!O586)</f>
        <v>9.8509213283250836E-4</v>
      </c>
    </row>
    <row r="588" spans="2:4">
      <c r="B588" s="135">
        <f>'Historical Prices (PG, SP500)'!B588</f>
        <v>42451</v>
      </c>
      <c r="C588" s="40">
        <f>LN('Historical Prices (PG, SP500)'!F588/'Historical Prices (PG, SP500)'!F587)</f>
        <v>-6.9854795316114564E-3</v>
      </c>
      <c r="D588" s="40">
        <f>LN('Historical Prices (PG, SP500)'!O588/'Historical Prices (PG, SP500)'!O587)</f>
        <v>-8.7777298047479432E-4</v>
      </c>
    </row>
    <row r="589" spans="2:4">
      <c r="B589" s="135">
        <f>'Historical Prices (PG, SP500)'!B589</f>
        <v>42452</v>
      </c>
      <c r="C589" s="40">
        <f>LN('Historical Prices (PG, SP500)'!F589/'Historical Prices (PG, SP500)'!F588)</f>
        <v>9.664412562612446E-4</v>
      </c>
      <c r="D589" s="40">
        <f>LN('Historical Prices (PG, SP500)'!O589/'Historical Prices (PG, SP500)'!O588)</f>
        <v>-6.4065095838299205E-3</v>
      </c>
    </row>
    <row r="590" spans="2:4">
      <c r="B590" s="135">
        <f>'Historical Prices (PG, SP500)'!B590</f>
        <v>42453</v>
      </c>
      <c r="C590" s="40">
        <f>LN('Historical Prices (PG, SP500)'!F590/'Historical Prices (PG, SP500)'!F589)</f>
        <v>8.4483742183237369E-4</v>
      </c>
      <c r="D590" s="40">
        <f>LN('Historical Prices (PG, SP500)'!O590/'Historical Prices (PG, SP500)'!O589)</f>
        <v>-3.7814200960276936E-4</v>
      </c>
    </row>
    <row r="591" spans="2:4">
      <c r="B591" s="135">
        <f>'Historical Prices (PG, SP500)'!B591</f>
        <v>42457</v>
      </c>
      <c r="C591" s="40">
        <f>LN('Historical Prices (PG, SP500)'!F591/'Historical Prices (PG, SP500)'!F590)</f>
        <v>-3.2625972598149828E-3</v>
      </c>
      <c r="D591" s="40">
        <f>LN('Historical Prices (PG, SP500)'!O591/'Historical Prices (PG, SP500)'!O590)</f>
        <v>5.4510717198609884E-4</v>
      </c>
    </row>
    <row r="592" spans="2:4">
      <c r="B592" s="135">
        <f>'Historical Prices (PG, SP500)'!B592</f>
        <v>42458</v>
      </c>
      <c r="C592" s="40">
        <f>LN('Historical Prices (PG, SP500)'!F592/'Historical Prices (PG, SP500)'!F591)</f>
        <v>2.1762793436591473E-3</v>
      </c>
      <c r="D592" s="40">
        <f>LN('Historical Prices (PG, SP500)'!O592/'Historical Prices (PG, SP500)'!O591)</f>
        <v>8.7780120839133745E-3</v>
      </c>
    </row>
    <row r="593" spans="2:4">
      <c r="B593" s="135">
        <f>'Historical Prices (PG, SP500)'!B593</f>
        <v>42459</v>
      </c>
      <c r="C593" s="40">
        <f>LN('Historical Prices (PG, SP500)'!F593/'Historical Prices (PG, SP500)'!F592)</f>
        <v>-1.450362809529876E-3</v>
      </c>
      <c r="D593" s="40">
        <f>LN('Historical Prices (PG, SP500)'!O593/'Historical Prices (PG, SP500)'!O592)</f>
        <v>4.3408797962407337E-3</v>
      </c>
    </row>
    <row r="594" spans="2:4">
      <c r="B594" s="135">
        <f>'Historical Prices (PG, SP500)'!B594</f>
        <v>42460</v>
      </c>
      <c r="C594" s="40">
        <f>LN('Historical Prices (PG, SP500)'!F594/'Historical Prices (PG, SP500)'!F593)</f>
        <v>-4.4851521273995745E-3</v>
      </c>
      <c r="D594" s="40">
        <f>LN('Historical Prices (PG, SP500)'!O594/'Historical Prices (PG, SP500)'!O593)</f>
        <v>-2.0418423901345938E-3</v>
      </c>
    </row>
    <row r="595" spans="2:4">
      <c r="B595" s="135">
        <f>'Historical Prices (PG, SP500)'!B595</f>
        <v>42461</v>
      </c>
      <c r="C595" s="40">
        <f>LN('Historical Prices (PG, SP500)'!F595/'Historical Prices (PG, SP500)'!F594)</f>
        <v>1.4713254109900212E-2</v>
      </c>
      <c r="D595" s="40">
        <f>LN('Historical Prices (PG, SP500)'!O595/'Historical Prices (PG, SP500)'!O594)</f>
        <v>6.310959037162926E-3</v>
      </c>
    </row>
    <row r="596" spans="2:4">
      <c r="B596" s="135">
        <f>'Historical Prices (PG, SP500)'!B596</f>
        <v>42464</v>
      </c>
      <c r="C596" s="40">
        <f>LN('Historical Prices (PG, SP500)'!F596/'Historical Prices (PG, SP500)'!F595)</f>
        <v>-3.8383159015161717E-3</v>
      </c>
      <c r="D596" s="40">
        <f>LN('Historical Prices (PG, SP500)'!O596/'Historical Prices (PG, SP500)'!O595)</f>
        <v>-3.2134798118797336E-3</v>
      </c>
    </row>
    <row r="597" spans="2:4">
      <c r="B597" s="135">
        <f>'Historical Prices (PG, SP500)'!B597</f>
        <v>42465</v>
      </c>
      <c r="C597" s="40">
        <f>LN('Historical Prices (PG, SP500)'!F597/'Historical Prices (PG, SP500)'!F596)</f>
        <v>-6.0100980469294065E-4</v>
      </c>
      <c r="D597" s="40">
        <f>LN('Historical Prices (PG, SP500)'!O597/'Historical Prices (PG, SP500)'!O596)</f>
        <v>-1.019629847580408E-2</v>
      </c>
    </row>
    <row r="598" spans="2:4">
      <c r="B598" s="135">
        <f>'Historical Prices (PG, SP500)'!B598</f>
        <v>42466</v>
      </c>
      <c r="C598" s="40">
        <f>LN('Historical Prices (PG, SP500)'!F598/'Historical Prices (PG, SP500)'!F597)</f>
        <v>7.7857971574546271E-3</v>
      </c>
      <c r="D598" s="40">
        <f>LN('Historical Prices (PG, SP500)'!O598/'Historical Prices (PG, SP500)'!O597)</f>
        <v>1.0452797852349736E-2</v>
      </c>
    </row>
    <row r="599" spans="2:4">
      <c r="B599" s="135">
        <f>'Historical Prices (PG, SP500)'!B599</f>
        <v>42467</v>
      </c>
      <c r="C599" s="40">
        <f>LN('Historical Prices (PG, SP500)'!F599/'Historical Prices (PG, SP500)'!F598)</f>
        <v>-6.8243307487904368E-3</v>
      </c>
      <c r="D599" s="40">
        <f>LN('Historical Prices (PG, SP500)'!O599/'Historical Prices (PG, SP500)'!O598)</f>
        <v>-1.2048074005081098E-2</v>
      </c>
    </row>
    <row r="600" spans="2:4">
      <c r="B600" s="135">
        <f>'Historical Prices (PG, SP500)'!B600</f>
        <v>42468</v>
      </c>
      <c r="C600" s="40">
        <f>LN('Historical Prices (PG, SP500)'!F600/'Historical Prices (PG, SP500)'!F599)</f>
        <v>-4.8066572905333644E-4</v>
      </c>
      <c r="D600" s="40">
        <f>LN('Historical Prices (PG, SP500)'!O600/'Historical Prices (PG, SP500)'!O599)</f>
        <v>2.7827028948345474E-3</v>
      </c>
    </row>
    <row r="601" spans="2:4">
      <c r="B601" s="135">
        <f>'Historical Prices (PG, SP500)'!B601</f>
        <v>42471</v>
      </c>
      <c r="C601" s="40">
        <f>LN('Historical Prices (PG, SP500)'!F601/'Historical Prices (PG, SP500)'!F600)</f>
        <v>-5.6649823048383367E-3</v>
      </c>
      <c r="D601" s="40">
        <f>LN('Historical Prices (PG, SP500)'!O601/'Historical Prices (PG, SP500)'!O600)</f>
        <v>-2.7435462066001262E-3</v>
      </c>
    </row>
    <row r="602" spans="2:4">
      <c r="B602" s="135">
        <f>'Historical Prices (PG, SP500)'!B602</f>
        <v>42472</v>
      </c>
      <c r="C602" s="40">
        <f>LN('Historical Prices (PG, SP500)'!F602/'Historical Prices (PG, SP500)'!F601)</f>
        <v>1.2080092913815742E-3</v>
      </c>
      <c r="D602" s="40">
        <f>LN('Historical Prices (PG, SP500)'!O602/'Historical Prices (PG, SP500)'!O601)</f>
        <v>9.6157541401615809E-3</v>
      </c>
    </row>
    <row r="603" spans="2:4">
      <c r="B603" s="135">
        <f>'Historical Prices (PG, SP500)'!B603</f>
        <v>42473</v>
      </c>
      <c r="C603" s="40">
        <f>LN('Historical Prices (PG, SP500)'!F603/'Historical Prices (PG, SP500)'!F602)</f>
        <v>-4.4770236043513165E-3</v>
      </c>
      <c r="D603" s="40">
        <f>LN('Historical Prices (PG, SP500)'!O603/'Historical Prices (PG, SP500)'!O602)</f>
        <v>9.9900696845903383E-3</v>
      </c>
    </row>
    <row r="604" spans="2:4">
      <c r="B604" s="135">
        <f>'Historical Prices (PG, SP500)'!B604</f>
        <v>42474</v>
      </c>
      <c r="C604" s="40">
        <f>LN('Historical Prices (PG, SP500)'!F604/'Historical Prices (PG, SP500)'!F603)</f>
        <v>-5.472099716072475E-3</v>
      </c>
      <c r="D604" s="40">
        <f>LN('Historical Prices (PG, SP500)'!O604/'Historical Prices (PG, SP500)'!O603)</f>
        <v>1.7291222756818405E-4</v>
      </c>
    </row>
    <row r="605" spans="2:4">
      <c r="B605" s="135">
        <f>'Historical Prices (PG, SP500)'!B605</f>
        <v>42475</v>
      </c>
      <c r="C605" s="40">
        <f>LN('Historical Prices (PG, SP500)'!F605/'Historical Prices (PG, SP500)'!F604)</f>
        <v>3.5299286994389381E-3</v>
      </c>
      <c r="D605" s="40">
        <f>LN('Historical Prices (PG, SP500)'!O605/'Historical Prices (PG, SP500)'!O604)</f>
        <v>-9.8476965888961271E-4</v>
      </c>
    </row>
    <row r="606" spans="2:4">
      <c r="B606" s="135">
        <f>'Historical Prices (PG, SP500)'!B606</f>
        <v>42478</v>
      </c>
      <c r="C606" s="40">
        <f>LN('Historical Prices (PG, SP500)'!F606/'Historical Prices (PG, SP500)'!F605)</f>
        <v>6.4191946209848725E-3</v>
      </c>
      <c r="D606" s="40">
        <f>LN('Historical Prices (PG, SP500)'!O606/'Historical Prices (PG, SP500)'!O605)</f>
        <v>6.5197258913036061E-3</v>
      </c>
    </row>
    <row r="607" spans="2:4">
      <c r="B607" s="135">
        <f>'Historical Prices (PG, SP500)'!B607</f>
        <v>42479</v>
      </c>
      <c r="C607" s="40">
        <f>LN('Historical Prices (PG, SP500)'!F607/'Historical Prices (PG, SP500)'!F606)</f>
        <v>5.4180735430152454E-3</v>
      </c>
      <c r="D607" s="40">
        <f>LN('Historical Prices (PG, SP500)'!O607/'Historical Prices (PG, SP500)'!O606)</f>
        <v>3.0797379324564098E-3</v>
      </c>
    </row>
    <row r="608" spans="2:4">
      <c r="B608" s="135">
        <f>'Historical Prices (PG, SP500)'!B608</f>
        <v>42480</v>
      </c>
      <c r="C608" s="40">
        <f>LN('Historical Prices (PG, SP500)'!F608/'Historical Prices (PG, SP500)'!F607)</f>
        <v>-2.0992046444759192E-2</v>
      </c>
      <c r="D608" s="40">
        <f>LN('Historical Prices (PG, SP500)'!O608/'Historical Prices (PG, SP500)'!O607)</f>
        <v>7.6125480391681512E-4</v>
      </c>
    </row>
    <row r="609" spans="2:4">
      <c r="B609" s="135">
        <f>'Historical Prices (PG, SP500)'!B609</f>
        <v>42481</v>
      </c>
      <c r="C609" s="40">
        <f>LN('Historical Prices (PG, SP500)'!F609/'Historical Prices (PG, SP500)'!F608)</f>
        <v>-9.2393631985074609E-3</v>
      </c>
      <c r="D609" s="40">
        <f>LN('Historical Prices (PG, SP500)'!O609/'Historical Prices (PG, SP500)'!O608)</f>
        <v>-5.2075629179119901E-3</v>
      </c>
    </row>
    <row r="610" spans="2:4">
      <c r="B610" s="135">
        <f>'Historical Prices (PG, SP500)'!B610</f>
        <v>42482</v>
      </c>
      <c r="C610" s="40">
        <f>LN('Historical Prices (PG, SP500)'!F610/'Historical Prices (PG, SP500)'!F609)</f>
        <v>1.8546404079679665E-3</v>
      </c>
      <c r="D610" s="40">
        <f>LN('Historical Prices (PG, SP500)'!O610/'Historical Prices (PG, SP500)'!O609)</f>
        <v>4.7858743900950742E-5</v>
      </c>
    </row>
    <row r="611" spans="2:4">
      <c r="B611" s="135">
        <f>'Historical Prices (PG, SP500)'!B611</f>
        <v>42485</v>
      </c>
      <c r="C611" s="40">
        <f>LN('Historical Prices (PG, SP500)'!F611/'Historical Prices (PG, SP500)'!F610)</f>
        <v>5.666521656168321E-3</v>
      </c>
      <c r="D611" s="40">
        <f>LN('Historical Prices (PG, SP500)'!O611/'Historical Prices (PG, SP500)'!O610)</f>
        <v>-1.8136895909355406E-3</v>
      </c>
    </row>
    <row r="612" spans="2:4">
      <c r="B612" s="135">
        <f>'Historical Prices (PG, SP500)'!B612</f>
        <v>42486</v>
      </c>
      <c r="C612" s="40">
        <f>LN('Historical Prices (PG, SP500)'!F612/'Historical Prices (PG, SP500)'!F611)</f>
        <v>-2.311237222397226E-2</v>
      </c>
      <c r="D612" s="40">
        <f>LN('Historical Prices (PG, SP500)'!O612/'Historical Prices (PG, SP500)'!O611)</f>
        <v>1.8710001220028356E-3</v>
      </c>
    </row>
    <row r="613" spans="2:4">
      <c r="B613" s="135">
        <f>'Historical Prices (PG, SP500)'!B613</f>
        <v>42487</v>
      </c>
      <c r="C613" s="40">
        <f>LN('Historical Prices (PG, SP500)'!F613/'Historical Prices (PG, SP500)'!F612)</f>
        <v>4.2648834808133602E-3</v>
      </c>
      <c r="D613" s="40">
        <f>LN('Historical Prices (PG, SP500)'!O613/'Historical Prices (PG, SP500)'!O612)</f>
        <v>1.64799402984732E-3</v>
      </c>
    </row>
    <row r="614" spans="2:4">
      <c r="B614" s="135">
        <f>'Historical Prices (PG, SP500)'!B614</f>
        <v>42488</v>
      </c>
      <c r="C614" s="40">
        <f>LN('Historical Prices (PG, SP500)'!F614/'Historical Prices (PG, SP500)'!F613)</f>
        <v>-1.6285252479310462E-3</v>
      </c>
      <c r="D614" s="40">
        <f>LN('Historical Prices (PG, SP500)'!O614/'Historical Prices (PG, SP500)'!O613)</f>
        <v>-9.2736357017856857E-3</v>
      </c>
    </row>
    <row r="615" spans="2:4">
      <c r="B615" s="135">
        <f>'Historical Prices (PG, SP500)'!B615</f>
        <v>42489</v>
      </c>
      <c r="C615" s="40">
        <f>LN('Historical Prices (PG, SP500)'!F615/'Historical Prices (PG, SP500)'!F614)</f>
        <v>4.5033975126428033E-3</v>
      </c>
      <c r="D615" s="40">
        <f>LN('Historical Prices (PG, SP500)'!O615/'Historical Prices (PG, SP500)'!O614)</f>
        <v>-5.0759493430435152E-3</v>
      </c>
    </row>
    <row r="616" spans="2:4">
      <c r="B616" s="135">
        <f>'Historical Prices (PG, SP500)'!B616</f>
        <v>42492</v>
      </c>
      <c r="C616" s="40">
        <f>LN('Historical Prices (PG, SP500)'!F616/'Historical Prices (PG, SP500)'!F615)</f>
        <v>1.0553179806824967E-2</v>
      </c>
      <c r="D616" s="40">
        <f>LN('Historical Prices (PG, SP500)'!O616/'Historical Prices (PG, SP500)'!O615)</f>
        <v>7.7796067866815026E-3</v>
      </c>
    </row>
    <row r="617" spans="2:4">
      <c r="B617" s="135">
        <f>'Historical Prices (PG, SP500)'!B617</f>
        <v>42493</v>
      </c>
      <c r="C617" s="40">
        <f>LN('Historical Prices (PG, SP500)'!F617/'Historical Prices (PG, SP500)'!F616)</f>
        <v>1.6042084121783615E-3</v>
      </c>
      <c r="D617" s="40">
        <f>LN('Historical Prices (PG, SP500)'!O617/'Historical Prices (PG, SP500)'!O616)</f>
        <v>-8.7144996519244577E-3</v>
      </c>
    </row>
    <row r="618" spans="2:4">
      <c r="B618" s="135">
        <f>'Historical Prices (PG, SP500)'!B618</f>
        <v>42494</v>
      </c>
      <c r="C618" s="40">
        <f>LN('Historical Prices (PG, SP500)'!F618/'Historical Prices (PG, SP500)'!F617)</f>
        <v>6.1463009998025441E-3</v>
      </c>
      <c r="D618" s="40">
        <f>LN('Historical Prices (PG, SP500)'!O618/'Historical Prices (PG, SP500)'!O617)</f>
        <v>-5.9545827060152288E-3</v>
      </c>
    </row>
    <row r="619" spans="2:4">
      <c r="B619" s="135">
        <f>'Historical Prices (PG, SP500)'!B619</f>
        <v>42495</v>
      </c>
      <c r="C619" s="40">
        <f>LN('Historical Prices (PG, SP500)'!F619/'Historical Prices (PG, SP500)'!F618)</f>
        <v>-3.6831840061238227E-3</v>
      </c>
      <c r="D619" s="40">
        <f>LN('Historical Prices (PG, SP500)'!O619/'Historical Prices (PG, SP500)'!O618)</f>
        <v>-2.3903650994534542E-4</v>
      </c>
    </row>
    <row r="620" spans="2:4">
      <c r="B620" s="135">
        <f>'Historical Prices (PG, SP500)'!B620</f>
        <v>42496</v>
      </c>
      <c r="C620" s="40">
        <f>LN('Historical Prices (PG, SP500)'!F620/'Historical Prices (PG, SP500)'!F619)</f>
        <v>1.015726777051059E-2</v>
      </c>
      <c r="D620" s="40">
        <f>LN('Historical Prices (PG, SP500)'!O620/'Historical Prices (PG, SP500)'!O619)</f>
        <v>3.1696106671955265E-3</v>
      </c>
    </row>
    <row r="621" spans="2:4">
      <c r="B621" s="135">
        <f>'Historical Prices (PG, SP500)'!B621</f>
        <v>42499</v>
      </c>
      <c r="C621" s="40">
        <f>LN('Historical Prices (PG, SP500)'!F621/'Historical Prices (PG, SP500)'!F620)</f>
        <v>-1.2169254200715137E-4</v>
      </c>
      <c r="D621" s="40">
        <f>LN('Historical Prices (PG, SP500)'!O621/'Historical Prices (PG, SP500)'!O620)</f>
        <v>7.532129051973039E-4</v>
      </c>
    </row>
    <row r="622" spans="2:4">
      <c r="B622" s="135">
        <f>'Historical Prices (PG, SP500)'!B622</f>
        <v>42500</v>
      </c>
      <c r="C622" s="40">
        <f>LN('Historical Prices (PG, SP500)'!F622/'Historical Prices (PG, SP500)'!F621)</f>
        <v>4.3742473985211262E-3</v>
      </c>
      <c r="D622" s="40">
        <f>LN('Historical Prices (PG, SP500)'!O622/'Historical Prices (PG, SP500)'!O621)</f>
        <v>1.2406365635768817E-2</v>
      </c>
    </row>
    <row r="623" spans="2:4">
      <c r="B623" s="135">
        <f>'Historical Prices (PG, SP500)'!B623</f>
        <v>42501</v>
      </c>
      <c r="C623" s="40">
        <f>LN('Historical Prices (PG, SP500)'!F623/'Historical Prices (PG, SP500)'!F622)</f>
        <v>-4.0090072521718669E-3</v>
      </c>
      <c r="D623" s="40">
        <f>LN('Historical Prices (PG, SP500)'!O623/'Historical Prices (PG, SP500)'!O622)</f>
        <v>-9.6075230499917813E-3</v>
      </c>
    </row>
    <row r="624" spans="2:4">
      <c r="B624" s="135">
        <f>'Historical Prices (PG, SP500)'!B624</f>
        <v>42502</v>
      </c>
      <c r="C624" s="40">
        <f>LN('Historical Prices (PG, SP500)'!F624/'Historical Prices (PG, SP500)'!F623)</f>
        <v>3.1599684841040667E-3</v>
      </c>
      <c r="D624" s="40">
        <f>LN('Historical Prices (PG, SP500)'!O624/'Historical Prices (PG, SP500)'!O623)</f>
        <v>-1.6947950262444553E-4</v>
      </c>
    </row>
    <row r="625" spans="2:4">
      <c r="B625" s="135">
        <f>'Historical Prices (PG, SP500)'!B625</f>
        <v>42503</v>
      </c>
      <c r="C625" s="40">
        <f>LN('Historical Prices (PG, SP500)'!F625/'Historical Prices (PG, SP500)'!F624)</f>
        <v>-1.4422163318060193E-2</v>
      </c>
      <c r="D625" s="40">
        <f>LN('Historical Prices (PG, SP500)'!O625/'Historical Prices (PG, SP500)'!O624)</f>
        <v>-8.514434129144554E-3</v>
      </c>
    </row>
    <row r="626" spans="2:4">
      <c r="B626" s="135">
        <f>'Historical Prices (PG, SP500)'!B626</f>
        <v>42506</v>
      </c>
      <c r="C626" s="40">
        <f>LN('Historical Prices (PG, SP500)'!F626/'Historical Prices (PG, SP500)'!F625)</f>
        <v>4.9121307170398587E-3</v>
      </c>
      <c r="D626" s="40">
        <f>LN('Historical Prices (PG, SP500)'!O626/'Historical Prices (PG, SP500)'!O625)</f>
        <v>9.7489765084672747E-3</v>
      </c>
    </row>
    <row r="627" spans="2:4">
      <c r="B627" s="135">
        <f>'Historical Prices (PG, SP500)'!B627</f>
        <v>42507</v>
      </c>
      <c r="C627" s="40">
        <f>LN('Historical Prices (PG, SP500)'!F627/'Historical Prices (PG, SP500)'!F626)</f>
        <v>-1.2450009811440562E-2</v>
      </c>
      <c r="D627" s="40">
        <f>LN('Historical Prices (PG, SP500)'!O627/'Historical Prices (PG, SP500)'!O626)</f>
        <v>-9.4558634687098679E-3</v>
      </c>
    </row>
    <row r="628" spans="2:4">
      <c r="B628" s="135">
        <f>'Historical Prices (PG, SP500)'!B628</f>
        <v>42508</v>
      </c>
      <c r="C628" s="40">
        <f>LN('Historical Prices (PG, SP500)'!F628/'Historical Prices (PG, SP500)'!F627)</f>
        <v>-9.5969452865710091E-3</v>
      </c>
      <c r="D628" s="40">
        <f>LN('Historical Prices (PG, SP500)'!O628/'Historical Prices (PG, SP500)'!O627)</f>
        <v>2.0515771310288176E-4</v>
      </c>
    </row>
    <row r="629" spans="2:4">
      <c r="B629" s="135">
        <f>'Historical Prices (PG, SP500)'!B629</f>
        <v>42509</v>
      </c>
      <c r="C629" s="40">
        <f>LN('Historical Prices (PG, SP500)'!F629/'Historical Prices (PG, SP500)'!F628)</f>
        <v>4.2489941456447652E-3</v>
      </c>
      <c r="D629" s="40">
        <f>LN('Historical Prices (PG, SP500)'!O629/'Historical Prices (PG, SP500)'!O628)</f>
        <v>-3.7135946105880755E-3</v>
      </c>
    </row>
    <row r="630" spans="2:4">
      <c r="B630" s="135">
        <f>'Historical Prices (PG, SP500)'!B630</f>
        <v>42510</v>
      </c>
      <c r="C630" s="40">
        <f>LN('Historical Prices (PG, SP500)'!F630/'Historical Prices (PG, SP500)'!F629)</f>
        <v>-2.1222778212417769E-3</v>
      </c>
      <c r="D630" s="40">
        <f>LN('Historical Prices (PG, SP500)'!O630/'Historical Prices (PG, SP500)'!O629)</f>
        <v>6.0014590783345695E-3</v>
      </c>
    </row>
    <row r="631" spans="2:4">
      <c r="B631" s="135">
        <f>'Historical Prices (PG, SP500)'!B631</f>
        <v>42513</v>
      </c>
      <c r="C631" s="40">
        <f>LN('Historical Prices (PG, SP500)'!F631/'Historical Prices (PG, SP500)'!F630)</f>
        <v>2.246911527523412E-3</v>
      </c>
      <c r="D631" s="40">
        <f>LN('Historical Prices (PG, SP500)'!O631/'Historical Prices (PG, SP500)'!O630)</f>
        <v>-2.0876364235120157E-3</v>
      </c>
    </row>
    <row r="632" spans="2:4">
      <c r="B632" s="135">
        <f>'Historical Prices (PG, SP500)'!B632</f>
        <v>42514</v>
      </c>
      <c r="C632" s="40">
        <f>LN('Historical Prices (PG, SP500)'!F632/'Historical Prices (PG, SP500)'!F631)</f>
        <v>9.5552505822917855E-3</v>
      </c>
      <c r="D632" s="40">
        <f>LN('Historical Prices (PG, SP500)'!O632/'Historical Prices (PG, SP500)'!O631)</f>
        <v>1.3588637760190403E-2</v>
      </c>
    </row>
    <row r="633" spans="2:4">
      <c r="B633" s="135">
        <f>'Historical Prices (PG, SP500)'!B633</f>
        <v>42515</v>
      </c>
      <c r="C633" s="40">
        <f>LN('Historical Prices (PG, SP500)'!F633/'Historical Prices (PG, SP500)'!F632)</f>
        <v>6.2789001291796397E-3</v>
      </c>
      <c r="D633" s="40">
        <f>LN('Historical Prices (PG, SP500)'!O633/'Historical Prices (PG, SP500)'!O632)</f>
        <v>6.9505294260036226E-3</v>
      </c>
    </row>
    <row r="634" spans="2:4">
      <c r="B634" s="135">
        <f>'Historical Prices (PG, SP500)'!B634</f>
        <v>42516</v>
      </c>
      <c r="C634" s="40">
        <f>LN('Historical Prices (PG, SP500)'!F634/'Historical Prices (PG, SP500)'!F633)</f>
        <v>-3.1960936070656015E-3</v>
      </c>
      <c r="D634" s="40">
        <f>LN('Historical Prices (PG, SP500)'!O634/'Historical Prices (PG, SP500)'!O633)</f>
        <v>-2.1046585556623991E-4</v>
      </c>
    </row>
    <row r="635" spans="2:4">
      <c r="B635" s="135">
        <f>'Historical Prices (PG, SP500)'!B635</f>
        <v>42517</v>
      </c>
      <c r="C635" s="40">
        <f>LN('Historical Prices (PG, SP500)'!F635/'Historical Prices (PG, SP500)'!F634)</f>
        <v>2.5822209086499661E-3</v>
      </c>
      <c r="D635" s="40">
        <f>LN('Historical Prices (PG, SP500)'!O635/'Historical Prices (PG, SP500)'!O634)</f>
        <v>4.2776949685127815E-3</v>
      </c>
    </row>
    <row r="636" spans="2:4">
      <c r="B636" s="135">
        <f>'Historical Prices (PG, SP500)'!B636</f>
        <v>42521</v>
      </c>
      <c r="C636" s="40">
        <f>LN('Historical Prices (PG, SP500)'!F636/'Historical Prices (PG, SP500)'!F635)</f>
        <v>-4.8008831990267332E-3</v>
      </c>
      <c r="D636" s="40">
        <f>LN('Historical Prices (PG, SP500)'!O636/'Historical Prices (PG, SP500)'!O635)</f>
        <v>-1.0057688960932291E-3</v>
      </c>
    </row>
    <row r="637" spans="2:4">
      <c r="B637" s="135">
        <f>'Historical Prices (PG, SP500)'!B637</f>
        <v>42522</v>
      </c>
      <c r="C637" s="40">
        <f>LN('Historical Prices (PG, SP500)'!F637/'Historical Prices (PG, SP500)'!F636)</f>
        <v>9.2121266933030115E-3</v>
      </c>
      <c r="D637" s="40">
        <f>LN('Historical Prices (PG, SP500)'!O637/'Historical Prices (PG, SP500)'!O636)</f>
        <v>1.1343986763476727E-3</v>
      </c>
    </row>
    <row r="638" spans="2:4">
      <c r="B638" s="135">
        <f>'Historical Prices (PG, SP500)'!B638</f>
        <v>42523</v>
      </c>
      <c r="C638" s="40">
        <f>LN('Historical Prices (PG, SP500)'!F638/'Historical Prices (PG, SP500)'!F637)</f>
        <v>1.9542696088340954E-3</v>
      </c>
      <c r="D638" s="40">
        <f>LN('Historical Prices (PG, SP500)'!O638/'Historical Prices (PG, SP500)'!O637)</f>
        <v>2.820696337857359E-3</v>
      </c>
    </row>
    <row r="639" spans="2:4">
      <c r="B639" s="135">
        <f>'Historical Prices (PG, SP500)'!B639</f>
        <v>42524</v>
      </c>
      <c r="C639" s="40">
        <f>LN('Historical Prices (PG, SP500)'!F639/'Historical Prices (PG, SP500)'!F638)</f>
        <v>6.3253343887350096E-3</v>
      </c>
      <c r="D639" s="40">
        <f>LN('Historical Prices (PG, SP500)'!O639/'Historical Prices (PG, SP500)'!O638)</f>
        <v>-2.9160622587003754E-3</v>
      </c>
    </row>
    <row r="640" spans="2:4">
      <c r="B640" s="135">
        <f>'Historical Prices (PG, SP500)'!B640</f>
        <v>42527</v>
      </c>
      <c r="C640" s="40">
        <f>LN('Historical Prices (PG, SP500)'!F640/'Historical Prices (PG, SP500)'!F639)</f>
        <v>3.6310376814020886E-3</v>
      </c>
      <c r="D640" s="40">
        <f>LN('Historical Prices (PG, SP500)'!O640/'Historical Prices (PG, SP500)'!O639)</f>
        <v>4.8853283781898054E-3</v>
      </c>
    </row>
    <row r="641" spans="2:4">
      <c r="B641" s="135">
        <f>'Historical Prices (PG, SP500)'!B641</f>
        <v>42528</v>
      </c>
      <c r="C641" s="40">
        <f>LN('Historical Prices (PG, SP500)'!F641/'Historical Prices (PG, SP500)'!F640)</f>
        <v>-5.4515491264933444E-3</v>
      </c>
      <c r="D641" s="40">
        <f>LN('Historical Prices (PG, SP500)'!O641/'Historical Prices (PG, SP500)'!O640)</f>
        <v>1.2886157698214313E-3</v>
      </c>
    </row>
    <row r="642" spans="2:4">
      <c r="B642" s="135">
        <f>'Historical Prices (PG, SP500)'!B642</f>
        <v>42529</v>
      </c>
      <c r="C642" s="40">
        <f>LN('Historical Prices (PG, SP500)'!F642/'Historical Prices (PG, SP500)'!F641)</f>
        <v>4.0007569396658367E-3</v>
      </c>
      <c r="D642" s="40">
        <f>LN('Historical Prices (PG, SP500)'!O642/'Historical Prices (PG, SP500)'!O641)</f>
        <v>3.3041017947016116E-3</v>
      </c>
    </row>
    <row r="643" spans="2:4">
      <c r="B643" s="135">
        <f>'Historical Prices (PG, SP500)'!B643</f>
        <v>42530</v>
      </c>
      <c r="C643" s="40">
        <f>LN('Historical Prices (PG, SP500)'!F643/'Historical Prices (PG, SP500)'!F642)</f>
        <v>6.2718333680034594E-3</v>
      </c>
      <c r="D643" s="40">
        <f>LN('Historical Prices (PG, SP500)'!O643/'Historical Prices (PG, SP500)'!O642)</f>
        <v>-1.7192357309944891E-3</v>
      </c>
    </row>
    <row r="644" spans="2:4">
      <c r="B644" s="135">
        <f>'Historical Prices (PG, SP500)'!B644</f>
        <v>42531</v>
      </c>
      <c r="C644" s="40">
        <f>LN('Historical Prices (PG, SP500)'!F644/'Historical Prices (PG, SP500)'!F643)</f>
        <v>3.6062993600630096E-4</v>
      </c>
      <c r="D644" s="40">
        <f>LN('Historical Prices (PG, SP500)'!O644/'Historical Prices (PG, SP500)'!O643)</f>
        <v>-9.2175323600370163E-3</v>
      </c>
    </row>
    <row r="645" spans="2:4">
      <c r="B645" s="135">
        <f>'Historical Prices (PG, SP500)'!B645</f>
        <v>42534</v>
      </c>
      <c r="C645" s="40">
        <f>LN('Historical Prices (PG, SP500)'!F645/'Historical Prices (PG, SP500)'!F644)</f>
        <v>-7.6008933401328352E-3</v>
      </c>
      <c r="D645" s="40">
        <f>LN('Historical Prices (PG, SP500)'!O645/'Historical Prices (PG, SP500)'!O644)</f>
        <v>-8.1482984228569144E-3</v>
      </c>
    </row>
    <row r="646" spans="2:4">
      <c r="B646" s="135">
        <f>'Historical Prices (PG, SP500)'!B646</f>
        <v>42535</v>
      </c>
      <c r="C646" s="40">
        <f>LN('Historical Prices (PG, SP500)'!F646/'Historical Prices (PG, SP500)'!F645)</f>
        <v>9.4021667722647469E-3</v>
      </c>
      <c r="D646" s="40">
        <f>LN('Historical Prices (PG, SP500)'!O646/'Historical Prices (PG, SP500)'!O645)</f>
        <v>-1.8005054405386205E-3</v>
      </c>
    </row>
    <row r="647" spans="2:4">
      <c r="B647" s="135">
        <f>'Historical Prices (PG, SP500)'!B647</f>
        <v>42536</v>
      </c>
      <c r="C647" s="40">
        <f>LN('Historical Prices (PG, SP500)'!F647/'Historical Prices (PG, SP500)'!F646)</f>
        <v>-4.8106047315142194E-3</v>
      </c>
      <c r="D647" s="40">
        <f>LN('Historical Prices (PG, SP500)'!O647/'Historical Prices (PG, SP500)'!O646)</f>
        <v>-1.8424088906440429E-3</v>
      </c>
    </row>
    <row r="648" spans="2:4">
      <c r="B648" s="135">
        <f>'Historical Prices (PG, SP500)'!B648</f>
        <v>42537</v>
      </c>
      <c r="C648" s="40">
        <f>LN('Historical Prices (PG, SP500)'!F648/'Historical Prices (PG, SP500)'!F647)</f>
        <v>5.5302737393124789E-3</v>
      </c>
      <c r="D648" s="40">
        <f>LN('Historical Prices (PG, SP500)'!O648/'Historical Prices (PG, SP500)'!O647)</f>
        <v>3.1280929982563338E-3</v>
      </c>
    </row>
    <row r="649" spans="2:4">
      <c r="B649" s="135">
        <f>'Historical Prices (PG, SP500)'!B649</f>
        <v>42538</v>
      </c>
      <c r="C649" s="40">
        <f>LN('Historical Prices (PG, SP500)'!F649/'Historical Prices (PG, SP500)'!F648)</f>
        <v>-3.3626427544585845E-3</v>
      </c>
      <c r="D649" s="40">
        <f>LN('Historical Prices (PG, SP500)'!O649/'Historical Prices (PG, SP500)'!O648)</f>
        <v>-3.2632838884862482E-3</v>
      </c>
    </row>
    <row r="650" spans="2:4">
      <c r="B650" s="135">
        <f>'Historical Prices (PG, SP500)'!B650</f>
        <v>42541</v>
      </c>
      <c r="C650" s="40">
        <f>LN('Historical Prices (PG, SP500)'!F650/'Historical Prices (PG, SP500)'!F649)</f>
        <v>-1.0831799949735294E-3</v>
      </c>
      <c r="D650" s="40">
        <f>LN('Historical Prices (PG, SP500)'!O650/'Historical Prices (PG, SP500)'!O649)</f>
        <v>5.7913826350895967E-3</v>
      </c>
    </row>
    <row r="651" spans="2:4">
      <c r="B651" s="135">
        <f>'Historical Prices (PG, SP500)'!B651</f>
        <v>42542</v>
      </c>
      <c r="C651" s="40">
        <f>LN('Historical Prices (PG, SP500)'!F651/'Historical Prices (PG, SP500)'!F650)</f>
        <v>4.4458227494321894E-3</v>
      </c>
      <c r="D651" s="40">
        <f>LN('Historical Prices (PG, SP500)'!O651/'Historical Prices (PG, SP500)'!O650)</f>
        <v>2.7083904396495474E-3</v>
      </c>
    </row>
    <row r="652" spans="2:4">
      <c r="B652" s="135">
        <f>'Historical Prices (PG, SP500)'!B652</f>
        <v>42543</v>
      </c>
      <c r="C652" s="40">
        <f>LN('Historical Prices (PG, SP500)'!F652/'Historical Prices (PG, SP500)'!F651)</f>
        <v>1.9163498039447939E-3</v>
      </c>
      <c r="D652" s="40">
        <f>LN('Historical Prices (PG, SP500)'!O652/'Historical Prices (PG, SP500)'!O651)</f>
        <v>-1.6529289144317837E-3</v>
      </c>
    </row>
    <row r="653" spans="2:4">
      <c r="B653" s="135">
        <f>'Historical Prices (PG, SP500)'!B653</f>
        <v>42544</v>
      </c>
      <c r="C653" s="40">
        <f>LN('Historical Prices (PG, SP500)'!F653/'Historical Prices (PG, SP500)'!F652)</f>
        <v>7.6290631534818168E-3</v>
      </c>
      <c r="D653" s="40">
        <f>LN('Historical Prices (PG, SP500)'!O653/'Historical Prices (PG, SP500)'!O652)</f>
        <v>1.3275566984318879E-2</v>
      </c>
    </row>
    <row r="654" spans="2:4">
      <c r="B654" s="135">
        <f>'Historical Prices (PG, SP500)'!B654</f>
        <v>42545</v>
      </c>
      <c r="C654" s="40">
        <f>LN('Historical Prices (PG, SP500)'!F654/'Historical Prices (PG, SP500)'!F653)</f>
        <v>-2.3428680051395322E-2</v>
      </c>
      <c r="D654" s="40">
        <f>LN('Historical Prices (PG, SP500)'!O654/'Historical Prices (PG, SP500)'!O653)</f>
        <v>-3.6580792723724311E-2</v>
      </c>
    </row>
    <row r="655" spans="2:4">
      <c r="B655" s="135">
        <f>'Historical Prices (PG, SP500)'!B655</f>
        <v>42548</v>
      </c>
      <c r="C655" s="40">
        <f>LN('Historical Prices (PG, SP500)'!F655/'Historical Prices (PG, SP500)'!F654)</f>
        <v>-1.2600313120401451E-2</v>
      </c>
      <c r="D655" s="40">
        <f>LN('Historical Prices (PG, SP500)'!O655/'Historical Prices (PG, SP500)'!O654)</f>
        <v>-1.8262246454750181E-2</v>
      </c>
    </row>
    <row r="656" spans="2:4">
      <c r="B656" s="135">
        <f>'Historical Prices (PG, SP500)'!B656</f>
        <v>42549</v>
      </c>
      <c r="C656" s="40">
        <f>LN('Historical Prices (PG, SP500)'!F656/'Historical Prices (PG, SP500)'!F655)</f>
        <v>1.5028641156632204E-2</v>
      </c>
      <c r="D656" s="40">
        <f>LN('Historical Prices (PG, SP500)'!O656/'Historical Prices (PG, SP500)'!O655)</f>
        <v>1.7614121723580567E-2</v>
      </c>
    </row>
    <row r="657" spans="2:4">
      <c r="B657" s="135">
        <f>'Historical Prices (PG, SP500)'!B657</f>
        <v>42550</v>
      </c>
      <c r="C657" s="40">
        <f>LN('Historical Prices (PG, SP500)'!F657/'Historical Prices (PG, SP500)'!F656)</f>
        <v>1.7431528400437837E-2</v>
      </c>
      <c r="D657" s="40">
        <f>LN('Historical Prices (PG, SP500)'!O657/'Historical Prices (PG, SP500)'!O656)</f>
        <v>1.6889243109367773E-2</v>
      </c>
    </row>
    <row r="658" spans="2:4">
      <c r="B658" s="135">
        <f>'Historical Prices (PG, SP500)'!B658</f>
        <v>42551</v>
      </c>
      <c r="C658" s="40">
        <f>LN('Historical Prices (PG, SP500)'!F658/'Historical Prices (PG, SP500)'!F657)</f>
        <v>9.0164804809687391E-3</v>
      </c>
      <c r="D658" s="40">
        <f>LN('Historical Prices (PG, SP500)'!O658/'Historical Prices (PG, SP500)'!O657)</f>
        <v>1.3473862722098988E-2</v>
      </c>
    </row>
    <row r="659" spans="2:4">
      <c r="B659" s="135">
        <f>'Historical Prices (PG, SP500)'!B659</f>
        <v>42552</v>
      </c>
      <c r="C659" s="40">
        <f>LN('Historical Prices (PG, SP500)'!F659/'Historical Prices (PG, SP500)'!F658)</f>
        <v>1.2983300961878544E-3</v>
      </c>
      <c r="D659" s="40">
        <f>LN('Historical Prices (PG, SP500)'!O659/'Historical Prices (PG, SP500)'!O658)</f>
        <v>1.9467064123035718E-3</v>
      </c>
    </row>
    <row r="660" spans="2:4">
      <c r="B660" s="135">
        <f>'Historical Prices (PG, SP500)'!B660</f>
        <v>42556</v>
      </c>
      <c r="C660" s="40">
        <f>LN('Historical Prices (PG, SP500)'!F660/'Historical Prices (PG, SP500)'!F659)</f>
        <v>7.7547444908679106E-3</v>
      </c>
      <c r="D660" s="40">
        <f>LN('Historical Prices (PG, SP500)'!O660/'Historical Prices (PG, SP500)'!O659)</f>
        <v>-6.8710288215743185E-3</v>
      </c>
    </row>
    <row r="661" spans="2:4">
      <c r="B661" s="135">
        <f>'Historical Prices (PG, SP500)'!B661</f>
        <v>42557</v>
      </c>
      <c r="C661" s="40">
        <f>LN('Historical Prices (PG, SP500)'!F661/'Historical Prices (PG, SP500)'!F660)</f>
        <v>-4.8102749829782342E-3</v>
      </c>
      <c r="D661" s="40">
        <f>LN('Historical Prices (PG, SP500)'!O661/'Historical Prices (PG, SP500)'!O660)</f>
        <v>5.3386867527391987E-3</v>
      </c>
    </row>
    <row r="662" spans="2:4">
      <c r="B662" s="135">
        <f>'Historical Prices (PG, SP500)'!B662</f>
        <v>42558</v>
      </c>
      <c r="C662" s="40">
        <f>LN('Historical Prices (PG, SP500)'!F662/'Historical Prices (PG, SP500)'!F661)</f>
        <v>-2.3548462409381018E-3</v>
      </c>
      <c r="D662" s="40">
        <f>LN('Historical Prices (PG, SP500)'!O662/'Historical Prices (PG, SP500)'!O661)</f>
        <v>-8.7195782734437023E-4</v>
      </c>
    </row>
    <row r="663" spans="2:4">
      <c r="B663" s="135">
        <f>'Historical Prices (PG, SP500)'!B663</f>
        <v>42559</v>
      </c>
      <c r="C663" s="40">
        <f>LN('Historical Prices (PG, SP500)'!F663/'Historical Prices (PG, SP500)'!F662)</f>
        <v>1.1019982628856827E-2</v>
      </c>
      <c r="D663" s="40">
        <f>LN('Historical Prices (PG, SP500)'!O663/'Historical Prices (PG, SP500)'!O662)</f>
        <v>1.5138186568454184E-2</v>
      </c>
    </row>
    <row r="664" spans="2:4">
      <c r="B664" s="135">
        <f>'Historical Prices (PG, SP500)'!B664</f>
        <v>42562</v>
      </c>
      <c r="C664" s="40">
        <f>LN('Historical Prices (PG, SP500)'!F664/'Historical Prices (PG, SP500)'!F663)</f>
        <v>-2.3317397901553052E-4</v>
      </c>
      <c r="D664" s="40">
        <f>LN('Historical Prices (PG, SP500)'!O664/'Historical Prices (PG, SP500)'!O663)</f>
        <v>3.4028194222132059E-3</v>
      </c>
    </row>
    <row r="665" spans="2:4">
      <c r="B665" s="135">
        <f>'Historical Prices (PG, SP500)'!B665</f>
        <v>42563</v>
      </c>
      <c r="C665" s="40">
        <f>LN('Historical Prices (PG, SP500)'!F665/'Historical Prices (PG, SP500)'!F664)</f>
        <v>0</v>
      </c>
      <c r="D665" s="40">
        <f>LN('Historical Prices (PG, SP500)'!O665/'Historical Prices (PG, SP500)'!O664)</f>
        <v>6.9848425545492024E-3</v>
      </c>
    </row>
    <row r="666" spans="2:4">
      <c r="B666" s="135">
        <f>'Historical Prices (PG, SP500)'!B666</f>
        <v>42564</v>
      </c>
      <c r="C666" s="40">
        <f>LN('Historical Prices (PG, SP500)'!F666/'Historical Prices (PG, SP500)'!F665)</f>
        <v>1.631310089285161E-3</v>
      </c>
      <c r="D666" s="40">
        <f>LN('Historical Prices (PG, SP500)'!O666/'Historical Prices (PG, SP500)'!O665)</f>
        <v>1.3475864591820549E-4</v>
      </c>
    </row>
    <row r="667" spans="2:4">
      <c r="B667" s="135">
        <f>'Historical Prices (PG, SP500)'!B667</f>
        <v>42565</v>
      </c>
      <c r="C667" s="40">
        <f>LN('Historical Prices (PG, SP500)'!F667/'Historical Prices (PG, SP500)'!F666)</f>
        <v>-2.328365144097384E-4</v>
      </c>
      <c r="D667" s="40">
        <f>LN('Historical Prices (PG, SP500)'!O667/'Historical Prices (PG, SP500)'!O666)</f>
        <v>5.2454226347346793E-3</v>
      </c>
    </row>
    <row r="668" spans="2:4">
      <c r="B668" s="135">
        <f>'Historical Prices (PG, SP500)'!B668</f>
        <v>42566</v>
      </c>
      <c r="C668" s="40">
        <f>LN('Historical Prices (PG, SP500)'!F668/'Historical Prices (PG, SP500)'!F667)</f>
        <v>1.6290321955732502E-3</v>
      </c>
      <c r="D668" s="40">
        <f>LN('Historical Prices (PG, SP500)'!O668/'Historical Prices (PG, SP500)'!O667)</f>
        <v>-9.2937916829076938E-4</v>
      </c>
    </row>
    <row r="669" spans="2:4">
      <c r="B669" s="135">
        <f>'Historical Prices (PG, SP500)'!B669</f>
        <v>42569</v>
      </c>
      <c r="C669" s="40">
        <f>LN('Historical Prices (PG, SP500)'!F669/'Historical Prices (PG, SP500)'!F668)</f>
        <v>-9.3058049136627739E-4</v>
      </c>
      <c r="D669" s="40">
        <f>LN('Historical Prices (PG, SP500)'!O669/'Historical Prices (PG, SP500)'!O668)</f>
        <v>2.3794621249798175E-3</v>
      </c>
    </row>
    <row r="670" spans="2:4">
      <c r="B670" s="135">
        <f>'Historical Prices (PG, SP500)'!B670</f>
        <v>42570</v>
      </c>
      <c r="C670" s="40">
        <f>LN('Historical Prices (PG, SP500)'!F670/'Historical Prices (PG, SP500)'!F669)</f>
        <v>2.7890547166097446E-3</v>
      </c>
      <c r="D670" s="40">
        <f>LN('Historical Prices (PG, SP500)'!O670/'Historical Prices (PG, SP500)'!O669)</f>
        <v>-1.4362048323089381E-3</v>
      </c>
    </row>
    <row r="671" spans="2:4">
      <c r="B671" s="135">
        <f>'Historical Prices (PG, SP500)'!B671</f>
        <v>42571</v>
      </c>
      <c r="C671" s="40">
        <f>LN('Historical Prices (PG, SP500)'!F671/'Historical Prices (PG, SP500)'!F670)</f>
        <v>-9.9131724385916713E-3</v>
      </c>
      <c r="D671" s="40">
        <f>LN('Historical Prices (PG, SP500)'!O671/'Historical Prices (PG, SP500)'!O670)</f>
        <v>4.2612086686796488E-3</v>
      </c>
    </row>
    <row r="672" spans="2:4">
      <c r="B672" s="135">
        <f>'Historical Prices (PG, SP500)'!B672</f>
        <v>42572</v>
      </c>
      <c r="C672" s="40">
        <f>LN('Historical Prices (PG, SP500)'!F672/'Historical Prices (PG, SP500)'!F671)</f>
        <v>-7.0345880842681986E-4</v>
      </c>
      <c r="D672" s="40">
        <f>LN('Historical Prices (PG, SP500)'!O672/'Historical Prices (PG, SP500)'!O671)</f>
        <v>-3.6190700145063283E-3</v>
      </c>
    </row>
    <row r="673" spans="2:4">
      <c r="B673" s="135">
        <f>'Historical Prices (PG, SP500)'!B673</f>
        <v>42573</v>
      </c>
      <c r="C673" s="40">
        <f>LN('Historical Prices (PG, SP500)'!F673/'Historical Prices (PG, SP500)'!F672)</f>
        <v>5.3807474765421885E-3</v>
      </c>
      <c r="D673" s="40">
        <f>LN('Historical Prices (PG, SP500)'!O673/'Historical Prices (PG, SP500)'!O672)</f>
        <v>4.543626595285696E-3</v>
      </c>
    </row>
    <row r="674" spans="2:4">
      <c r="B674" s="135">
        <f>'Historical Prices (PG, SP500)'!B674</f>
        <v>42576</v>
      </c>
      <c r="C674" s="40">
        <f>LN('Historical Prices (PG, SP500)'!F674/'Historical Prices (PG, SP500)'!F673)</f>
        <v>9.3285918768596645E-4</v>
      </c>
      <c r="D674" s="40">
        <f>LN('Historical Prices (PG, SP500)'!O674/'Historical Prices (PG, SP500)'!O673)</f>
        <v>-3.0160188196025378E-3</v>
      </c>
    </row>
    <row r="675" spans="2:4">
      <c r="B675" s="135">
        <f>'Historical Prices (PG, SP500)'!B675</f>
        <v>42577</v>
      </c>
      <c r="C675" s="40">
        <f>LN('Historical Prices (PG, SP500)'!F675/'Historical Prices (PG, SP500)'!F674)</f>
        <v>-6.1963838873552194E-3</v>
      </c>
      <c r="D675" s="40">
        <f>LN('Historical Prices (PG, SP500)'!O675/'Historical Prices (PG, SP500)'!O674)</f>
        <v>3.2273254255773474E-4</v>
      </c>
    </row>
    <row r="676" spans="2:4">
      <c r="B676" s="135">
        <f>'Historical Prices (PG, SP500)'!B676</f>
        <v>42578</v>
      </c>
      <c r="C676" s="40">
        <f>LN('Historical Prices (PG, SP500)'!F676/'Historical Prices (PG, SP500)'!F675)</f>
        <v>-9.5446199057226105E-3</v>
      </c>
      <c r="D676" s="40">
        <f>LN('Historical Prices (PG, SP500)'!O676/'Historical Prices (PG, SP500)'!O675)</f>
        <v>-1.1992611701764468E-3</v>
      </c>
    </row>
    <row r="677" spans="2:4">
      <c r="B677" s="135">
        <f>'Historical Prices (PG, SP500)'!B677</f>
        <v>42579</v>
      </c>
      <c r="C677" s="40">
        <f>LN('Historical Prices (PG, SP500)'!F677/'Historical Prices (PG, SP500)'!F676)</f>
        <v>4.135399125610408E-3</v>
      </c>
      <c r="D677" s="40">
        <f>LN('Historical Prices (PG, SP500)'!O677/'Historical Prices (PG, SP500)'!O676)</f>
        <v>1.6049206929937636E-3</v>
      </c>
    </row>
    <row r="678" spans="2:4">
      <c r="B678" s="135">
        <f>'Historical Prices (PG, SP500)'!B678</f>
        <v>42580</v>
      </c>
      <c r="C678" s="40">
        <f>LN('Historical Prices (PG, SP500)'!F678/'Historical Prices (PG, SP500)'!F677)</f>
        <v>9.1549703676020652E-3</v>
      </c>
      <c r="D678" s="40">
        <f>LN('Historical Prices (PG, SP500)'!O678/'Historical Prices (PG, SP500)'!O677)</f>
        <v>1.6299800885987742E-3</v>
      </c>
    </row>
    <row r="679" spans="2:4">
      <c r="B679" s="135">
        <f>'Historical Prices (PG, SP500)'!B679</f>
        <v>42583</v>
      </c>
      <c r="C679" s="40">
        <f>LN('Historical Prices (PG, SP500)'!F679/'Historical Prices (PG, SP500)'!F678)</f>
        <v>9.5350489851597463E-3</v>
      </c>
      <c r="D679" s="40">
        <f>LN('Historical Prices (PG, SP500)'!O679/'Historical Prices (PG, SP500)'!O678)</f>
        <v>-1.2705942552551364E-3</v>
      </c>
    </row>
    <row r="680" spans="2:4">
      <c r="B680" s="135">
        <f>'Historical Prices (PG, SP500)'!B680</f>
        <v>42584</v>
      </c>
      <c r="C680" s="40">
        <f>LN('Historical Prices (PG, SP500)'!F680/'Historical Prices (PG, SP500)'!F679)</f>
        <v>4.0422528665256304E-3</v>
      </c>
      <c r="D680" s="40">
        <f>LN('Historical Prices (PG, SP500)'!O680/'Historical Prices (PG, SP500)'!O679)</f>
        <v>-6.3819410006827546E-3</v>
      </c>
    </row>
    <row r="681" spans="2:4">
      <c r="B681" s="135">
        <f>'Historical Prices (PG, SP500)'!B681</f>
        <v>42585</v>
      </c>
      <c r="C681" s="40">
        <f>LN('Historical Prices (PG, SP500)'!F681/'Historical Prices (PG, SP500)'!F680)</f>
        <v>-9.1472991924538907E-3</v>
      </c>
      <c r="D681" s="40">
        <f>LN('Historical Prices (PG, SP500)'!O681/'Historical Prices (PG, SP500)'!O680)</f>
        <v>3.1290428248181399E-3</v>
      </c>
    </row>
    <row r="682" spans="2:4">
      <c r="B682" s="135">
        <f>'Historical Prices (PG, SP500)'!B682</f>
        <v>42586</v>
      </c>
      <c r="C682" s="40">
        <f>LN('Historical Prices (PG, SP500)'!F682/'Historical Prices (PG, SP500)'!F681)</f>
        <v>9.3014770268203288E-4</v>
      </c>
      <c r="D682" s="40">
        <f>LN('Historical Prices (PG, SP500)'!O682/'Historical Prices (PG, SP500)'!O681)</f>
        <v>2.1254932837361468E-4</v>
      </c>
    </row>
    <row r="683" spans="2:4">
      <c r="B683" s="135">
        <f>'Historical Prices (PG, SP500)'!B683</f>
        <v>42587</v>
      </c>
      <c r="C683" s="40">
        <f>LN('Historical Prices (PG, SP500)'!F683/'Historical Prices (PG, SP500)'!F682)</f>
        <v>-3.142690089994073E-3</v>
      </c>
      <c r="D683" s="40">
        <f>LN('Historical Prices (PG, SP500)'!O683/'Historical Prices (PG, SP500)'!O682)</f>
        <v>8.566697203483924E-3</v>
      </c>
    </row>
    <row r="684" spans="2:4">
      <c r="B684" s="135">
        <f>'Historical Prices (PG, SP500)'!B684</f>
        <v>42590</v>
      </c>
      <c r="C684" s="40">
        <f>LN('Historical Prices (PG, SP500)'!F684/'Historical Prices (PG, SP500)'!F683)</f>
        <v>-2.3314678761821944E-4</v>
      </c>
      <c r="D684" s="40">
        <f>LN('Historical Prices (PG, SP500)'!O684/'Historical Prices (PG, SP500)'!O683)</f>
        <v>-9.0757701220377175E-4</v>
      </c>
    </row>
    <row r="685" spans="2:4">
      <c r="B685" s="135">
        <f>'Historical Prices (PG, SP500)'!B685</f>
        <v>42591</v>
      </c>
      <c r="C685" s="40">
        <f>LN('Historical Prices (PG, SP500)'!F685/'Historical Prices (PG, SP500)'!F684)</f>
        <v>2.6782665208992936E-3</v>
      </c>
      <c r="D685" s="40">
        <f>LN('Historical Prices (PG, SP500)'!O685/'Historical Prices (PG, SP500)'!O684)</f>
        <v>3.8971768568868799E-4</v>
      </c>
    </row>
    <row r="686" spans="2:4">
      <c r="B686" s="135">
        <f>'Historical Prices (PG, SP500)'!B686</f>
        <v>42592</v>
      </c>
      <c r="C686" s="40">
        <f>LN('Historical Prices (PG, SP500)'!F686/'Historical Prices (PG, SP500)'!F685)</f>
        <v>3.7144558949933851E-3</v>
      </c>
      <c r="D686" s="40">
        <f>LN('Historical Prices (PG, SP500)'!O686/'Historical Prices (PG, SP500)'!O685)</f>
        <v>-2.8687970637969228E-3</v>
      </c>
    </row>
    <row r="687" spans="2:4">
      <c r="B687" s="135">
        <f>'Historical Prices (PG, SP500)'!B687</f>
        <v>42593</v>
      </c>
      <c r="C687" s="40">
        <f>LN('Historical Prices (PG, SP500)'!F687/'Historical Prices (PG, SP500)'!F686)</f>
        <v>4.8544362271909546E-3</v>
      </c>
      <c r="D687" s="40">
        <f>LN('Historical Prices (PG, SP500)'!O687/'Historical Prices (PG, SP500)'!O686)</f>
        <v>4.7234151815842293E-3</v>
      </c>
    </row>
    <row r="688" spans="2:4">
      <c r="B688" s="135">
        <f>'Historical Prices (PG, SP500)'!B688</f>
        <v>42594</v>
      </c>
      <c r="C688" s="40">
        <f>LN('Historical Prices (PG, SP500)'!F688/'Historical Prices (PG, SP500)'!F687)</f>
        <v>3.5679153101321769E-3</v>
      </c>
      <c r="D688" s="40">
        <f>LN('Historical Prices (PG, SP500)'!O688/'Historical Prices (PG, SP500)'!O687)</f>
        <v>-7.9636327962473777E-4</v>
      </c>
    </row>
    <row r="689" spans="2:4">
      <c r="B689" s="135">
        <f>'Historical Prices (PG, SP500)'!B689</f>
        <v>42597</v>
      </c>
      <c r="C689" s="40">
        <f>LN('Historical Prices (PG, SP500)'!F689/'Historical Prices (PG, SP500)'!F688)</f>
        <v>-2.2985177890293064E-4</v>
      </c>
      <c r="D689" s="40">
        <f>LN('Historical Prices (PG, SP500)'!O689/'Historical Prices (PG, SP500)'!O688)</f>
        <v>2.7890160588736079E-3</v>
      </c>
    </row>
    <row r="690" spans="2:4">
      <c r="B690" s="135">
        <f>'Historical Prices (PG, SP500)'!B690</f>
        <v>42598</v>
      </c>
      <c r="C690" s="40">
        <f>LN('Historical Prices (PG, SP500)'!F690/'Historical Prices (PG, SP500)'!F689)</f>
        <v>-5.0690777038428746E-3</v>
      </c>
      <c r="D690" s="40">
        <f>LN('Historical Prices (PG, SP500)'!O690/'Historical Prices (PG, SP500)'!O689)</f>
        <v>-5.4941422173428317E-3</v>
      </c>
    </row>
    <row r="691" spans="2:4">
      <c r="B691" s="135">
        <f>'Historical Prices (PG, SP500)'!B691</f>
        <v>42599</v>
      </c>
      <c r="C691" s="40">
        <f>LN('Historical Prices (PG, SP500)'!F691/'Historical Prices (PG, SP500)'!F690)</f>
        <v>4.3793661995566472E-3</v>
      </c>
      <c r="D691" s="40">
        <f>LN('Historical Prices (PG, SP500)'!O691/'Historical Prices (PG, SP500)'!O690)</f>
        <v>1.8668463000156262E-3</v>
      </c>
    </row>
    <row r="692" spans="2:4">
      <c r="B692" s="135">
        <f>'Historical Prices (PG, SP500)'!B692</f>
        <v>42600</v>
      </c>
      <c r="C692" s="40">
        <f>LN('Historical Prices (PG, SP500)'!F692/'Historical Prices (PG, SP500)'!F691)</f>
        <v>5.5046354276961397E-3</v>
      </c>
      <c r="D692" s="40">
        <f>LN('Historical Prices (PG, SP500)'!O692/'Historical Prices (PG, SP500)'!O691)</f>
        <v>2.1972017746725615E-3</v>
      </c>
    </row>
    <row r="693" spans="2:4">
      <c r="B693" s="135">
        <f>'Historical Prices (PG, SP500)'!B693</f>
        <v>42601</v>
      </c>
      <c r="C693" s="40">
        <f>LN('Historical Prices (PG, SP500)'!F693/'Historical Prices (PG, SP500)'!F692)</f>
        <v>-1.4878858252775564E-3</v>
      </c>
      <c r="D693" s="40">
        <f>LN('Historical Prices (PG, SP500)'!O693/'Historical Prices (PG, SP500)'!O692)</f>
        <v>-1.4413098689576487E-3</v>
      </c>
    </row>
    <row r="694" spans="2:4">
      <c r="B694" s="135">
        <f>'Historical Prices (PG, SP500)'!B694</f>
        <v>42604</v>
      </c>
      <c r="C694" s="40">
        <f>LN('Historical Prices (PG, SP500)'!F694/'Historical Prices (PG, SP500)'!F693)</f>
        <v>-5.2825112569283555E-3</v>
      </c>
      <c r="D694" s="40">
        <f>LN('Historical Prices (PG, SP500)'!O694/'Historical Prices (PG, SP500)'!O693)</f>
        <v>-5.6348160417969207E-4</v>
      </c>
    </row>
    <row r="695" spans="2:4">
      <c r="B695" s="135">
        <f>'Historical Prices (PG, SP500)'!B695</f>
        <v>42605</v>
      </c>
      <c r="C695" s="40">
        <f>LN('Historical Prices (PG, SP500)'!F695/'Historical Prices (PG, SP500)'!F694)</f>
        <v>6.3128358858806598E-3</v>
      </c>
      <c r="D695" s="40">
        <f>LN('Historical Prices (PG, SP500)'!O695/'Historical Prices (PG, SP500)'!O694)</f>
        <v>1.9498668278891155E-3</v>
      </c>
    </row>
    <row r="696" spans="2:4">
      <c r="B696" s="135">
        <f>'Historical Prices (PG, SP500)'!B696</f>
        <v>42606</v>
      </c>
      <c r="C696" s="40">
        <f>LN('Historical Prices (PG, SP500)'!F696/'Historical Prices (PG, SP500)'!F695)</f>
        <v>-1.0303246289523128E-3</v>
      </c>
      <c r="D696" s="40">
        <f>LN('Historical Prices (PG, SP500)'!O696/'Historical Prices (PG, SP500)'!O695)</f>
        <v>-5.2540552892296902E-3</v>
      </c>
    </row>
    <row r="697" spans="2:4">
      <c r="B697" s="135">
        <f>'Historical Prices (PG, SP500)'!B697</f>
        <v>42607</v>
      </c>
      <c r="C697" s="40">
        <f>LN('Historical Prices (PG, SP500)'!F697/'Historical Prices (PG, SP500)'!F696)</f>
        <v>6.7348465284272213E-3</v>
      </c>
      <c r="D697" s="40">
        <f>LN('Historical Prices (PG, SP500)'!O697/'Historical Prices (PG, SP500)'!O696)</f>
        <v>-1.3661600732483932E-3</v>
      </c>
    </row>
    <row r="698" spans="2:4">
      <c r="B698" s="135">
        <f>'Historical Prices (PG, SP500)'!B698</f>
        <v>42608</v>
      </c>
      <c r="C698" s="40">
        <f>LN('Historical Prices (PG, SP500)'!F698/'Historical Prices (PG, SP500)'!F697)</f>
        <v>-3.6471432347436605E-3</v>
      </c>
      <c r="D698" s="40">
        <f>LN('Historical Prices (PG, SP500)'!O698/'Historical Prices (PG, SP500)'!O697)</f>
        <v>-1.5800644041810373E-3</v>
      </c>
    </row>
    <row r="699" spans="2:4">
      <c r="B699" s="135">
        <f>'Historical Prices (PG, SP500)'!B699</f>
        <v>42611</v>
      </c>
      <c r="C699" s="40">
        <f>LN('Historical Prices (PG, SP500)'!F699/'Historical Prices (PG, SP500)'!F698)</f>
        <v>8.1874573754826818E-3</v>
      </c>
      <c r="D699" s="40">
        <f>LN('Historical Prices (PG, SP500)'!O699/'Historical Prices (PG, SP500)'!O698)</f>
        <v>5.2144285434831354E-3</v>
      </c>
    </row>
    <row r="700" spans="2:4">
      <c r="B700" s="135">
        <f>'Historical Prices (PG, SP500)'!B700</f>
        <v>42612</v>
      </c>
      <c r="C700" s="40">
        <f>LN('Historical Prices (PG, SP500)'!F700/'Historical Prices (PG, SP500)'!F699)</f>
        <v>-8.6442983989001836E-3</v>
      </c>
      <c r="D700" s="40">
        <f>LN('Historical Prices (PG, SP500)'!O700/'Historical Prices (PG, SP500)'!O699)</f>
        <v>-1.9555915792795644E-3</v>
      </c>
    </row>
    <row r="701" spans="2:4">
      <c r="B701" s="135">
        <f>'Historical Prices (PG, SP500)'!B701</f>
        <v>42613</v>
      </c>
      <c r="C701" s="40">
        <f>LN('Historical Prices (PG, SP500)'!F701/'Historical Prices (PG, SP500)'!F700)</f>
        <v>-2.6308622702662034E-3</v>
      </c>
      <c r="D701" s="40">
        <f>LN('Historical Prices (PG, SP500)'!O701/'Historical Prices (PG, SP500)'!O700)</f>
        <v>-2.3786910985704626E-3</v>
      </c>
    </row>
    <row r="702" spans="2:4">
      <c r="B702" s="135">
        <f>'Historical Prices (PG, SP500)'!B702</f>
        <v>42614</v>
      </c>
      <c r="C702" s="40">
        <f>LN('Historical Prices (PG, SP500)'!F702/'Historical Prices (PG, SP500)'!F701)</f>
        <v>1.1388347917386235E-2</v>
      </c>
      <c r="D702" s="40">
        <f>LN('Historical Prices (PG, SP500)'!O702/'Historical Prices (PG, SP500)'!O701)</f>
        <v>-4.1385504576534266E-5</v>
      </c>
    </row>
    <row r="703" spans="2:4">
      <c r="B703" s="135">
        <f>'Historical Prices (PG, SP500)'!B703</f>
        <v>42615</v>
      </c>
      <c r="C703" s="40">
        <f>LN('Historical Prices (PG, SP500)'!F703/'Historical Prices (PG, SP500)'!F702)</f>
        <v>-1.2463998340792133E-3</v>
      </c>
      <c r="D703" s="40">
        <f>LN('Historical Prices (PG, SP500)'!O703/'Historical Prices (PG, SP500)'!O702)</f>
        <v>4.1922415783452651E-3</v>
      </c>
    </row>
    <row r="704" spans="2:4">
      <c r="B704" s="135">
        <f>'Historical Prices (PG, SP500)'!B704</f>
        <v>42619</v>
      </c>
      <c r="C704" s="40">
        <f>LN('Historical Prices (PG, SP500)'!F704/'Historical Prices (PG, SP500)'!F703)</f>
        <v>4.9762827182455553E-3</v>
      </c>
      <c r="D704" s="40">
        <f>LN('Historical Prices (PG, SP500)'!O704/'Historical Prices (PG, SP500)'!O703)</f>
        <v>2.9772423706444862E-3</v>
      </c>
    </row>
    <row r="705" spans="2:4">
      <c r="B705" s="135">
        <f>'Historical Prices (PG, SP500)'!B705</f>
        <v>42620</v>
      </c>
      <c r="C705" s="40">
        <f>LN('Historical Prices (PG, SP500)'!F705/'Historical Prices (PG, SP500)'!F704)</f>
        <v>-7.8147746441085478E-3</v>
      </c>
      <c r="D705" s="40">
        <f>LN('Historical Prices (PG, SP500)'!O705/'Historical Prices (PG, SP500)'!O704)</f>
        <v>-1.4639577393839857E-4</v>
      </c>
    </row>
    <row r="706" spans="2:4">
      <c r="B706" s="135">
        <f>'Historical Prices (PG, SP500)'!B706</f>
        <v>42621</v>
      </c>
      <c r="C706" s="40">
        <f>LN('Historical Prices (PG, SP500)'!F706/'Historical Prices (PG, SP500)'!F705)</f>
        <v>-1.9347642053053607E-3</v>
      </c>
      <c r="D706" s="40">
        <f>LN('Historical Prices (PG, SP500)'!O706/'Historical Prices (PG, SP500)'!O705)</f>
        <v>-2.2254880636449503E-3</v>
      </c>
    </row>
    <row r="707" spans="2:4">
      <c r="B707" s="135">
        <f>'Historical Prices (PG, SP500)'!B707</f>
        <v>42622</v>
      </c>
      <c r="C707" s="40">
        <f>LN('Historical Prices (PG, SP500)'!F707/'Historical Prices (PG, SP500)'!F706)</f>
        <v>-1.7699588898379148E-2</v>
      </c>
      <c r="D707" s="40">
        <f>LN('Historical Prices (PG, SP500)'!O707/'Historical Prices (PG, SP500)'!O706)</f>
        <v>-2.482774229870716E-2</v>
      </c>
    </row>
    <row r="708" spans="2:4">
      <c r="B708" s="135">
        <f>'Historical Prices (PG, SP500)'!B708</f>
        <v>42625</v>
      </c>
      <c r="C708" s="40">
        <f>LN('Historical Prices (PG, SP500)'!F708/'Historical Prices (PG, SP500)'!F707)</f>
        <v>2.303961184381393E-2</v>
      </c>
      <c r="D708" s="40">
        <f>LN('Historical Prices (PG, SP500)'!O708/'Historical Prices (PG, SP500)'!O707)</f>
        <v>1.4570387013562412E-2</v>
      </c>
    </row>
    <row r="709" spans="2:4">
      <c r="B709" s="135">
        <f>'Historical Prices (PG, SP500)'!B709</f>
        <v>42626</v>
      </c>
      <c r="C709" s="40">
        <f>LN('Historical Prices (PG, SP500)'!F709/'Historical Prices (PG, SP500)'!F708)</f>
        <v>-1.369099513625636E-2</v>
      </c>
      <c r="D709" s="40">
        <f>LN('Historical Prices (PG, SP500)'!O709/'Historical Prices (PG, SP500)'!O708)</f>
        <v>-1.4941748028884077E-2</v>
      </c>
    </row>
    <row r="710" spans="2:4">
      <c r="B710" s="135">
        <f>'Historical Prices (PG, SP500)'!B710</f>
        <v>42627</v>
      </c>
      <c r="C710" s="40">
        <f>LN('Historical Prices (PG, SP500)'!F710/'Historical Prices (PG, SP500)'!F709)</f>
        <v>-4.5962311335332937E-4</v>
      </c>
      <c r="D710" s="40">
        <f>LN('Historical Prices (PG, SP500)'!O710/'Historical Prices (PG, SP500)'!O709)</f>
        <v>-5.8784939968330771E-4</v>
      </c>
    </row>
    <row r="711" spans="2:4">
      <c r="B711" s="135">
        <f>'Historical Prices (PG, SP500)'!B711</f>
        <v>42628</v>
      </c>
      <c r="C711" s="40">
        <f>LN('Historical Prices (PG, SP500)'!F711/'Historical Prices (PG, SP500)'!F710)</f>
        <v>1.1995300052023575E-2</v>
      </c>
      <c r="D711" s="40">
        <f>LN('Historical Prices (PG, SP500)'!O711/'Historical Prices (PG, SP500)'!O710)</f>
        <v>1.0058516338082277E-2</v>
      </c>
    </row>
    <row r="712" spans="2:4">
      <c r="B712" s="135">
        <f>'Historical Prices (PG, SP500)'!B712</f>
        <v>42629</v>
      </c>
      <c r="C712" s="40">
        <f>LN('Historical Prices (PG, SP500)'!F712/'Historical Prices (PG, SP500)'!F711)</f>
        <v>-1.1350860205519752E-4</v>
      </c>
      <c r="D712" s="40">
        <f>LN('Historical Prices (PG, SP500)'!O712/'Historical Prices (PG, SP500)'!O711)</f>
        <v>-3.7794279558526649E-3</v>
      </c>
    </row>
    <row r="713" spans="2:4">
      <c r="B713" s="135">
        <f>'Historical Prices (PG, SP500)'!B713</f>
        <v>42632</v>
      </c>
      <c r="C713" s="40">
        <f>LN('Historical Prices (PG, SP500)'!F713/'Historical Prices (PG, SP500)'!F712)</f>
        <v>3.627710464320066E-3</v>
      </c>
      <c r="D713" s="40">
        <f>LN('Historical Prices (PG, SP500)'!O713/'Historical Prices (PG, SP500)'!O712)</f>
        <v>-1.8603270347706181E-5</v>
      </c>
    </row>
    <row r="714" spans="2:4">
      <c r="B714" s="135">
        <f>'Historical Prices (PG, SP500)'!B714</f>
        <v>42633</v>
      </c>
      <c r="C714" s="40">
        <f>LN('Historical Prices (PG, SP500)'!F714/'Historical Prices (PG, SP500)'!F713)</f>
        <v>2.3735415954269424E-3</v>
      </c>
      <c r="D714" s="40">
        <f>LN('Historical Prices (PG, SP500)'!O714/'Historical Prices (PG, SP500)'!O713)</f>
        <v>2.9909368142030094E-4</v>
      </c>
    </row>
    <row r="715" spans="2:4">
      <c r="B715" s="135">
        <f>'Historical Prices (PG, SP500)'!B715</f>
        <v>42634</v>
      </c>
      <c r="C715" s="40">
        <f>LN('Historical Prices (PG, SP500)'!F715/'Historical Prices (PG, SP500)'!F714)</f>
        <v>-8.8445862638765905E-3</v>
      </c>
      <c r="D715" s="40">
        <f>LN('Historical Prices (PG, SP500)'!O715/'Historical Prices (PG, SP500)'!O714)</f>
        <v>1.0858000137422273E-2</v>
      </c>
    </row>
    <row r="716" spans="2:4">
      <c r="B716" s="135">
        <f>'Historical Prices (PG, SP500)'!B716</f>
        <v>42635</v>
      </c>
      <c r="C716" s="40">
        <f>LN('Historical Prices (PG, SP500)'!F716/'Historical Prices (PG, SP500)'!F715)</f>
        <v>1.3462446584699913E-2</v>
      </c>
      <c r="D716" s="40">
        <f>LN('Historical Prices (PG, SP500)'!O716/'Historical Prices (PG, SP500)'!O715)</f>
        <v>6.478752169386928E-3</v>
      </c>
    </row>
    <row r="717" spans="2:4">
      <c r="B717" s="135">
        <f>'Historical Prices (PG, SP500)'!B717</f>
        <v>42636</v>
      </c>
      <c r="C717" s="40">
        <f>LN('Historical Prices (PG, SP500)'!F717/'Historical Prices (PG, SP500)'!F716)</f>
        <v>-1.3918142637935008E-2</v>
      </c>
      <c r="D717" s="40">
        <f>LN('Historical Prices (PG, SP500)'!O717/'Historical Prices (PG, SP500)'!O716)</f>
        <v>-5.7532933124543554E-3</v>
      </c>
    </row>
    <row r="718" spans="2:4">
      <c r="B718" s="135">
        <f>'Historical Prices (PG, SP500)'!B718</f>
        <v>42639</v>
      </c>
      <c r="C718" s="40">
        <f>LN('Historical Prices (PG, SP500)'!F718/'Historical Prices (PG, SP500)'!F717)</f>
        <v>1.0249531106271772E-3</v>
      </c>
      <c r="D718" s="40">
        <f>LN('Historical Prices (PG, SP500)'!O718/'Historical Prices (PG, SP500)'!O717)</f>
        <v>-8.6248497700706916E-3</v>
      </c>
    </row>
    <row r="719" spans="2:4">
      <c r="B719" s="135">
        <f>'Historical Prices (PG, SP500)'!B719</f>
        <v>42640</v>
      </c>
      <c r="C719" s="40">
        <f>LN('Historical Prices (PG, SP500)'!F719/'Historical Prices (PG, SP500)'!F718)</f>
        <v>5.7885980022270812E-3</v>
      </c>
      <c r="D719" s="40">
        <f>LN('Historical Prices (PG, SP500)'!O719/'Historical Prices (PG, SP500)'!O718)</f>
        <v>6.4234951715066626E-3</v>
      </c>
    </row>
    <row r="720" spans="2:4">
      <c r="B720" s="135">
        <f>'Historical Prices (PG, SP500)'!B720</f>
        <v>42641</v>
      </c>
      <c r="C720" s="40">
        <f>LN('Historical Prices (PG, SP500)'!F720/'Historical Prices (PG, SP500)'!F719)</f>
        <v>1.2372196957267274E-2</v>
      </c>
      <c r="D720" s="40">
        <f>LN('Historical Prices (PG, SP500)'!O720/'Historical Prices (PG, SP500)'!O719)</f>
        <v>5.2825763509087575E-3</v>
      </c>
    </row>
    <row r="721" spans="2:4">
      <c r="B721" s="135">
        <f>'Historical Prices (PG, SP500)'!B721</f>
        <v>42642</v>
      </c>
      <c r="C721" s="40">
        <f>LN('Historical Prices (PG, SP500)'!F721/'Historical Prices (PG, SP500)'!F720)</f>
        <v>-1.3844511590468947E-2</v>
      </c>
      <c r="D721" s="40">
        <f>LN('Historical Prices (PG, SP500)'!O721/'Historical Prices (PG, SP500)'!O720)</f>
        <v>-9.3651275565667449E-3</v>
      </c>
    </row>
    <row r="722" spans="2:4">
      <c r="B722" s="135">
        <f>'Historical Prices (PG, SP500)'!B722</f>
        <v>42643</v>
      </c>
      <c r="C722" s="40">
        <f>LN('Historical Prices (PG, SP500)'!F722/'Historical Prices (PG, SP500)'!F721)</f>
        <v>1.708095213233541E-2</v>
      </c>
      <c r="D722" s="40">
        <f>LN('Historical Prices (PG, SP500)'!O722/'Historical Prices (PG, SP500)'!O721)</f>
        <v>7.9363927170502876E-3</v>
      </c>
    </row>
    <row r="723" spans="2:4">
      <c r="B723" s="135">
        <f>'Historical Prices (PG, SP500)'!B723</f>
        <v>42646</v>
      </c>
      <c r="C723" s="40">
        <f>LN('Historical Prices (PG, SP500)'!F723/'Historical Prices (PG, SP500)'!F722)</f>
        <v>-1.22191529353077E-2</v>
      </c>
      <c r="D723" s="40">
        <f>LN('Historical Prices (PG, SP500)'!O723/'Historical Prices (PG, SP500)'!O722)</f>
        <v>-3.2660234772408018E-3</v>
      </c>
    </row>
    <row r="724" spans="2:4">
      <c r="B724" s="135">
        <f>'Historical Prices (PG, SP500)'!B724</f>
        <v>42647</v>
      </c>
      <c r="C724" s="40">
        <f>LN('Historical Prices (PG, SP500)'!F724/'Historical Prices (PG, SP500)'!F723)</f>
        <v>-3.5026983046137117E-3</v>
      </c>
      <c r="D724" s="40">
        <f>LN('Historical Prices (PG, SP500)'!O724/'Historical Prices (PG, SP500)'!O723)</f>
        <v>-4.9678818158212078E-3</v>
      </c>
    </row>
    <row r="725" spans="2:4">
      <c r="B725" s="135">
        <f>'Historical Prices (PG, SP500)'!B725</f>
        <v>42648</v>
      </c>
      <c r="C725" s="40">
        <f>LN('Historical Prices (PG, SP500)'!F725/'Historical Prices (PG, SP500)'!F724)</f>
        <v>5.6433559623451264E-3</v>
      </c>
      <c r="D725" s="40">
        <f>LN('Historical Prices (PG, SP500)'!O725/'Historical Prices (PG, SP500)'!O724)</f>
        <v>4.2874861231427417E-3</v>
      </c>
    </row>
    <row r="726" spans="2:4">
      <c r="B726" s="135">
        <f>'Historical Prices (PG, SP500)'!B726</f>
        <v>42649</v>
      </c>
      <c r="C726" s="40">
        <f>LN('Historical Prices (PG, SP500)'!F726/'Historical Prices (PG, SP500)'!F725)</f>
        <v>4.155708817555814E-3</v>
      </c>
      <c r="D726" s="40">
        <f>LN('Historical Prices (PG, SP500)'!O726/'Historical Prices (PG, SP500)'!O725)</f>
        <v>4.8144428658220277E-4</v>
      </c>
    </row>
    <row r="727" spans="2:4">
      <c r="B727" s="135">
        <f>'Historical Prices (PG, SP500)'!B727</f>
        <v>42650</v>
      </c>
      <c r="C727" s="40">
        <f>LN('Historical Prices (PG, SP500)'!F727/'Historical Prices (PG, SP500)'!F726)</f>
        <v>8.7044294218972459E-3</v>
      </c>
      <c r="D727" s="40">
        <f>LN('Historical Prices (PG, SP500)'!O727/'Historical Prices (PG, SP500)'!O726)</f>
        <v>-3.2587877673729898E-3</v>
      </c>
    </row>
    <row r="728" spans="2:4">
      <c r="B728" s="135">
        <f>'Historical Prices (PG, SP500)'!B728</f>
        <v>42653</v>
      </c>
      <c r="C728" s="40">
        <f>LN('Historical Prices (PG, SP500)'!F728/'Historical Prices (PG, SP500)'!F727)</f>
        <v>-1.0499392893479814E-2</v>
      </c>
      <c r="D728" s="40">
        <f>LN('Historical Prices (PG, SP500)'!O728/'Historical Prices (PG, SP500)'!O727)</f>
        <v>4.5953303755956135E-3</v>
      </c>
    </row>
    <row r="729" spans="2:4">
      <c r="B729" s="135">
        <f>'Historical Prices (PG, SP500)'!B729</f>
        <v>42654</v>
      </c>
      <c r="C729" s="40">
        <f>LN('Historical Prices (PG, SP500)'!F729/'Historical Prices (PG, SP500)'!F728)</f>
        <v>-5.8558388384600682E-3</v>
      </c>
      <c r="D729" s="40">
        <f>LN('Historical Prices (PG, SP500)'!O729/'Historical Prices (PG, SP500)'!O728)</f>
        <v>-1.2524577866582336E-2</v>
      </c>
    </row>
    <row r="730" spans="2:4">
      <c r="B730" s="135">
        <f>'Historical Prices (PG, SP500)'!B730</f>
        <v>42655</v>
      </c>
      <c r="C730" s="40">
        <f>LN('Historical Prices (PG, SP500)'!F730/'Historical Prices (PG, SP500)'!F729)</f>
        <v>3.3876122316642786E-4</v>
      </c>
      <c r="D730" s="40">
        <f>LN('Historical Prices (PG, SP500)'!O730/'Historical Prices (PG, SP500)'!O729)</f>
        <v>1.1459325937728834E-3</v>
      </c>
    </row>
    <row r="731" spans="2:4">
      <c r="B731" s="135">
        <f>'Historical Prices (PG, SP500)'!B731</f>
        <v>42656</v>
      </c>
      <c r="C731" s="40">
        <f>LN('Historical Prices (PG, SP500)'!F731/'Historical Prices (PG, SP500)'!F730)</f>
        <v>-3.7328475417026303E-3</v>
      </c>
      <c r="D731" s="40">
        <f>LN('Historical Prices (PG, SP500)'!O731/'Historical Prices (PG, SP500)'!O730)</f>
        <v>-3.104076499634731E-3</v>
      </c>
    </row>
    <row r="732" spans="2:4">
      <c r="B732" s="135">
        <f>'Historical Prices (PG, SP500)'!B732</f>
        <v>42657</v>
      </c>
      <c r="C732" s="40">
        <f>LN('Historical Prices (PG, SP500)'!F732/'Historical Prices (PG, SP500)'!F731)</f>
        <v>2.1509263078549079E-3</v>
      </c>
      <c r="D732" s="40">
        <f>LN('Historical Prices (PG, SP500)'!O732/'Historical Prices (PG, SP500)'!O731)</f>
        <v>2.0158385876223729E-4</v>
      </c>
    </row>
    <row r="733" spans="2:4">
      <c r="B733" s="135">
        <f>'Historical Prices (PG, SP500)'!B733</f>
        <v>42660</v>
      </c>
      <c r="C733" s="40">
        <f>LN('Historical Prices (PG, SP500)'!F733/'Historical Prices (PG, SP500)'!F732)</f>
        <v>-6.8081278873554189E-3</v>
      </c>
      <c r="D733" s="40">
        <f>LN('Historical Prices (PG, SP500)'!O733/'Historical Prices (PG, SP500)'!O732)</f>
        <v>-3.0426178920773266E-3</v>
      </c>
    </row>
    <row r="734" spans="2:4">
      <c r="B734" s="135">
        <f>'Historical Prices (PG, SP500)'!B734</f>
        <v>42661</v>
      </c>
      <c r="C734" s="40">
        <f>LN('Historical Prices (PG, SP500)'!F734/'Historical Prices (PG, SP500)'!F733)</f>
        <v>-4.3359835409951903E-3</v>
      </c>
      <c r="D734" s="40">
        <f>LN('Historical Prices (PG, SP500)'!O734/'Historical Prices (PG, SP500)'!O733)</f>
        <v>6.1415057663595871E-3</v>
      </c>
    </row>
    <row r="735" spans="2:4">
      <c r="B735" s="135">
        <f>'Historical Prices (PG, SP500)'!B735</f>
        <v>42662</v>
      </c>
      <c r="C735" s="40">
        <f>LN('Historical Prices (PG, SP500)'!F735/'Historical Prices (PG, SP500)'!F734)</f>
        <v>-2.208305267009331E-2</v>
      </c>
      <c r="D735" s="40">
        <f>LN('Historical Prices (PG, SP500)'!O735/'Historical Prices (PG, SP500)'!O734)</f>
        <v>2.1895719655424944E-3</v>
      </c>
    </row>
    <row r="736" spans="2:4">
      <c r="B736" s="135">
        <f>'Historical Prices (PG, SP500)'!B736</f>
        <v>42663</v>
      </c>
      <c r="C736" s="40">
        <f>LN('Historical Prices (PG, SP500)'!F736/'Historical Prices (PG, SP500)'!F735)</f>
        <v>-7.1567266972817553E-3</v>
      </c>
      <c r="D736" s="40">
        <f>LN('Historical Prices (PG, SP500)'!O736/'Historical Prices (PG, SP500)'!O735)</f>
        <v>-1.3766710511558952E-3</v>
      </c>
    </row>
    <row r="737" spans="2:4">
      <c r="B737" s="135">
        <f>'Historical Prices (PG, SP500)'!B737</f>
        <v>42664</v>
      </c>
      <c r="C737" s="40">
        <f>LN('Historical Prices (PG, SP500)'!F737/'Historical Prices (PG, SP500)'!F736)</f>
        <v>-7.0896904890157776E-3</v>
      </c>
      <c r="D737" s="40">
        <f>LN('Historical Prices (PG, SP500)'!O737/'Historical Prices (PG, SP500)'!O736)</f>
        <v>-8.4145242314662383E-5</v>
      </c>
    </row>
    <row r="738" spans="2:4">
      <c r="B738" s="135">
        <f>'Historical Prices (PG, SP500)'!B738</f>
        <v>42667</v>
      </c>
      <c r="C738" s="40">
        <f>LN('Historical Prices (PG, SP500)'!F738/'Historical Prices (PG, SP500)'!F737)</f>
        <v>-2.7311541052130735E-3</v>
      </c>
      <c r="D738" s="40">
        <f>LN('Historical Prices (PG, SP500)'!O738/'Historical Prices (PG, SP500)'!O737)</f>
        <v>4.7385946404059154E-3</v>
      </c>
    </row>
    <row r="739" spans="2:4">
      <c r="B739" s="135">
        <f>'Historical Prices (PG, SP500)'!B739</f>
        <v>42668</v>
      </c>
      <c r="C739" s="40">
        <f>LN('Historical Prices (PG, SP500)'!F739/'Historical Prices (PG, SP500)'!F738)</f>
        <v>3.3556699902202336E-2</v>
      </c>
      <c r="D739" s="40">
        <f>LN('Historical Prices (PG, SP500)'!O739/'Historical Prices (PG, SP500)'!O738)</f>
        <v>-3.8049574576371451E-3</v>
      </c>
    </row>
    <row r="740" spans="2:4">
      <c r="B740" s="135">
        <f>'Historical Prices (PG, SP500)'!B740</f>
        <v>42669</v>
      </c>
      <c r="C740" s="40">
        <f>LN('Historical Prices (PG, SP500)'!F740/'Historical Prices (PG, SP500)'!F739)</f>
        <v>4.9320624448933176E-3</v>
      </c>
      <c r="D740" s="40">
        <f>LN('Historical Prices (PG, SP500)'!O740/'Historical Prices (PG, SP500)'!O739)</f>
        <v>-1.741927702175836E-3</v>
      </c>
    </row>
    <row r="741" spans="2:4">
      <c r="B741" s="135">
        <f>'Historical Prices (PG, SP500)'!B741</f>
        <v>42670</v>
      </c>
      <c r="C741" s="40">
        <f>LN('Historical Prices (PG, SP500)'!F741/'Historical Prices (PG, SP500)'!F740)</f>
        <v>-9.4264404309275067E-3</v>
      </c>
      <c r="D741" s="40">
        <f>LN('Historical Prices (PG, SP500)'!O741/'Historical Prices (PG, SP500)'!O740)</f>
        <v>-2.991196103286747E-3</v>
      </c>
    </row>
    <row r="742" spans="2:4">
      <c r="B742" s="135">
        <f>'Historical Prices (PG, SP500)'!B742</f>
        <v>42671</v>
      </c>
      <c r="C742" s="40">
        <f>LN('Historical Prices (PG, SP500)'!F742/'Historical Prices (PG, SP500)'!F741)</f>
        <v>2.998433834510083E-3</v>
      </c>
      <c r="D742" s="40">
        <f>LN('Historical Prices (PG, SP500)'!O742/'Historical Prices (PG, SP500)'!O741)</f>
        <v>-3.1131401617605554E-3</v>
      </c>
    </row>
    <row r="743" spans="2:4">
      <c r="B743" s="135">
        <f>'Historical Prices (PG, SP500)'!B743</f>
        <v>42674</v>
      </c>
      <c r="C743" s="40">
        <f>LN('Historical Prices (PG, SP500)'!F743/'Historical Prices (PG, SP500)'!F742)</f>
        <v>-4.6064271985135098E-4</v>
      </c>
      <c r="D743" s="40">
        <f>LN('Historical Prices (PG, SP500)'!O743/'Historical Prices (PG, SP500)'!O742)</f>
        <v>-1.2228399443930542E-4</v>
      </c>
    </row>
    <row r="744" spans="2:4">
      <c r="B744" s="135">
        <f>'Historical Prices (PG, SP500)'!B744</f>
        <v>42675</v>
      </c>
      <c r="C744" s="40">
        <f>LN('Historical Prices (PG, SP500)'!F744/'Historical Prices (PG, SP500)'!F743)</f>
        <v>5.758134303880891E-4</v>
      </c>
      <c r="D744" s="40">
        <f>LN('Historical Prices (PG, SP500)'!O744/'Historical Prices (PG, SP500)'!O743)</f>
        <v>-6.810018806473475E-3</v>
      </c>
    </row>
    <row r="745" spans="2:4">
      <c r="B745" s="135">
        <f>'Historical Prices (PG, SP500)'!B745</f>
        <v>42676</v>
      </c>
      <c r="C745" s="40">
        <f>LN('Historical Prices (PG, SP500)'!F745/'Historical Prices (PG, SP500)'!F744)</f>
        <v>-1.2673543090971464E-3</v>
      </c>
      <c r="D745" s="40">
        <f>LN('Historical Prices (PG, SP500)'!O745/'Historical Prices (PG, SP500)'!O744)</f>
        <v>-6.5468847876808331E-3</v>
      </c>
    </row>
    <row r="746" spans="2:4">
      <c r="B746" s="135">
        <f>'Historical Prices (PG, SP500)'!B746</f>
        <v>42677</v>
      </c>
      <c r="C746" s="40">
        <f>LN('Historical Prices (PG, SP500)'!F746/'Historical Prices (PG, SP500)'!F745)</f>
        <v>-1.6153228761059358E-3</v>
      </c>
      <c r="D746" s="40">
        <f>LN('Historical Prices (PG, SP500)'!O746/'Historical Prices (PG, SP500)'!O745)</f>
        <v>-4.4332128813332093E-3</v>
      </c>
    </row>
    <row r="747" spans="2:4">
      <c r="B747" s="135">
        <f>'Historical Prices (PG, SP500)'!B747</f>
        <v>42678</v>
      </c>
      <c r="C747" s="40">
        <f>LN('Historical Prices (PG, SP500)'!F747/'Historical Prices (PG, SP500)'!F746)</f>
        <v>-1.7707778634377683E-2</v>
      </c>
      <c r="D747" s="40">
        <f>LN('Historical Prices (PG, SP500)'!O747/'Historical Prices (PG, SP500)'!O746)</f>
        <v>-1.667520046979567E-3</v>
      </c>
    </row>
    <row r="748" spans="2:4">
      <c r="B748" s="135">
        <f>'Historical Prices (PG, SP500)'!B748</f>
        <v>42681</v>
      </c>
      <c r="C748" s="40">
        <f>LN('Historical Prices (PG, SP500)'!F748/'Historical Prices (PG, SP500)'!F747)</f>
        <v>1.7245778153487323E-2</v>
      </c>
      <c r="D748" s="40">
        <f>LN('Historical Prices (PG, SP500)'!O748/'Historical Prices (PG, SP500)'!O747)</f>
        <v>2.198019977703114E-2</v>
      </c>
    </row>
    <row r="749" spans="2:4">
      <c r="B749" s="135">
        <f>'Historical Prices (PG, SP500)'!B749</f>
        <v>42682</v>
      </c>
      <c r="C749" s="40">
        <f>LN('Historical Prices (PG, SP500)'!F749/'Historical Prices (PG, SP500)'!F748)</f>
        <v>1.0343742558165558E-2</v>
      </c>
      <c r="D749" s="40">
        <f>LN('Historical Prices (PG, SP500)'!O749/'Historical Prices (PG, SP500)'!O748)</f>
        <v>3.7648783671193967E-3</v>
      </c>
    </row>
    <row r="750" spans="2:4">
      <c r="B750" s="135">
        <f>'Historical Prices (PG, SP500)'!B750</f>
        <v>42683</v>
      </c>
      <c r="C750" s="40">
        <f>LN('Historical Prices (PG, SP500)'!F750/'Historical Prices (PG, SP500)'!F749)</f>
        <v>-1.7648523225844349E-2</v>
      </c>
      <c r="D750" s="40">
        <f>LN('Historical Prices (PG, SP500)'!O750/'Historical Prices (PG, SP500)'!O749)</f>
        <v>1.1016119798123997E-2</v>
      </c>
    </row>
    <row r="751" spans="2:4">
      <c r="B751" s="135">
        <f>'Historical Prices (PG, SP500)'!B751</f>
        <v>42684</v>
      </c>
      <c r="C751" s="40">
        <f>LN('Historical Prices (PG, SP500)'!F751/'Historical Prices (PG, SP500)'!F750)</f>
        <v>-3.5174459457861879E-2</v>
      </c>
      <c r="D751" s="40">
        <f>LN('Historical Prices (PG, SP500)'!O751/'Historical Prices (PG, SP500)'!O750)</f>
        <v>1.948845391487013E-3</v>
      </c>
    </row>
    <row r="752" spans="2:4">
      <c r="B752" s="135">
        <f>'Historical Prices (PG, SP500)'!B752</f>
        <v>42685</v>
      </c>
      <c r="C752" s="40">
        <f>LN('Historical Prices (PG, SP500)'!F752/'Historical Prices (PG, SP500)'!F751)</f>
        <v>7.4457290816688773E-3</v>
      </c>
      <c r="D752" s="40">
        <f>LN('Historical Prices (PG, SP500)'!O752/'Historical Prices (PG, SP500)'!O751)</f>
        <v>-1.3989282109407189E-3</v>
      </c>
    </row>
    <row r="753" spans="2:4">
      <c r="B753" s="135">
        <f>'Historical Prices (PG, SP500)'!B753</f>
        <v>42688</v>
      </c>
      <c r="C753" s="40">
        <f>LN('Historical Prices (PG, SP500)'!F753/'Historical Prices (PG, SP500)'!F752)</f>
        <v>-6.9636731523407061E-3</v>
      </c>
      <c r="D753" s="40">
        <f>LN('Historical Prices (PG, SP500)'!O753/'Historical Prices (PG, SP500)'!O752)</f>
        <v>-1.1550945719234191E-4</v>
      </c>
    </row>
    <row r="754" spans="2:4">
      <c r="B754" s="135">
        <f>'Historical Prices (PG, SP500)'!B754</f>
        <v>42689</v>
      </c>
      <c r="C754" s="40">
        <f>LN('Historical Prices (PG, SP500)'!F754/'Historical Prices (PG, SP500)'!F753)</f>
        <v>7.4421540084048735E-3</v>
      </c>
      <c r="D754" s="40">
        <f>LN('Historical Prices (PG, SP500)'!O754/'Historical Prices (PG, SP500)'!O753)</f>
        <v>7.4529552949928806E-3</v>
      </c>
    </row>
    <row r="755" spans="2:4">
      <c r="B755" s="135">
        <f>'Historical Prices (PG, SP500)'!B755</f>
        <v>42690</v>
      </c>
      <c r="C755" s="40">
        <f>LN('Historical Prices (PG, SP500)'!F755/'Historical Prices (PG, SP500)'!F754)</f>
        <v>-5.1555894678555576E-3</v>
      </c>
      <c r="D755" s="40">
        <f>LN('Historical Prices (PG, SP500)'!O755/'Historical Prices (PG, SP500)'!O754)</f>
        <v>-1.5835169024771387E-3</v>
      </c>
    </row>
    <row r="756" spans="2:4">
      <c r="B756" s="135">
        <f>'Historical Prices (PG, SP500)'!B756</f>
        <v>42691</v>
      </c>
      <c r="C756" s="40">
        <f>LN('Historical Prices (PG, SP500)'!F756/'Historical Prices (PG, SP500)'!F755)</f>
        <v>-1.4435464861671616E-3</v>
      </c>
      <c r="D756" s="40">
        <f>LN('Historical Prices (PG, SP500)'!O756/'Historical Prices (PG, SP500)'!O755)</f>
        <v>4.6654694620837109E-3</v>
      </c>
    </row>
    <row r="757" spans="2:4">
      <c r="B757" s="135">
        <f>'Historical Prices (PG, SP500)'!B757</f>
        <v>42692</v>
      </c>
      <c r="C757" s="40">
        <f>LN('Historical Prices (PG, SP500)'!F757/'Historical Prices (PG, SP500)'!F756)</f>
        <v>-1.2964378586726945E-2</v>
      </c>
      <c r="D757" s="40">
        <f>LN('Historical Prices (PG, SP500)'!O757/'Historical Prices (PG, SP500)'!O756)</f>
        <v>-2.3896514373653198E-3</v>
      </c>
    </row>
    <row r="758" spans="2:4">
      <c r="B758" s="135">
        <f>'Historical Prices (PG, SP500)'!B758</f>
        <v>42695</v>
      </c>
      <c r="C758" s="40">
        <f>LN('Historical Prices (PG, SP500)'!F758/'Historical Prices (PG, SP500)'!F757)</f>
        <v>7.7745654464522179E-3</v>
      </c>
      <c r="D758" s="40">
        <f>LN('Historical Prices (PG, SP500)'!O758/'Historical Prices (PG, SP500)'!O757)</f>
        <v>7.4337023919075753E-3</v>
      </c>
    </row>
    <row r="759" spans="2:4">
      <c r="B759" s="135">
        <f>'Historical Prices (PG, SP500)'!B759</f>
        <v>42696</v>
      </c>
      <c r="C759" s="40">
        <f>LN('Historical Prices (PG, SP500)'!F759/'Historical Prices (PG, SP500)'!F758)</f>
        <v>1.451064332900398E-3</v>
      </c>
      <c r="D759" s="40">
        <f>LN('Historical Prices (PG, SP500)'!O759/'Historical Prices (PG, SP500)'!O758)</f>
        <v>2.1630907556930735E-3</v>
      </c>
    </row>
    <row r="760" spans="2:4">
      <c r="B760" s="135">
        <f>'Historical Prices (PG, SP500)'!B760</f>
        <v>42697</v>
      </c>
      <c r="C760" s="40">
        <f>LN('Historical Prices (PG, SP500)'!F760/'Historical Prices (PG, SP500)'!F759)</f>
        <v>-9.6714223003834475E-4</v>
      </c>
      <c r="D760" s="40">
        <f>LN('Historical Prices (PG, SP500)'!O760/'Historical Prices (PG, SP500)'!O759)</f>
        <v>8.0769847597577586E-4</v>
      </c>
    </row>
    <row r="761" spans="2:4">
      <c r="B761" s="135">
        <f>'Historical Prices (PG, SP500)'!B761</f>
        <v>42699</v>
      </c>
      <c r="C761" s="40">
        <f>LN('Historical Prices (PG, SP500)'!F761/'Historical Prices (PG, SP500)'!F760)</f>
        <v>9.3897283680512127E-3</v>
      </c>
      <c r="D761" s="40">
        <f>LN('Historical Prices (PG, SP500)'!O761/'Historical Prices (PG, SP500)'!O760)</f>
        <v>3.9067456340769443E-3</v>
      </c>
    </row>
    <row r="762" spans="2:4">
      <c r="B762" s="135">
        <f>'Historical Prices (PG, SP500)'!B762</f>
        <v>42702</v>
      </c>
      <c r="C762" s="40">
        <f>LN('Historical Prices (PG, SP500)'!F762/'Historical Prices (PG, SP500)'!F761)</f>
        <v>-4.6838373306387088E-3</v>
      </c>
      <c r="D762" s="40">
        <f>LN('Historical Prices (PG, SP500)'!O762/'Historical Prices (PG, SP500)'!O761)</f>
        <v>-5.2683892752049318E-3</v>
      </c>
    </row>
    <row r="763" spans="2:4">
      <c r="B763" s="135">
        <f>'Historical Prices (PG, SP500)'!B763</f>
        <v>42703</v>
      </c>
      <c r="C763" s="40">
        <f>LN('Historical Prices (PG, SP500)'!F763/'Historical Prices (PG, SP500)'!F762)</f>
        <v>-2.1692103117267577E-3</v>
      </c>
      <c r="D763" s="40">
        <f>LN('Historical Prices (PG, SP500)'!O763/'Historical Prices (PG, SP500)'!O762)</f>
        <v>1.3344021688134898E-3</v>
      </c>
    </row>
    <row r="764" spans="2:4">
      <c r="B764" s="135">
        <f>'Historical Prices (PG, SP500)'!B764</f>
        <v>42704</v>
      </c>
      <c r="C764" s="40">
        <f>LN('Historical Prices (PG, SP500)'!F764/'Historical Prices (PG, SP500)'!F763)</f>
        <v>-5.2011003875914617E-3</v>
      </c>
      <c r="D764" s="40">
        <f>LN('Historical Prices (PG, SP500)'!O764/'Historical Prices (PG, SP500)'!O763)</f>
        <v>-2.6569303207866061E-3</v>
      </c>
    </row>
    <row r="765" spans="2:4">
      <c r="B765" s="135">
        <f>'Historical Prices (PG, SP500)'!B765</f>
        <v>42705</v>
      </c>
      <c r="C765" s="40">
        <f>LN('Historical Prices (PG, SP500)'!F765/'Historical Prices (PG, SP500)'!F764)</f>
        <v>-7.3028318714265759E-3</v>
      </c>
      <c r="D765" s="40">
        <f>LN('Historical Prices (PG, SP500)'!O765/'Historical Prices (PG, SP500)'!O764)</f>
        <v>-3.5217232085723734E-3</v>
      </c>
    </row>
    <row r="766" spans="2:4">
      <c r="B766" s="135">
        <f>'Historical Prices (PG, SP500)'!B766</f>
        <v>42706</v>
      </c>
      <c r="C766" s="40">
        <f>LN('Historical Prices (PG, SP500)'!F766/'Historical Prices (PG, SP500)'!F765)</f>
        <v>6.5749779070350539E-3</v>
      </c>
      <c r="D766" s="40">
        <f>LN('Historical Prices (PG, SP500)'!O766/'Historical Prices (PG, SP500)'!O765)</f>
        <v>3.9692769872242176E-4</v>
      </c>
    </row>
    <row r="767" spans="2:4">
      <c r="B767" s="135">
        <f>'Historical Prices (PG, SP500)'!B767</f>
        <v>42709</v>
      </c>
      <c r="C767" s="40">
        <f>LN('Historical Prices (PG, SP500)'!F767/'Historical Prices (PG, SP500)'!F766)</f>
        <v>7.1346333237968977E-3</v>
      </c>
      <c r="D767" s="40">
        <f>LN('Historical Prices (PG, SP500)'!O767/'Historical Prices (PG, SP500)'!O766)</f>
        <v>5.8044270335040676E-3</v>
      </c>
    </row>
    <row r="768" spans="2:4">
      <c r="B768" s="135">
        <f>'Historical Prices (PG, SP500)'!B768</f>
        <v>42710</v>
      </c>
      <c r="C768" s="40">
        <f>LN('Historical Prices (PG, SP500)'!F768/'Historical Prices (PG, SP500)'!F767)</f>
        <v>-9.6436413785602466E-4</v>
      </c>
      <c r="D768" s="40">
        <f>LN('Historical Prices (PG, SP500)'!O768/'Historical Prices (PG, SP500)'!O767)</f>
        <v>3.4050842286357528E-3</v>
      </c>
    </row>
    <row r="769" spans="2:4">
      <c r="B769" s="135">
        <f>'Historical Prices (PG, SP500)'!B769</f>
        <v>42711</v>
      </c>
      <c r="C769" s="40">
        <f>LN('Historical Prices (PG, SP500)'!F769/'Historical Prices (PG, SP500)'!F768)</f>
        <v>1.5201632969213374E-2</v>
      </c>
      <c r="D769" s="40">
        <f>LN('Historical Prices (PG, SP500)'!O769/'Historical Prices (PG, SP500)'!O768)</f>
        <v>1.3077359109980912E-2</v>
      </c>
    </row>
    <row r="770" spans="2:4">
      <c r="B770" s="135">
        <f>'Historical Prices (PG, SP500)'!B770</f>
        <v>42712</v>
      </c>
      <c r="C770" s="40">
        <f>LN('Historical Prices (PG, SP500)'!F770/'Historical Prices (PG, SP500)'!F769)</f>
        <v>-8.1107314856148569E-3</v>
      </c>
      <c r="D770" s="40">
        <f>LN('Historical Prices (PG, SP500)'!O770/'Historical Prices (PG, SP500)'!O769)</f>
        <v>2.1570146826418611E-3</v>
      </c>
    </row>
    <row r="771" spans="2:4">
      <c r="B771" s="135">
        <f>'Historical Prices (PG, SP500)'!B771</f>
        <v>42713</v>
      </c>
      <c r="C771" s="40">
        <f>LN('Historical Prices (PG, SP500)'!F771/'Historical Prices (PG, SP500)'!F770)</f>
        <v>1.0365291878387676E-2</v>
      </c>
      <c r="D771" s="40">
        <f>LN('Historical Prices (PG, SP500)'!O771/'Historical Prices (PG, SP500)'!O770)</f>
        <v>5.9214185824436353E-3</v>
      </c>
    </row>
    <row r="772" spans="2:4">
      <c r="B772" s="135">
        <f>'Historical Prices (PG, SP500)'!B772</f>
        <v>42716</v>
      </c>
      <c r="C772" s="40">
        <f>LN('Historical Prices (PG, SP500)'!F772/'Historical Prices (PG, SP500)'!F771)</f>
        <v>8.9675409205469177E-3</v>
      </c>
      <c r="D772" s="40">
        <f>LN('Historical Prices (PG, SP500)'!O772/'Historical Prices (PG, SP500)'!O771)</f>
        <v>-1.1380821315193454E-3</v>
      </c>
    </row>
    <row r="773" spans="2:4">
      <c r="B773" s="135">
        <f>'Historical Prices (PG, SP500)'!B773</f>
        <v>42717</v>
      </c>
      <c r="C773" s="40">
        <f>LN('Historical Prices (PG, SP500)'!F773/'Historical Prices (PG, SP500)'!F772)</f>
        <v>5.871998393231991E-4</v>
      </c>
      <c r="D773" s="40">
        <f>LN('Historical Prices (PG, SP500)'!O773/'Historical Prices (PG, SP500)'!O772)</f>
        <v>6.5184833042276425E-3</v>
      </c>
    </row>
    <row r="774" spans="2:4">
      <c r="B774" s="135">
        <f>'Historical Prices (PG, SP500)'!B774</f>
        <v>42718</v>
      </c>
      <c r="C774" s="40">
        <f>LN('Historical Prices (PG, SP500)'!F774/'Historical Prices (PG, SP500)'!F773)</f>
        <v>-9.5547407598701537E-3</v>
      </c>
      <c r="D774" s="40">
        <f>LN('Historical Prices (PG, SP500)'!O774/'Historical Prices (PG, SP500)'!O773)</f>
        <v>-8.1502957242938472E-3</v>
      </c>
    </row>
    <row r="775" spans="2:4">
      <c r="B775" s="135">
        <f>'Historical Prices (PG, SP500)'!B775</f>
        <v>42719</v>
      </c>
      <c r="C775" s="40">
        <f>LN('Historical Prices (PG, SP500)'!F775/'Historical Prices (PG, SP500)'!F774)</f>
        <v>3.6675225314671761E-3</v>
      </c>
      <c r="D775" s="40">
        <f>LN('Historical Prices (PG, SP500)'!O775/'Historical Prices (PG, SP500)'!O774)</f>
        <v>3.8757076880631845E-3</v>
      </c>
    </row>
    <row r="776" spans="2:4">
      <c r="B776" s="135">
        <f>'Historical Prices (PG, SP500)'!B776</f>
        <v>42720</v>
      </c>
      <c r="C776" s="40">
        <f>LN('Historical Prices (PG, SP500)'!F776/'Historical Prices (PG, SP500)'!F775)</f>
        <v>0</v>
      </c>
      <c r="D776" s="40">
        <f>LN('Historical Prices (PG, SP500)'!O776/'Historical Prices (PG, SP500)'!O775)</f>
        <v>-1.7521567788889247E-3</v>
      </c>
    </row>
    <row r="777" spans="2:4">
      <c r="B777" s="135">
        <f>'Historical Prices (PG, SP500)'!B777</f>
        <v>42723</v>
      </c>
      <c r="C777" s="40">
        <f>LN('Historical Prices (PG, SP500)'!F777/'Historical Prices (PG, SP500)'!F776)</f>
        <v>3.5420037181332345E-4</v>
      </c>
      <c r="D777" s="40">
        <f>LN('Historical Prices (PG, SP500)'!O777/'Historical Prices (PG, SP500)'!O776)</f>
        <v>1.9731727431487977E-3</v>
      </c>
    </row>
    <row r="778" spans="2:4">
      <c r="B778" s="135">
        <f>'Historical Prices (PG, SP500)'!B778</f>
        <v>42724</v>
      </c>
      <c r="C778" s="40">
        <f>LN('Historical Prices (PG, SP500)'!F778/'Historical Prices (PG, SP500)'!F777)</f>
        <v>-1.6540528443469889E-3</v>
      </c>
      <c r="D778" s="40">
        <f>LN('Historical Prices (PG, SP500)'!O778/'Historical Prices (PG, SP500)'!O777)</f>
        <v>3.6309126355809252E-3</v>
      </c>
    </row>
    <row r="779" spans="2:4">
      <c r="B779" s="135">
        <f>'Historical Prices (PG, SP500)'!B779</f>
        <v>42725</v>
      </c>
      <c r="C779" s="40">
        <f>LN('Historical Prices (PG, SP500)'!F779/'Historical Prices (PG, SP500)'!F778)</f>
        <v>-3.4350167233537514E-3</v>
      </c>
      <c r="D779" s="40">
        <f>LN('Historical Prices (PG, SP500)'!O779/'Historical Prices (PG, SP500)'!O778)</f>
        <v>-2.4603856692401176E-3</v>
      </c>
    </row>
    <row r="780" spans="2:4">
      <c r="B780" s="135">
        <f>'Historical Prices (PG, SP500)'!B780</f>
        <v>42726</v>
      </c>
      <c r="C780" s="40">
        <f>LN('Historical Prices (PG, SP500)'!F780/'Historical Prices (PG, SP500)'!F779)</f>
        <v>2.2518765071507549E-3</v>
      </c>
      <c r="D780" s="40">
        <f>LN('Historical Prices (PG, SP500)'!O780/'Historical Prices (PG, SP500)'!O779)</f>
        <v>-1.8647113534051916E-3</v>
      </c>
    </row>
    <row r="781" spans="2:4">
      <c r="B781" s="135">
        <f>'Historical Prices (PG, SP500)'!B781</f>
        <v>42727</v>
      </c>
      <c r="C781" s="40">
        <f>LN('Historical Prices (PG, SP500)'!F781/'Historical Prices (PG, SP500)'!F780)</f>
        <v>5.7840921454559895E-3</v>
      </c>
      <c r="D781" s="40">
        <f>LN('Historical Prices (PG, SP500)'!O781/'Historical Prices (PG, SP500)'!O780)</f>
        <v>1.2509324798275364E-3</v>
      </c>
    </row>
    <row r="782" spans="2:4">
      <c r="B782" s="135">
        <f>'Historical Prices (PG, SP500)'!B782</f>
        <v>42731</v>
      </c>
      <c r="C782" s="40">
        <f>LN('Historical Prices (PG, SP500)'!F782/'Historical Prices (PG, SP500)'!F781)</f>
        <v>-4.246302751868429E-3</v>
      </c>
      <c r="D782" s="40">
        <f>LN('Historical Prices (PG, SP500)'!O782/'Historical Prices (PG, SP500)'!O781)</f>
        <v>2.2458490147972553E-3</v>
      </c>
    </row>
    <row r="783" spans="2:4">
      <c r="B783" s="135">
        <f>'Historical Prices (PG, SP500)'!B783</f>
        <v>42732</v>
      </c>
      <c r="C783" s="40">
        <f>LN('Historical Prices (PG, SP500)'!F783/'Historical Prices (PG, SP500)'!F782)</f>
        <v>-6.2844578243099834E-3</v>
      </c>
      <c r="D783" s="40">
        <f>LN('Historical Prices (PG, SP500)'!O783/'Historical Prices (PG, SP500)'!O782)</f>
        <v>-8.3916407368539048E-3</v>
      </c>
    </row>
    <row r="784" spans="2:4">
      <c r="B784" s="135">
        <f>'Historical Prices (PG, SP500)'!B784</f>
        <v>42733</v>
      </c>
      <c r="C784" s="40">
        <f>LN('Historical Prices (PG, SP500)'!F784/'Historical Prices (PG, SP500)'!F783)</f>
        <v>3.3250001340424909E-3</v>
      </c>
      <c r="D784" s="40">
        <f>LN('Historical Prices (PG, SP500)'!O784/'Historical Prices (PG, SP500)'!O783)</f>
        <v>-2.9334768322500485E-4</v>
      </c>
    </row>
    <row r="785" spans="2:4">
      <c r="B785" s="135">
        <f>'Historical Prices (PG, SP500)'!B785</f>
        <v>42734</v>
      </c>
      <c r="C785" s="40">
        <f>LN('Historical Prices (PG, SP500)'!F785/'Historical Prices (PG, SP500)'!F784)</f>
        <v>-3.2060349256828997E-3</v>
      </c>
      <c r="D785" s="40">
        <f>LN('Historical Prices (PG, SP500)'!O785/'Historical Prices (PG, SP500)'!O784)</f>
        <v>-4.6478348568878983E-3</v>
      </c>
    </row>
    <row r="786" spans="2:4">
      <c r="B786" s="135">
        <f>'Historical Prices (PG, SP500)'!B786</f>
        <v>42738</v>
      </c>
      <c r="C786" s="40">
        <f>LN('Historical Prices (PG, SP500)'!F786/'Historical Prices (PG, SP500)'!F785)</f>
        <v>1.4261352632616471E-3</v>
      </c>
      <c r="D786" s="40">
        <f>LN('Historical Prices (PG, SP500)'!O786/'Historical Prices (PG, SP500)'!O785)</f>
        <v>8.4507667536269683E-3</v>
      </c>
    </row>
    <row r="787" spans="2:4">
      <c r="B787" s="135">
        <f>'Historical Prices (PG, SP500)'!B787</f>
        <v>42739</v>
      </c>
      <c r="C787" s="40">
        <f>LN('Historical Prices (PG, SP500)'!F787/'Historical Prices (PG, SP500)'!F786)</f>
        <v>3.5566487443015353E-3</v>
      </c>
      <c r="D787" s="40">
        <f>LN('Historical Prices (PG, SP500)'!O787/'Historical Prices (PG, SP500)'!O786)</f>
        <v>5.70596382591232E-3</v>
      </c>
    </row>
    <row r="788" spans="2:4">
      <c r="B788" s="135">
        <f>'Historical Prices (PG, SP500)'!B788</f>
        <v>42740</v>
      </c>
      <c r="C788" s="40">
        <f>LN('Historical Prices (PG, SP500)'!F788/'Historical Prices (PG, SP500)'!F787)</f>
        <v>6.6053319495445652E-3</v>
      </c>
      <c r="D788" s="40">
        <f>LN('Historical Prices (PG, SP500)'!O788/'Historical Prices (PG, SP500)'!O787)</f>
        <v>-7.7096760248118474E-4</v>
      </c>
    </row>
    <row r="789" spans="2:4">
      <c r="B789" s="135">
        <f>'Historical Prices (PG, SP500)'!B789</f>
        <v>42741</v>
      </c>
      <c r="C789" s="40">
        <f>LN('Historical Prices (PG, SP500)'!F789/'Historical Prices (PG, SP500)'!F788)</f>
        <v>-3.5274267552656775E-4</v>
      </c>
      <c r="D789" s="40">
        <f>LN('Historical Prices (PG, SP500)'!O789/'Historical Prices (PG, SP500)'!O788)</f>
        <v>3.5107889747143313E-3</v>
      </c>
    </row>
    <row r="790" spans="2:4">
      <c r="B790" s="135">
        <f>'Historical Prices (PG, SP500)'!B790</f>
        <v>42744</v>
      </c>
      <c r="C790" s="40">
        <f>LN('Historical Prices (PG, SP500)'!F790/'Historical Prices (PG, SP500)'!F789)</f>
        <v>-7.4366983385523409E-3</v>
      </c>
      <c r="D790" s="40">
        <f>LN('Historical Prices (PG, SP500)'!O790/'Historical Prices (PG, SP500)'!O789)</f>
        <v>-3.5549054171999466E-3</v>
      </c>
    </row>
    <row r="791" spans="2:4">
      <c r="B791" s="135">
        <f>'Historical Prices (PG, SP500)'!B791</f>
        <v>42745</v>
      </c>
      <c r="C791" s="40">
        <f>LN('Historical Prices (PG, SP500)'!F791/'Historical Prices (PG, SP500)'!F790)</f>
        <v>-1.0840585047649433E-2</v>
      </c>
      <c r="D791" s="40">
        <f>LN('Historical Prices (PG, SP500)'!O791/'Historical Prices (PG, SP500)'!O790)</f>
        <v>0</v>
      </c>
    </row>
    <row r="792" spans="2:4">
      <c r="B792" s="135">
        <f>'Historical Prices (PG, SP500)'!B792</f>
        <v>42746</v>
      </c>
      <c r="C792" s="40">
        <f>LN('Historical Prices (PG, SP500)'!F792/'Historical Prices (PG, SP500)'!F791)</f>
        <v>3.1093304542316766E-3</v>
      </c>
      <c r="D792" s="40">
        <f>LN('Historical Prices (PG, SP500)'!O792/'Historical Prices (PG, SP500)'!O791)</f>
        <v>2.825642382662228E-3</v>
      </c>
    </row>
    <row r="793" spans="2:4">
      <c r="B793" s="135">
        <f>'Historical Prices (PG, SP500)'!B793</f>
        <v>42747</v>
      </c>
      <c r="C793" s="40">
        <f>LN('Historical Prices (PG, SP500)'!F793/'Historical Prices (PG, SP500)'!F792)</f>
        <v>1.0740021576313053E-3</v>
      </c>
      <c r="D793" s="40">
        <f>LN('Historical Prices (PG, SP500)'!O793/'Historical Prices (PG, SP500)'!O792)</f>
        <v>-2.1471124147148762E-3</v>
      </c>
    </row>
    <row r="794" spans="2:4">
      <c r="B794" s="135">
        <f>'Historical Prices (PG, SP500)'!B794</f>
        <v>42748</v>
      </c>
      <c r="C794" s="40">
        <f>LN('Historical Prices (PG, SP500)'!F794/'Historical Prices (PG, SP500)'!F793)</f>
        <v>2.0256903206378953E-3</v>
      </c>
      <c r="D794" s="40">
        <f>LN('Historical Prices (PG, SP500)'!O794/'Historical Prices (PG, SP500)'!O793)</f>
        <v>1.8481317595456588E-3</v>
      </c>
    </row>
    <row r="795" spans="2:4">
      <c r="B795" s="135">
        <f>'Historical Prices (PG, SP500)'!B795</f>
        <v>42752</v>
      </c>
      <c r="C795" s="40">
        <f>LN('Historical Prices (PG, SP500)'!F795/'Historical Prices (PG, SP500)'!F794)</f>
        <v>1.4182922920707537E-2</v>
      </c>
      <c r="D795" s="40">
        <f>LN('Historical Prices (PG, SP500)'!O795/'Historical Prices (PG, SP500)'!O794)</f>
        <v>-2.9719144556663584E-3</v>
      </c>
    </row>
    <row r="796" spans="2:4">
      <c r="B796" s="135">
        <f>'Historical Prices (PG, SP500)'!B796</f>
        <v>42753</v>
      </c>
      <c r="C796" s="40">
        <f>LN('Historical Prices (PG, SP500)'!F796/'Historical Prices (PG, SP500)'!F795)</f>
        <v>-3.2913983122347013E-3</v>
      </c>
      <c r="D796" s="40">
        <f>LN('Historical Prices (PG, SP500)'!O796/'Historical Prices (PG, SP500)'!O795)</f>
        <v>1.7622004694819377E-3</v>
      </c>
    </row>
    <row r="797" spans="2:4">
      <c r="B797" s="135">
        <f>'Historical Prices (PG, SP500)'!B797</f>
        <v>42754</v>
      </c>
      <c r="C797" s="40">
        <f>LN('Historical Prices (PG, SP500)'!F797/'Historical Prices (PG, SP500)'!F796)</f>
        <v>-2.7118215530362822E-3</v>
      </c>
      <c r="D797" s="40">
        <f>LN('Historical Prices (PG, SP500)'!O797/'Historical Prices (PG, SP500)'!O796)</f>
        <v>-3.6158379894762971E-3</v>
      </c>
    </row>
    <row r="798" spans="2:4">
      <c r="B798" s="135">
        <f>'Historical Prices (PG, SP500)'!B798</f>
        <v>42755</v>
      </c>
      <c r="C798" s="40">
        <f>LN('Historical Prices (PG, SP500)'!F798/'Historical Prices (PG, SP500)'!F797)</f>
        <v>3.1951600920411473E-2</v>
      </c>
      <c r="D798" s="40">
        <f>LN('Historical Prices (PG, SP500)'!O798/'Historical Prices (PG, SP500)'!O797)</f>
        <v>3.360584419625029E-3</v>
      </c>
    </row>
    <row r="799" spans="2:4">
      <c r="B799" s="135">
        <f>'Historical Prices (PG, SP500)'!B799</f>
        <v>42758</v>
      </c>
      <c r="C799" s="40">
        <f>LN('Historical Prices (PG, SP500)'!F799/'Historical Prices (PG, SP500)'!F798)</f>
        <v>-5.6189358458792584E-3</v>
      </c>
      <c r="D799" s="40">
        <f>LN('Historical Prices (PG, SP500)'!O799/'Historical Prices (PG, SP500)'!O798)</f>
        <v>-2.6937499008075371E-3</v>
      </c>
    </row>
    <row r="800" spans="2:4">
      <c r="B800" s="135">
        <f>'Historical Prices (PG, SP500)'!B800</f>
        <v>42759</v>
      </c>
      <c r="C800" s="40">
        <f>LN('Historical Prices (PG, SP500)'!F800/'Historical Prices (PG, SP500)'!F799)</f>
        <v>1.0296418615963188E-2</v>
      </c>
      <c r="D800" s="40">
        <f>LN('Historical Prices (PG, SP500)'!O800/'Historical Prices (PG, SP500)'!O799)</f>
        <v>6.5431404472227183E-3</v>
      </c>
    </row>
    <row r="801" spans="2:4">
      <c r="B801" s="135">
        <f>'Historical Prices (PG, SP500)'!B801</f>
        <v>42760</v>
      </c>
      <c r="C801" s="40">
        <f>LN('Historical Prices (PG, SP500)'!F801/'Historical Prices (PG, SP500)'!F800)</f>
        <v>-7.9990939603476995E-3</v>
      </c>
      <c r="D801" s="40">
        <f>LN('Historical Prices (PG, SP500)'!O801/'Historical Prices (PG, SP500)'!O800)</f>
        <v>7.9940528720048743E-3</v>
      </c>
    </row>
    <row r="802" spans="2:4">
      <c r="B802" s="135">
        <f>'Historical Prices (PG, SP500)'!B802</f>
        <v>42761</v>
      </c>
      <c r="C802" s="40">
        <f>LN('Historical Prices (PG, SP500)'!F802/'Historical Prices (PG, SP500)'!F801)</f>
        <v>-6.445763495328446E-3</v>
      </c>
      <c r="D802" s="40">
        <f>LN('Historical Prices (PG, SP500)'!O802/'Historical Prices (PG, SP500)'!O801)</f>
        <v>-7.3565469720765909E-4</v>
      </c>
    </row>
    <row r="803" spans="2:4">
      <c r="B803" s="135">
        <f>'Historical Prices (PG, SP500)'!B803</f>
        <v>42762</v>
      </c>
      <c r="C803" s="40">
        <f>LN('Historical Prices (PG, SP500)'!F803/'Historical Prices (PG, SP500)'!F802)</f>
        <v>1.3847567490003997E-3</v>
      </c>
      <c r="D803" s="40">
        <f>LN('Historical Prices (PG, SP500)'!O803/'Historical Prices (PG, SP500)'!O802)</f>
        <v>-8.668398232565737E-4</v>
      </c>
    </row>
    <row r="804" spans="2:4">
      <c r="B804" s="135">
        <f>'Historical Prices (PG, SP500)'!B804</f>
        <v>42765</v>
      </c>
      <c r="C804" s="40">
        <f>LN('Historical Prices (PG, SP500)'!F804/'Historical Prices (PG, SP500)'!F803)</f>
        <v>3.4586960426731875E-4</v>
      </c>
      <c r="D804" s="40">
        <f>LN('Historical Prices (PG, SP500)'!O804/'Historical Prices (PG, SP500)'!O803)</f>
        <v>-6.0276734697655744E-3</v>
      </c>
    </row>
    <row r="805" spans="2:4">
      <c r="B805" s="135">
        <f>'Historical Prices (PG, SP500)'!B805</f>
        <v>42766</v>
      </c>
      <c r="C805" s="40">
        <f>LN('Historical Prices (PG, SP500)'!F805/'Historical Prices (PG, SP500)'!F804)</f>
        <v>9.7505562843266912E-3</v>
      </c>
      <c r="D805" s="40">
        <f>LN('Historical Prices (PG, SP500)'!O805/'Historical Prices (PG, SP500)'!O804)</f>
        <v>-8.9030153960211638E-4</v>
      </c>
    </row>
    <row r="806" spans="2:4">
      <c r="B806" s="135">
        <f>'Historical Prices (PG, SP500)'!B806</f>
        <v>42767</v>
      </c>
      <c r="C806" s="40">
        <f>LN('Historical Prices (PG, SP500)'!F806/'Historical Prices (PG, SP500)'!F805)</f>
        <v>-3.0869057840166134E-3</v>
      </c>
      <c r="D806" s="40">
        <f>LN('Historical Prices (PG, SP500)'!O806/'Historical Prices (PG, SP500)'!O805)</f>
        <v>2.9831914579263465E-4</v>
      </c>
    </row>
    <row r="807" spans="2:4">
      <c r="B807" s="135">
        <f>'Historical Prices (PG, SP500)'!B807</f>
        <v>42768</v>
      </c>
      <c r="C807" s="40">
        <f>LN('Historical Prices (PG, SP500)'!F807/'Historical Prices (PG, SP500)'!F806)</f>
        <v>4.9117694291215732E-3</v>
      </c>
      <c r="D807" s="40">
        <f>LN('Historical Prices (PG, SP500)'!O807/'Historical Prices (PG, SP500)'!O806)</f>
        <v>5.7014691400356185E-4</v>
      </c>
    </row>
    <row r="808" spans="2:4">
      <c r="B808" s="135">
        <f>'Historical Prices (PG, SP500)'!B808</f>
        <v>42769</v>
      </c>
      <c r="C808" s="40">
        <f>LN('Historical Prices (PG, SP500)'!F808/'Historical Prices (PG, SP500)'!F807)</f>
        <v>-3.9961004026502047E-3</v>
      </c>
      <c r="D808" s="40">
        <f>LN('Historical Prices (PG, SP500)'!O808/'Historical Prices (PG, SP500)'!O807)</f>
        <v>7.23849675825126E-3</v>
      </c>
    </row>
    <row r="809" spans="2:4">
      <c r="B809" s="135">
        <f>'Historical Prices (PG, SP500)'!B809</f>
        <v>42772</v>
      </c>
      <c r="C809" s="40">
        <f>LN('Historical Prices (PG, SP500)'!F809/'Historical Prices (PG, SP500)'!F808)</f>
        <v>-1.1443280896529702E-4</v>
      </c>
      <c r="D809" s="40">
        <f>LN('Historical Prices (PG, SP500)'!O809/'Historical Prices (PG, SP500)'!O808)</f>
        <v>-2.1175973909143666E-3</v>
      </c>
    </row>
    <row r="810" spans="2:4">
      <c r="B810" s="135">
        <f>'Historical Prices (PG, SP500)'!B810</f>
        <v>42773</v>
      </c>
      <c r="C810" s="40">
        <f>LN('Historical Prices (PG, SP500)'!F810/'Historical Prices (PG, SP500)'!F809)</f>
        <v>6.9551615656258461E-3</v>
      </c>
      <c r="D810" s="40">
        <f>LN('Historical Prices (PG, SP500)'!O810/'Historical Prices (PG, SP500)'!O809)</f>
        <v>2.2680323213039314E-4</v>
      </c>
    </row>
    <row r="811" spans="2:4">
      <c r="B811" s="135">
        <f>'Historical Prices (PG, SP500)'!B811</f>
        <v>42774</v>
      </c>
      <c r="C811" s="40">
        <f>LN('Historical Prices (PG, SP500)'!F811/'Historical Prices (PG, SP500)'!F810)</f>
        <v>3.6293562889940004E-3</v>
      </c>
      <c r="D811" s="40">
        <f>LN('Historical Prices (PG, SP500)'!O811/'Historical Prices (PG, SP500)'!O810)</f>
        <v>6.9308225759549607E-4</v>
      </c>
    </row>
    <row r="812" spans="2:4">
      <c r="B812" s="135">
        <f>'Historical Prices (PG, SP500)'!B812</f>
        <v>42775</v>
      </c>
      <c r="C812" s="40">
        <f>LN('Historical Prices (PG, SP500)'!F812/'Historical Prices (PG, SP500)'!F811)</f>
        <v>3.8417674369680284E-3</v>
      </c>
      <c r="D812" s="40">
        <f>LN('Historical Prices (PG, SP500)'!O812/'Historical Prices (PG, SP500)'!O811)</f>
        <v>5.7360636002423832E-3</v>
      </c>
    </row>
    <row r="813" spans="2:4">
      <c r="B813" s="135">
        <f>'Historical Prices (PG, SP500)'!B813</f>
        <v>42776</v>
      </c>
      <c r="C813" s="40">
        <f>LN('Historical Prices (PG, SP500)'!F813/'Historical Prices (PG, SP500)'!F812)</f>
        <v>-7.9257322042776794E-3</v>
      </c>
      <c r="D813" s="40">
        <f>LN('Historical Prices (PG, SP500)'!O813/'Historical Prices (PG, SP500)'!O812)</f>
        <v>3.5597070516704093E-3</v>
      </c>
    </row>
    <row r="814" spans="2:4">
      <c r="B814" s="135">
        <f>'Historical Prices (PG, SP500)'!B814</f>
        <v>42779</v>
      </c>
      <c r="C814" s="40">
        <f>LN('Historical Prices (PG, SP500)'!F814/'Historical Prices (PG, SP500)'!F813)</f>
        <v>3.8574702011241082E-3</v>
      </c>
      <c r="D814" s="40">
        <f>LN('Historical Prices (PG, SP500)'!O814/'Historical Prices (PG, SP500)'!O813)</f>
        <v>5.2321334355937893E-3</v>
      </c>
    </row>
    <row r="815" spans="2:4">
      <c r="B815" s="135">
        <f>'Historical Prices (PG, SP500)'!B815</f>
        <v>42780</v>
      </c>
      <c r="C815" s="40">
        <f>LN('Historical Prices (PG, SP500)'!F815/'Historical Prices (PG, SP500)'!F814)</f>
        <v>-5.1086789038415877E-3</v>
      </c>
      <c r="D815" s="40">
        <f>LN('Historical Prices (PG, SP500)'!O815/'Historical Prices (PG, SP500)'!O814)</f>
        <v>3.9993271421984809E-3</v>
      </c>
    </row>
    <row r="816" spans="2:4">
      <c r="B816" s="135">
        <f>'Historical Prices (PG, SP500)'!B816</f>
        <v>42781</v>
      </c>
      <c r="C816" s="40">
        <f>LN('Historical Prices (PG, SP500)'!F816/'Historical Prices (PG, SP500)'!F815)</f>
        <v>3.643270213316626E-2</v>
      </c>
      <c r="D816" s="40">
        <f>LN('Historical Prices (PG, SP500)'!O816/'Historical Prices (PG, SP500)'!O815)</f>
        <v>4.9798887192087238E-3</v>
      </c>
    </row>
    <row r="817" spans="2:4">
      <c r="B817" s="135">
        <f>'Historical Prices (PG, SP500)'!B817</f>
        <v>42782</v>
      </c>
      <c r="C817" s="40">
        <f>LN('Historical Prices (PG, SP500)'!F817/'Historical Prices (PG, SP500)'!F816)</f>
        <v>-3.6281936644486749E-3</v>
      </c>
      <c r="D817" s="40">
        <f>LN('Historical Prices (PG, SP500)'!O817/'Historical Prices (PG, SP500)'!O816)</f>
        <v>-8.6449147507085061E-4</v>
      </c>
    </row>
    <row r="818" spans="2:4">
      <c r="B818" s="135">
        <f>'Historical Prices (PG, SP500)'!B818</f>
        <v>42783</v>
      </c>
      <c r="C818" s="40">
        <f>LN('Historical Prices (PG, SP500)'!F818/'Historical Prices (PG, SP500)'!F817)</f>
        <v>3.2988264460089489E-3</v>
      </c>
      <c r="D818" s="40">
        <f>LN('Historical Prices (PG, SP500)'!O818/'Historical Prices (PG, SP500)'!O817)</f>
        <v>1.6771491542383855E-3</v>
      </c>
    </row>
    <row r="819" spans="2:4">
      <c r="B819" s="135">
        <f>'Historical Prices (PG, SP500)'!B819</f>
        <v>42787</v>
      </c>
      <c r="C819" s="40">
        <f>LN('Historical Prices (PG, SP500)'!F819/'Historical Prices (PG, SP500)'!F818)</f>
        <v>6.3471653121920267E-3</v>
      </c>
      <c r="D819" s="40">
        <f>LN('Historical Prices (PG, SP500)'!O819/'Historical Prices (PG, SP500)'!O818)</f>
        <v>6.0298501458571517E-3</v>
      </c>
    </row>
    <row r="820" spans="2:4">
      <c r="B820" s="135">
        <f>'Historical Prices (PG, SP500)'!B820</f>
        <v>42788</v>
      </c>
      <c r="C820" s="40">
        <f>LN('Historical Prices (PG, SP500)'!F820/'Historical Prices (PG, SP500)'!F819)</f>
        <v>-2.5121087974745507E-3</v>
      </c>
      <c r="D820" s="40">
        <f>LN('Historical Prices (PG, SP500)'!O820/'Historical Prices (PG, SP500)'!O819)</f>
        <v>-1.0827863781683815E-3</v>
      </c>
    </row>
    <row r="821" spans="2:4">
      <c r="B821" s="135">
        <f>'Historical Prices (PG, SP500)'!B821</f>
        <v>42789</v>
      </c>
      <c r="C821" s="40">
        <f>LN('Historical Prices (PG, SP500)'!F821/'Historical Prices (PG, SP500)'!F820)</f>
        <v>-3.3960157707905061E-3</v>
      </c>
      <c r="D821" s="40">
        <f>LN('Historical Prices (PG, SP500)'!O821/'Historical Prices (PG, SP500)'!O820)</f>
        <v>4.188992952173622E-4</v>
      </c>
    </row>
    <row r="822" spans="2:4">
      <c r="B822" s="135">
        <f>'Historical Prices (PG, SP500)'!B822</f>
        <v>42790</v>
      </c>
      <c r="C822" s="40">
        <f>LN('Historical Prices (PG, SP500)'!F822/'Historical Prices (PG, SP500)'!F821)</f>
        <v>-8.781864654849829E-4</v>
      </c>
      <c r="D822" s="40">
        <f>LN('Historical Prices (PG, SP500)'!O822/'Historical Prices (PG, SP500)'!O821)</f>
        <v>1.4922501063708675E-3</v>
      </c>
    </row>
    <row r="823" spans="2:4">
      <c r="B823" s="135">
        <f>'Historical Prices (PG, SP500)'!B823</f>
        <v>42793</v>
      </c>
      <c r="C823" s="40">
        <f>LN('Historical Prices (PG, SP500)'!F823/'Historical Prices (PG, SP500)'!F822)</f>
        <v>-1.7588659941770736E-3</v>
      </c>
      <c r="D823" s="40">
        <f>LN('Historical Prices (PG, SP500)'!O823/'Historical Prices (PG, SP500)'!O822)</f>
        <v>1.0174652215321359E-3</v>
      </c>
    </row>
    <row r="824" spans="2:4">
      <c r="B824" s="135">
        <f>'Historical Prices (PG, SP500)'!B824</f>
        <v>42794</v>
      </c>
      <c r="C824" s="40">
        <f>LN('Historical Prices (PG, SP500)'!F824/'Historical Prices (PG, SP500)'!F823)</f>
        <v>1.978468451358711E-3</v>
      </c>
      <c r="D824" s="40">
        <f>LN('Historical Prices (PG, SP500)'!O824/'Historical Prices (PG, SP500)'!O823)</f>
        <v>-2.581705936709556E-3</v>
      </c>
    </row>
    <row r="825" spans="2:4">
      <c r="B825" s="135">
        <f>'Historical Prices (PG, SP500)'!B825</f>
        <v>42795</v>
      </c>
      <c r="C825" s="40">
        <f>LN('Historical Prices (PG, SP500)'!F825/'Historical Prices (PG, SP500)'!F824)</f>
        <v>6.4576811407874102E-3</v>
      </c>
      <c r="D825" s="40">
        <f>LN('Historical Prices (PG, SP500)'!O825/'Historical Prices (PG, SP500)'!O824)</f>
        <v>1.3581210931325458E-2</v>
      </c>
    </row>
    <row r="826" spans="2:4">
      <c r="B826" s="135">
        <f>'Historical Prices (PG, SP500)'!B826</f>
        <v>42796</v>
      </c>
      <c r="C826" s="40">
        <f>LN('Historical Prices (PG, SP500)'!F826/'Historical Prices (PG, SP500)'!F825)</f>
        <v>-8.2160725871885561E-3</v>
      </c>
      <c r="D826" s="40">
        <f>LN('Historical Prices (PG, SP500)'!O826/'Historical Prices (PG, SP500)'!O825)</f>
        <v>-5.8771169457121526E-3</v>
      </c>
    </row>
    <row r="827" spans="2:4">
      <c r="B827" s="135">
        <f>'Historical Prices (PG, SP500)'!B827</f>
        <v>42797</v>
      </c>
      <c r="C827" s="40">
        <f>LN('Historical Prices (PG, SP500)'!F827/'Historical Prices (PG, SP500)'!F826)</f>
        <v>-4.5201994274454912E-3</v>
      </c>
      <c r="D827" s="40">
        <f>LN('Historical Prices (PG, SP500)'!O827/'Historical Prices (PG, SP500)'!O826)</f>
        <v>5.0375023737784424E-4</v>
      </c>
    </row>
    <row r="828" spans="2:4">
      <c r="B828" s="135">
        <f>'Historical Prices (PG, SP500)'!B828</f>
        <v>42800</v>
      </c>
      <c r="C828" s="40">
        <f>LN('Historical Prices (PG, SP500)'!F828/'Historical Prices (PG, SP500)'!F827)</f>
        <v>-1.4374635951591866E-3</v>
      </c>
      <c r="D828" s="40">
        <f>LN('Historical Prices (PG, SP500)'!O828/'Historical Prices (PG, SP500)'!O827)</f>
        <v>-3.2826225138571038E-3</v>
      </c>
    </row>
    <row r="829" spans="2:4">
      <c r="B829" s="135">
        <f>'Historical Prices (PG, SP500)'!B829</f>
        <v>42801</v>
      </c>
      <c r="C829" s="40">
        <f>LN('Historical Prices (PG, SP500)'!F829/'Historical Prices (PG, SP500)'!F828)</f>
        <v>-8.8566371590982748E-4</v>
      </c>
      <c r="D829" s="40">
        <f>LN('Historical Prices (PG, SP500)'!O829/'Historical Prices (PG, SP500)'!O828)</f>
        <v>-2.9176258949927506E-3</v>
      </c>
    </row>
    <row r="830" spans="2:4">
      <c r="B830" s="135">
        <f>'Historical Prices (PG, SP500)'!B830</f>
        <v>42802</v>
      </c>
      <c r="C830" s="40">
        <f>LN('Historical Prices (PG, SP500)'!F830/'Historical Prices (PG, SP500)'!F829)</f>
        <v>-1.6627172261631914E-3</v>
      </c>
      <c r="D830" s="40">
        <f>LN('Historical Prices (PG, SP500)'!O830/'Historical Prices (PG, SP500)'!O829)</f>
        <v>-2.2868283405635356E-3</v>
      </c>
    </row>
    <row r="831" spans="2:4">
      <c r="B831" s="135">
        <f>'Historical Prices (PG, SP500)'!B831</f>
        <v>42803</v>
      </c>
      <c r="C831" s="40">
        <f>LN('Historical Prices (PG, SP500)'!F831/'Historical Prices (PG, SP500)'!F830)</f>
        <v>2.2162797806338321E-3</v>
      </c>
      <c r="D831" s="40">
        <f>LN('Historical Prices (PG, SP500)'!O831/'Historical Prices (PG, SP500)'!O830)</f>
        <v>7.9957573185312732E-4</v>
      </c>
    </row>
    <row r="832" spans="2:4">
      <c r="B832" s="135">
        <f>'Historical Prices (PG, SP500)'!B832</f>
        <v>42804</v>
      </c>
      <c r="C832" s="40">
        <f>LN('Historical Prices (PG, SP500)'!F832/'Historical Prices (PG, SP500)'!F831)</f>
        <v>8.0481556304450343E-3</v>
      </c>
      <c r="D832" s="40">
        <f>LN('Historical Prices (PG, SP500)'!O832/'Historical Prices (PG, SP500)'!O831)</f>
        <v>3.2633399300272393E-3</v>
      </c>
    </row>
    <row r="833" spans="2:4">
      <c r="B833" s="135">
        <f>'Historical Prices (PG, SP500)'!B833</f>
        <v>42807</v>
      </c>
      <c r="C833" s="40">
        <f>LN('Historical Prices (PG, SP500)'!F833/'Historical Prices (PG, SP500)'!F832)</f>
        <v>2.631847145115245E-3</v>
      </c>
      <c r="D833" s="40">
        <f>LN('Historical Prices (PG, SP500)'!O833/'Historical Prices (PG, SP500)'!O832)</f>
        <v>3.6656559936696162E-4</v>
      </c>
    </row>
    <row r="834" spans="2:4">
      <c r="B834" s="135">
        <f>'Historical Prices (PG, SP500)'!B834</f>
        <v>42808</v>
      </c>
      <c r="C834" s="40">
        <f>LN('Historical Prices (PG, SP500)'!F834/'Historical Prices (PG, SP500)'!F833)</f>
        <v>-3.4007822079923809E-3</v>
      </c>
      <c r="D834" s="40">
        <f>LN('Historical Prices (PG, SP500)'!O834/'Historical Prices (PG, SP500)'!O833)</f>
        <v>-3.3847491786320912E-3</v>
      </c>
    </row>
    <row r="835" spans="2:4">
      <c r="B835" s="135">
        <f>'Historical Prices (PG, SP500)'!B835</f>
        <v>42809</v>
      </c>
      <c r="C835" s="40">
        <f>LN('Historical Prices (PG, SP500)'!F835/'Historical Prices (PG, SP500)'!F834)</f>
        <v>4.3859938250921937E-3</v>
      </c>
      <c r="D835" s="40">
        <f>LN('Historical Prices (PG, SP500)'!O835/'Historical Prices (PG, SP500)'!O834)</f>
        <v>8.3398792956066378E-3</v>
      </c>
    </row>
    <row r="836" spans="2:4">
      <c r="B836" s="135">
        <f>'Historical Prices (PG, SP500)'!B836</f>
        <v>42810</v>
      </c>
      <c r="C836" s="40">
        <f>LN('Historical Prices (PG, SP500)'!F836/'Historical Prices (PG, SP500)'!F835)</f>
        <v>4.3754101687877865E-4</v>
      </c>
      <c r="D836" s="40">
        <f>LN('Historical Prices (PG, SP500)'!O836/'Historical Prices (PG, SP500)'!O835)</f>
        <v>-1.6280348187074486E-3</v>
      </c>
    </row>
    <row r="837" spans="2:4">
      <c r="B837" s="135">
        <f>'Historical Prices (PG, SP500)'!B837</f>
        <v>42811</v>
      </c>
      <c r="C837" s="40">
        <f>LN('Historical Prices (PG, SP500)'!F837/'Historical Prices (PG, SP500)'!F836)</f>
        <v>-4.8235348419709626E-3</v>
      </c>
      <c r="D837" s="40">
        <f>LN('Historical Prices (PG, SP500)'!O837/'Historical Prices (PG, SP500)'!O836)</f>
        <v>-1.3151793429673527E-3</v>
      </c>
    </row>
    <row r="838" spans="2:4">
      <c r="B838" s="135">
        <f>'Historical Prices (PG, SP500)'!B838</f>
        <v>42814</v>
      </c>
      <c r="C838" s="40">
        <f>LN('Historical Prices (PG, SP500)'!F838/'Historical Prices (PG, SP500)'!F837)</f>
        <v>2.4146757292123986E-3</v>
      </c>
      <c r="D838" s="40">
        <f>LN('Historical Prices (PG, SP500)'!O838/'Historical Prices (PG, SP500)'!O837)</f>
        <v>-2.0119159552997494E-3</v>
      </c>
    </row>
    <row r="839" spans="2:4">
      <c r="B839" s="135">
        <f>'Historical Prices (PG, SP500)'!B839</f>
        <v>42815</v>
      </c>
      <c r="C839" s="40">
        <f>LN('Historical Prices (PG, SP500)'!F839/'Historical Prices (PG, SP500)'!F838)</f>
        <v>-3.2891836825908532E-4</v>
      </c>
      <c r="D839" s="40">
        <f>LN('Historical Prices (PG, SP500)'!O839/'Historical Prices (PG, SP500)'!O838)</f>
        <v>-1.2485594515205749E-2</v>
      </c>
    </row>
    <row r="840" spans="2:4">
      <c r="B840" s="135">
        <f>'Historical Prices (PG, SP500)'!B840</f>
        <v>42816</v>
      </c>
      <c r="C840" s="40">
        <f>LN('Historical Prices (PG, SP500)'!F840/'Historical Prices (PG, SP500)'!F839)</f>
        <v>-2.1956754896416577E-3</v>
      </c>
      <c r="D840" s="40">
        <f>LN('Historical Prices (PG, SP500)'!O840/'Historical Prices (PG, SP500)'!O839)</f>
        <v>1.8881025742991701E-3</v>
      </c>
    </row>
    <row r="841" spans="2:4">
      <c r="B841" s="135">
        <f>'Historical Prices (PG, SP500)'!B841</f>
        <v>42817</v>
      </c>
      <c r="C841" s="40">
        <f>LN('Historical Prices (PG, SP500)'!F841/'Historical Prices (PG, SP500)'!F840)</f>
        <v>-2.4207869001937748E-3</v>
      </c>
      <c r="D841" s="40">
        <f>LN('Historical Prices (PG, SP500)'!O841/'Historical Prices (PG, SP500)'!O840)</f>
        <v>-1.0608320450020078E-3</v>
      </c>
    </row>
    <row r="842" spans="2:4">
      <c r="B842" s="135">
        <f>'Historical Prices (PG, SP500)'!B842</f>
        <v>42818</v>
      </c>
      <c r="C842" s="40">
        <f>LN('Historical Prices (PG, SP500)'!F842/'Historical Prices (PG, SP500)'!F841)</f>
        <v>-2.2057691011109419E-3</v>
      </c>
      <c r="D842" s="40">
        <f>LN('Historical Prices (PG, SP500)'!O842/'Historical Prices (PG, SP500)'!O841)</f>
        <v>-8.4435244056040287E-4</v>
      </c>
    </row>
    <row r="843" spans="2:4">
      <c r="B843" s="135">
        <f>'Historical Prices (PG, SP500)'!B843</f>
        <v>42821</v>
      </c>
      <c r="C843" s="40">
        <f>LN('Historical Prices (PG, SP500)'!F843/'Historical Prices (PG, SP500)'!F842)</f>
        <v>-8.8370712570513702E-4</v>
      </c>
      <c r="D843" s="40">
        <f>LN('Historical Prices (PG, SP500)'!O843/'Historical Prices (PG, SP500)'!O842)</f>
        <v>-1.0201073391556828E-3</v>
      </c>
    </row>
    <row r="844" spans="2:4">
      <c r="B844" s="135">
        <f>'Historical Prices (PG, SP500)'!B844</f>
        <v>42822</v>
      </c>
      <c r="C844" s="40">
        <f>LN('Historical Prices (PG, SP500)'!F844/'Historical Prices (PG, SP500)'!F843)</f>
        <v>2.9793566866281383E-3</v>
      </c>
      <c r="D844" s="40">
        <f>LN('Historical Prices (PG, SP500)'!O844/'Historical Prices (PG, SP500)'!O843)</f>
        <v>7.2253086305444176E-3</v>
      </c>
    </row>
    <row r="845" spans="2:4">
      <c r="B845" s="135">
        <f>'Historical Prices (PG, SP500)'!B845</f>
        <v>42823</v>
      </c>
      <c r="C845" s="40">
        <f>LN('Historical Prices (PG, SP500)'!F845/'Historical Prices (PG, SP500)'!F844)</f>
        <v>-1.7644909739017486E-3</v>
      </c>
      <c r="D845" s="40">
        <f>LN('Historical Prices (PG, SP500)'!O845/'Historical Prices (PG, SP500)'!O844)</f>
        <v>1.0847364356112272E-3</v>
      </c>
    </row>
    <row r="846" spans="2:4">
      <c r="B846" s="135">
        <f>'Historical Prices (PG, SP500)'!B846</f>
        <v>42824</v>
      </c>
      <c r="C846" s="40">
        <f>LN('Historical Prices (PG, SP500)'!F846/'Historical Prices (PG, SP500)'!F845)</f>
        <v>-4.4247971647243542E-3</v>
      </c>
      <c r="D846" s="40">
        <f>LN('Historical Prices (PG, SP500)'!O846/'Historical Prices (PG, SP500)'!O845)</f>
        <v>2.9308110038477526E-3</v>
      </c>
    </row>
    <row r="847" spans="2:4">
      <c r="B847" s="135">
        <f>'Historical Prices (PG, SP500)'!B847</f>
        <v>42825</v>
      </c>
      <c r="C847" s="40">
        <f>LN('Historical Prices (PG, SP500)'!F847/'Historical Prices (PG, SP500)'!F846)</f>
        <v>-3.8878028389071574E-3</v>
      </c>
      <c r="D847" s="40">
        <f>LN('Historical Prices (PG, SP500)'!O847/'Historical Prices (PG, SP500)'!O846)</f>
        <v>-2.2575939841710303E-3</v>
      </c>
    </row>
    <row r="848" spans="2:4">
      <c r="B848" s="135">
        <f>'Historical Prices (PG, SP500)'!B848</f>
        <v>42828</v>
      </c>
      <c r="C848" s="40">
        <f>LN('Historical Prices (PG, SP500)'!F848/'Historical Prices (PG, SP500)'!F847)</f>
        <v>-1.8938122063421039E-3</v>
      </c>
      <c r="D848" s="40">
        <f>LN('Historical Prices (PG, SP500)'!O848/'Historical Prices (PG, SP500)'!O847)</f>
        <v>-1.6434753872949851E-3</v>
      </c>
    </row>
    <row r="849" spans="2:4">
      <c r="B849" s="135">
        <f>'Historical Prices (PG, SP500)'!B849</f>
        <v>42829</v>
      </c>
      <c r="C849" s="40">
        <f>LN('Historical Prices (PG, SP500)'!F849/'Historical Prices (PG, SP500)'!F848)</f>
        <v>2.5614357217093368E-3</v>
      </c>
      <c r="D849" s="40">
        <f>LN('Historical Prices (PG, SP500)'!O849/'Historical Prices (PG, SP500)'!O848)</f>
        <v>5.5936598195100253E-4</v>
      </c>
    </row>
    <row r="850" spans="2:4">
      <c r="B850" s="135">
        <f>'Historical Prices (PG, SP500)'!B850</f>
        <v>42830</v>
      </c>
      <c r="C850" s="40">
        <f>LN('Historical Prices (PG, SP500)'!F850/'Historical Prices (PG, SP500)'!F849)</f>
        <v>6.6707805822933345E-4</v>
      </c>
      <c r="D850" s="40">
        <f>LN('Historical Prices (PG, SP500)'!O850/'Historical Prices (PG, SP500)'!O849)</f>
        <v>-3.0595368382266273E-3</v>
      </c>
    </row>
    <row r="851" spans="2:4">
      <c r="B851" s="135">
        <f>'Historical Prices (PG, SP500)'!B851</f>
        <v>42831</v>
      </c>
      <c r="C851" s="40">
        <f>LN('Historical Prices (PG, SP500)'!F851/'Historical Prices (PG, SP500)'!F850)</f>
        <v>-6.3555879930104831E-3</v>
      </c>
      <c r="D851" s="40">
        <f>LN('Historical Prices (PG, SP500)'!O851/'Historical Prices (PG, SP500)'!O850)</f>
        <v>1.9276502673643437E-3</v>
      </c>
    </row>
    <row r="852" spans="2:4">
      <c r="B852" s="135">
        <f>'Historical Prices (PG, SP500)'!B852</f>
        <v>42832</v>
      </c>
      <c r="C852" s="40">
        <f>LN('Historical Prices (PG, SP500)'!F852/'Historical Prices (PG, SP500)'!F851)</f>
        <v>-1.9033650177938729E-3</v>
      </c>
      <c r="D852" s="40">
        <f>LN('Historical Prices (PG, SP500)'!O852/'Historical Prices (PG, SP500)'!O851)</f>
        <v>-8.2747239006095098E-4</v>
      </c>
    </row>
    <row r="853" spans="2:4">
      <c r="B853" s="135">
        <f>'Historical Prices (PG, SP500)'!B853</f>
        <v>42835</v>
      </c>
      <c r="C853" s="40">
        <f>LN('Historical Prices (PG, SP500)'!F853/'Historical Prices (PG, SP500)'!F852)</f>
        <v>2.909525312861835E-3</v>
      </c>
      <c r="D853" s="40">
        <f>LN('Historical Prices (PG, SP500)'!O853/'Historical Prices (PG, SP500)'!O852)</f>
        <v>6.8745011591528707E-4</v>
      </c>
    </row>
    <row r="854" spans="2:4">
      <c r="B854" s="135">
        <f>'Historical Prices (PG, SP500)'!B854</f>
        <v>42836</v>
      </c>
      <c r="C854" s="40">
        <f>LN('Historical Prices (PG, SP500)'!F854/'Historical Prices (PG, SP500)'!F853)</f>
        <v>3.4581438698250743E-3</v>
      </c>
      <c r="D854" s="40">
        <f>LN('Historical Prices (PG, SP500)'!O854/'Historical Prices (PG, SP500)'!O853)</f>
        <v>-1.4349083716841415E-3</v>
      </c>
    </row>
    <row r="855" spans="2:4">
      <c r="B855" s="135">
        <f>'Historical Prices (PG, SP500)'!B855</f>
        <v>42837</v>
      </c>
      <c r="C855" s="40">
        <f>LN('Historical Prices (PG, SP500)'!F855/'Historical Prices (PG, SP500)'!F854)</f>
        <v>5.6631654010396238E-3</v>
      </c>
      <c r="D855" s="40">
        <f>LN('Historical Prices (PG, SP500)'!O855/'Historical Prices (PG, SP500)'!O854)</f>
        <v>-3.7670371396038606E-3</v>
      </c>
    </row>
    <row r="856" spans="2:4">
      <c r="B856" s="135">
        <f>'Historical Prices (PG, SP500)'!B856</f>
        <v>42838</v>
      </c>
      <c r="C856" s="40">
        <f>LN('Historical Prices (PG, SP500)'!F856/'Historical Prices (PG, SP500)'!F855)</f>
        <v>-3.1052371037885952E-3</v>
      </c>
      <c r="D856" s="40">
        <f>LN('Historical Prices (PG, SP500)'!O856/'Historical Prices (PG, SP500)'!O855)</f>
        <v>-6.8380205168596985E-3</v>
      </c>
    </row>
    <row r="857" spans="2:4">
      <c r="B857" s="135">
        <f>'Historical Prices (PG, SP500)'!B857</f>
        <v>42842</v>
      </c>
      <c r="C857" s="40">
        <f>LN('Historical Prices (PG, SP500)'!F857/'Historical Prices (PG, SP500)'!F856)</f>
        <v>3.9906937341719932E-3</v>
      </c>
      <c r="D857" s="40">
        <f>LN('Historical Prices (PG, SP500)'!O857/'Historical Prices (PG, SP500)'!O856)</f>
        <v>8.5764658646826294E-3</v>
      </c>
    </row>
    <row r="858" spans="2:4">
      <c r="B858" s="135">
        <f>'Historical Prices (PG, SP500)'!B858</f>
        <v>42843</v>
      </c>
      <c r="C858" s="40">
        <f>LN('Historical Prices (PG, SP500)'!F858/'Historical Prices (PG, SP500)'!F857)</f>
        <v>4.5256878997458711E-3</v>
      </c>
      <c r="D858" s="40">
        <f>LN('Historical Prices (PG, SP500)'!O858/'Historical Prices (PG, SP500)'!O857)</f>
        <v>-2.907603119058052E-3</v>
      </c>
    </row>
    <row r="859" spans="2:4">
      <c r="B859" s="135">
        <f>'Historical Prices (PG, SP500)'!B859</f>
        <v>42844</v>
      </c>
      <c r="C859" s="40">
        <f>LN('Historical Prices (PG, SP500)'!F859/'Historical Prices (PG, SP500)'!F858)</f>
        <v>-1.3304020987438703E-2</v>
      </c>
      <c r="D859" s="40">
        <f>LN('Historical Prices (PG, SP500)'!O859/'Historical Prices (PG, SP500)'!O858)</f>
        <v>-1.7178251699592046E-3</v>
      </c>
    </row>
    <row r="860" spans="2:4">
      <c r="B860" s="135">
        <f>'Historical Prices (PG, SP500)'!B860</f>
        <v>42845</v>
      </c>
      <c r="C860" s="40">
        <f>LN('Historical Prices (PG, SP500)'!F860/'Historical Prices (PG, SP500)'!F859)</f>
        <v>-3.0178975568134212E-3</v>
      </c>
      <c r="D860" s="40">
        <f>LN('Historical Prices (PG, SP500)'!O860/'Historical Prices (PG, SP500)'!O859)</f>
        <v>7.5288503559402323E-3</v>
      </c>
    </row>
    <row r="861" spans="2:4">
      <c r="B861" s="135">
        <f>'Historical Prices (PG, SP500)'!B861</f>
        <v>42846</v>
      </c>
      <c r="C861" s="40">
        <f>LN('Historical Prices (PG, SP500)'!F861/'Historical Prices (PG, SP500)'!F860)</f>
        <v>-7.9798004788961523E-3</v>
      </c>
      <c r="D861" s="40">
        <f>LN('Historical Prices (PG, SP500)'!O861/'Historical Prices (PG, SP500)'!O860)</f>
        <v>-3.039688326511295E-3</v>
      </c>
    </row>
    <row r="862" spans="2:4">
      <c r="B862" s="135">
        <f>'Historical Prices (PG, SP500)'!B862</f>
        <v>42849</v>
      </c>
      <c r="C862" s="40">
        <f>LN('Historical Prices (PG, SP500)'!F862/'Historical Prices (PG, SP500)'!F861)</f>
        <v>1.043956238381152E-2</v>
      </c>
      <c r="D862" s="40">
        <f>LN('Historical Prices (PG, SP500)'!O862/'Historical Prices (PG, SP500)'!O861)</f>
        <v>1.0781736616292011E-2</v>
      </c>
    </row>
    <row r="863" spans="2:4">
      <c r="B863" s="135">
        <f>'Historical Prices (PG, SP500)'!B863</f>
        <v>42850</v>
      </c>
      <c r="C863" s="40">
        <f>LN('Historical Prices (PG, SP500)'!F863/'Historical Prices (PG, SP500)'!F862)</f>
        <v>5.0125083227072131E-3</v>
      </c>
      <c r="D863" s="40">
        <f>LN('Historical Prices (PG, SP500)'!O863/'Historical Prices (PG, SP500)'!O862)</f>
        <v>6.0722141799202222E-3</v>
      </c>
    </row>
    <row r="864" spans="2:4">
      <c r="B864" s="135">
        <f>'Historical Prices (PG, SP500)'!B864</f>
        <v>42851</v>
      </c>
      <c r="C864" s="40">
        <f>LN('Historical Prices (PG, SP500)'!F864/'Historical Prices (PG, SP500)'!F863)</f>
        <v>-2.5431797386817914E-2</v>
      </c>
      <c r="D864" s="40">
        <f>LN('Historical Prices (PG, SP500)'!O864/'Historical Prices (PG, SP500)'!O863)</f>
        <v>-4.8582137105885161E-4</v>
      </c>
    </row>
    <row r="865" spans="2:4">
      <c r="B865" s="135">
        <f>'Historical Prices (PG, SP500)'!B865</f>
        <v>42852</v>
      </c>
      <c r="C865" s="40">
        <f>LN('Historical Prices (PG, SP500)'!F865/'Historical Prices (PG, SP500)'!F864)</f>
        <v>-5.6998234456531608E-4</v>
      </c>
      <c r="D865" s="40">
        <f>LN('Historical Prices (PG, SP500)'!O865/'Historical Prices (PG, SP500)'!O864)</f>
        <v>5.5276726852089401E-4</v>
      </c>
    </row>
    <row r="866" spans="2:4">
      <c r="B866" s="135">
        <f>'Historical Prices (PG, SP500)'!B866</f>
        <v>42853</v>
      </c>
      <c r="C866" s="40">
        <f>LN('Historical Prices (PG, SP500)'!F866/'Historical Prices (PG, SP500)'!F865)</f>
        <v>-4.1138212716031958E-3</v>
      </c>
      <c r="D866" s="40">
        <f>LN('Historical Prices (PG, SP500)'!O866/'Historical Prices (PG, SP500)'!O865)</f>
        <v>-1.9149797398098202E-3</v>
      </c>
    </row>
    <row r="867" spans="2:4">
      <c r="B867" s="135">
        <f>'Historical Prices (PG, SP500)'!B867</f>
        <v>42856</v>
      </c>
      <c r="C867" s="40">
        <f>LN('Historical Prices (PG, SP500)'!F867/'Historical Prices (PG, SP500)'!F866)</f>
        <v>-2.7520485521297816E-3</v>
      </c>
      <c r="D867" s="40">
        <f>LN('Historical Prices (PG, SP500)'!O867/'Historical Prices (PG, SP500)'!O866)</f>
        <v>1.7307918466451173E-3</v>
      </c>
    </row>
    <row r="868" spans="2:4">
      <c r="B868" s="135">
        <f>'Historical Prices (PG, SP500)'!B868</f>
        <v>42857</v>
      </c>
      <c r="C868" s="40">
        <f>LN('Historical Prices (PG, SP500)'!F868/'Historical Prices (PG, SP500)'!F867)</f>
        <v>-1.0039839857923444E-2</v>
      </c>
      <c r="D868" s="40">
        <f>LN('Historical Prices (PG, SP500)'!O868/'Historical Prices (PG, SP500)'!O867)</f>
        <v>1.1883436904249129E-3</v>
      </c>
    </row>
    <row r="869" spans="2:4">
      <c r="B869" s="135">
        <f>'Historical Prices (PG, SP500)'!B869</f>
        <v>42858</v>
      </c>
      <c r="C869" s="40">
        <f>LN('Historical Prices (PG, SP500)'!F869/'Historical Prices (PG, SP500)'!F868)</f>
        <v>2.4326568473213234E-3</v>
      </c>
      <c r="D869" s="40">
        <f>LN('Historical Prices (PG, SP500)'!O869/'Historical Prices (PG, SP500)'!O868)</f>
        <v>-1.2721693695897679E-3</v>
      </c>
    </row>
    <row r="870" spans="2:4">
      <c r="B870" s="135">
        <f>'Historical Prices (PG, SP500)'!B870</f>
        <v>42859</v>
      </c>
      <c r="C870" s="40">
        <f>LN('Historical Prices (PG, SP500)'!F870/'Historical Prices (PG, SP500)'!F869)</f>
        <v>2.3133966261191393E-4</v>
      </c>
      <c r="D870" s="40">
        <f>LN('Historical Prices (PG, SP500)'!O870/'Historical Prices (PG, SP500)'!O869)</f>
        <v>5.8193340552533356E-4</v>
      </c>
    </row>
    <row r="871" spans="2:4">
      <c r="B871" s="135">
        <f>'Historical Prices (PG, SP500)'!B871</f>
        <v>42860</v>
      </c>
      <c r="C871" s="40">
        <f>LN('Historical Prices (PG, SP500)'!F871/'Historical Prices (PG, SP500)'!F870)</f>
        <v>5.7823651067467885E-4</v>
      </c>
      <c r="D871" s="40">
        <f>LN('Historical Prices (PG, SP500)'!O871/'Historical Prices (PG, SP500)'!O870)</f>
        <v>4.0803591852600924E-3</v>
      </c>
    </row>
    <row r="872" spans="2:4">
      <c r="B872" s="135">
        <f>'Historical Prices (PG, SP500)'!B872</f>
        <v>42863</v>
      </c>
      <c r="C872" s="40">
        <f>LN('Historical Prices (PG, SP500)'!F872/'Historical Prices (PG, SP500)'!F871)</f>
        <v>5.7790234642916935E-4</v>
      </c>
      <c r="D872" s="40">
        <f>LN('Historical Prices (PG, SP500)'!O872/'Historical Prices (PG, SP500)'!O871)</f>
        <v>3.744537610262704E-5</v>
      </c>
    </row>
    <row r="873" spans="2:4">
      <c r="B873" s="135">
        <f>'Historical Prices (PG, SP500)'!B873</f>
        <v>42864</v>
      </c>
      <c r="C873" s="40">
        <f>LN('Historical Prices (PG, SP500)'!F873/'Historical Prices (PG, SP500)'!F872)</f>
        <v>-1.7346173261049323E-3</v>
      </c>
      <c r="D873" s="40">
        <f>LN('Historical Prices (PG, SP500)'!O873/'Historical Prices (PG, SP500)'!O872)</f>
        <v>-1.0257745827880963E-3</v>
      </c>
    </row>
    <row r="874" spans="2:4">
      <c r="B874" s="135">
        <f>'Historical Prices (PG, SP500)'!B874</f>
        <v>42865</v>
      </c>
      <c r="C874" s="40">
        <f>LN('Historical Prices (PG, SP500)'!F874/'Historical Prices (PG, SP500)'!F873)</f>
        <v>1.0410782362019241E-3</v>
      </c>
      <c r="D874" s="40">
        <f>LN('Historical Prices (PG, SP500)'!O874/'Historical Prices (PG, SP500)'!O873)</f>
        <v>1.1299627434363934E-3</v>
      </c>
    </row>
    <row r="875" spans="2:4">
      <c r="B875" s="135">
        <f>'Historical Prices (PG, SP500)'!B875</f>
        <v>42866</v>
      </c>
      <c r="C875" s="40">
        <f>LN('Historical Prices (PG, SP500)'!F875/'Historical Prices (PG, SP500)'!F874)</f>
        <v>-3.7067111526182923E-3</v>
      </c>
      <c r="D875" s="40">
        <f>LN('Historical Prices (PG, SP500)'!O875/'Historical Prices (PG, SP500)'!O874)</f>
        <v>-2.1651516219075512E-3</v>
      </c>
    </row>
    <row r="876" spans="2:4">
      <c r="B876" s="135">
        <f>'Historical Prices (PG, SP500)'!B876</f>
        <v>42867</v>
      </c>
      <c r="C876" s="40">
        <f>LN('Historical Prices (PG, SP500)'!F876/'Historical Prices (PG, SP500)'!F875)</f>
        <v>2.3211882211431276E-4</v>
      </c>
      <c r="D876" s="40">
        <f>LN('Historical Prices (PG, SP500)'!O876/'Historical Prices (PG, SP500)'!O875)</f>
        <v>-1.4795353149046619E-3</v>
      </c>
    </row>
    <row r="877" spans="2:4">
      <c r="B877" s="135">
        <f>'Historical Prices (PG, SP500)'!B877</f>
        <v>42870</v>
      </c>
      <c r="C877" s="40">
        <f>LN('Historical Prices (PG, SP500)'!F877/'Historical Prices (PG, SP500)'!F876)</f>
        <v>1.623000550492856E-3</v>
      </c>
      <c r="D877" s="40">
        <f>LN('Historical Prices (PG, SP500)'!O877/'Historical Prices (PG, SP500)'!O876)</f>
        <v>4.7651422971946031E-3</v>
      </c>
    </row>
    <row r="878" spans="2:4">
      <c r="B878" s="135">
        <f>'Historical Prices (PG, SP500)'!B878</f>
        <v>42871</v>
      </c>
      <c r="C878" s="40">
        <f>LN('Historical Prices (PG, SP500)'!F878/'Historical Prices (PG, SP500)'!F877)</f>
        <v>-1.0431014447565042E-3</v>
      </c>
      <c r="D878" s="40">
        <f>LN('Historical Prices (PG, SP500)'!O878/'Historical Prices (PG, SP500)'!O877)</f>
        <v>-6.871328353222825E-4</v>
      </c>
    </row>
    <row r="879" spans="2:4">
      <c r="B879" s="135">
        <f>'Historical Prices (PG, SP500)'!B879</f>
        <v>42872</v>
      </c>
      <c r="C879" s="40">
        <f>LN('Historical Prices (PG, SP500)'!F879/'Historical Prices (PG, SP500)'!F878)</f>
        <v>2.3193043582226848E-4</v>
      </c>
      <c r="D879" s="40">
        <f>LN('Historical Prices (PG, SP500)'!O879/'Historical Prices (PG, SP500)'!O878)</f>
        <v>-1.8345468349136904E-2</v>
      </c>
    </row>
    <row r="880" spans="2:4">
      <c r="B880" s="135">
        <f>'Historical Prices (PG, SP500)'!B880</f>
        <v>42873</v>
      </c>
      <c r="C880" s="40">
        <f>LN('Historical Prices (PG, SP500)'!F880/'Historical Prices (PG, SP500)'!F879)</f>
        <v>-4.5314547844897057E-3</v>
      </c>
      <c r="D880" s="40">
        <f>LN('Historical Prices (PG, SP500)'!O880/'Historical Prices (PG, SP500)'!O879)</f>
        <v>3.6800388786592721E-3</v>
      </c>
    </row>
    <row r="881" spans="2:4">
      <c r="B881" s="135">
        <f>'Historical Prices (PG, SP500)'!B881</f>
        <v>42874</v>
      </c>
      <c r="C881" s="40">
        <f>LN('Historical Prices (PG, SP500)'!F881/'Historical Prices (PG, SP500)'!F880)</f>
        <v>4.2995243486674654E-3</v>
      </c>
      <c r="D881" s="40">
        <f>LN('Historical Prices (PG, SP500)'!O881/'Historical Prices (PG, SP500)'!O880)</f>
        <v>6.744702885899654E-3</v>
      </c>
    </row>
    <row r="882" spans="2:4">
      <c r="B882" s="135">
        <f>'Historical Prices (PG, SP500)'!B882</f>
        <v>42877</v>
      </c>
      <c r="C882" s="40">
        <f>LN('Historical Prices (PG, SP500)'!F882/'Historical Prices (PG, SP500)'!F881)</f>
        <v>-3.4791534734103632E-4</v>
      </c>
      <c r="D882" s="40">
        <f>LN('Historical Prices (PG, SP500)'!O882/'Historical Prices (PG, SP500)'!O881)</f>
        <v>5.1468636886192742E-3</v>
      </c>
    </row>
    <row r="883" spans="2:4">
      <c r="B883" s="135">
        <f>'Historical Prices (PG, SP500)'!B883</f>
        <v>42878</v>
      </c>
      <c r="C883" s="40">
        <f>LN('Historical Prices (PG, SP500)'!F883/'Historical Prices (PG, SP500)'!F882)</f>
        <v>-1.5090489745764085E-3</v>
      </c>
      <c r="D883" s="40">
        <f>LN('Historical Prices (PG, SP500)'!O883/'Historical Prices (PG, SP500)'!O882)</f>
        <v>1.8361850286978481E-3</v>
      </c>
    </row>
    <row r="884" spans="2:4">
      <c r="B884" s="135">
        <f>'Historical Prices (PG, SP500)'!B884</f>
        <v>42879</v>
      </c>
      <c r="C884" s="40">
        <f>LN('Historical Prices (PG, SP500)'!F884/'Historical Prices (PG, SP500)'!F883)</f>
        <v>4.8672942901588538E-3</v>
      </c>
      <c r="D884" s="40">
        <f>LN('Historical Prices (PG, SP500)'!O884/'Historical Prices (PG, SP500)'!O883)</f>
        <v>2.4860339279190358E-3</v>
      </c>
    </row>
    <row r="885" spans="2:4">
      <c r="B885" s="135">
        <f>'Historical Prices (PG, SP500)'!B885</f>
        <v>42880</v>
      </c>
      <c r="C885" s="40">
        <f>LN('Historical Prices (PG, SP500)'!F885/'Historical Prices (PG, SP500)'!F884)</f>
        <v>4.1532246816212781E-3</v>
      </c>
      <c r="D885" s="40">
        <f>LN('Historical Prices (PG, SP500)'!O885/'Historical Prices (PG, SP500)'!O884)</f>
        <v>4.4321117177126383E-3</v>
      </c>
    </row>
    <row r="886" spans="2:4">
      <c r="B886" s="135">
        <f>'Historical Prices (PG, SP500)'!B886</f>
        <v>42881</v>
      </c>
      <c r="C886" s="40">
        <f>LN('Historical Prices (PG, SP500)'!F886/'Historical Prices (PG, SP500)'!F885)</f>
        <v>4.479922463081638E-3</v>
      </c>
      <c r="D886" s="40">
        <f>LN('Historical Prices (PG, SP500)'!O886/'Historical Prices (PG, SP500)'!O885)</f>
        <v>3.105017853485944E-4</v>
      </c>
    </row>
    <row r="887" spans="2:4">
      <c r="B887" s="135">
        <f>'Historical Prices (PG, SP500)'!B887</f>
        <v>42885</v>
      </c>
      <c r="C887" s="40">
        <f>LN('Historical Prices (PG, SP500)'!F887/'Historical Prices (PG, SP500)'!F886)</f>
        <v>1.7177444622481139E-3</v>
      </c>
      <c r="D887" s="40">
        <f>LN('Historical Prices (PG, SP500)'!O887/'Historical Prices (PG, SP500)'!O886)</f>
        <v>-1.2053506261038615E-3</v>
      </c>
    </row>
    <row r="888" spans="2:4">
      <c r="B888" s="135">
        <f>'Historical Prices (PG, SP500)'!B888</f>
        <v>42886</v>
      </c>
      <c r="C888" s="40">
        <f>LN('Historical Prices (PG, SP500)'!F888/'Historical Prices (PG, SP500)'!F887)</f>
        <v>7.8636681688132523E-3</v>
      </c>
      <c r="D888" s="40">
        <f>LN('Historical Prices (PG, SP500)'!O888/'Historical Prices (PG, SP500)'!O887)</f>
        <v>-4.6007450335814259E-4</v>
      </c>
    </row>
    <row r="889" spans="2:4">
      <c r="B889" s="135">
        <f>'Historical Prices (PG, SP500)'!B889</f>
        <v>42887</v>
      </c>
      <c r="C889" s="40">
        <f>LN('Historical Prices (PG, SP500)'!F889/'Historical Prices (PG, SP500)'!F888)</f>
        <v>4.5398935734875092E-4</v>
      </c>
      <c r="D889" s="40">
        <f>LN('Historical Prices (PG, SP500)'!O889/'Historical Prices (PG, SP500)'!O888)</f>
        <v>7.5425956807599771E-3</v>
      </c>
    </row>
    <row r="890" spans="2:4">
      <c r="B890" s="135">
        <f>'Historical Prices (PG, SP500)'!B890</f>
        <v>42888</v>
      </c>
      <c r="C890" s="40">
        <f>LN('Historical Prices (PG, SP500)'!F890/'Historical Prices (PG, SP500)'!F889)</f>
        <v>5.2059762011701172E-3</v>
      </c>
      <c r="D890" s="40">
        <f>LN('Historical Prices (PG, SP500)'!O890/'Historical Prices (PG, SP500)'!O889)</f>
        <v>3.7008743035282436E-3</v>
      </c>
    </row>
    <row r="891" spans="2:4">
      <c r="B891" s="135">
        <f>'Historical Prices (PG, SP500)'!B891</f>
        <v>42891</v>
      </c>
      <c r="C891" s="40">
        <f>LN('Historical Prices (PG, SP500)'!F891/'Historical Prices (PG, SP500)'!F890)</f>
        <v>1.6917841408955177E-3</v>
      </c>
      <c r="D891" s="40">
        <f>LN('Historical Prices (PG, SP500)'!O891/'Historical Prices (PG, SP500)'!O890)</f>
        <v>-1.2184068519809704E-3</v>
      </c>
    </row>
    <row r="892" spans="2:4">
      <c r="B892" s="135">
        <f>'Historical Prices (PG, SP500)'!B892</f>
        <v>42892</v>
      </c>
      <c r="C892" s="40">
        <f>LN('Historical Prices (PG, SP500)'!F892/'Historical Prices (PG, SP500)'!F891)</f>
        <v>6.7596036889516666E-4</v>
      </c>
      <c r="D892" s="40">
        <f>LN('Historical Prices (PG, SP500)'!O892/'Historical Prices (PG, SP500)'!O891)</f>
        <v>-2.7829088587652804E-3</v>
      </c>
    </row>
    <row r="893" spans="2:4">
      <c r="B893" s="135">
        <f>'Historical Prices (PG, SP500)'!B893</f>
        <v>42893</v>
      </c>
      <c r="C893" s="40">
        <f>LN('Historical Prices (PG, SP500)'!F893/'Historical Prices (PG, SP500)'!F892)</f>
        <v>-3.3796249688129075E-4</v>
      </c>
      <c r="D893" s="40">
        <f>LN('Historical Prices (PG, SP500)'!O893/'Historical Prices (PG, SP500)'!O892)</f>
        <v>1.5670290211890142E-3</v>
      </c>
    </row>
    <row r="894" spans="2:4">
      <c r="B894" s="135">
        <f>'Historical Prices (PG, SP500)'!B894</f>
        <v>42894</v>
      </c>
      <c r="C894" s="40">
        <f>LN('Historical Prices (PG, SP500)'!F894/'Historical Prices (PG, SP500)'!F893)</f>
        <v>-1.0417929417998958E-2</v>
      </c>
      <c r="D894" s="40">
        <f>LN('Historical Prices (PG, SP500)'!O894/'Historical Prices (PG, SP500)'!O893)</f>
        <v>2.6716883659768292E-4</v>
      </c>
    </row>
    <row r="895" spans="2:4">
      <c r="B895" s="135">
        <f>'Historical Prices (PG, SP500)'!B895</f>
        <v>42895</v>
      </c>
      <c r="C895" s="40">
        <f>LN('Historical Prices (PG, SP500)'!F895/'Historical Prices (PG, SP500)'!F894)</f>
        <v>3.5225989096267928E-3</v>
      </c>
      <c r="D895" s="40">
        <f>LN('Historical Prices (PG, SP500)'!O895/'Historical Prices (PG, SP500)'!O894)</f>
        <v>-8.3033364774634012E-4</v>
      </c>
    </row>
    <row r="896" spans="2:4">
      <c r="B896" s="135">
        <f>'Historical Prices (PG, SP500)'!B896</f>
        <v>42898</v>
      </c>
      <c r="C896" s="40">
        <f>LN('Historical Prices (PG, SP500)'!F896/'Historical Prices (PG, SP500)'!F895)</f>
        <v>9.0696150313475594E-4</v>
      </c>
      <c r="D896" s="40">
        <f>LN('Historical Prices (PG, SP500)'!O896/'Historical Prices (PG, SP500)'!O895)</f>
        <v>-9.7924249882421236E-4</v>
      </c>
    </row>
    <row r="897" spans="2:4">
      <c r="B897" s="135">
        <f>'Historical Prices (PG, SP500)'!B897</f>
        <v>42899</v>
      </c>
      <c r="C897" s="40">
        <f>LN('Historical Prices (PG, SP500)'!F897/'Historical Prices (PG, SP500)'!F896)</f>
        <v>-2.0419746639689278E-3</v>
      </c>
      <c r="D897" s="40">
        <f>LN('Historical Prices (PG, SP500)'!O897/'Historical Prices (PG, SP500)'!O896)</f>
        <v>4.5013588104362186E-3</v>
      </c>
    </row>
    <row r="898" spans="2:4">
      <c r="B898" s="135">
        <f>'Historical Prices (PG, SP500)'!B898</f>
        <v>42900</v>
      </c>
      <c r="C898" s="40">
        <f>LN('Historical Prices (PG, SP500)'!F898/'Historical Prices (PG, SP500)'!F897)</f>
        <v>4.3060009876270209E-3</v>
      </c>
      <c r="D898" s="40">
        <f>LN('Historical Prices (PG, SP500)'!O898/'Historical Prices (PG, SP500)'!O897)</f>
        <v>-9.9632705490522574E-4</v>
      </c>
    </row>
    <row r="899" spans="2:4">
      <c r="B899" s="135">
        <f>'Historical Prices (PG, SP500)'!B899</f>
        <v>42901</v>
      </c>
      <c r="C899" s="40">
        <f>LN('Historical Prices (PG, SP500)'!F899/'Historical Prices (PG, SP500)'!F898)</f>
        <v>1.0572531337302049E-2</v>
      </c>
      <c r="D899" s="40">
        <f>LN('Historical Prices (PG, SP500)'!O899/'Historical Prices (PG, SP500)'!O898)</f>
        <v>-2.242109822419468E-3</v>
      </c>
    </row>
    <row r="900" spans="2:4">
      <c r="B900" s="135">
        <f>'Historical Prices (PG, SP500)'!B900</f>
        <v>42902</v>
      </c>
      <c r="C900" s="40">
        <f>LN('Historical Prices (PG, SP500)'!F900/'Historical Prices (PG, SP500)'!F899)</f>
        <v>3.1278733995258041E-3</v>
      </c>
      <c r="D900" s="40">
        <f>LN('Historical Prices (PG, SP500)'!O900/'Historical Prices (PG, SP500)'!O899)</f>
        <v>2.8359898308776774E-4</v>
      </c>
    </row>
    <row r="901" spans="2:4">
      <c r="B901" s="135">
        <f>'Historical Prices (PG, SP500)'!B901</f>
        <v>42905</v>
      </c>
      <c r="C901" s="40">
        <f>LN('Historical Prices (PG, SP500)'!F901/'Historical Prices (PG, SP500)'!F900)</f>
        <v>2.2281314301609212E-3</v>
      </c>
      <c r="D901" s="40">
        <f>LN('Historical Prices (PG, SP500)'!O901/'Historical Prices (PG, SP500)'!O900)</f>
        <v>8.3125833736460205E-3</v>
      </c>
    </row>
    <row r="902" spans="2:4">
      <c r="B902" s="135">
        <f>'Historical Prices (PG, SP500)'!B902</f>
        <v>42906</v>
      </c>
      <c r="C902" s="40">
        <f>LN('Historical Prices (PG, SP500)'!F902/'Historical Prices (PG, SP500)'!F901)</f>
        <v>-2.5628628721020112E-3</v>
      </c>
      <c r="D902" s="40">
        <f>LN('Historical Prices (PG, SP500)'!O902/'Historical Prices (PG, SP500)'!O901)</f>
        <v>-6.7191605942243304E-3</v>
      </c>
    </row>
    <row r="903" spans="2:4">
      <c r="B903" s="135">
        <f>'Historical Prices (PG, SP500)'!B903</f>
        <v>42907</v>
      </c>
      <c r="C903" s="40">
        <f>LN('Historical Prices (PG, SP500)'!F903/'Historical Prices (PG, SP500)'!F902)</f>
        <v>-2.5693473475008714E-3</v>
      </c>
      <c r="D903" s="40">
        <f>LN('Historical Prices (PG, SP500)'!O903/'Historical Prices (PG, SP500)'!O902)</f>
        <v>-5.8281424466445424E-4</v>
      </c>
    </row>
    <row r="904" spans="2:4">
      <c r="B904" s="135">
        <f>'Historical Prices (PG, SP500)'!B904</f>
        <v>42908</v>
      </c>
      <c r="C904" s="40">
        <f>LN('Historical Prices (PG, SP500)'!F904/'Historical Prices (PG, SP500)'!F903)</f>
        <v>-4.1473241974220119E-3</v>
      </c>
      <c r="D904" s="40">
        <f>LN('Historical Prices (PG, SP500)'!O904/'Historical Prices (PG, SP500)'!O903)</f>
        <v>-4.5588579922685235E-4</v>
      </c>
    </row>
    <row r="905" spans="2:4">
      <c r="B905" s="135">
        <f>'Historical Prices (PG, SP500)'!B905</f>
        <v>42909</v>
      </c>
      <c r="C905" s="40">
        <f>LN('Historical Prices (PG, SP500)'!F905/'Historical Prices (PG, SP500)'!F904)</f>
        <v>4.3709680860626451E-3</v>
      </c>
      <c r="D905" s="40">
        <f>LN('Historical Prices (PG, SP500)'!O905/'Historical Prices (PG, SP500)'!O904)</f>
        <v>1.5596986258985955E-3</v>
      </c>
    </row>
    <row r="906" spans="2:4">
      <c r="B906" s="135">
        <f>'Historical Prices (PG, SP500)'!B906</f>
        <v>42912</v>
      </c>
      <c r="C906" s="40">
        <f>LN('Historical Prices (PG, SP500)'!F906/'Historical Prices (PG, SP500)'!F905)</f>
        <v>-6.7118248783885784E-4</v>
      </c>
      <c r="D906" s="40">
        <f>LN('Historical Prices (PG, SP500)'!O906/'Historical Prices (PG, SP500)'!O905)</f>
        <v>3.1575172190189825E-4</v>
      </c>
    </row>
    <row r="907" spans="2:4">
      <c r="B907" s="135">
        <f>'Historical Prices (PG, SP500)'!B907</f>
        <v>42913</v>
      </c>
      <c r="C907" s="40">
        <f>LN('Historical Prices (PG, SP500)'!F907/'Historical Prices (PG, SP500)'!F906)</f>
        <v>-8.4284366070156488E-3</v>
      </c>
      <c r="D907" s="40">
        <f>LN('Historical Prices (PG, SP500)'!O907/'Historical Prices (PG, SP500)'!O906)</f>
        <v>-8.1055863508326578E-3</v>
      </c>
    </row>
    <row r="908" spans="2:4">
      <c r="B908" s="135">
        <f>'Historical Prices (PG, SP500)'!B908</f>
        <v>42914</v>
      </c>
      <c r="C908" s="40">
        <f>LN('Historical Prices (PG, SP500)'!F908/'Historical Prices (PG, SP500)'!F907)</f>
        <v>-2.7121498665339688E-3</v>
      </c>
      <c r="D908" s="40">
        <f>LN('Historical Prices (PG, SP500)'!O908/'Historical Prices (PG, SP500)'!O907)</f>
        <v>8.7695014026030957E-3</v>
      </c>
    </row>
    <row r="909" spans="2:4">
      <c r="B909" s="135">
        <f>'Historical Prices (PG, SP500)'!B909</f>
        <v>42915</v>
      </c>
      <c r="C909" s="40">
        <f>LN('Historical Prices (PG, SP500)'!F909/'Historical Prices (PG, SP500)'!F908)</f>
        <v>-1.57394329497842E-2</v>
      </c>
      <c r="D909" s="40">
        <f>LN('Historical Prices (PG, SP500)'!O909/'Historical Prices (PG, SP500)'!O908)</f>
        <v>-8.6372167487240945E-3</v>
      </c>
    </row>
    <row r="910" spans="2:4">
      <c r="B910" s="135">
        <f>'Historical Prices (PG, SP500)'!B910</f>
        <v>42916</v>
      </c>
      <c r="C910" s="40">
        <f>LN('Historical Prices (PG, SP500)'!F910/'Historical Prices (PG, SP500)'!F909)</f>
        <v>1.8376483866675696E-3</v>
      </c>
      <c r="D910" s="40">
        <f>LN('Historical Prices (PG, SP500)'!O910/'Historical Prices (PG, SP500)'!O909)</f>
        <v>1.532057636772409E-3</v>
      </c>
    </row>
    <row r="911" spans="2:4">
      <c r="B911" s="135">
        <f>'Historical Prices (PG, SP500)'!B911</f>
        <v>42919</v>
      </c>
      <c r="C911" s="40">
        <f>LN('Historical Prices (PG, SP500)'!F911/'Historical Prices (PG, SP500)'!F910)</f>
        <v>6.7470780284789545E-3</v>
      </c>
      <c r="D911" s="40">
        <f>LN('Historical Prices (PG, SP500)'!O911/'Historical Prices (PG, SP500)'!O910)</f>
        <v>2.3081681207700998E-3</v>
      </c>
    </row>
    <row r="912" spans="2:4">
      <c r="B912" s="135">
        <f>'Historical Prices (PG, SP500)'!B912</f>
        <v>42921</v>
      </c>
      <c r="C912" s="40">
        <f>LN('Historical Prices (PG, SP500)'!F912/'Historical Prices (PG, SP500)'!F911)</f>
        <v>-7.9813015577398147E-4</v>
      </c>
      <c r="D912" s="40">
        <f>LN('Historical Prices (PG, SP500)'!O912/'Historical Prices (PG, SP500)'!O911)</f>
        <v>1.4522239141054789E-3</v>
      </c>
    </row>
    <row r="913" spans="2:4">
      <c r="B913" s="135">
        <f>'Historical Prices (PG, SP500)'!B913</f>
        <v>42922</v>
      </c>
      <c r="C913" s="40">
        <f>LN('Historical Prices (PG, SP500)'!F913/'Historical Prices (PG, SP500)'!F912)</f>
        <v>-3.4277341409417587E-3</v>
      </c>
      <c r="D913" s="40">
        <f>LN('Historical Prices (PG, SP500)'!O913/'Historical Prices (PG, SP500)'!O912)</f>
        <v>-9.4129872811729385E-3</v>
      </c>
    </row>
    <row r="914" spans="2:4">
      <c r="B914" s="135">
        <f>'Historical Prices (PG, SP500)'!B914</f>
        <v>42923</v>
      </c>
      <c r="C914" s="40">
        <f>LN('Historical Prices (PG, SP500)'!F914/'Historical Prices (PG, SP500)'!F913)</f>
        <v>3.1996255385381023E-3</v>
      </c>
      <c r="D914" s="40">
        <f>LN('Historical Prices (PG, SP500)'!O914/'Historical Prices (PG, SP500)'!O913)</f>
        <v>6.3827127178005495E-3</v>
      </c>
    </row>
    <row r="915" spans="2:4">
      <c r="B915" s="135">
        <f>'Historical Prices (PG, SP500)'!B915</f>
        <v>42926</v>
      </c>
      <c r="C915" s="40">
        <f>LN('Historical Prices (PG, SP500)'!F915/'Historical Prices (PG, SP500)'!F914)</f>
        <v>-6.409613410120603E-3</v>
      </c>
      <c r="D915" s="40">
        <f>LN('Historical Prices (PG, SP500)'!O915/'Historical Prices (PG, SP500)'!O914)</f>
        <v>9.2733610337524723E-4</v>
      </c>
    </row>
    <row r="916" spans="2:4">
      <c r="B916" s="135">
        <f>'Historical Prices (PG, SP500)'!B916</f>
        <v>42927</v>
      </c>
      <c r="C916" s="40">
        <f>LN('Historical Prices (PG, SP500)'!F916/'Historical Prices (PG, SP500)'!F915)</f>
        <v>-3.6811155439127356E-3</v>
      </c>
      <c r="D916" s="40">
        <f>LN('Historical Prices (PG, SP500)'!O916/'Historical Prices (PG, SP500)'!O915)</f>
        <v>-7.8298733652557018E-4</v>
      </c>
    </row>
    <row r="917" spans="2:4">
      <c r="B917" s="135">
        <f>'Historical Prices (PG, SP500)'!B917</f>
        <v>42928</v>
      </c>
      <c r="C917" s="40">
        <f>LN('Historical Prices (PG, SP500)'!F917/'Historical Prices (PG, SP500)'!F916)</f>
        <v>2.1873260821777432E-3</v>
      </c>
      <c r="D917" s="40">
        <f>LN('Historical Prices (PG, SP500)'!O917/'Historical Prices (PG, SP500)'!O916)</f>
        <v>7.2790510702173033E-3</v>
      </c>
    </row>
    <row r="918" spans="2:4">
      <c r="B918" s="135">
        <f>'Historical Prices (PG, SP500)'!B918</f>
        <v>42929</v>
      </c>
      <c r="C918" s="40">
        <f>LN('Historical Prices (PG, SP500)'!F918/'Historical Prices (PG, SP500)'!F917)</f>
        <v>-2.9943821289944586E-3</v>
      </c>
      <c r="D918" s="40">
        <f>LN('Historical Prices (PG, SP500)'!O918/'Historical Prices (PG, SP500)'!O917)</f>
        <v>1.8728294224074943E-3</v>
      </c>
    </row>
    <row r="919" spans="2:4">
      <c r="B919" s="135">
        <f>'Historical Prices (PG, SP500)'!B919</f>
        <v>42930</v>
      </c>
      <c r="C919" s="40">
        <f>LN('Historical Prices (PG, SP500)'!F919/'Historical Prices (PG, SP500)'!F918)</f>
        <v>4.6030117119248738E-3</v>
      </c>
      <c r="D919" s="40">
        <f>LN('Historical Prices (PG, SP500)'!O919/'Historical Prices (PG, SP500)'!O918)</f>
        <v>4.6626164116802295E-3</v>
      </c>
    </row>
    <row r="920" spans="2:4">
      <c r="B920" s="135">
        <f>'Historical Prices (PG, SP500)'!B920</f>
        <v>42933</v>
      </c>
      <c r="C920" s="40">
        <f>LN('Historical Prices (PG, SP500)'!F920/'Historical Prices (PG, SP500)'!F919)</f>
        <v>5.1532321016495887E-3</v>
      </c>
      <c r="D920" s="40">
        <f>LN('Historical Prices (PG, SP500)'!O920/'Historical Prices (PG, SP500)'!O919)</f>
        <v>-5.2914255758300215E-5</v>
      </c>
    </row>
    <row r="921" spans="2:4">
      <c r="B921" s="135">
        <f>'Historical Prices (PG, SP500)'!B921</f>
        <v>42934</v>
      </c>
      <c r="C921" s="40">
        <f>LN('Historical Prices (PG, SP500)'!F921/'Historical Prices (PG, SP500)'!F920)</f>
        <v>1.2373118719391204E-2</v>
      </c>
      <c r="D921" s="40">
        <f>LN('Historical Prices (PG, SP500)'!O921/'Historical Prices (PG, SP500)'!O920)</f>
        <v>5.9767835510570659E-4</v>
      </c>
    </row>
    <row r="922" spans="2:4">
      <c r="B922" s="135">
        <f>'Historical Prices (PG, SP500)'!B922</f>
        <v>42935</v>
      </c>
      <c r="C922" s="40">
        <f>LN('Historical Prices (PG, SP500)'!F922/'Historical Prices (PG, SP500)'!F921)</f>
        <v>-3.2770355889183578E-3</v>
      </c>
      <c r="D922" s="40">
        <f>LN('Historical Prices (PG, SP500)'!O922/'Historical Prices (PG, SP500)'!O921)</f>
        <v>5.3582583369758633E-3</v>
      </c>
    </row>
    <row r="923" spans="2:4">
      <c r="B923" s="135">
        <f>'Historical Prices (PG, SP500)'!B923</f>
        <v>42936</v>
      </c>
      <c r="C923" s="40">
        <f>LN('Historical Prices (PG, SP500)'!F923/'Historical Prices (PG, SP500)'!F922)</f>
        <v>2.8256589092046812E-3</v>
      </c>
      <c r="D923" s="40">
        <f>LN('Historical Prices (PG, SP500)'!O923/'Historical Prices (PG, SP500)'!O922)</f>
        <v>-1.5367110756601694E-4</v>
      </c>
    </row>
    <row r="924" spans="2:4">
      <c r="B924" s="135">
        <f>'Historical Prices (PG, SP500)'!B924</f>
        <v>42937</v>
      </c>
      <c r="C924" s="40">
        <f>LN('Historical Prices (PG, SP500)'!F924/'Historical Prices (PG, SP500)'!F923)</f>
        <v>1.1289430694725328E-4</v>
      </c>
      <c r="D924" s="40">
        <f>LN('Historical Prices (PG, SP500)'!O924/'Historical Prices (PG, SP500)'!O923)</f>
        <v>-3.6793928499852593E-4</v>
      </c>
    </row>
    <row r="925" spans="2:4">
      <c r="B925" s="135">
        <f>'Historical Prices (PG, SP500)'!B925</f>
        <v>42940</v>
      </c>
      <c r="C925" s="40">
        <f>LN('Historical Prices (PG, SP500)'!F925/'Historical Prices (PG, SP500)'!F924)</f>
        <v>-4.8645494148272239E-3</v>
      </c>
      <c r="D925" s="40">
        <f>LN('Historical Prices (PG, SP500)'!O925/'Historical Prices (PG, SP500)'!O924)</f>
        <v>-1.0643010144140571E-3</v>
      </c>
    </row>
    <row r="926" spans="2:4">
      <c r="B926" s="135">
        <f>'Historical Prices (PG, SP500)'!B926</f>
        <v>42941</v>
      </c>
      <c r="C926" s="40">
        <f>LN('Historical Prices (PG, SP500)'!F926/'Historical Prices (PG, SP500)'!F925)</f>
        <v>1.0827976370309789E-2</v>
      </c>
      <c r="D926" s="40">
        <f>LN('Historical Prices (PG, SP500)'!O926/'Historical Prices (PG, SP500)'!O925)</f>
        <v>2.9189076398735176E-3</v>
      </c>
    </row>
    <row r="927" spans="2:4">
      <c r="B927" s="135">
        <f>'Historical Prices (PG, SP500)'!B927</f>
        <v>42942</v>
      </c>
      <c r="C927" s="40">
        <f>LN('Historical Prices (PG, SP500)'!F927/'Historical Prices (PG, SP500)'!F926)</f>
        <v>1.7933651769761409E-3</v>
      </c>
      <c r="D927" s="40">
        <f>LN('Historical Prices (PG, SP500)'!O927/'Historical Prices (PG, SP500)'!O926)</f>
        <v>2.8262387997962017E-4</v>
      </c>
    </row>
    <row r="928" spans="2:4">
      <c r="B928" s="135">
        <f>'Historical Prices (PG, SP500)'!B928</f>
        <v>42943</v>
      </c>
      <c r="C928" s="40">
        <f>LN('Historical Prices (PG, SP500)'!F928/'Historical Prices (PG, SP500)'!F927)</f>
        <v>1.5335304162250558E-2</v>
      </c>
      <c r="D928" s="40">
        <f>LN('Historical Prices (PG, SP500)'!O928/'Historical Prices (PG, SP500)'!O927)</f>
        <v>-9.7316153644986159E-4</v>
      </c>
    </row>
    <row r="929" spans="2:4">
      <c r="B929" s="135">
        <f>'Historical Prices (PG, SP500)'!B929</f>
        <v>42944</v>
      </c>
      <c r="C929" s="40">
        <f>LN('Historical Prices (PG, SP500)'!F929/'Historical Prices (PG, SP500)'!F928)</f>
        <v>-5.1965510560266041E-3</v>
      </c>
      <c r="D929" s="40">
        <f>LN('Historical Prices (PG, SP500)'!O929/'Historical Prices (PG, SP500)'!O928)</f>
        <v>-1.3420155895607954E-3</v>
      </c>
    </row>
    <row r="930" spans="2:4">
      <c r="B930" s="135">
        <f>'Historical Prices (PG, SP500)'!B930</f>
        <v>42947</v>
      </c>
      <c r="C930" s="40">
        <f>LN('Historical Prices (PG, SP500)'!F930/'Historical Prices (PG, SP500)'!F929)</f>
        <v>6.7392510865032498E-3</v>
      </c>
      <c r="D930" s="40">
        <f>LN('Historical Prices (PG, SP500)'!O930/'Historical Prices (PG, SP500)'!O929)</f>
        <v>-7.2841090403496719E-4</v>
      </c>
    </row>
    <row r="931" spans="2:4">
      <c r="B931" s="135">
        <f>'Historical Prices (PG, SP500)'!B931</f>
        <v>42948</v>
      </c>
      <c r="C931" s="40">
        <f>LN('Historical Prices (PG, SP500)'!F931/'Historical Prices (PG, SP500)'!F930)</f>
        <v>3.0782566422105774E-3</v>
      </c>
      <c r="D931" s="40">
        <f>LN('Historical Prices (PG, SP500)'!O931/'Historical Prices (PG, SP500)'!O930)</f>
        <v>2.4461208441749348E-3</v>
      </c>
    </row>
    <row r="932" spans="2:4">
      <c r="B932" s="135">
        <f>'Historical Prices (PG, SP500)'!B932</f>
        <v>42949</v>
      </c>
      <c r="C932" s="40">
        <f>LN('Historical Prices (PG, SP500)'!F932/'Historical Prices (PG, SP500)'!F931)</f>
        <v>-6.5880094981206675E-4</v>
      </c>
      <c r="D932" s="40">
        <f>LN('Historical Prices (PG, SP500)'!O932/'Historical Prices (PG, SP500)'!O931)</f>
        <v>4.9252712348291973E-4</v>
      </c>
    </row>
    <row r="933" spans="2:4">
      <c r="B933" s="135">
        <f>'Historical Prices (PG, SP500)'!B933</f>
        <v>42950</v>
      </c>
      <c r="C933" s="40">
        <f>LN('Historical Prices (PG, SP500)'!F933/'Historical Prices (PG, SP500)'!F932)</f>
        <v>-1.9791100250032309E-3</v>
      </c>
      <c r="D933" s="40">
        <f>LN('Historical Prices (PG, SP500)'!O933/'Historical Prices (PG, SP500)'!O932)</f>
        <v>-2.1860417341370017E-3</v>
      </c>
    </row>
    <row r="934" spans="2:4">
      <c r="B934" s="135">
        <f>'Historical Prices (PG, SP500)'!B934</f>
        <v>42951</v>
      </c>
      <c r="C934" s="40">
        <f>LN('Historical Prices (PG, SP500)'!F934/'Historical Prices (PG, SP500)'!F933)</f>
        <v>-2.0933517372483733E-3</v>
      </c>
      <c r="D934" s="40">
        <f>LN('Historical Prices (PG, SP500)'!O934/'Historical Prices (PG, SP500)'!O933)</f>
        <v>1.8873214113143176E-3</v>
      </c>
    </row>
    <row r="935" spans="2:4">
      <c r="B935" s="135">
        <f>'Historical Prices (PG, SP500)'!B935</f>
        <v>42954</v>
      </c>
      <c r="C935" s="40">
        <f>LN('Historical Prices (PG, SP500)'!F935/'Historical Prices (PG, SP500)'!F934)</f>
        <v>8.4565217588690473E-3</v>
      </c>
      <c r="D935" s="40">
        <f>LN('Historical Prices (PG, SP500)'!O935/'Historical Prices (PG, SP500)'!O934)</f>
        <v>1.6458446506615104E-3</v>
      </c>
    </row>
    <row r="936" spans="2:4">
      <c r="B936" s="135">
        <f>'Historical Prices (PG, SP500)'!B936</f>
        <v>42955</v>
      </c>
      <c r="C936" s="40">
        <f>LN('Historical Prices (PG, SP500)'!F936/'Historical Prices (PG, SP500)'!F935)</f>
        <v>1.5298877089575909E-3</v>
      </c>
      <c r="D936" s="40">
        <f>LN('Historical Prices (PG, SP500)'!O936/'Historical Prices (PG, SP500)'!O935)</f>
        <v>-2.4173521357919855E-3</v>
      </c>
    </row>
    <row r="937" spans="2:4">
      <c r="B937" s="135">
        <f>'Historical Prices (PG, SP500)'!B937</f>
        <v>42956</v>
      </c>
      <c r="C937" s="40">
        <f>LN('Historical Prices (PG, SP500)'!F937/'Historical Prices (PG, SP500)'!F936)</f>
        <v>3.7056827146711795E-3</v>
      </c>
      <c r="D937" s="40">
        <f>LN('Historical Prices (PG, SP500)'!O937/'Historical Prices (PG, SP500)'!O936)</f>
        <v>-3.6367465375007732E-4</v>
      </c>
    </row>
    <row r="938" spans="2:4">
      <c r="B938" s="135">
        <f>'Historical Prices (PG, SP500)'!B938</f>
        <v>42957</v>
      </c>
      <c r="C938" s="40">
        <f>LN('Historical Prices (PG, SP500)'!F938/'Historical Prices (PG, SP500)'!F937)</f>
        <v>-1.9601444141651389E-3</v>
      </c>
      <c r="D938" s="40">
        <f>LN('Historical Prices (PG, SP500)'!O938/'Historical Prices (PG, SP500)'!O937)</f>
        <v>-1.4580218564576908E-2</v>
      </c>
    </row>
    <row r="939" spans="2:4">
      <c r="B939" s="135">
        <f>'Historical Prices (PG, SP500)'!B939</f>
        <v>42958</v>
      </c>
      <c r="C939" s="40">
        <f>LN('Historical Prices (PG, SP500)'!F939/'Historical Prices (PG, SP500)'!F938)</f>
        <v>-4.3697034038563867E-3</v>
      </c>
      <c r="D939" s="40">
        <f>LN('Historical Prices (PG, SP500)'!O939/'Historical Prices (PG, SP500)'!O938)</f>
        <v>1.2747569551484817E-3</v>
      </c>
    </row>
    <row r="940" spans="2:4">
      <c r="B940" s="135">
        <f>'Historical Prices (PG, SP500)'!B940</f>
        <v>42961</v>
      </c>
      <c r="C940" s="40">
        <f>LN('Historical Prices (PG, SP500)'!F940/'Historical Prices (PG, SP500)'!F939)</f>
        <v>3.3882321434351372E-3</v>
      </c>
      <c r="D940" s="40">
        <f>LN('Historical Prices (PG, SP500)'!O940/'Historical Prices (PG, SP500)'!O939)</f>
        <v>9.9936514376108582E-3</v>
      </c>
    </row>
    <row r="941" spans="2:4">
      <c r="B941" s="135">
        <f>'Historical Prices (PG, SP500)'!B941</f>
        <v>42962</v>
      </c>
      <c r="C941" s="40">
        <f>LN('Historical Prices (PG, SP500)'!F941/'Historical Prices (PG, SP500)'!F940)</f>
        <v>5.9831019167234387E-3</v>
      </c>
      <c r="D941" s="40">
        <f>LN('Historical Prices (PG, SP500)'!O941/'Historical Prices (PG, SP500)'!O940)</f>
        <v>-4.9893254241267825E-4</v>
      </c>
    </row>
    <row r="942" spans="2:4">
      <c r="B942" s="135">
        <f>'Historical Prices (PG, SP500)'!B942</f>
        <v>42963</v>
      </c>
      <c r="C942" s="40">
        <f>LN('Historical Prices (PG, SP500)'!F942/'Historical Prices (PG, SP500)'!F941)</f>
        <v>2.5997090172486951E-3</v>
      </c>
      <c r="D942" s="40">
        <f>LN('Historical Prices (PG, SP500)'!O942/'Historical Prices (PG, SP500)'!O941)</f>
        <v>1.4190955235749438E-3</v>
      </c>
    </row>
    <row r="943" spans="2:4">
      <c r="B943" s="135">
        <f>'Historical Prices (PG, SP500)'!B943</f>
        <v>42964</v>
      </c>
      <c r="C943" s="40">
        <f>LN('Historical Prices (PG, SP500)'!F943/'Historical Prices (PG, SP500)'!F942)</f>
        <v>-4.0106497420809737E-3</v>
      </c>
      <c r="D943" s="40">
        <f>LN('Historical Prices (PG, SP500)'!O943/'Historical Prices (PG, SP500)'!O942)</f>
        <v>-1.5557342219810788E-2</v>
      </c>
    </row>
    <row r="944" spans="2:4">
      <c r="B944" s="135">
        <f>'Historical Prices (PG, SP500)'!B944</f>
        <v>42965</v>
      </c>
      <c r="C944" s="40">
        <f>LN('Historical Prices (PG, SP500)'!F944/'Historical Prices (PG, SP500)'!F943)</f>
        <v>4.3351211041109611E-3</v>
      </c>
      <c r="D944" s="40">
        <f>LN('Historical Prices (PG, SP500)'!O944/'Historical Prices (PG, SP500)'!O943)</f>
        <v>-1.8370536869419727E-3</v>
      </c>
    </row>
    <row r="945" spans="2:4">
      <c r="B945" s="135">
        <f>'Historical Prices (PG, SP500)'!B945</f>
        <v>42968</v>
      </c>
      <c r="C945" s="40">
        <f>LN('Historical Prices (PG, SP500)'!F945/'Historical Prices (PG, SP500)'!F944)</f>
        <v>4.2087149568097622E-3</v>
      </c>
      <c r="D945" s="40">
        <f>LN('Historical Prices (PG, SP500)'!O945/'Historical Prices (PG, SP500)'!O944)</f>
        <v>1.1619755664938251E-3</v>
      </c>
    </row>
    <row r="946" spans="2:4">
      <c r="B946" s="135">
        <f>'Historical Prices (PG, SP500)'!B946</f>
        <v>42969</v>
      </c>
      <c r="C946" s="40">
        <f>LN('Historical Prices (PG, SP500)'!F946/'Historical Prices (PG, SP500)'!F945)</f>
        <v>-7.5410721856367829E-4</v>
      </c>
      <c r="D946" s="40">
        <f>LN('Historical Prices (PG, SP500)'!O946/'Historical Prices (PG, SP500)'!O945)</f>
        <v>9.8916954334028386E-3</v>
      </c>
    </row>
    <row r="947" spans="2:4">
      <c r="B947" s="135">
        <f>'Historical Prices (PG, SP500)'!B947</f>
        <v>42970</v>
      </c>
      <c r="C947" s="40">
        <f>LN('Historical Prices (PG, SP500)'!F947/'Historical Prices (PG, SP500)'!F946)</f>
        <v>-3.7790791002758899E-3</v>
      </c>
      <c r="D947" s="40">
        <f>LN('Historical Prices (PG, SP500)'!O947/'Historical Prices (PG, SP500)'!O946)</f>
        <v>-3.4595702537768024E-3</v>
      </c>
    </row>
    <row r="948" spans="2:4">
      <c r="B948" s="135">
        <f>'Historical Prices (PG, SP500)'!B948</f>
        <v>42971</v>
      </c>
      <c r="C948" s="40">
        <f>LN('Historical Prices (PG, SP500)'!F948/'Historical Prices (PG, SP500)'!F947)</f>
        <v>-1.8407779646476578E-3</v>
      </c>
      <c r="D948" s="40">
        <f>LN('Historical Prices (PG, SP500)'!O948/'Historical Prices (PG, SP500)'!O947)</f>
        <v>-2.0766165998444643E-3</v>
      </c>
    </row>
    <row r="949" spans="2:4">
      <c r="B949" s="135">
        <f>'Historical Prices (PG, SP500)'!B949</f>
        <v>42972</v>
      </c>
      <c r="C949" s="40">
        <f>LN('Historical Prices (PG, SP500)'!F949/'Historical Prices (PG, SP500)'!F948)</f>
        <v>2.5977393253237887E-3</v>
      </c>
      <c r="D949" s="40">
        <f>LN('Historical Prices (PG, SP500)'!O949/'Historical Prices (PG, SP500)'!O948)</f>
        <v>1.6714716175687365E-3</v>
      </c>
    </row>
    <row r="950" spans="2:4">
      <c r="B950" s="135">
        <f>'Historical Prices (PG, SP500)'!B950</f>
        <v>42975</v>
      </c>
      <c r="C950" s="40">
        <f>LN('Historical Prices (PG, SP500)'!F950/'Historical Prices (PG, SP500)'!F949)</f>
        <v>-4.3248999864604361E-4</v>
      </c>
      <c r="D950" s="40">
        <f>LN('Historical Prices (PG, SP500)'!O950/'Historical Prices (PG, SP500)'!O949)</f>
        <v>4.8695330705475671E-4</v>
      </c>
    </row>
    <row r="951" spans="2:4">
      <c r="B951" s="135">
        <f>'Historical Prices (PG, SP500)'!B951</f>
        <v>42976</v>
      </c>
      <c r="C951" s="40">
        <f>LN('Historical Prices (PG, SP500)'!F951/'Historical Prices (PG, SP500)'!F950)</f>
        <v>-1.623475644075904E-3</v>
      </c>
      <c r="D951" s="40">
        <f>LN('Historical Prices (PG, SP500)'!O951/'Historical Prices (PG, SP500)'!O950)</f>
        <v>8.4246692815763099E-4</v>
      </c>
    </row>
    <row r="952" spans="2:4">
      <c r="B952" s="135">
        <f>'Historical Prices (PG, SP500)'!B952</f>
        <v>42977</v>
      </c>
      <c r="C952" s="40">
        <f>LN('Historical Prices (PG, SP500)'!F952/'Historical Prices (PG, SP500)'!F951)</f>
        <v>-4.8862358215764319E-3</v>
      </c>
      <c r="D952" s="40">
        <f>LN('Historical Prices (PG, SP500)'!O952/'Historical Prices (PG, SP500)'!O951)</f>
        <v>4.6045317623068212E-3</v>
      </c>
    </row>
    <row r="953" spans="2:4">
      <c r="B953" s="135">
        <f>'Historical Prices (PG, SP500)'!B953</f>
        <v>42978</v>
      </c>
      <c r="C953" s="40">
        <f>LN('Historical Prices (PG, SP500)'!F953/'Historical Prices (PG, SP500)'!F952)</f>
        <v>4.3444621389749118E-3</v>
      </c>
      <c r="D953" s="40">
        <f>LN('Historical Prices (PG, SP500)'!O953/'Historical Prices (PG, SP500)'!O952)</f>
        <v>5.7046734011315034E-3</v>
      </c>
    </row>
    <row r="954" spans="2:4">
      <c r="B954" s="135">
        <f>'Historical Prices (PG, SP500)'!B954</f>
        <v>42979</v>
      </c>
      <c r="C954" s="40">
        <f>LN('Historical Prices (PG, SP500)'!F954/'Historical Prices (PG, SP500)'!F953)</f>
        <v>2.8138763764454697E-3</v>
      </c>
      <c r="D954" s="40">
        <f>LN('Historical Prices (PG, SP500)'!O954/'Historical Prices (PG, SP500)'!O953)</f>
        <v>1.9805782508132293E-3</v>
      </c>
    </row>
    <row r="955" spans="2:4">
      <c r="B955" s="135">
        <f>'Historical Prices (PG, SP500)'!B955</f>
        <v>42983</v>
      </c>
      <c r="C955" s="40">
        <f>LN('Historical Prices (PG, SP500)'!F955/'Historical Prices (PG, SP500)'!F954)</f>
        <v>2.0513043630226544E-3</v>
      </c>
      <c r="D955" s="40">
        <f>LN('Historical Prices (PG, SP500)'!O955/'Historical Prices (PG, SP500)'!O954)</f>
        <v>-7.5794584816878553E-3</v>
      </c>
    </row>
    <row r="956" spans="2:4">
      <c r="B956" s="135">
        <f>'Historical Prices (PG, SP500)'!B956</f>
        <v>42984</v>
      </c>
      <c r="C956" s="40">
        <f>LN('Historical Prices (PG, SP500)'!F956/'Historical Prices (PG, SP500)'!F955)</f>
        <v>0</v>
      </c>
      <c r="D956" s="40">
        <f>LN('Historical Prices (PG, SP500)'!O956/'Historical Prices (PG, SP500)'!O955)</f>
        <v>3.123842327936699E-3</v>
      </c>
    </row>
    <row r="957" spans="2:4">
      <c r="B957" s="135">
        <f>'Historical Prices (PG, SP500)'!B957</f>
        <v>42985</v>
      </c>
      <c r="C957" s="40">
        <f>LN('Historical Prices (PG, SP500)'!F957/'Historical Prices (PG, SP500)'!F956)</f>
        <v>2.6926614072686761E-3</v>
      </c>
      <c r="D957" s="40">
        <f>LN('Historical Prices (PG, SP500)'!O957/'Historical Prices (PG, SP500)'!O956)</f>
        <v>-1.7845188005765874E-4</v>
      </c>
    </row>
    <row r="958" spans="2:4">
      <c r="B958" s="135">
        <f>'Historical Prices (PG, SP500)'!B958</f>
        <v>42986</v>
      </c>
      <c r="C958" s="40">
        <f>LN('Historical Prices (PG, SP500)'!F958/'Historical Prices (PG, SP500)'!F957)</f>
        <v>-1.3993329025662601E-3</v>
      </c>
      <c r="D958" s="40">
        <f>LN('Historical Prices (PG, SP500)'!O958/'Historical Prices (PG, SP500)'!O957)</f>
        <v>-1.4899601369018473E-3</v>
      </c>
    </row>
    <row r="959" spans="2:4">
      <c r="B959" s="135">
        <f>'Historical Prices (PG, SP500)'!B959</f>
        <v>42989</v>
      </c>
      <c r="C959" s="40">
        <f>LN('Historical Prices (PG, SP500)'!F959/'Historical Prices (PG, SP500)'!F958)</f>
        <v>1.2310834031992214E-2</v>
      </c>
      <c r="D959" s="40">
        <f>LN('Historical Prices (PG, SP500)'!O959/'Historical Prices (PG, SP500)'!O958)</f>
        <v>1.0780974881588173E-2</v>
      </c>
    </row>
    <row r="960" spans="2:4">
      <c r="B960" s="135">
        <f>'Historical Prices (PG, SP500)'!B960</f>
        <v>42990</v>
      </c>
      <c r="C960" s="40">
        <f>LN('Historical Prices (PG, SP500)'!F960/'Historical Prices (PG, SP500)'!F959)</f>
        <v>-5.1199685179083108E-3</v>
      </c>
      <c r="D960" s="40">
        <f>LN('Historical Prices (PG, SP500)'!O960/'Historical Prices (PG, SP500)'!O959)</f>
        <v>3.3583025766751994E-3</v>
      </c>
    </row>
    <row r="961" spans="2:4">
      <c r="B961" s="135">
        <f>'Historical Prices (PG, SP500)'!B961</f>
        <v>42991</v>
      </c>
      <c r="C961" s="40">
        <f>LN('Historical Prices (PG, SP500)'!F961/'Historical Prices (PG, SP500)'!F960)</f>
        <v>4.276809530687255E-4</v>
      </c>
      <c r="D961" s="40">
        <f>LN('Historical Prices (PG, SP500)'!O961/'Historical Prices (PG, SP500)'!O960)</f>
        <v>7.5683436079784804E-4</v>
      </c>
    </row>
    <row r="962" spans="2:4">
      <c r="B962" s="135">
        <f>'Historical Prices (PG, SP500)'!B962</f>
        <v>42992</v>
      </c>
      <c r="C962" s="40">
        <f>LN('Historical Prices (PG, SP500)'!F962/'Historical Prices (PG, SP500)'!F961)</f>
        <v>0</v>
      </c>
      <c r="D962" s="40">
        <f>LN('Historical Prices (PG, SP500)'!O962/'Historical Prices (PG, SP500)'!O961)</f>
        <v>-1.101323850910665E-3</v>
      </c>
    </row>
    <row r="963" spans="2:4">
      <c r="B963" s="135">
        <f>'Historical Prices (PG, SP500)'!B963</f>
        <v>42993</v>
      </c>
      <c r="C963" s="40">
        <f>LN('Historical Prices (PG, SP500)'!F963/'Historical Prices (PG, SP500)'!F962)</f>
        <v>-2.9976042144222712E-3</v>
      </c>
      <c r="D963" s="40">
        <f>LN('Historical Prices (PG, SP500)'!O963/'Historical Prices (PG, SP500)'!O962)</f>
        <v>1.8454774338082527E-3</v>
      </c>
    </row>
    <row r="964" spans="2:4">
      <c r="B964" s="135">
        <f>'Historical Prices (PG, SP500)'!B964</f>
        <v>42996</v>
      </c>
      <c r="C964" s="40">
        <f>LN('Historical Prices (PG, SP500)'!F964/'Historical Prices (PG, SP500)'!F963)</f>
        <v>-1.2873620557451613E-3</v>
      </c>
      <c r="D964" s="40">
        <f>LN('Historical Prices (PG, SP500)'!O964/'Historical Prices (PG, SP500)'!O963)</f>
        <v>1.4548620417280834E-3</v>
      </c>
    </row>
    <row r="965" spans="2:4">
      <c r="B965" s="135">
        <f>'Historical Prices (PG, SP500)'!B965</f>
        <v>42997</v>
      </c>
      <c r="C965" s="40">
        <f>LN('Historical Prices (PG, SP500)'!F965/'Historical Prices (PG, SP500)'!F964)</f>
        <v>1.08905197654422E-2</v>
      </c>
      <c r="D965" s="40">
        <f>LN('Historical Prices (PG, SP500)'!O965/'Historical Prices (PG, SP500)'!O964)</f>
        <v>1.1095795544803473E-3</v>
      </c>
    </row>
    <row r="966" spans="2:4">
      <c r="B966" s="135">
        <f>'Historical Prices (PG, SP500)'!B966</f>
        <v>42998</v>
      </c>
      <c r="C966" s="40">
        <f>LN('Historical Prices (PG, SP500)'!F966/'Historical Prices (PG, SP500)'!F965)</f>
        <v>2.4394560541099492E-3</v>
      </c>
      <c r="D966" s="40">
        <f>LN('Historical Prices (PG, SP500)'!O966/'Historical Prices (PG, SP500)'!O965)</f>
        <v>6.3414674600274703E-4</v>
      </c>
    </row>
    <row r="967" spans="2:4">
      <c r="B967" s="135">
        <f>'Historical Prices (PG, SP500)'!B967</f>
        <v>42999</v>
      </c>
      <c r="C967" s="40">
        <f>LN('Historical Prices (PG, SP500)'!F967/'Historical Prices (PG, SP500)'!F966)</f>
        <v>-1.8820091307683629E-2</v>
      </c>
      <c r="D967" s="40">
        <f>LN('Historical Prices (PG, SP500)'!O967/'Historical Prices (PG, SP500)'!O966)</f>
        <v>-3.0505657160058717E-3</v>
      </c>
    </row>
    <row r="968" spans="2:4">
      <c r="B968" s="135">
        <f>'Historical Prices (PG, SP500)'!B968</f>
        <v>43000</v>
      </c>
      <c r="C968" s="40">
        <f>LN('Historical Prices (PG, SP500)'!F968/'Historical Prices (PG, SP500)'!F967)</f>
        <v>-4.3271487519757597E-3</v>
      </c>
      <c r="D968" s="40">
        <f>LN('Historical Prices (PG, SP500)'!O968/'Historical Prices (PG, SP500)'!O967)</f>
        <v>6.4758397634472411E-4</v>
      </c>
    </row>
    <row r="969" spans="2:4">
      <c r="B969" s="135">
        <f>'Historical Prices (PG, SP500)'!B969</f>
        <v>43003</v>
      </c>
      <c r="C969" s="40">
        <f>LN('Historical Prices (PG, SP500)'!F969/'Historical Prices (PG, SP500)'!F968)</f>
        <v>5.1903555384196047E-3</v>
      </c>
      <c r="D969" s="40">
        <f>LN('Historical Prices (PG, SP500)'!O969/'Historical Prices (PG, SP500)'!O968)</f>
        <v>-2.2245228623069533E-3</v>
      </c>
    </row>
    <row r="970" spans="2:4">
      <c r="B970" s="135">
        <f>'Historical Prices (PG, SP500)'!B970</f>
        <v>43004</v>
      </c>
      <c r="C970" s="40">
        <f>LN('Historical Prices (PG, SP500)'!F970/'Historical Prices (PG, SP500)'!F969)</f>
        <v>-7.5523549867090225E-4</v>
      </c>
      <c r="D970" s="40">
        <f>LN('Historical Prices (PG, SP500)'!O970/'Historical Prices (PG, SP500)'!O969)</f>
        <v>7.2164213508689904E-5</v>
      </c>
    </row>
    <row r="971" spans="2:4">
      <c r="B971" s="135">
        <f>'Historical Prices (PG, SP500)'!B971</f>
        <v>43005</v>
      </c>
      <c r="C971" s="40">
        <f>LN('Historical Prices (PG, SP500)'!F971/'Historical Prices (PG, SP500)'!F970)</f>
        <v>-1.939902759653369E-2</v>
      </c>
      <c r="D971" s="40">
        <f>LN('Historical Prices (PG, SP500)'!O971/'Historical Prices (PG, SP500)'!O970)</f>
        <v>4.0768223332528133E-3</v>
      </c>
    </row>
    <row r="972" spans="2:4">
      <c r="B972" s="135">
        <f>'Historical Prices (PG, SP500)'!B972</f>
        <v>43006</v>
      </c>
      <c r="C972" s="40">
        <f>LN('Historical Prices (PG, SP500)'!F972/'Historical Prices (PG, SP500)'!F971)</f>
        <v>2.2002640691742419E-4</v>
      </c>
      <c r="D972" s="40">
        <f>LN('Historical Prices (PG, SP500)'!O972/'Historical Prices (PG, SP500)'!O971)</f>
        <v>1.2038908157165553E-3</v>
      </c>
    </row>
    <row r="973" spans="2:4">
      <c r="B973" s="135">
        <f>'Historical Prices (PG, SP500)'!B973</f>
        <v>43007</v>
      </c>
      <c r="C973" s="40">
        <f>LN('Historical Prices (PG, SP500)'!F973/'Historical Prices (PG, SP500)'!F972)</f>
        <v>9.8976198776909918E-4</v>
      </c>
      <c r="D973" s="40">
        <f>LN('Historical Prices (PG, SP500)'!O973/'Historical Prices (PG, SP500)'!O972)</f>
        <v>3.6982627391968716E-3</v>
      </c>
    </row>
    <row r="974" spans="2:4">
      <c r="B974" s="135">
        <f>'Historical Prices (PG, SP500)'!B974</f>
        <v>43010</v>
      </c>
      <c r="C974" s="40">
        <f>LN('Historical Prices (PG, SP500)'!F974/'Historical Prices (PG, SP500)'!F973)</f>
        <v>8.6456790243619897E-3</v>
      </c>
      <c r="D974" s="40">
        <f>LN('Historical Prices (PG, SP500)'!O974/'Historical Prices (PG, SP500)'!O973)</f>
        <v>3.8665189230292019E-3</v>
      </c>
    </row>
    <row r="975" spans="2:4">
      <c r="B975" s="135">
        <f>'Historical Prices (PG, SP500)'!B975</f>
        <v>43011</v>
      </c>
      <c r="C975" s="40">
        <f>LN('Historical Prices (PG, SP500)'!F975/'Historical Prices (PG, SP500)'!F974)</f>
        <v>3.8066933782022559E-3</v>
      </c>
      <c r="D975" s="40">
        <f>LN('Historical Prices (PG, SP500)'!O975/'Historical Prices (PG, SP500)'!O974)</f>
        <v>2.1565112094796657E-3</v>
      </c>
    </row>
    <row r="976" spans="2:4">
      <c r="B976" s="135">
        <f>'Historical Prices (PG, SP500)'!B976</f>
        <v>43012</v>
      </c>
      <c r="C976" s="40">
        <f>LN('Historical Prices (PG, SP500)'!F976/'Historical Prices (PG, SP500)'!F975)</f>
        <v>3.251276283080673E-3</v>
      </c>
      <c r="D976" s="40">
        <f>LN('Historical Prices (PG, SP500)'!O976/'Historical Prices (PG, SP500)'!O975)</f>
        <v>1.2459436180757644E-3</v>
      </c>
    </row>
    <row r="977" spans="2:4">
      <c r="B977" s="135">
        <f>'Historical Prices (PG, SP500)'!B977</f>
        <v>43013</v>
      </c>
      <c r="C977" s="40">
        <f>LN('Historical Prices (PG, SP500)'!F977/'Historical Prices (PG, SP500)'!F976)</f>
        <v>-4.2287838170390179E-3</v>
      </c>
      <c r="D977" s="40">
        <f>LN('Historical Prices (PG, SP500)'!O977/'Historical Prices (PG, SP500)'!O976)</f>
        <v>5.6309039828313749E-3</v>
      </c>
    </row>
    <row r="978" spans="2:4">
      <c r="B978" s="135">
        <f>'Historical Prices (PG, SP500)'!B978</f>
        <v>43014</v>
      </c>
      <c r="C978" s="40">
        <f>LN('Historical Prices (PG, SP500)'!F978/'Historical Prices (PG, SP500)'!F977)</f>
        <v>3.2545374612245122E-3</v>
      </c>
      <c r="D978" s="40">
        <f>LN('Historical Prices (PG, SP500)'!O978/'Historical Prices (PG, SP500)'!O977)</f>
        <v>-1.0742110734551899E-3</v>
      </c>
    </row>
    <row r="979" spans="2:4">
      <c r="B979" s="135">
        <f>'Historical Prices (PG, SP500)'!B979</f>
        <v>43017</v>
      </c>
      <c r="C979" s="40">
        <f>LN('Historical Prices (PG, SP500)'!F979/'Historical Prices (PG, SP500)'!F978)</f>
        <v>-2.277029927266199E-3</v>
      </c>
      <c r="D979" s="40">
        <f>LN('Historical Prices (PG, SP500)'!O979/'Historical Prices (PG, SP500)'!O978)</f>
        <v>-1.8060640031853121E-3</v>
      </c>
    </row>
    <row r="980" spans="2:4">
      <c r="B980" s="135">
        <f>'Historical Prices (PG, SP500)'!B980</f>
        <v>43018</v>
      </c>
      <c r="C980" s="40">
        <f>LN('Historical Prices (PG, SP500)'!F980/'Historical Prices (PG, SP500)'!F979)</f>
        <v>-5.4424863161639386E-3</v>
      </c>
      <c r="D980" s="40">
        <f>LN('Historical Prices (PG, SP500)'!O980/'Historical Prices (PG, SP500)'!O979)</f>
        <v>2.3197199800818369E-3</v>
      </c>
    </row>
    <row r="981" spans="2:4">
      <c r="B981" s="135">
        <f>'Historical Prices (PG, SP500)'!B981</f>
        <v>43019</v>
      </c>
      <c r="C981" s="40">
        <f>LN('Historical Prices (PG, SP500)'!F981/'Historical Prices (PG, SP500)'!F980)</f>
        <v>-1.7479139063703388E-3</v>
      </c>
      <c r="D981" s="40">
        <f>LN('Historical Prices (PG, SP500)'!O981/'Historical Prices (PG, SP500)'!O980)</f>
        <v>1.8018826725406682E-3</v>
      </c>
    </row>
    <row r="982" spans="2:4">
      <c r="B982" s="135">
        <f>'Historical Prices (PG, SP500)'!B982</f>
        <v>43020</v>
      </c>
      <c r="C982" s="40">
        <f>LN('Historical Prices (PG, SP500)'!F982/'Historical Prices (PG, SP500)'!F981)</f>
        <v>7.5159985234083838E-3</v>
      </c>
      <c r="D982" s="40">
        <f>LN('Historical Prices (PG, SP500)'!O982/'Historical Prices (PG, SP500)'!O981)</f>
        <v>-1.688176887748127E-3</v>
      </c>
    </row>
    <row r="983" spans="2:4">
      <c r="B983" s="135">
        <f>'Historical Prices (PG, SP500)'!B983</f>
        <v>43021</v>
      </c>
      <c r="C983" s="40">
        <f>LN('Historical Prices (PG, SP500)'!F983/'Historical Prices (PG, SP500)'!F982)</f>
        <v>9.611813138898426E-3</v>
      </c>
      <c r="D983" s="40">
        <f>LN('Historical Prices (PG, SP500)'!O983/'Historical Prices (PG, SP500)'!O982)</f>
        <v>8.7772191292505937E-4</v>
      </c>
    </row>
    <row r="984" spans="2:4">
      <c r="B984" s="135">
        <f>'Historical Prices (PG, SP500)'!B984</f>
        <v>43024</v>
      </c>
      <c r="C984" s="40">
        <f>LN('Historical Prices (PG, SP500)'!F984/'Historical Prices (PG, SP500)'!F983)</f>
        <v>1.0742078592310726E-3</v>
      </c>
      <c r="D984" s="40">
        <f>LN('Historical Prices (PG, SP500)'!O984/'Historical Prices (PG, SP500)'!O983)</f>
        <v>1.7492226482939653E-3</v>
      </c>
    </row>
    <row r="985" spans="2:4">
      <c r="B985" s="135">
        <f>'Historical Prices (PG, SP500)'!B985</f>
        <v>43025</v>
      </c>
      <c r="C985" s="40">
        <f>LN('Historical Prices (PG, SP500)'!F985/'Historical Prices (PG, SP500)'!F984)</f>
        <v>-3.6570546979648186E-3</v>
      </c>
      <c r="D985" s="40">
        <f>LN('Historical Prices (PG, SP500)'!O985/'Historical Prices (PG, SP500)'!O984)</f>
        <v>6.7235257565088588E-4</v>
      </c>
    </row>
    <row r="986" spans="2:4">
      <c r="B986" s="135">
        <f>'Historical Prices (PG, SP500)'!B986</f>
        <v>43026</v>
      </c>
      <c r="C986" s="40">
        <f>LN('Historical Prices (PG, SP500)'!F986/'Historical Prices (PG, SP500)'!F985)</f>
        <v>-3.2339279260133275E-4</v>
      </c>
      <c r="D986" s="40">
        <f>LN('Historical Prices (PG, SP500)'!O986/'Historical Prices (PG, SP500)'!O985)</f>
        <v>7.4205976767338102E-4</v>
      </c>
    </row>
    <row r="987" spans="2:4">
      <c r="B987" s="135">
        <f>'Historical Prices (PG, SP500)'!B987</f>
        <v>43027</v>
      </c>
      <c r="C987" s="40">
        <f>LN('Historical Prices (PG, SP500)'!F987/'Historical Prices (PG, SP500)'!F986)</f>
        <v>-1.2801227585134212E-2</v>
      </c>
      <c r="D987" s="40">
        <f>LN('Historical Prices (PG, SP500)'!O987/'Historical Prices (PG, SP500)'!O986)</f>
        <v>3.2794415766991368E-4</v>
      </c>
    </row>
    <row r="988" spans="2:4">
      <c r="B988" s="135">
        <f>'Historical Prices (PG, SP500)'!B988</f>
        <v>43028</v>
      </c>
      <c r="C988" s="40">
        <f>LN('Historical Prices (PG, SP500)'!F988/'Historical Prices (PG, SP500)'!F987)</f>
        <v>-3.714835592859906E-2</v>
      </c>
      <c r="D988" s="40">
        <f>LN('Historical Prices (PG, SP500)'!O988/'Historical Prices (PG, SP500)'!O987)</f>
        <v>5.1037960751330715E-3</v>
      </c>
    </row>
    <row r="989" spans="2:4">
      <c r="B989" s="135">
        <f>'Historical Prices (PG, SP500)'!B989</f>
        <v>43031</v>
      </c>
      <c r="C989" s="40">
        <f>LN('Historical Prices (PG, SP500)'!F989/'Historical Prices (PG, SP500)'!F988)</f>
        <v>-1.0823198603588992E-2</v>
      </c>
      <c r="D989" s="40">
        <f>LN('Historical Prices (PG, SP500)'!O989/'Historical Prices (PG, SP500)'!O988)</f>
        <v>-3.9803955200169707E-3</v>
      </c>
    </row>
    <row r="990" spans="2:4">
      <c r="B990" s="135">
        <f>'Historical Prices (PG, SP500)'!B990</f>
        <v>43032</v>
      </c>
      <c r="C990" s="40">
        <f>LN('Historical Prices (PG, SP500)'!F990/'Historical Prices (PG, SP500)'!F989)</f>
        <v>-3.6722555496379516E-3</v>
      </c>
      <c r="D990" s="40">
        <f>LN('Historical Prices (PG, SP500)'!O990/'Historical Prices (PG, SP500)'!O989)</f>
        <v>1.6166011302900614E-3</v>
      </c>
    </row>
    <row r="991" spans="2:4">
      <c r="B991" s="135">
        <f>'Historical Prices (PG, SP500)'!B991</f>
        <v>43033</v>
      </c>
      <c r="C991" s="40">
        <f>LN('Historical Prices (PG, SP500)'!F991/'Historical Prices (PG, SP500)'!F990)</f>
        <v>-1.3806030407243542E-3</v>
      </c>
      <c r="D991" s="40">
        <f>LN('Historical Prices (PG, SP500)'!O991/'Historical Prices (PG, SP500)'!O990)</f>
        <v>-4.673955894668895E-3</v>
      </c>
    </row>
    <row r="992" spans="2:4">
      <c r="B992" s="135">
        <f>'Historical Prices (PG, SP500)'!B992</f>
        <v>43034</v>
      </c>
      <c r="C992" s="40">
        <f>LN('Historical Prices (PG, SP500)'!F992/'Historical Prices (PG, SP500)'!F991)</f>
        <v>7.3411547441138668E-3</v>
      </c>
      <c r="D992" s="40">
        <f>LN('Historical Prices (PG, SP500)'!O992/'Historical Prices (PG, SP500)'!O991)</f>
        <v>1.270139250772935E-3</v>
      </c>
    </row>
    <row r="993" spans="2:4">
      <c r="B993" s="135">
        <f>'Historical Prices (PG, SP500)'!B993</f>
        <v>43035</v>
      </c>
      <c r="C993" s="40">
        <f>LN('Historical Prices (PG, SP500)'!F993/'Historical Prices (PG, SP500)'!F992)</f>
        <v>-5.2709987669657234E-3</v>
      </c>
      <c r="D993" s="40">
        <f>LN('Historical Prices (PG, SP500)'!O993/'Historical Prices (PG, SP500)'!O992)</f>
        <v>8.040609974748418E-3</v>
      </c>
    </row>
    <row r="994" spans="2:4">
      <c r="B994" s="135">
        <f>'Historical Prices (PG, SP500)'!B994</f>
        <v>43038</v>
      </c>
      <c r="C994" s="40">
        <f>LN('Historical Prices (PG, SP500)'!F994/'Historical Prices (PG, SP500)'!F993)</f>
        <v>-8.8859162826612544E-3</v>
      </c>
      <c r="D994" s="40">
        <f>LN('Historical Prices (PG, SP500)'!O994/'Historical Prices (PG, SP500)'!O993)</f>
        <v>-3.1975772860904912E-3</v>
      </c>
    </row>
    <row r="995" spans="2:4">
      <c r="B995" s="135">
        <f>'Historical Prices (PG, SP500)'!B995</f>
        <v>43039</v>
      </c>
      <c r="C995" s="40">
        <f>LN('Historical Prices (PG, SP500)'!F995/'Historical Prices (PG, SP500)'!F994)</f>
        <v>8.1106548491975499E-4</v>
      </c>
      <c r="D995" s="40">
        <f>LN('Historical Prices (PG, SP500)'!O995/'Historical Prices (PG, SP500)'!O994)</f>
        <v>9.4401307627437045E-4</v>
      </c>
    </row>
    <row r="996" spans="2:4">
      <c r="B996" s="135">
        <f>'Historical Prices (PG, SP500)'!B996</f>
        <v>43040</v>
      </c>
      <c r="C996" s="40">
        <f>LN('Historical Prices (PG, SP500)'!F996/'Historical Prices (PG, SP500)'!F995)</f>
        <v>6.3499955434487571E-3</v>
      </c>
      <c r="D996" s="40">
        <f>LN('Historical Prices (PG, SP500)'!O996/'Historical Prices (PG, SP500)'!O995)</f>
        <v>1.5908438533357942E-3</v>
      </c>
    </row>
    <row r="997" spans="2:4">
      <c r="B997" s="135">
        <f>'Historical Prices (PG, SP500)'!B997</f>
        <v>43041</v>
      </c>
      <c r="C997" s="40">
        <f>LN('Historical Prices (PG, SP500)'!F997/'Historical Prices (PG, SP500)'!F996)</f>
        <v>-4.3829020313130721E-3</v>
      </c>
      <c r="D997" s="40">
        <f>LN('Historical Prices (PG, SP500)'!O997/'Historical Prices (PG, SP500)'!O996)</f>
        <v>1.8994806646887061E-4</v>
      </c>
    </row>
    <row r="998" spans="2:4">
      <c r="B998" s="135">
        <f>'Historical Prices (PG, SP500)'!B998</f>
        <v>43042</v>
      </c>
      <c r="C998" s="40">
        <f>LN('Historical Prices (PG, SP500)'!F998/'Historical Prices (PG, SP500)'!F997)</f>
        <v>8.0882780285993796E-4</v>
      </c>
      <c r="D998" s="40">
        <f>LN('Historical Prices (PG, SP500)'!O998/'Historical Prices (PG, SP500)'!O997)</f>
        <v>3.0922892353351652E-3</v>
      </c>
    </row>
    <row r="999" spans="2:4">
      <c r="B999" s="135">
        <f>'Historical Prices (PG, SP500)'!B999</f>
        <v>43045</v>
      </c>
      <c r="C999" s="40">
        <f>LN('Historical Prices (PG, SP500)'!F999/'Historical Prices (PG, SP500)'!F998)</f>
        <v>-6.1403075928579331E-3</v>
      </c>
      <c r="D999" s="40">
        <f>LN('Historical Prices (PG, SP500)'!O999/'Historical Prices (PG, SP500)'!O998)</f>
        <v>1.2704439148736187E-3</v>
      </c>
    </row>
    <row r="1000" spans="2:4">
      <c r="B1000" s="135">
        <f>'Historical Prices (PG, SP500)'!B1000</f>
        <v>43046</v>
      </c>
      <c r="C1000" s="40">
        <f>LN('Historical Prices (PG, SP500)'!F1000/'Historical Prices (PG, SP500)'!F999)</f>
        <v>1.0749684139179863E-2</v>
      </c>
      <c r="D1000" s="40">
        <f>LN('Historical Prices (PG, SP500)'!O1000/'Historical Prices (PG, SP500)'!O999)</f>
        <v>-1.8912071459828347E-4</v>
      </c>
    </row>
    <row r="1001" spans="2:4">
      <c r="B1001" s="135">
        <f>'Historical Prices (PG, SP500)'!B1001</f>
        <v>43047</v>
      </c>
      <c r="C1001" s="40">
        <f>LN('Historical Prices (PG, SP500)'!F1001/'Historical Prices (PG, SP500)'!F1000)</f>
        <v>6.874442549336628E-3</v>
      </c>
      <c r="D1001" s="40">
        <f>LN('Historical Prices (PG, SP500)'!O1001/'Historical Prices (PG, SP500)'!O1000)</f>
        <v>1.4426138414861736E-3</v>
      </c>
    </row>
    <row r="1002" spans="2:4">
      <c r="B1002" s="135">
        <f>'Historical Prices (PG, SP500)'!B1002</f>
        <v>43048</v>
      </c>
      <c r="C1002" s="40">
        <f>LN('Historical Prices (PG, SP500)'!F1002/'Historical Prices (PG, SP500)'!F1001)</f>
        <v>2.2809886584553773E-3</v>
      </c>
      <c r="D1002" s="40">
        <f>LN('Historical Prices (PG, SP500)'!O1002/'Historical Prices (PG, SP500)'!O1001)</f>
        <v>-3.7689814841862911E-3</v>
      </c>
    </row>
    <row r="1003" spans="2:4">
      <c r="B1003" s="135">
        <f>'Historical Prices (PG, SP500)'!B1003</f>
        <v>43049</v>
      </c>
      <c r="C1003" s="40">
        <f>LN('Historical Prices (PG, SP500)'!F1003/'Historical Prices (PG, SP500)'!F1002)</f>
        <v>4.3197179086827955E-3</v>
      </c>
      <c r="D1003" s="40">
        <f>LN('Historical Prices (PG, SP500)'!O1003/'Historical Prices (PG, SP500)'!O1002)</f>
        <v>-8.9804683695034952E-4</v>
      </c>
    </row>
    <row r="1004" spans="2:4">
      <c r="B1004" s="135">
        <f>'Historical Prices (PG, SP500)'!B1004</f>
        <v>43052</v>
      </c>
      <c r="C1004" s="40">
        <f>LN('Historical Prices (PG, SP500)'!F1004/'Historical Prices (PG, SP500)'!F1003)</f>
        <v>9.482978955485756E-3</v>
      </c>
      <c r="D1004" s="40">
        <f>LN('Historical Prices (PG, SP500)'!O1004/'Historical Prices (PG, SP500)'!O1003)</f>
        <v>9.831508870482928E-4</v>
      </c>
    </row>
    <row r="1005" spans="2:4">
      <c r="B1005" s="135">
        <f>'Historical Prices (PG, SP500)'!B1005</f>
        <v>43053</v>
      </c>
      <c r="C1005" s="40">
        <f>LN('Historical Prices (PG, SP500)'!F1005/'Historical Prices (PG, SP500)'!F1004)</f>
        <v>-1.4617082245832482E-3</v>
      </c>
      <c r="D1005" s="40">
        <f>LN('Historical Prices (PG, SP500)'!O1005/'Historical Prices (PG, SP500)'!O1004)</f>
        <v>-2.3122806753022251E-3</v>
      </c>
    </row>
    <row r="1006" spans="2:4">
      <c r="B1006" s="135">
        <f>'Historical Prices (PG, SP500)'!B1006</f>
        <v>43054</v>
      </c>
      <c r="C1006" s="40">
        <f>LN('Historical Prices (PG, SP500)'!F1006/'Historical Prices (PG, SP500)'!F1005)</f>
        <v>-7.2275862715037564E-3</v>
      </c>
      <c r="D1006" s="40">
        <f>LN('Historical Prices (PG, SP500)'!O1006/'Historical Prices (PG, SP500)'!O1005)</f>
        <v>-5.5409987425276332E-3</v>
      </c>
    </row>
    <row r="1007" spans="2:4">
      <c r="B1007" s="135">
        <f>'Historical Prices (PG, SP500)'!B1007</f>
        <v>43055</v>
      </c>
      <c r="C1007" s="40">
        <f>LN('Historical Prices (PG, SP500)'!F1007/'Historical Prices (PG, SP500)'!F1006)</f>
        <v>1.1494345423695708E-2</v>
      </c>
      <c r="D1007" s="40">
        <f>LN('Historical Prices (PG, SP500)'!O1007/'Historical Prices (PG, SP500)'!O1006)</f>
        <v>8.1626530192433662E-3</v>
      </c>
    </row>
    <row r="1008" spans="2:4">
      <c r="B1008" s="135">
        <f>'Historical Prices (PG, SP500)'!B1008</f>
        <v>43056</v>
      </c>
      <c r="C1008" s="40">
        <f>LN('Historical Prices (PG, SP500)'!F1008/'Historical Prices (PG, SP500)'!F1007)</f>
        <v>-9.2301420721046367E-3</v>
      </c>
      <c r="D1008" s="40">
        <f>LN('Historical Prices (PG, SP500)'!O1008/'Historical Prices (PG, SP500)'!O1007)</f>
        <v>-2.6294170087623257E-3</v>
      </c>
    </row>
    <row r="1009" spans="2:4">
      <c r="B1009" s="135">
        <f>'Historical Prices (PG, SP500)'!B1009</f>
        <v>43059</v>
      </c>
      <c r="C1009" s="40">
        <f>LN('Historical Prices (PG, SP500)'!F1009/'Historical Prices (PG, SP500)'!F1008)</f>
        <v>-1.8110135421347366E-3</v>
      </c>
      <c r="D1009" s="40">
        <f>LN('Historical Prices (PG, SP500)'!O1009/'Historical Prices (PG, SP500)'!O1008)</f>
        <v>1.2748699188762996E-3</v>
      </c>
    </row>
    <row r="1010" spans="2:4">
      <c r="B1010" s="135">
        <f>'Historical Prices (PG, SP500)'!B1010</f>
        <v>43060</v>
      </c>
      <c r="C1010" s="40">
        <f>LN('Historical Prices (PG, SP500)'!F1010/'Historical Prices (PG, SP500)'!F1009)</f>
        <v>5.0850892680180627E-3</v>
      </c>
      <c r="D1010" s="40">
        <f>LN('Historical Prices (PG, SP500)'!O1010/'Historical Prices (PG, SP500)'!O1009)</f>
        <v>6.5198386021454125E-3</v>
      </c>
    </row>
    <row r="1011" spans="2:4">
      <c r="B1011" s="135">
        <f>'Historical Prices (PG, SP500)'!B1011</f>
        <v>43061</v>
      </c>
      <c r="C1011" s="40">
        <f>LN('Historical Prices (PG, SP500)'!F1011/'Historical Prices (PG, SP500)'!F1010)</f>
        <v>-4.4055309141227544E-3</v>
      </c>
      <c r="D1011" s="40">
        <f>LN('Historical Prices (PG, SP500)'!O1011/'Historical Prices (PG, SP500)'!O1010)</f>
        <v>-7.5054263723523104E-4</v>
      </c>
    </row>
    <row r="1012" spans="2:4">
      <c r="B1012" s="135">
        <f>'Historical Prices (PG, SP500)'!B1012</f>
        <v>43063</v>
      </c>
      <c r="C1012" s="40">
        <f>LN('Historical Prices (PG, SP500)'!F1012/'Historical Prices (PG, SP500)'!F1011)</f>
        <v>1.3575632889217836E-3</v>
      </c>
      <c r="D1012" s="40">
        <f>LN('Historical Prices (PG, SP500)'!O1012/'Historical Prices (PG, SP500)'!O1011)</f>
        <v>2.0539843743953862E-3</v>
      </c>
    </row>
    <row r="1013" spans="2:4">
      <c r="B1013" s="135">
        <f>'Historical Prices (PG, SP500)'!B1013</f>
        <v>43066</v>
      </c>
      <c r="C1013" s="40">
        <f>LN('Historical Prices (PG, SP500)'!F1013/'Historical Prices (PG, SP500)'!F1012)</f>
        <v>5.749432572938775E-3</v>
      </c>
      <c r="D1013" s="40">
        <f>LN('Historical Prices (PG, SP500)'!O1013/'Historical Prices (PG, SP500)'!O1012)</f>
        <v>-3.8433158678481715E-4</v>
      </c>
    </row>
    <row r="1014" spans="2:4">
      <c r="B1014" s="135">
        <f>'Historical Prices (PG, SP500)'!B1014</f>
        <v>43067</v>
      </c>
      <c r="C1014" s="40">
        <f>LN('Historical Prices (PG, SP500)'!F1014/'Historical Prices (PG, SP500)'!F1013)</f>
        <v>4.9338852895678843E-3</v>
      </c>
      <c r="D1014" s="40">
        <f>LN('Historical Prices (PG, SP500)'!O1014/'Historical Prices (PG, SP500)'!O1013)</f>
        <v>9.8003321249518788E-3</v>
      </c>
    </row>
    <row r="1015" spans="2:4">
      <c r="B1015" s="135">
        <f>'Historical Prices (PG, SP500)'!B1015</f>
        <v>43068</v>
      </c>
      <c r="C1015" s="40">
        <f>LN('Historical Prices (PG, SP500)'!F1015/'Historical Prices (PG, SP500)'!F1014)</f>
        <v>-2.2379461008373703E-4</v>
      </c>
      <c r="D1015" s="40">
        <f>LN('Historical Prices (PG, SP500)'!O1015/'Historical Prices (PG, SP500)'!O1014)</f>
        <v>-3.6929399584867401E-4</v>
      </c>
    </row>
    <row r="1016" spans="2:4">
      <c r="B1016" s="135">
        <f>'Historical Prices (PG, SP500)'!B1016</f>
        <v>43069</v>
      </c>
      <c r="C1016" s="40">
        <f>LN('Historical Prices (PG, SP500)'!F1016/'Historical Prices (PG, SP500)'!F1015)</f>
        <v>6.8016208804162611E-3</v>
      </c>
      <c r="D1016" s="40">
        <f>LN('Historical Prices (PG, SP500)'!O1016/'Historical Prices (PG, SP500)'!O1015)</f>
        <v>8.1575867524471251E-3</v>
      </c>
    </row>
    <row r="1017" spans="2:4">
      <c r="B1017" s="135">
        <f>'Historical Prices (PG, SP500)'!B1017</f>
        <v>43070</v>
      </c>
      <c r="C1017" s="40">
        <f>LN('Historical Prices (PG, SP500)'!F1017/'Historical Prices (PG, SP500)'!F1016)</f>
        <v>4.1031718454809449E-3</v>
      </c>
      <c r="D1017" s="40">
        <f>LN('Historical Prices (PG, SP500)'!O1017/'Historical Prices (PG, SP500)'!O1016)</f>
        <v>-2.0265827762343275E-3</v>
      </c>
    </row>
    <row r="1018" spans="2:4">
      <c r="B1018" s="135">
        <f>'Historical Prices (PG, SP500)'!B1018</f>
        <v>43073</v>
      </c>
      <c r="C1018" s="40">
        <f>LN('Historical Prices (PG, SP500)'!F1018/'Historical Prices (PG, SP500)'!F1017)</f>
        <v>1.155322275796875E-2</v>
      </c>
      <c r="D1018" s="40">
        <f>LN('Historical Prices (PG, SP500)'!O1018/'Historical Prices (PG, SP500)'!O1017)</f>
        <v>-1.052710815559842E-3</v>
      </c>
    </row>
    <row r="1019" spans="2:4">
      <c r="B1019" s="135">
        <f>'Historical Prices (PG, SP500)'!B1019</f>
        <v>43074</v>
      </c>
      <c r="C1019" s="40">
        <f>LN('Historical Prices (PG, SP500)'!F1019/'Historical Prices (PG, SP500)'!F1018)</f>
        <v>-1.0942508267272575E-4</v>
      </c>
      <c r="D1019" s="40">
        <f>LN('Historical Prices (PG, SP500)'!O1019/'Historical Prices (PG, SP500)'!O1018)</f>
        <v>-3.7463905087070002E-3</v>
      </c>
    </row>
    <row r="1020" spans="2:4">
      <c r="B1020" s="135">
        <f>'Historical Prices (PG, SP500)'!B1020</f>
        <v>43075</v>
      </c>
      <c r="C1020" s="40">
        <f>LN('Historical Prices (PG, SP500)'!F1020/'Historical Prices (PG, SP500)'!F1019)</f>
        <v>-1.6425078793412787E-3</v>
      </c>
      <c r="D1020" s="40">
        <f>LN('Historical Prices (PG, SP500)'!O1020/'Historical Prices (PG, SP500)'!O1019)</f>
        <v>-1.1411185558209418E-4</v>
      </c>
    </row>
    <row r="1021" spans="2:4">
      <c r="B1021" s="135">
        <f>'Historical Prices (PG, SP500)'!B1021</f>
        <v>43076</v>
      </c>
      <c r="C1021" s="40">
        <f>LN('Historical Prices (PG, SP500)'!F1021/'Historical Prices (PG, SP500)'!F1020)</f>
        <v>-1.2682850045867222E-2</v>
      </c>
      <c r="D1021" s="40">
        <f>LN('Historical Prices (PG, SP500)'!O1021/'Historical Prices (PG, SP500)'!O1020)</f>
        <v>2.9280666540677323E-3</v>
      </c>
    </row>
    <row r="1022" spans="2:4">
      <c r="B1022" s="135">
        <f>'Historical Prices (PG, SP500)'!B1022</f>
        <v>43077</v>
      </c>
      <c r="C1022" s="40">
        <f>LN('Historical Prices (PG, SP500)'!F1022/'Historical Prices (PG, SP500)'!F1021)</f>
        <v>2.9922446939875894E-3</v>
      </c>
      <c r="D1022" s="40">
        <f>LN('Historical Prices (PG, SP500)'!O1022/'Historical Prices (PG, SP500)'!O1021)</f>
        <v>5.4912022132783626E-3</v>
      </c>
    </row>
    <row r="1023" spans="2:4">
      <c r="B1023" s="135">
        <f>'Historical Prices (PG, SP500)'!B1023</f>
        <v>43080</v>
      </c>
      <c r="C1023" s="40">
        <f>LN('Historical Prices (PG, SP500)'!F1023/'Historical Prices (PG, SP500)'!F1022)</f>
        <v>-1.5503878559472066E-3</v>
      </c>
      <c r="D1023" s="40">
        <f>LN('Historical Prices (PG, SP500)'!O1023/'Historical Prices (PG, SP500)'!O1022)</f>
        <v>3.1968420335846677E-3</v>
      </c>
    </row>
    <row r="1024" spans="2:4">
      <c r="B1024" s="135">
        <f>'Historical Prices (PG, SP500)'!B1024</f>
        <v>43081</v>
      </c>
      <c r="C1024" s="40">
        <f>LN('Historical Prices (PG, SP500)'!F1024/'Historical Prices (PG, SP500)'!F1023)</f>
        <v>-4.2204082845273376E-3</v>
      </c>
      <c r="D1024" s="40">
        <f>LN('Historical Prices (PG, SP500)'!O1024/'Historical Prices (PG, SP500)'!O1023)</f>
        <v>1.5477236518457054E-3</v>
      </c>
    </row>
    <row r="1025" spans="2:4">
      <c r="B1025" s="135">
        <f>'Historical Prices (PG, SP500)'!B1025</f>
        <v>43082</v>
      </c>
      <c r="C1025" s="40">
        <f>LN('Historical Prices (PG, SP500)'!F1025/'Historical Prices (PG, SP500)'!F1024)</f>
        <v>1.1398330992030564E-2</v>
      </c>
      <c r="D1025" s="40">
        <f>LN('Historical Prices (PG, SP500)'!O1025/'Historical Prices (PG, SP500)'!O1024)</f>
        <v>-4.7306868270428188E-4</v>
      </c>
    </row>
    <row r="1026" spans="2:4">
      <c r="B1026" s="135">
        <f>'Historical Prices (PG, SP500)'!B1026</f>
        <v>43083</v>
      </c>
      <c r="C1026" s="40">
        <f>LN('Historical Prices (PG, SP500)'!F1026/'Historical Prices (PG, SP500)'!F1025)</f>
        <v>1.3195845545726725E-3</v>
      </c>
      <c r="D1026" s="40">
        <f>LN('Historical Prices (PG, SP500)'!O1026/'Historical Prices (PG, SP500)'!O1025)</f>
        <v>-4.0791677714772118E-3</v>
      </c>
    </row>
    <row r="1027" spans="2:4">
      <c r="B1027" s="135">
        <f>'Historical Prices (PG, SP500)'!B1027</f>
        <v>43084</v>
      </c>
      <c r="C1027" s="40">
        <f>LN('Historical Prices (PG, SP500)'!F1027/'Historical Prices (PG, SP500)'!F1026)</f>
        <v>9.7326921133665725E-3</v>
      </c>
      <c r="D1027" s="40">
        <f>LN('Historical Prices (PG, SP500)'!O1027/'Historical Prices (PG, SP500)'!O1026)</f>
        <v>8.934313473589495E-3</v>
      </c>
    </row>
    <row r="1028" spans="2:4">
      <c r="B1028" s="135">
        <f>'Historical Prices (PG, SP500)'!B1028</f>
        <v>43087</v>
      </c>
      <c r="C1028" s="40">
        <f>LN('Historical Prices (PG, SP500)'!F1028/'Historical Prices (PG, SP500)'!F1027)</f>
        <v>-1.088534606038003E-4</v>
      </c>
      <c r="D1028" s="40">
        <f>LN('Historical Prices (PG, SP500)'!O1028/'Historical Prices (PG, SP500)'!O1027)</f>
        <v>5.3484783871170635E-3</v>
      </c>
    </row>
    <row r="1029" spans="2:4">
      <c r="B1029" s="135">
        <f>'Historical Prices (PG, SP500)'!B1029</f>
        <v>43088</v>
      </c>
      <c r="C1029" s="40">
        <f>LN('Historical Prices (PG, SP500)'!F1029/'Historical Prices (PG, SP500)'!F1028)</f>
        <v>-2.1790922031831904E-3</v>
      </c>
      <c r="D1029" s="40">
        <f>LN('Historical Prices (PG, SP500)'!O1029/'Historical Prices (PG, SP500)'!O1028)</f>
        <v>-3.2354978917475585E-3</v>
      </c>
    </row>
    <row r="1030" spans="2:4">
      <c r="B1030" s="135">
        <f>'Historical Prices (PG, SP500)'!B1030</f>
        <v>43089</v>
      </c>
      <c r="C1030" s="40">
        <f>LN('Historical Prices (PG, SP500)'!F1030/'Historical Prices (PG, SP500)'!F1029)</f>
        <v>-1.6374764951211638E-3</v>
      </c>
      <c r="D1030" s="40">
        <f>LN('Historical Prices (PG, SP500)'!O1030/'Historical Prices (PG, SP500)'!O1029)</f>
        <v>-8.2823618428607023E-4</v>
      </c>
    </row>
    <row r="1031" spans="2:4">
      <c r="B1031" s="135">
        <f>'Historical Prices (PG, SP500)'!B1031</f>
        <v>43090</v>
      </c>
      <c r="C1031" s="40">
        <f>LN('Historical Prices (PG, SP500)'!F1031/'Historical Prices (PG, SP500)'!F1030)</f>
        <v>1.5283736849873524E-3</v>
      </c>
      <c r="D1031" s="40">
        <f>LN('Historical Prices (PG, SP500)'!O1031/'Historical Prices (PG, SP500)'!O1030)</f>
        <v>1.9836868787915067E-3</v>
      </c>
    </row>
    <row r="1032" spans="2:4">
      <c r="B1032" s="135">
        <f>'Historical Prices (PG, SP500)'!B1032</f>
        <v>43091</v>
      </c>
      <c r="C1032" s="40">
        <f>LN('Historical Prices (PG, SP500)'!F1032/'Historical Prices (PG, SP500)'!F1031)</f>
        <v>5.0054404018614919E-3</v>
      </c>
      <c r="D1032" s="40">
        <f>LN('Historical Prices (PG, SP500)'!O1032/'Historical Prices (PG, SP500)'!O1031)</f>
        <v>-4.5827146348614839E-4</v>
      </c>
    </row>
    <row r="1033" spans="2:4">
      <c r="B1033" s="135">
        <f>'Historical Prices (PG, SP500)'!B1033</f>
        <v>43095</v>
      </c>
      <c r="C1033" s="40">
        <f>LN('Historical Prices (PG, SP500)'!F1033/'Historical Prices (PG, SP500)'!F1032)</f>
        <v>3.7918468053562038E-3</v>
      </c>
      <c r="D1033" s="40">
        <f>LN('Historical Prices (PG, SP500)'!O1033/'Historical Prices (PG, SP500)'!O1032)</f>
        <v>-1.0589757408193626E-3</v>
      </c>
    </row>
    <row r="1034" spans="2:4">
      <c r="B1034" s="135">
        <f>'Historical Prices (PG, SP500)'!B1034</f>
        <v>43096</v>
      </c>
      <c r="C1034" s="40">
        <f>LN('Historical Prices (PG, SP500)'!F1034/'Historical Prices (PG, SP500)'!F1033)</f>
        <v>-4.1175158177788182E-3</v>
      </c>
      <c r="D1034" s="40">
        <f>LN('Historical Prices (PG, SP500)'!O1034/'Historical Prices (PG, SP500)'!O1033)</f>
        <v>7.9062824034794189E-4</v>
      </c>
    </row>
    <row r="1035" spans="2:4">
      <c r="B1035" s="135">
        <f>'Historical Prices (PG, SP500)'!B1035</f>
        <v>43097</v>
      </c>
      <c r="C1035" s="40">
        <f>LN('Historical Prices (PG, SP500)'!F1035/'Historical Prices (PG, SP500)'!F1034)</f>
        <v>-3.2576424597987111E-4</v>
      </c>
      <c r="D1035" s="40">
        <f>LN('Historical Prices (PG, SP500)'!O1035/'Historical Prices (PG, SP500)'!O1034)</f>
        <v>1.832319049558422E-3</v>
      </c>
    </row>
    <row r="1036" spans="2:4">
      <c r="B1036" s="135">
        <f>'Historical Prices (PG, SP500)'!B1036</f>
        <v>43098</v>
      </c>
      <c r="C1036" s="40">
        <f>LN('Historical Prices (PG, SP500)'!F1036/'Historical Prices (PG, SP500)'!F1035)</f>
        <v>-2.0658121301417465E-3</v>
      </c>
      <c r="D1036" s="40">
        <f>LN('Historical Prices (PG, SP500)'!O1036/'Historical Prices (PG, SP500)'!O1035)</f>
        <v>-5.1966324272850065E-3</v>
      </c>
    </row>
    <row r="1037" spans="2:4">
      <c r="B1037" s="135">
        <f>'Historical Prices (PG, SP500)'!B1037</f>
        <v>43102</v>
      </c>
      <c r="C1037" s="40">
        <f>LN('Historical Prices (PG, SP500)'!F1037/'Historical Prices (PG, SP500)'!F1036)</f>
        <v>-1.3477385905873654E-2</v>
      </c>
      <c r="D1037" s="40">
        <f>LN('Historical Prices (PG, SP500)'!O1037/'Historical Prices (PG, SP500)'!O1036)</f>
        <v>8.2690785268871494E-3</v>
      </c>
    </row>
    <row r="1038" spans="2:4">
      <c r="B1038" s="135">
        <f>'Historical Prices (PG, SP500)'!B1038</f>
        <v>43103</v>
      </c>
      <c r="C1038" s="40">
        <f>LN('Historical Prices (PG, SP500)'!F1038/'Historical Prices (PG, SP500)'!F1037)</f>
        <v>-1.2142062110844542E-3</v>
      </c>
      <c r="D1038" s="40">
        <f>LN('Historical Prices (PG, SP500)'!O1038/'Historical Prices (PG, SP500)'!O1037)</f>
        <v>6.3784332429780467E-3</v>
      </c>
    </row>
    <row r="1039" spans="2:4">
      <c r="B1039" s="135">
        <f>'Historical Prices (PG, SP500)'!B1039</f>
        <v>43104</v>
      </c>
      <c r="C1039" s="40">
        <f>LN('Historical Prices (PG, SP500)'!F1039/'Historical Prices (PG, SP500)'!F1038)</f>
        <v>7.043821732640774E-3</v>
      </c>
      <c r="D1039" s="40">
        <f>LN('Historical Prices (PG, SP500)'!O1039/'Historical Prices (PG, SP500)'!O1038)</f>
        <v>4.0205426195473347E-3</v>
      </c>
    </row>
    <row r="1040" spans="2:4">
      <c r="B1040" s="135">
        <f>'Historical Prices (PG, SP500)'!B1040</f>
        <v>43105</v>
      </c>
      <c r="C1040" s="40">
        <f>LN('Historical Prices (PG, SP500)'!F1040/'Historical Prices (PG, SP500)'!F1039)</f>
        <v>6.5780071068126313E-4</v>
      </c>
      <c r="D1040" s="40">
        <f>LN('Historical Prices (PG, SP500)'!O1040/'Historical Prices (PG, SP500)'!O1039)</f>
        <v>7.0091458493143173E-3</v>
      </c>
    </row>
    <row r="1041" spans="2:4">
      <c r="B1041" s="135">
        <f>'Historical Prices (PG, SP500)'!B1041</f>
        <v>43108</v>
      </c>
      <c r="C1041" s="40">
        <f>LN('Historical Prices (PG, SP500)'!F1041/'Historical Prices (PG, SP500)'!F1040)</f>
        <v>5.2470933964743815E-3</v>
      </c>
      <c r="D1041" s="40">
        <f>LN('Historical Prices (PG, SP500)'!O1041/'Historical Prices (PG, SP500)'!O1040)</f>
        <v>1.660963915355335E-3</v>
      </c>
    </row>
    <row r="1042" spans="2:4">
      <c r="B1042" s="135">
        <f>'Historical Prices (PG, SP500)'!B1042</f>
        <v>43109</v>
      </c>
      <c r="C1042" s="40">
        <f>LN('Historical Prices (PG, SP500)'!F1042/'Historical Prices (PG, SP500)'!F1041)</f>
        <v>-7.3316297699055075E-3</v>
      </c>
      <c r="D1042" s="40">
        <f>LN('Historical Prices (PG, SP500)'!O1042/'Historical Prices (PG, SP500)'!O1041)</f>
        <v>1.3020834718354051E-3</v>
      </c>
    </row>
    <row r="1043" spans="2:4">
      <c r="B1043" s="135">
        <f>'Historical Prices (PG, SP500)'!B1043</f>
        <v>43110</v>
      </c>
      <c r="C1043" s="40">
        <f>LN('Historical Prices (PG, SP500)'!F1043/'Historical Prices (PG, SP500)'!F1042)</f>
        <v>-6.3905240315076496E-3</v>
      </c>
      <c r="D1043" s="40">
        <f>LN('Historical Prices (PG, SP500)'!O1043/'Historical Prices (PG, SP500)'!O1042)</f>
        <v>-1.1128459593683269E-3</v>
      </c>
    </row>
    <row r="1044" spans="2:4">
      <c r="B1044" s="135">
        <f>'Historical Prices (PG, SP500)'!B1044</f>
        <v>43111</v>
      </c>
      <c r="C1044" s="40">
        <f>LN('Historical Prices (PG, SP500)'!F1044/'Historical Prices (PG, SP500)'!F1043)</f>
        <v>-3.5433432564652119E-3</v>
      </c>
      <c r="D1044" s="40">
        <f>LN('Historical Prices (PG, SP500)'!O1044/'Historical Prices (PG, SP500)'!O1043)</f>
        <v>7.0090260862362194E-3</v>
      </c>
    </row>
    <row r="1045" spans="2:4">
      <c r="B1045" s="135">
        <f>'Historical Prices (PG, SP500)'!B1045</f>
        <v>43112</v>
      </c>
      <c r="C1045" s="40">
        <f>LN('Historical Prices (PG, SP500)'!F1045/'Historical Prices (PG, SP500)'!F1044)</f>
        <v>-6.0080397789759911E-3</v>
      </c>
      <c r="D1045" s="40">
        <f>LN('Historical Prices (PG, SP500)'!O1045/'Historical Prices (PG, SP500)'!O1044)</f>
        <v>6.7269261681854198E-3</v>
      </c>
    </row>
    <row r="1046" spans="2:4">
      <c r="B1046" s="135">
        <f>'Historical Prices (PG, SP500)'!B1046</f>
        <v>43116</v>
      </c>
      <c r="C1046" s="40">
        <f>LN('Historical Prices (PG, SP500)'!F1046/'Historical Prices (PG, SP500)'!F1045)</f>
        <v>6.7842110086697464E-3</v>
      </c>
      <c r="D1046" s="40">
        <f>LN('Historical Prices (PG, SP500)'!O1046/'Historical Prices (PG, SP500)'!O1045)</f>
        <v>-3.5307131324618969E-3</v>
      </c>
    </row>
    <row r="1047" spans="2:4">
      <c r="B1047" s="135">
        <f>'Historical Prices (PG, SP500)'!B1047</f>
        <v>43117</v>
      </c>
      <c r="C1047" s="40">
        <f>LN('Historical Prices (PG, SP500)'!F1047/'Historical Prices (PG, SP500)'!F1046)</f>
        <v>1.0803721121281626E-2</v>
      </c>
      <c r="D1047" s="40">
        <f>LN('Historical Prices (PG, SP500)'!O1047/'Historical Prices (PG, SP500)'!O1046)</f>
        <v>9.3710063064367261E-3</v>
      </c>
    </row>
    <row r="1048" spans="2:4">
      <c r="B1048" s="135">
        <f>'Historical Prices (PG, SP500)'!B1048</f>
        <v>43118</v>
      </c>
      <c r="C1048" s="40">
        <f>LN('Historical Prices (PG, SP500)'!F1048/'Historical Prices (PG, SP500)'!F1047)</f>
        <v>-1.1247191192610119E-2</v>
      </c>
      <c r="D1048" s="40">
        <f>LN('Historical Prices (PG, SP500)'!O1048/'Historical Prices (PG, SP500)'!O1047)</f>
        <v>-1.6176977485318196E-3</v>
      </c>
    </row>
    <row r="1049" spans="2:4">
      <c r="B1049" s="135">
        <f>'Historical Prices (PG, SP500)'!B1049</f>
        <v>43119</v>
      </c>
      <c r="C1049" s="40">
        <f>LN('Historical Prices (PG, SP500)'!F1049/'Historical Prices (PG, SP500)'!F1048)</f>
        <v>9.8207685867889444E-3</v>
      </c>
      <c r="D1049" s="40">
        <f>LN('Historical Prices (PG, SP500)'!O1049/'Historical Prices (PG, SP500)'!O1048)</f>
        <v>4.3756481542505214E-3</v>
      </c>
    </row>
    <row r="1050" spans="2:4">
      <c r="B1050" s="135">
        <f>'Historical Prices (PG, SP500)'!B1050</f>
        <v>43122</v>
      </c>
      <c r="C1050" s="40">
        <f>LN('Historical Prices (PG, SP500)'!F1050/'Historical Prices (PG, SP500)'!F1049)</f>
        <v>8.9637570504894678E-3</v>
      </c>
      <c r="D1050" s="40">
        <f>LN('Historical Prices (PG, SP500)'!O1050/'Historical Prices (PG, SP500)'!O1049)</f>
        <v>8.0343644258471826E-3</v>
      </c>
    </row>
    <row r="1051" spans="2:4">
      <c r="B1051" s="135">
        <f>'Historical Prices (PG, SP500)'!B1051</f>
        <v>43123</v>
      </c>
      <c r="C1051" s="40">
        <f>LN('Historical Prices (PG, SP500)'!F1051/'Historical Prices (PG, SP500)'!F1050)</f>
        <v>-3.13941552056076E-2</v>
      </c>
      <c r="D1051" s="40">
        <f>LN('Historical Prices (PG, SP500)'!O1051/'Historical Prices (PG, SP500)'!O1050)</f>
        <v>2.172004929470756E-3</v>
      </c>
    </row>
    <row r="1052" spans="2:4">
      <c r="B1052" s="135">
        <f>'Historical Prices (PG, SP500)'!B1052</f>
        <v>43124</v>
      </c>
      <c r="C1052" s="40">
        <f>LN('Historical Prices (PG, SP500)'!F1052/'Historical Prices (PG, SP500)'!F1051)</f>
        <v>-8.3447145913902541E-3</v>
      </c>
      <c r="D1052" s="40">
        <f>LN('Historical Prices (PG, SP500)'!O1052/'Historical Prices (PG, SP500)'!O1051)</f>
        <v>-5.601326352995111E-4</v>
      </c>
    </row>
    <row r="1053" spans="2:4">
      <c r="B1053" s="135">
        <f>'Historical Prices (PG, SP500)'!B1053</f>
        <v>43125</v>
      </c>
      <c r="C1053" s="40">
        <f>LN('Historical Prices (PG, SP500)'!F1053/'Historical Prices (PG, SP500)'!F1052)</f>
        <v>3.3963205555900106E-4</v>
      </c>
      <c r="D1053" s="40">
        <f>LN('Historical Prices (PG, SP500)'!O1053/'Historical Prices (PG, SP500)'!O1052)</f>
        <v>6.0243942085909743E-4</v>
      </c>
    </row>
    <row r="1054" spans="2:4">
      <c r="B1054" s="135">
        <f>'Historical Prices (PG, SP500)'!B1054</f>
        <v>43126</v>
      </c>
      <c r="C1054" s="40">
        <f>LN('Historical Prices (PG, SP500)'!F1054/'Historical Prices (PG, SP500)'!F1053)</f>
        <v>-6.9290105526578216E-3</v>
      </c>
      <c r="D1054" s="40">
        <f>LN('Historical Prices (PG, SP500)'!O1054/'Historical Prices (PG, SP500)'!O1053)</f>
        <v>1.1771638040818483E-2</v>
      </c>
    </row>
    <row r="1055" spans="2:4">
      <c r="B1055" s="135">
        <f>'Historical Prices (PG, SP500)'!B1055</f>
        <v>43129</v>
      </c>
      <c r="C1055" s="40">
        <f>LN('Historical Prices (PG, SP500)'!F1055/'Historical Prices (PG, SP500)'!F1054)</f>
        <v>-9.966311716665139E-3</v>
      </c>
      <c r="D1055" s="40">
        <f>LN('Historical Prices (PG, SP500)'!O1055/'Historical Prices (PG, SP500)'!O1054)</f>
        <v>-6.754736323635129E-3</v>
      </c>
    </row>
    <row r="1056" spans="2:4">
      <c r="B1056" s="135">
        <f>'Historical Prices (PG, SP500)'!B1056</f>
        <v>43130</v>
      </c>
      <c r="C1056" s="40">
        <f>LN('Historical Prices (PG, SP500)'!F1056/'Historical Prices (PG, SP500)'!F1055)</f>
        <v>1.0355676782487534E-3</v>
      </c>
      <c r="D1056" s="40">
        <f>LN('Historical Prices (PG, SP500)'!O1056/'Historical Prices (PG, SP500)'!O1055)</f>
        <v>-1.0958642573971082E-2</v>
      </c>
    </row>
    <row r="1057" spans="2:4">
      <c r="B1057" s="135">
        <f>'Historical Prices (PG, SP500)'!B1057</f>
        <v>43131</v>
      </c>
      <c r="C1057" s="40">
        <f>LN('Historical Prices (PG, SP500)'!F1057/'Historical Prices (PG, SP500)'!F1056)</f>
        <v>-7.0402624988421814E-3</v>
      </c>
      <c r="D1057" s="40">
        <f>LN('Historical Prices (PG, SP500)'!O1057/'Historical Prices (PG, SP500)'!O1056)</f>
        <v>4.8886587523235534E-4</v>
      </c>
    </row>
    <row r="1058" spans="2:4">
      <c r="B1058" s="135">
        <f>'Historical Prices (PG, SP500)'!B1058</f>
        <v>43132</v>
      </c>
      <c r="C1058" s="40">
        <f>LN('Historical Prices (PG, SP500)'!F1058/'Historical Prices (PG, SP500)'!F1057)</f>
        <v>-5.6913797518245643E-3</v>
      </c>
      <c r="D1058" s="40">
        <f>LN('Historical Prices (PG, SP500)'!O1058/'Historical Prices (PG, SP500)'!O1057)</f>
        <v>-6.4829866199597882E-4</v>
      </c>
    </row>
    <row r="1059" spans="2:4">
      <c r="B1059" s="135">
        <f>'Historical Prices (PG, SP500)'!B1059</f>
        <v>43133</v>
      </c>
      <c r="C1059" s="40">
        <f>LN('Historical Prices (PG, SP500)'!F1059/'Historical Prices (PG, SP500)'!F1058)</f>
        <v>-1.8812994814565876E-2</v>
      </c>
      <c r="D1059" s="40">
        <f>LN('Historical Prices (PG, SP500)'!O1059/'Historical Prices (PG, SP500)'!O1058)</f>
        <v>-2.1436680282709664E-2</v>
      </c>
    </row>
    <row r="1060" spans="2:4">
      <c r="B1060" s="135">
        <f>'Historical Prices (PG, SP500)'!B1060</f>
        <v>43136</v>
      </c>
      <c r="C1060" s="40">
        <f>LN('Historical Prices (PG, SP500)'!F1060/'Historical Prices (PG, SP500)'!F1059)</f>
        <v>-3.8598972705390651E-2</v>
      </c>
      <c r="D1060" s="40">
        <f>LN('Historical Prices (PG, SP500)'!O1060/'Historical Prices (PG, SP500)'!O1059)</f>
        <v>-4.1842541159627059E-2</v>
      </c>
    </row>
    <row r="1061" spans="2:4">
      <c r="B1061" s="135">
        <f>'Historical Prices (PG, SP500)'!B1061</f>
        <v>43137</v>
      </c>
      <c r="C1061" s="40">
        <f>LN('Historical Prices (PG, SP500)'!F1061/'Historical Prices (PG, SP500)'!F1060)</f>
        <v>1.615305606424771E-2</v>
      </c>
      <c r="D1061" s="40">
        <f>LN('Historical Prices (PG, SP500)'!O1061/'Historical Prices (PG, SP500)'!O1060)</f>
        <v>1.729057365883202E-2</v>
      </c>
    </row>
    <row r="1062" spans="2:4">
      <c r="B1062" s="135">
        <f>'Historical Prices (PG, SP500)'!B1062</f>
        <v>43138</v>
      </c>
      <c r="C1062" s="40">
        <f>LN('Historical Prices (PG, SP500)'!F1062/'Historical Prices (PG, SP500)'!F1061)</f>
        <v>-6.5765798238135538E-3</v>
      </c>
      <c r="D1062" s="40">
        <f>LN('Historical Prices (PG, SP500)'!O1062/'Historical Prices (PG, SP500)'!O1061)</f>
        <v>-5.0141384210705929E-3</v>
      </c>
    </row>
    <row r="1063" spans="2:4">
      <c r="B1063" s="135">
        <f>'Historical Prices (PG, SP500)'!B1063</f>
        <v>43139</v>
      </c>
      <c r="C1063" s="40">
        <f>LN('Historical Prices (PG, SP500)'!F1063/'Historical Prices (PG, SP500)'!F1062)</f>
        <v>-1.9993199959888547E-2</v>
      </c>
      <c r="D1063" s="40">
        <f>LN('Historical Prices (PG, SP500)'!O1063/'Historical Prices (PG, SP500)'!O1062)</f>
        <v>-3.8259052205015347E-2</v>
      </c>
    </row>
    <row r="1064" spans="2:4">
      <c r="B1064" s="135">
        <f>'Historical Prices (PG, SP500)'!B1064</f>
        <v>43140</v>
      </c>
      <c r="C1064" s="40">
        <f>LN('Historical Prices (PG, SP500)'!F1064/'Historical Prices (PG, SP500)'!F1063)</f>
        <v>-3.7467634923531519E-3</v>
      </c>
      <c r="D1064" s="40">
        <f>LN('Historical Prices (PG, SP500)'!O1064/'Historical Prices (PG, SP500)'!O1063)</f>
        <v>1.4825645265136861E-2</v>
      </c>
    </row>
    <row r="1065" spans="2:4">
      <c r="B1065" s="135">
        <f>'Historical Prices (PG, SP500)'!B1065</f>
        <v>43143</v>
      </c>
      <c r="C1065" s="40">
        <f>LN('Historical Prices (PG, SP500)'!F1065/'Historical Prices (PG, SP500)'!F1064)</f>
        <v>1.7488867454582353E-2</v>
      </c>
      <c r="D1065" s="40">
        <f>LN('Historical Prices (PG, SP500)'!O1065/'Historical Prices (PG, SP500)'!O1064)</f>
        <v>1.3818665612573789E-2</v>
      </c>
    </row>
    <row r="1066" spans="2:4">
      <c r="B1066" s="135">
        <f>'Historical Prices (PG, SP500)'!B1066</f>
        <v>43144</v>
      </c>
      <c r="C1066" s="40">
        <f>LN('Historical Prices (PG, SP500)'!F1066/'Historical Prices (PG, SP500)'!F1065)</f>
        <v>2.088043476961841E-3</v>
      </c>
      <c r="D1066" s="40">
        <f>LN('Historical Prices (PG, SP500)'!O1066/'Historical Prices (PG, SP500)'!O1065)</f>
        <v>2.6095218277205311E-3</v>
      </c>
    </row>
    <row r="1067" spans="2:4">
      <c r="B1067" s="135">
        <f>'Historical Prices (PG, SP500)'!B1067</f>
        <v>43145</v>
      </c>
      <c r="C1067" s="40">
        <f>LN('Historical Prices (PG, SP500)'!F1067/'Historical Prices (PG, SP500)'!F1066)</f>
        <v>-1.011230716080592E-2</v>
      </c>
      <c r="D1067" s="40">
        <f>LN('Historical Prices (PG, SP500)'!O1067/'Historical Prices (PG, SP500)'!O1066)</f>
        <v>1.331344003093363E-2</v>
      </c>
    </row>
    <row r="1068" spans="2:4">
      <c r="B1068" s="135">
        <f>'Historical Prices (PG, SP500)'!B1068</f>
        <v>43146</v>
      </c>
      <c r="C1068" s="40">
        <f>LN('Historical Prices (PG, SP500)'!F1068/'Historical Prices (PG, SP500)'!F1067)</f>
        <v>2.12161242270788E-2</v>
      </c>
      <c r="D1068" s="40">
        <f>LN('Historical Prices (PG, SP500)'!O1068/'Historical Prices (PG, SP500)'!O1067)</f>
        <v>1.1996861644365414E-2</v>
      </c>
    </row>
    <row r="1069" spans="2:4">
      <c r="B1069" s="135">
        <f>'Historical Prices (PG, SP500)'!B1069</f>
        <v>43147</v>
      </c>
      <c r="C1069" s="40">
        <f>LN('Historical Prices (PG, SP500)'!F1069/'Historical Prices (PG, SP500)'!F1068)</f>
        <v>2.3028190007672697E-3</v>
      </c>
      <c r="D1069" s="40">
        <f>LN('Historical Prices (PG, SP500)'!O1069/'Historical Prices (PG, SP500)'!O1068)</f>
        <v>3.7339982150897137E-4</v>
      </c>
    </row>
    <row r="1070" spans="2:4">
      <c r="B1070" s="135">
        <f>'Historical Prices (PG, SP500)'!B1070</f>
        <v>43151</v>
      </c>
      <c r="C1070" s="40">
        <f>LN('Historical Prices (PG, SP500)'!F1070/'Historical Prices (PG, SP500)'!F1069)</f>
        <v>-1.5371805011076769E-2</v>
      </c>
      <c r="D1070" s="40">
        <f>LN('Historical Prices (PG, SP500)'!O1070/'Historical Prices (PG, SP500)'!O1069)</f>
        <v>-5.8585171292084527E-3</v>
      </c>
    </row>
    <row r="1071" spans="2:4">
      <c r="B1071" s="135">
        <f>'Historical Prices (PG, SP500)'!B1071</f>
        <v>43152</v>
      </c>
      <c r="C1071" s="40">
        <f>LN('Historical Prices (PG, SP500)'!F1071/'Historical Prices (PG, SP500)'!F1070)</f>
        <v>-1.3615732574324808E-2</v>
      </c>
      <c r="D1071" s="40">
        <f>LN('Historical Prices (PG, SP500)'!O1071/'Historical Prices (PG, SP500)'!O1070)</f>
        <v>-5.51166461587029E-3</v>
      </c>
    </row>
    <row r="1072" spans="2:4">
      <c r="B1072" s="135">
        <f>'Historical Prices (PG, SP500)'!B1072</f>
        <v>43153</v>
      </c>
      <c r="C1072" s="40">
        <f>LN('Historical Prices (PG, SP500)'!F1072/'Historical Prices (PG, SP500)'!F1071)</f>
        <v>7.4497243265083894E-3</v>
      </c>
      <c r="D1072" s="40">
        <f>LN('Historical Prices (PG, SP500)'!O1072/'Historical Prices (PG, SP500)'!O1071)</f>
        <v>9.7307755496563826E-4</v>
      </c>
    </row>
    <row r="1073" spans="2:4">
      <c r="B1073" s="135">
        <f>'Historical Prices (PG, SP500)'!B1073</f>
        <v>43154</v>
      </c>
      <c r="C1073" s="40">
        <f>LN('Historical Prices (PG, SP500)'!F1073/'Historical Prices (PG, SP500)'!F1072)</f>
        <v>2.5944421409094987E-3</v>
      </c>
      <c r="D1073" s="40">
        <f>LN('Historical Prices (PG, SP500)'!O1073/'Historical Prices (PG, SP500)'!O1072)</f>
        <v>1.5901278284568242E-2</v>
      </c>
    </row>
    <row r="1074" spans="2:4">
      <c r="B1074" s="135">
        <f>'Historical Prices (PG, SP500)'!B1074</f>
        <v>43157</v>
      </c>
      <c r="C1074" s="40">
        <f>LN('Historical Prices (PG, SP500)'!F1074/'Historical Prices (PG, SP500)'!F1073)</f>
        <v>7.1305195161964052E-3</v>
      </c>
      <c r="D1074" s="40">
        <f>LN('Historical Prices (PG, SP500)'!O1074/'Historical Prices (PG, SP500)'!O1073)</f>
        <v>1.1688438681734836E-2</v>
      </c>
    </row>
    <row r="1075" spans="2:4">
      <c r="B1075" s="135">
        <f>'Historical Prices (PG, SP500)'!B1075</f>
        <v>43158</v>
      </c>
      <c r="C1075" s="40">
        <f>LN('Historical Prices (PG, SP500)'!F1075/'Historical Prices (PG, SP500)'!F1074)</f>
        <v>-1.3442836872570788E-2</v>
      </c>
      <c r="D1075" s="40">
        <f>LN('Historical Prices (PG, SP500)'!O1075/'Historical Prices (PG, SP500)'!O1074)</f>
        <v>-1.2788311673315955E-2</v>
      </c>
    </row>
    <row r="1076" spans="2:4">
      <c r="B1076" s="135">
        <f>'Historical Prices (PG, SP500)'!B1076</f>
        <v>43159</v>
      </c>
      <c r="C1076" s="40">
        <f>LN('Historical Prices (PG, SP500)'!F1076/'Historical Prices (PG, SP500)'!F1075)</f>
        <v>-2.5400636638065407E-2</v>
      </c>
      <c r="D1076" s="40">
        <f>LN('Historical Prices (PG, SP500)'!O1076/'Historical Prices (PG, SP500)'!O1075)</f>
        <v>-1.1157806021536957E-2</v>
      </c>
    </row>
    <row r="1077" spans="2:4">
      <c r="B1077" s="135">
        <f>'Historical Prices (PG, SP500)'!B1077</f>
        <v>43160</v>
      </c>
      <c r="C1077" s="40">
        <f>LN('Historical Prices (PG, SP500)'!F1077/'Historical Prices (PG, SP500)'!F1076)</f>
        <v>2.2897861024825219E-3</v>
      </c>
      <c r="D1077" s="40">
        <f>LN('Historical Prices (PG, SP500)'!O1077/'Historical Prices (PG, SP500)'!O1076)</f>
        <v>-1.3413965762133684E-2</v>
      </c>
    </row>
    <row r="1078" spans="2:4">
      <c r="B1078" s="135">
        <f>'Historical Prices (PG, SP500)'!B1078</f>
        <v>43161</v>
      </c>
      <c r="C1078" s="40">
        <f>LN('Historical Prices (PG, SP500)'!F1078/'Historical Prices (PG, SP500)'!F1077)</f>
        <v>1.0113904356370298E-2</v>
      </c>
      <c r="D1078" s="40">
        <f>LN('Historical Prices (PG, SP500)'!O1078/'Historical Prices (PG, SP500)'!O1077)</f>
        <v>5.0587854385161684E-3</v>
      </c>
    </row>
    <row r="1079" spans="2:4">
      <c r="B1079" s="135">
        <f>'Historical Prices (PG, SP500)'!B1079</f>
        <v>43164</v>
      </c>
      <c r="C1079" s="40">
        <f>LN('Historical Prices (PG, SP500)'!F1079/'Historical Prices (PG, SP500)'!F1078)</f>
        <v>9.8880709911575368E-3</v>
      </c>
      <c r="D1079" s="40">
        <f>LN('Historical Prices (PG, SP500)'!O1079/'Historical Prices (PG, SP500)'!O1078)</f>
        <v>1.0971617461221566E-2</v>
      </c>
    </row>
    <row r="1080" spans="2:4">
      <c r="B1080" s="135">
        <f>'Historical Prices (PG, SP500)'!B1080</f>
        <v>43165</v>
      </c>
      <c r="C1080" s="40">
        <f>LN('Historical Prices (PG, SP500)'!F1080/'Historical Prices (PG, SP500)'!F1079)</f>
        <v>-3.3685267129828209E-3</v>
      </c>
      <c r="D1080" s="40">
        <f>LN('Historical Prices (PG, SP500)'!O1080/'Historical Prices (PG, SP500)'!O1079)</f>
        <v>2.6353830125731121E-3</v>
      </c>
    </row>
    <row r="1081" spans="2:4">
      <c r="B1081" s="135">
        <f>'Historical Prices (PG, SP500)'!B1081</f>
        <v>43166</v>
      </c>
      <c r="C1081" s="40">
        <f>LN('Historical Prices (PG, SP500)'!F1081/'Historical Prices (PG, SP500)'!F1080)</f>
        <v>-1.0805394673526293E-2</v>
      </c>
      <c r="D1081" s="40">
        <f>LN('Historical Prices (PG, SP500)'!O1081/'Historical Prices (PG, SP500)'!O1080)</f>
        <v>-4.8399169395596596E-4</v>
      </c>
    </row>
    <row r="1082" spans="2:4">
      <c r="B1082" s="135">
        <f>'Historical Prices (PG, SP500)'!B1082</f>
        <v>43167</v>
      </c>
      <c r="C1082" s="40">
        <f>LN('Historical Prices (PG, SP500)'!F1082/'Historical Prices (PG, SP500)'!F1081)</f>
        <v>1.0180405583552918E-2</v>
      </c>
      <c r="D1082" s="40">
        <f>LN('Historical Prices (PG, SP500)'!O1082/'Historical Prices (PG, SP500)'!O1081)</f>
        <v>4.4531482542421938E-3</v>
      </c>
    </row>
    <row r="1083" spans="2:4">
      <c r="B1083" s="135">
        <f>'Historical Prices (PG, SP500)'!B1083</f>
        <v>43168</v>
      </c>
      <c r="C1083" s="40">
        <f>LN('Historical Prices (PG, SP500)'!F1083/'Historical Prices (PG, SP500)'!F1082)</f>
        <v>3.9935158029561681E-3</v>
      </c>
      <c r="D1083" s="40">
        <f>LN('Historical Prices (PG, SP500)'!O1083/'Historical Prices (PG, SP500)'!O1082)</f>
        <v>1.7229546503851501E-2</v>
      </c>
    </row>
    <row r="1084" spans="2:4">
      <c r="B1084" s="135">
        <f>'Historical Prices (PG, SP500)'!B1084</f>
        <v>43171</v>
      </c>
      <c r="C1084" s="40">
        <f>LN('Historical Prices (PG, SP500)'!F1084/'Historical Prices (PG, SP500)'!F1083)</f>
        <v>-5.3699784944553084E-3</v>
      </c>
      <c r="D1084" s="40">
        <f>LN('Historical Prices (PG, SP500)'!O1084/'Historical Prices (PG, SP500)'!O1083)</f>
        <v>-1.2747970405995702E-3</v>
      </c>
    </row>
    <row r="1085" spans="2:4">
      <c r="B1085" s="135">
        <f>'Historical Prices (PG, SP500)'!B1085</f>
        <v>43172</v>
      </c>
      <c r="C1085" s="40">
        <f>LN('Historical Prices (PG, SP500)'!F1085/'Historical Prices (PG, SP500)'!F1084)</f>
        <v>-1.7546062684910091E-3</v>
      </c>
      <c r="D1085" s="40">
        <f>LN('Historical Prices (PG, SP500)'!O1085/'Historical Prices (PG, SP500)'!O1084)</f>
        <v>-6.3839104358374464E-3</v>
      </c>
    </row>
    <row r="1086" spans="2:4">
      <c r="B1086" s="135">
        <f>'Historical Prices (PG, SP500)'!B1086</f>
        <v>43173</v>
      </c>
      <c r="C1086" s="40">
        <f>LN('Historical Prices (PG, SP500)'!F1086/'Historical Prices (PG, SP500)'!F1085)</f>
        <v>-9.0726554214760093E-3</v>
      </c>
      <c r="D1086" s="40">
        <f>LN('Historical Prices (PG, SP500)'!O1086/'Historical Prices (PG, SP500)'!O1085)</f>
        <v>-5.7409701425848447E-3</v>
      </c>
    </row>
    <row r="1087" spans="2:4">
      <c r="B1087" s="135">
        <f>'Historical Prices (PG, SP500)'!B1087</f>
        <v>43174</v>
      </c>
      <c r="C1087" s="40">
        <f>LN('Historical Prices (PG, SP500)'!F1087/'Historical Prices (PG, SP500)'!F1086)</f>
        <v>-4.1859895485222148E-3</v>
      </c>
      <c r="D1087" s="40">
        <f>LN('Historical Prices (PG, SP500)'!O1087/'Historical Prices (PG, SP500)'!O1086)</f>
        <v>-7.8223627410849855E-4</v>
      </c>
    </row>
    <row r="1088" spans="2:4">
      <c r="B1088" s="135">
        <f>'Historical Prices (PG, SP500)'!B1088</f>
        <v>43175</v>
      </c>
      <c r="C1088" s="40">
        <f>LN('Historical Prices (PG, SP500)'!F1088/'Historical Prices (PG, SP500)'!F1087)</f>
        <v>3.8061832540267145E-3</v>
      </c>
      <c r="D1088" s="40">
        <f>LN('Historical Prices (PG, SP500)'!O1088/'Historical Prices (PG, SP500)'!O1087)</f>
        <v>1.7019980778953542E-3</v>
      </c>
    </row>
    <row r="1089" spans="2:4">
      <c r="B1089" s="135">
        <f>'Historical Prices (PG, SP500)'!B1089</f>
        <v>43178</v>
      </c>
      <c r="C1089" s="40">
        <f>LN('Historical Prices (PG, SP500)'!F1089/'Historical Prices (PG, SP500)'!F1088)</f>
        <v>-3.9332283170967729E-3</v>
      </c>
      <c r="D1089" s="40">
        <f>LN('Historical Prices (PG, SP500)'!O1089/'Historical Prices (PG, SP500)'!O1088)</f>
        <v>-1.4306040580462488E-2</v>
      </c>
    </row>
    <row r="1090" spans="2:4">
      <c r="B1090" s="135">
        <f>'Historical Prices (PG, SP500)'!B1090</f>
        <v>43179</v>
      </c>
      <c r="C1090" s="40">
        <f>LN('Historical Prices (PG, SP500)'!F1090/'Historical Prices (PG, SP500)'!F1089)</f>
        <v>-4.4595346321057551E-3</v>
      </c>
      <c r="D1090" s="40">
        <f>LN('Historical Prices (PG, SP500)'!O1090/'Historical Prices (PG, SP500)'!O1089)</f>
        <v>1.4807084661183528E-3</v>
      </c>
    </row>
    <row r="1091" spans="2:4">
      <c r="B1091" s="135">
        <f>'Historical Prices (PG, SP500)'!B1091</f>
        <v>43180</v>
      </c>
      <c r="C1091" s="40">
        <f>LN('Historical Prices (PG, SP500)'!F1091/'Historical Prices (PG, SP500)'!F1090)</f>
        <v>-1.6350502753183404E-2</v>
      </c>
      <c r="D1091" s="40">
        <f>LN('Historical Prices (PG, SP500)'!O1091/'Historical Prices (PG, SP500)'!O1090)</f>
        <v>-1.8456918435882967E-3</v>
      </c>
    </row>
    <row r="1092" spans="2:4">
      <c r="B1092" s="135">
        <f>'Historical Prices (PG, SP500)'!B1092</f>
        <v>43181</v>
      </c>
      <c r="C1092" s="40">
        <f>LN('Historical Prices (PG, SP500)'!F1092/'Historical Prices (PG, SP500)'!F1091)</f>
        <v>-8.2111504614971187E-3</v>
      </c>
      <c r="D1092" s="40">
        <f>LN('Historical Prices (PG, SP500)'!O1092/'Historical Prices (PG, SP500)'!O1091)</f>
        <v>-2.5484887259038472E-2</v>
      </c>
    </row>
    <row r="1093" spans="2:4">
      <c r="B1093" s="135">
        <f>'Historical Prices (PG, SP500)'!B1093</f>
        <v>43182</v>
      </c>
      <c r="C1093" s="40">
        <f>LN('Historical Prices (PG, SP500)'!F1093/'Historical Prices (PG, SP500)'!F1092)</f>
        <v>-6.5651492859877762E-3</v>
      </c>
      <c r="D1093" s="40">
        <f>LN('Historical Prices (PG, SP500)'!O1093/'Historical Prices (PG, SP500)'!O1092)</f>
        <v>-2.1189807067529817E-2</v>
      </c>
    </row>
    <row r="1094" spans="2:4">
      <c r="B1094" s="135">
        <f>'Historical Prices (PG, SP500)'!B1094</f>
        <v>43185</v>
      </c>
      <c r="C1094" s="40">
        <f>LN('Historical Prices (PG, SP500)'!F1094/'Historical Prices (PG, SP500)'!F1093)</f>
        <v>6.5651492859876764E-3</v>
      </c>
      <c r="D1094" s="40">
        <f>LN('Historical Prices (PG, SP500)'!O1094/'Historical Prices (PG, SP500)'!O1093)</f>
        <v>2.6795040680132134E-2</v>
      </c>
    </row>
    <row r="1095" spans="2:4">
      <c r="B1095" s="135">
        <f>'Historical Prices (PG, SP500)'!B1095</f>
        <v>43186</v>
      </c>
      <c r="C1095" s="40">
        <f>LN('Historical Prices (PG, SP500)'!F1095/'Historical Prices (PG, SP500)'!F1094)</f>
        <v>1.7899271065162582E-2</v>
      </c>
      <c r="D1095" s="40">
        <f>LN('Historical Prices (PG, SP500)'!O1095/'Historical Prices (PG, SP500)'!O1094)</f>
        <v>-1.7427285781738779E-2</v>
      </c>
    </row>
    <row r="1096" spans="2:4">
      <c r="B1096" s="135">
        <f>'Historical Prices (PG, SP500)'!B1096</f>
        <v>43187</v>
      </c>
      <c r="C1096" s="40">
        <f>LN('Historical Prices (PG, SP500)'!F1096/'Historical Prices (PG, SP500)'!F1095)</f>
        <v>1.3407530475045445E-2</v>
      </c>
      <c r="D1096" s="40">
        <f>LN('Historical Prices (PG, SP500)'!O1096/'Historical Prices (PG, SP500)'!O1095)</f>
        <v>-2.9209188276955976E-3</v>
      </c>
    </row>
    <row r="1097" spans="2:4">
      <c r="B1097" s="135">
        <f>'Historical Prices (PG, SP500)'!B1097</f>
        <v>43188</v>
      </c>
      <c r="C1097" s="40">
        <f>LN('Historical Prices (PG, SP500)'!F1097/'Historical Prices (PG, SP500)'!F1096)</f>
        <v>5.56544585935978E-3</v>
      </c>
      <c r="D1097" s="40">
        <f>LN('Historical Prices (PG, SP500)'!O1097/'Historical Prices (PG, SP500)'!O1096)</f>
        <v>1.3675777422843996E-2</v>
      </c>
    </row>
    <row r="1098" spans="2:4">
      <c r="B1098" s="135">
        <f>'Historical Prices (PG, SP500)'!B1098</f>
        <v>43192</v>
      </c>
      <c r="C1098" s="40">
        <f>LN('Historical Prices (PG, SP500)'!F1098/'Historical Prices (PG, SP500)'!F1097)</f>
        <v>-2.3999070972736451E-2</v>
      </c>
      <c r="D1098" s="40">
        <f>LN('Historical Prices (PG, SP500)'!O1098/'Historical Prices (PG, SP500)'!O1097)</f>
        <v>-2.2590682199874954E-2</v>
      </c>
    </row>
    <row r="1099" spans="2:4">
      <c r="B1099" s="135">
        <f>'Historical Prices (PG, SP500)'!B1099</f>
        <v>43193</v>
      </c>
      <c r="C1099" s="40">
        <f>LN('Historical Prices (PG, SP500)'!F1099/'Historical Prices (PG, SP500)'!F1098)</f>
        <v>1.3602121600584079E-2</v>
      </c>
      <c r="D1099" s="40">
        <f>LN('Historical Prices (PG, SP500)'!O1099/'Historical Prices (PG, SP500)'!O1098)</f>
        <v>1.2535961177379224E-2</v>
      </c>
    </row>
    <row r="1100" spans="2:4">
      <c r="B1100" s="135">
        <f>'Historical Prices (PG, SP500)'!B1100</f>
        <v>43194</v>
      </c>
      <c r="C1100" s="40">
        <f>LN('Historical Prices (PG, SP500)'!F1100/'Historical Prices (PG, SP500)'!F1099)</f>
        <v>7.4916735700860304E-3</v>
      </c>
      <c r="D1100" s="40">
        <f>LN('Historical Prices (PG, SP500)'!O1100/'Historical Prices (PG, SP500)'!O1099)</f>
        <v>1.150010225857756E-2</v>
      </c>
    </row>
    <row r="1101" spans="2:4">
      <c r="B1101" s="135">
        <f>'Historical Prices (PG, SP500)'!B1101</f>
        <v>43195</v>
      </c>
      <c r="C1101" s="40">
        <f>LN('Historical Prices (PG, SP500)'!F1101/'Historical Prices (PG, SP500)'!F1100)</f>
        <v>-3.1675666712457111E-3</v>
      </c>
      <c r="D1101" s="40">
        <f>LN('Historical Prices (PG, SP500)'!O1101/'Historical Prices (PG, SP500)'!O1100)</f>
        <v>6.8394215963354203E-3</v>
      </c>
    </row>
    <row r="1102" spans="2:4">
      <c r="B1102" s="135">
        <f>'Historical Prices (PG, SP500)'!B1102</f>
        <v>43196</v>
      </c>
      <c r="C1102" s="40">
        <f>LN('Historical Prices (PG, SP500)'!F1102/'Historical Prices (PG, SP500)'!F1101)</f>
        <v>-4.7065277103236058E-3</v>
      </c>
      <c r="D1102" s="40">
        <f>LN('Historical Prices (PG, SP500)'!O1102/'Historical Prices (PG, SP500)'!O1101)</f>
        <v>-2.216406698415278E-2</v>
      </c>
    </row>
    <row r="1103" spans="2:4">
      <c r="B1103" s="135">
        <f>'Historical Prices (PG, SP500)'!B1103</f>
        <v>43199</v>
      </c>
      <c r="C1103" s="40">
        <f>LN('Historical Prices (PG, SP500)'!F1103/'Historical Prices (PG, SP500)'!F1102)</f>
        <v>-3.4484483129765555E-3</v>
      </c>
      <c r="D1103" s="40">
        <f>LN('Historical Prices (PG, SP500)'!O1103/'Historical Prices (PG, SP500)'!O1102)</f>
        <v>3.3309948117507698E-3</v>
      </c>
    </row>
    <row r="1104" spans="2:4">
      <c r="B1104" s="135">
        <f>'Historical Prices (PG, SP500)'!B1104</f>
        <v>43200</v>
      </c>
      <c r="C1104" s="40">
        <f>LN('Historical Prices (PG, SP500)'!F1104/'Historical Prices (PG, SP500)'!F1103)</f>
        <v>2.6831804331279474E-3</v>
      </c>
      <c r="D1104" s="40">
        <f>LN('Historical Prices (PG, SP500)'!O1104/'Historical Prices (PG, SP500)'!O1103)</f>
        <v>1.658859896759754E-2</v>
      </c>
    </row>
    <row r="1105" spans="2:4">
      <c r="B1105" s="135">
        <f>'Historical Prices (PG, SP500)'!B1105</f>
        <v>43201</v>
      </c>
      <c r="C1105" s="40">
        <f>LN('Historical Prices (PG, SP500)'!F1105/'Historical Prices (PG, SP500)'!F1104)</f>
        <v>-1.2768898568421188E-3</v>
      </c>
      <c r="D1105" s="40">
        <f>LN('Historical Prices (PG, SP500)'!O1105/'Historical Prices (PG, SP500)'!O1104)</f>
        <v>-5.5406858556443965E-3</v>
      </c>
    </row>
    <row r="1106" spans="2:4">
      <c r="B1106" s="135">
        <f>'Historical Prices (PG, SP500)'!B1106</f>
        <v>43202</v>
      </c>
      <c r="C1106" s="40">
        <f>LN('Historical Prices (PG, SP500)'!F1106/'Historical Prices (PG, SP500)'!F1105)</f>
        <v>-6.1514484140789485E-3</v>
      </c>
      <c r="D1106" s="40">
        <f>LN('Historical Prices (PG, SP500)'!O1106/'Historical Prices (PG, SP500)'!O1105)</f>
        <v>8.2168987634330705E-3</v>
      </c>
    </row>
    <row r="1107" spans="2:4">
      <c r="B1107" s="135">
        <f>'Historical Prices (PG, SP500)'!B1107</f>
        <v>43203</v>
      </c>
      <c r="C1107" s="40">
        <f>LN('Historical Prices (PG, SP500)'!F1107/'Historical Prices (PG, SP500)'!F1106)</f>
        <v>7.4283382709211159E-3</v>
      </c>
      <c r="D1107" s="40">
        <f>LN('Historical Prices (PG, SP500)'!O1107/'Historical Prices (PG, SP500)'!O1106)</f>
        <v>-2.8907996740231202E-3</v>
      </c>
    </row>
    <row r="1108" spans="2:4">
      <c r="B1108" s="135">
        <f>'Historical Prices (PG, SP500)'!B1108</f>
        <v>43206</v>
      </c>
      <c r="C1108" s="40">
        <f>LN('Historical Prices (PG, SP500)'!F1108/'Historical Prices (PG, SP500)'!F1107)</f>
        <v>3.057691181966294E-3</v>
      </c>
      <c r="D1108" s="40">
        <f>LN('Historical Prices (PG, SP500)'!O1108/'Historical Prices (PG, SP500)'!O1107)</f>
        <v>8.076336777702902E-3</v>
      </c>
    </row>
    <row r="1109" spans="2:4">
      <c r="B1109" s="135">
        <f>'Historical Prices (PG, SP500)'!B1109</f>
        <v>43207</v>
      </c>
      <c r="C1109" s="40">
        <f>LN('Historical Prices (PG, SP500)'!F1109/'Historical Prices (PG, SP500)'!F1108)</f>
        <v>-2.2924233021176959E-3</v>
      </c>
      <c r="D1109" s="40">
        <f>LN('Historical Prices (PG, SP500)'!O1109/'Historical Prices (PG, SP500)'!O1108)</f>
        <v>1.0605071728903286E-2</v>
      </c>
    </row>
    <row r="1110" spans="2:4">
      <c r="B1110" s="135">
        <f>'Historical Prices (PG, SP500)'!B1110</f>
        <v>43208</v>
      </c>
      <c r="C1110" s="40">
        <f>LN('Historical Prices (PG, SP500)'!F1110/'Historical Prices (PG, SP500)'!F1109)</f>
        <v>-2.9368980364819393E-3</v>
      </c>
      <c r="D1110" s="40">
        <f>LN('Historical Prices (PG, SP500)'!O1110/'Historical Prices (PG, SP500)'!O1109)</f>
        <v>8.3102040742370005E-4</v>
      </c>
    </row>
    <row r="1111" spans="2:4">
      <c r="B1111" s="135">
        <f>'Historical Prices (PG, SP500)'!B1111</f>
        <v>43209</v>
      </c>
      <c r="C1111" s="40">
        <f>LN('Historical Prices (PG, SP500)'!F1111/'Historical Prices (PG, SP500)'!F1110)</f>
        <v>-4.2448424666171894E-2</v>
      </c>
      <c r="D1111" s="40">
        <f>LN('Historical Prices (PG, SP500)'!O1111/'Historical Prices (PG, SP500)'!O1110)</f>
        <v>-5.7425818819625924E-3</v>
      </c>
    </row>
    <row r="1112" spans="2:4">
      <c r="B1112" s="135">
        <f>'Historical Prices (PG, SP500)'!B1112</f>
        <v>43210</v>
      </c>
      <c r="C1112" s="40">
        <f>LN('Historical Prices (PG, SP500)'!F1112/'Historical Prices (PG, SP500)'!F1111)</f>
        <v>-1.5462412265088831E-2</v>
      </c>
      <c r="D1112" s="40">
        <f>LN('Historical Prices (PG, SP500)'!O1112/'Historical Prices (PG, SP500)'!O1111)</f>
        <v>-8.5731770999769308E-3</v>
      </c>
    </row>
    <row r="1113" spans="2:4">
      <c r="B1113" s="135">
        <f>'Historical Prices (PG, SP500)'!B1113</f>
        <v>43213</v>
      </c>
      <c r="C1113" s="40">
        <f>LN('Historical Prices (PG, SP500)'!F1113/'Historical Prices (PG, SP500)'!F1112)</f>
        <v>-1.089933110844145E-2</v>
      </c>
      <c r="D1113" s="40">
        <f>LN('Historical Prices (PG, SP500)'!O1113/'Historical Prices (PG, SP500)'!O1112)</f>
        <v>5.6229929781411334E-5</v>
      </c>
    </row>
    <row r="1114" spans="2:4">
      <c r="B1114" s="135">
        <f>'Historical Prices (PG, SP500)'!B1114</f>
        <v>43214</v>
      </c>
      <c r="C1114" s="40">
        <f>LN('Historical Prices (PG, SP500)'!F1114/'Historical Prices (PG, SP500)'!F1113)</f>
        <v>-6.8728792877620643E-3</v>
      </c>
      <c r="D1114" s="40">
        <f>LN('Historical Prices (PG, SP500)'!O1114/'Historical Prices (PG, SP500)'!O1113)</f>
        <v>-1.34708878288692E-2</v>
      </c>
    </row>
    <row r="1115" spans="2:4">
      <c r="B1115" s="135">
        <f>'Historical Prices (PG, SP500)'!B1115</f>
        <v>43215</v>
      </c>
      <c r="C1115" s="40">
        <f>LN('Historical Prices (PG, SP500)'!F1115/'Historical Prices (PG, SP500)'!F1114)</f>
        <v>-2.762391202134922E-3</v>
      </c>
      <c r="D1115" s="40">
        <f>LN('Historical Prices (PG, SP500)'!O1115/'Historical Prices (PG, SP500)'!O1114)</f>
        <v>1.835373948385443E-3</v>
      </c>
    </row>
    <row r="1116" spans="2:4">
      <c r="B1116" s="135">
        <f>'Historical Prices (PG, SP500)'!B1116</f>
        <v>43216</v>
      </c>
      <c r="C1116" s="40">
        <f>LN('Historical Prices (PG, SP500)'!F1116/'Historical Prices (PG, SP500)'!F1115)</f>
        <v>6.2047353931077402E-3</v>
      </c>
      <c r="D1116" s="40">
        <f>LN('Historical Prices (PG, SP500)'!O1116/'Historical Prices (PG, SP500)'!O1115)</f>
        <v>1.0380144165286856E-2</v>
      </c>
    </row>
    <row r="1117" spans="2:4">
      <c r="B1117" s="135">
        <f>'Historical Prices (PG, SP500)'!B1117</f>
        <v>43217</v>
      </c>
      <c r="C1117" s="40">
        <f>LN('Historical Prices (PG, SP500)'!F1117/'Historical Prices (PG, SP500)'!F1116)</f>
        <v>8.2437488626310057E-4</v>
      </c>
      <c r="D1117" s="40">
        <f>LN('Historical Prices (PG, SP500)'!O1117/'Historical Prices (PG, SP500)'!O1116)</f>
        <v>1.1130053827261748E-3</v>
      </c>
    </row>
    <row r="1118" spans="2:4">
      <c r="B1118" s="135">
        <f>'Historical Prices (PG, SP500)'!B1118</f>
        <v>43220</v>
      </c>
      <c r="C1118" s="40">
        <f>LN('Historical Prices (PG, SP500)'!F1118/'Historical Prices (PG, SP500)'!F1117)</f>
        <v>-6.4761097083575192E-3</v>
      </c>
      <c r="D1118" s="40">
        <f>LN('Historical Prices (PG, SP500)'!O1118/'Historical Prices (PG, SP500)'!O1117)</f>
        <v>-8.221192443049306E-3</v>
      </c>
    </row>
    <row r="1119" spans="2:4">
      <c r="B1119" s="135">
        <f>'Historical Prices (PG, SP500)'!B1119</f>
        <v>43221</v>
      </c>
      <c r="C1119" s="40">
        <f>LN('Historical Prices (PG, SP500)'!F1119/'Historical Prices (PG, SP500)'!F1118)</f>
        <v>-5.2667760437844231E-3</v>
      </c>
      <c r="D1119" s="40">
        <f>LN('Historical Prices (PG, SP500)'!O1119/'Historical Prices (PG, SP500)'!O1118)</f>
        <v>2.54580217086239E-3</v>
      </c>
    </row>
    <row r="1120" spans="2:4">
      <c r="B1120" s="135">
        <f>'Historical Prices (PG, SP500)'!B1120</f>
        <v>43222</v>
      </c>
      <c r="C1120" s="40">
        <f>LN('Historical Prices (PG, SP500)'!F1120/'Historical Prices (PG, SP500)'!F1119)</f>
        <v>-1.4275917647408513E-2</v>
      </c>
      <c r="D1120" s="40">
        <f>LN('Historical Prices (PG, SP500)'!O1120/'Historical Prices (PG, SP500)'!O1119)</f>
        <v>-7.2319512187172617E-3</v>
      </c>
    </row>
    <row r="1121" spans="2:4">
      <c r="B1121" s="135">
        <f>'Historical Prices (PG, SP500)'!B1121</f>
        <v>43223</v>
      </c>
      <c r="C1121" s="40">
        <f>LN('Historical Prices (PG, SP500)'!F1121/'Historical Prices (PG, SP500)'!F1120)</f>
        <v>5.9030247468923255E-3</v>
      </c>
      <c r="D1121" s="40">
        <f>LN('Historical Prices (PG, SP500)'!O1121/'Historical Prices (PG, SP500)'!O1120)</f>
        <v>-2.256217810740562E-3</v>
      </c>
    </row>
    <row r="1122" spans="2:4">
      <c r="B1122" s="135">
        <f>'Historical Prices (PG, SP500)'!B1122</f>
        <v>43224</v>
      </c>
      <c r="C1122" s="40">
        <f>LN('Historical Prices (PG, SP500)'!F1122/'Historical Prices (PG, SP500)'!F1121)</f>
        <v>1.4883075922028161E-2</v>
      </c>
      <c r="D1122" s="40">
        <f>LN('Historical Prices (PG, SP500)'!O1122/'Historical Prices (PG, SP500)'!O1121)</f>
        <v>1.2729810253517449E-2</v>
      </c>
    </row>
    <row r="1123" spans="2:4">
      <c r="B1123" s="135">
        <f>'Historical Prices (PG, SP500)'!B1123</f>
        <v>43227</v>
      </c>
      <c r="C1123" s="40">
        <f>LN('Historical Prices (PG, SP500)'!F1123/'Historical Prices (PG, SP500)'!F1122)</f>
        <v>-6.2322338781071263E-3</v>
      </c>
      <c r="D1123" s="40">
        <f>LN('Historical Prices (PG, SP500)'!O1123/'Historical Prices (PG, SP500)'!O1122)</f>
        <v>3.4519805782134557E-3</v>
      </c>
    </row>
    <row r="1124" spans="2:4">
      <c r="B1124" s="135">
        <f>'Historical Prices (PG, SP500)'!B1124</f>
        <v>43228</v>
      </c>
      <c r="C1124" s="40">
        <f>LN('Historical Prices (PG, SP500)'!F1124/'Historical Prices (PG, SP500)'!F1123)</f>
        <v>-7.5303797653636026E-3</v>
      </c>
      <c r="D1124" s="40">
        <f>LN('Historical Prices (PG, SP500)'!O1124/'Historical Prices (PG, SP500)'!O1123)</f>
        <v>-2.6567663510656126E-4</v>
      </c>
    </row>
    <row r="1125" spans="2:4">
      <c r="B1125" s="135">
        <f>'Historical Prices (PG, SP500)'!B1125</f>
        <v>43229</v>
      </c>
      <c r="C1125" s="40">
        <f>LN('Historical Prices (PG, SP500)'!F1125/'Historical Prices (PG, SP500)'!F1124)</f>
        <v>1.2933925767912462E-2</v>
      </c>
      <c r="D1125" s="40">
        <f>LN('Historical Prices (PG, SP500)'!O1125/'Historical Prices (PG, SP500)'!O1124)</f>
        <v>9.6356478649187744E-3</v>
      </c>
    </row>
    <row r="1126" spans="2:4">
      <c r="B1126" s="135">
        <f>'Historical Prices (PG, SP500)'!B1126</f>
        <v>43230</v>
      </c>
      <c r="C1126" s="40">
        <f>LN('Historical Prices (PG, SP500)'!F1126/'Historical Prices (PG, SP500)'!F1125)</f>
        <v>1.0720264475536454E-2</v>
      </c>
      <c r="D1126" s="40">
        <f>LN('Historical Prices (PG, SP500)'!O1126/'Historical Prices (PG, SP500)'!O1125)</f>
        <v>9.3270114950413738E-3</v>
      </c>
    </row>
    <row r="1127" spans="2:4">
      <c r="B1127" s="135">
        <f>'Historical Prices (PG, SP500)'!B1127</f>
        <v>43231</v>
      </c>
      <c r="C1127" s="40">
        <f>LN('Historical Prices (PG, SP500)'!F1127/'Historical Prices (PG, SP500)'!F1126)</f>
        <v>3.0030188073356034E-3</v>
      </c>
      <c r="D1127" s="40">
        <f>LN('Historical Prices (PG, SP500)'!O1127/'Historical Prices (PG, SP500)'!O1126)</f>
        <v>1.7061395117717584E-3</v>
      </c>
    </row>
    <row r="1128" spans="2:4">
      <c r="B1128" s="135">
        <f>'Historical Prices (PG, SP500)'!B1128</f>
        <v>43234</v>
      </c>
      <c r="C1128" s="40">
        <f>LN('Historical Prices (PG, SP500)'!F1128/'Historical Prices (PG, SP500)'!F1127)</f>
        <v>-1.2274668949619743E-3</v>
      </c>
      <c r="D1128" s="40">
        <f>LN('Historical Prices (PG, SP500)'!O1128/'Historical Prices (PG, SP500)'!O1127)</f>
        <v>8.8309946996841199E-4</v>
      </c>
    </row>
    <row r="1129" spans="2:4">
      <c r="B1129" s="135">
        <f>'Historical Prices (PG, SP500)'!B1129</f>
        <v>43235</v>
      </c>
      <c r="C1129" s="40">
        <f>LN('Historical Prices (PG, SP500)'!F1129/'Historical Prices (PG, SP500)'!F1128)</f>
        <v>-4.5134728748503911E-3</v>
      </c>
      <c r="D1129" s="40">
        <f>LN('Historical Prices (PG, SP500)'!O1129/'Historical Prices (PG, SP500)'!O1128)</f>
        <v>-6.8656551760573987E-3</v>
      </c>
    </row>
    <row r="1130" spans="2:4">
      <c r="B1130" s="135">
        <f>'Historical Prices (PG, SP500)'!B1130</f>
        <v>43236</v>
      </c>
      <c r="C1130" s="40">
        <f>LN('Historical Prices (PG, SP500)'!F1130/'Historical Prices (PG, SP500)'!F1129)</f>
        <v>7.9192387635035472E-3</v>
      </c>
      <c r="D1130" s="40">
        <f>LN('Historical Prices (PG, SP500)'!O1130/'Historical Prices (PG, SP500)'!O1129)</f>
        <v>4.0523399338602221E-3</v>
      </c>
    </row>
    <row r="1131" spans="2:4">
      <c r="B1131" s="135">
        <f>'Historical Prices (PG, SP500)'!B1131</f>
        <v>43237</v>
      </c>
      <c r="C1131" s="40">
        <f>LN('Historical Prices (PG, SP500)'!F1131/'Historical Prices (PG, SP500)'!F1130)</f>
        <v>5.8309203898622439E-3</v>
      </c>
      <c r="D1131" s="40">
        <f>LN('Historical Prices (PG, SP500)'!O1131/'Historical Prices (PG, SP500)'!O1130)</f>
        <v>-8.5623874263671856E-4</v>
      </c>
    </row>
    <row r="1132" spans="2:4">
      <c r="B1132" s="135">
        <f>'Historical Prices (PG, SP500)'!B1132</f>
        <v>43238</v>
      </c>
      <c r="C1132" s="40">
        <f>LN('Historical Prices (PG, SP500)'!F1132/'Historical Prices (PG, SP500)'!F1131)</f>
        <v>-6.9195312223281173E-3</v>
      </c>
      <c r="D1132" s="40">
        <f>LN('Historical Prices (PG, SP500)'!O1132/'Historical Prices (PG, SP500)'!O1131)</f>
        <v>-2.6356652140528051E-3</v>
      </c>
    </row>
    <row r="1133" spans="2:4">
      <c r="B1133" s="135">
        <f>'Historical Prices (PG, SP500)'!B1133</f>
        <v>43241</v>
      </c>
      <c r="C1133" s="40">
        <f>LN('Historical Prices (PG, SP500)'!F1133/'Historical Prices (PG, SP500)'!F1132)</f>
        <v>8.2706867045613773E-3</v>
      </c>
      <c r="D1133" s="40">
        <f>LN('Historical Prices (PG, SP500)'!O1133/'Historical Prices (PG, SP500)'!O1132)</f>
        <v>7.3596045242624092E-3</v>
      </c>
    </row>
    <row r="1134" spans="2:4">
      <c r="B1134" s="135">
        <f>'Historical Prices (PG, SP500)'!B1134</f>
        <v>43242</v>
      </c>
      <c r="C1134" s="40">
        <f>LN('Historical Prices (PG, SP500)'!F1134/'Historical Prices (PG, SP500)'!F1133)</f>
        <v>-4.0514553336550133E-4</v>
      </c>
      <c r="D1134" s="40">
        <f>LN('Historical Prices (PG, SP500)'!O1134/'Historical Prices (PG, SP500)'!O1133)</f>
        <v>-3.1406888277453991E-3</v>
      </c>
    </row>
    <row r="1135" spans="2:4">
      <c r="B1135" s="135">
        <f>'Historical Prices (PG, SP500)'!B1135</f>
        <v>43243</v>
      </c>
      <c r="C1135" s="40">
        <f>LN('Historical Prices (PG, SP500)'!F1135/'Historical Prices (PG, SP500)'!F1134)</f>
        <v>2.0241691144751062E-3</v>
      </c>
      <c r="D1135" s="40">
        <f>LN('Historical Prices (PG, SP500)'!O1135/'Historical Prices (PG, SP500)'!O1134)</f>
        <v>3.2431453331457786E-3</v>
      </c>
    </row>
    <row r="1136" spans="2:4">
      <c r="B1136" s="135">
        <f>'Historical Prices (PG, SP500)'!B1136</f>
        <v>43244</v>
      </c>
      <c r="C1136" s="40">
        <f>LN('Historical Prices (PG, SP500)'!F1136/'Historical Prices (PG, SP500)'!F1135)</f>
        <v>-5.5424678321725042E-3</v>
      </c>
      <c r="D1136" s="40">
        <f>LN('Historical Prices (PG, SP500)'!O1136/'Historical Prices (PG, SP500)'!O1135)</f>
        <v>-2.0252628489341846E-3</v>
      </c>
    </row>
    <row r="1137" spans="2:4">
      <c r="B1137" s="135">
        <f>'Historical Prices (PG, SP500)'!B1137</f>
        <v>43245</v>
      </c>
      <c r="C1137" s="40">
        <f>LN('Historical Prices (PG, SP500)'!F1137/'Historical Prices (PG, SP500)'!F1136)</f>
        <v>7.2934010258270086E-3</v>
      </c>
      <c r="D1137" s="40">
        <f>LN('Historical Prices (PG, SP500)'!O1137/'Historical Prices (PG, SP500)'!O1136)</f>
        <v>-2.3600031860415097E-3</v>
      </c>
    </row>
    <row r="1138" spans="2:4">
      <c r="B1138" s="135">
        <f>'Historical Prices (PG, SP500)'!B1138</f>
        <v>43249</v>
      </c>
      <c r="C1138" s="40">
        <f>LN('Historical Prices (PG, SP500)'!F1138/'Historical Prices (PG, SP500)'!F1137)</f>
        <v>-3.5049240281255873E-3</v>
      </c>
      <c r="D1138" s="40">
        <f>LN('Historical Prices (PG, SP500)'!O1138/'Historical Prices (PG, SP500)'!O1137)</f>
        <v>-1.1631572622697848E-2</v>
      </c>
    </row>
    <row r="1139" spans="2:4">
      <c r="B1139" s="135">
        <f>'Historical Prices (PG, SP500)'!B1139</f>
        <v>43250</v>
      </c>
      <c r="C1139" s="40">
        <f>LN('Historical Prices (PG, SP500)'!F1139/'Historical Prices (PG, SP500)'!F1138)</f>
        <v>1.1279775681384253E-2</v>
      </c>
      <c r="D1139" s="40">
        <f>LN('Historical Prices (PG, SP500)'!O1139/'Historical Prices (PG, SP500)'!O1138)</f>
        <v>1.2615875594803282E-2</v>
      </c>
    </row>
    <row r="1140" spans="2:4">
      <c r="B1140" s="135">
        <f>'Historical Prices (PG, SP500)'!B1140</f>
        <v>43251</v>
      </c>
      <c r="C1140" s="40">
        <f>LN('Historical Prices (PG, SP500)'!F1140/'Historical Prices (PG, SP500)'!F1139)</f>
        <v>-2.3234883346026403E-2</v>
      </c>
      <c r="D1140" s="40">
        <f>LN('Historical Prices (PG, SP500)'!O1140/'Historical Prices (PG, SP500)'!O1139)</f>
        <v>-6.9033331562017184E-3</v>
      </c>
    </row>
    <row r="1141" spans="2:4">
      <c r="B1141" s="135">
        <f>'Historical Prices (PG, SP500)'!B1141</f>
        <v>43252</v>
      </c>
      <c r="C1141" s="40">
        <f>LN('Historical Prices (PG, SP500)'!F1141/'Historical Prices (PG, SP500)'!F1140)</f>
        <v>3.8193882134420331E-3</v>
      </c>
      <c r="D1141" s="40">
        <f>LN('Historical Prices (PG, SP500)'!O1141/'Historical Prices (PG, SP500)'!O1140)</f>
        <v>1.0790799467401633E-2</v>
      </c>
    </row>
    <row r="1142" spans="2:4">
      <c r="B1142" s="135">
        <f>'Historical Prices (PG, SP500)'!B1142</f>
        <v>43255</v>
      </c>
      <c r="C1142" s="40">
        <f>LN('Historical Prices (PG, SP500)'!F1142/'Historical Prices (PG, SP500)'!F1141)</f>
        <v>9.8897102856711286E-3</v>
      </c>
      <c r="D1142" s="40">
        <f>LN('Historical Prices (PG, SP500)'!O1142/'Historical Prices (PG, SP500)'!O1141)</f>
        <v>4.4695948986579392E-3</v>
      </c>
    </row>
    <row r="1143" spans="2:4">
      <c r="B1143" s="135">
        <f>'Historical Prices (PG, SP500)'!B1143</f>
        <v>43256</v>
      </c>
      <c r="C1143" s="40">
        <f>LN('Historical Prices (PG, SP500)'!F1143/'Historical Prices (PG, SP500)'!F1142)</f>
        <v>-2.8349529426745543E-3</v>
      </c>
      <c r="D1143" s="40">
        <f>LN('Historical Prices (PG, SP500)'!O1143/'Historical Prices (PG, SP500)'!O1142)</f>
        <v>7.0234640036242536E-4</v>
      </c>
    </row>
    <row r="1144" spans="2:4">
      <c r="B1144" s="135">
        <f>'Historical Prices (PG, SP500)'!B1144</f>
        <v>43257</v>
      </c>
      <c r="C1144" s="40">
        <f>LN('Historical Prices (PG, SP500)'!F1144/'Historical Prices (PG, SP500)'!F1143)</f>
        <v>5.1240268875950602E-3</v>
      </c>
      <c r="D1144" s="40">
        <f>LN('Historical Prices (PG, SP500)'!O1144/'Historical Prices (PG, SP500)'!O1143)</f>
        <v>8.5309006987769002E-3</v>
      </c>
    </row>
    <row r="1145" spans="2:4">
      <c r="B1145" s="135">
        <f>'Historical Prices (PG, SP500)'!B1145</f>
        <v>43258</v>
      </c>
      <c r="C1145" s="40">
        <f>LN('Historical Prices (PG, SP500)'!F1145/'Historical Prices (PG, SP500)'!F1144)</f>
        <v>1.8786829270612128E-2</v>
      </c>
      <c r="D1145" s="40">
        <f>LN('Historical Prices (PG, SP500)'!O1145/'Historical Prices (PG, SP500)'!O1144)</f>
        <v>-7.1444381365731767E-4</v>
      </c>
    </row>
    <row r="1146" spans="2:4">
      <c r="B1146" s="135">
        <f>'Historical Prices (PG, SP500)'!B1146</f>
        <v>43259</v>
      </c>
      <c r="C1146" s="40">
        <f>LN('Historical Prices (PG, SP500)'!F1146/'Historical Prices (PG, SP500)'!F1145)</f>
        <v>1.856988083249508E-2</v>
      </c>
      <c r="D1146" s="40">
        <f>LN('Historical Prices (PG, SP500)'!O1146/'Historical Prices (PG, SP500)'!O1145)</f>
        <v>3.1210288686051267E-3</v>
      </c>
    </row>
    <row r="1147" spans="2:4">
      <c r="B1147" s="135">
        <f>'Historical Prices (PG, SP500)'!B1147</f>
        <v>43262</v>
      </c>
      <c r="C1147" s="40">
        <f>LN('Historical Prices (PG, SP500)'!F1147/'Historical Prices (PG, SP500)'!F1146)</f>
        <v>4.5245892231618118E-3</v>
      </c>
      <c r="D1147" s="40">
        <f>LN('Historical Prices (PG, SP500)'!O1147/'Historical Prices (PG, SP500)'!O1146)</f>
        <v>1.0681371137670548E-3</v>
      </c>
    </row>
    <row r="1148" spans="2:4">
      <c r="B1148" s="135">
        <f>'Historical Prices (PG, SP500)'!B1148</f>
        <v>43263</v>
      </c>
      <c r="C1148" s="40">
        <f>LN('Historical Prices (PG, SP500)'!F1148/'Historical Prices (PG, SP500)'!F1147)</f>
        <v>-3.7475136656407882E-3</v>
      </c>
      <c r="D1148" s="40">
        <f>LN('Historical Prices (PG, SP500)'!O1148/'Historical Prices (PG, SP500)'!O1147)</f>
        <v>1.7418674020510782E-3</v>
      </c>
    </row>
    <row r="1149" spans="2:4">
      <c r="B1149" s="135">
        <f>'Historical Prices (PG, SP500)'!B1149</f>
        <v>43264</v>
      </c>
      <c r="C1149" s="40">
        <f>LN('Historical Prices (PG, SP500)'!F1149/'Historical Prices (PG, SP500)'!F1148)</f>
        <v>-1.001891153383648E-2</v>
      </c>
      <c r="D1149" s="40">
        <f>LN('Historical Prices (PG, SP500)'!O1149/'Historical Prices (PG, SP500)'!O1148)</f>
        <v>-4.0342545972063088E-3</v>
      </c>
    </row>
    <row r="1150" spans="2:4">
      <c r="B1150" s="135">
        <f>'Historical Prices (PG, SP500)'!B1150</f>
        <v>43265</v>
      </c>
      <c r="C1150" s="40">
        <f>LN('Historical Prices (PG, SP500)'!F1150/'Historical Prices (PG, SP500)'!F1149)</f>
        <v>-6.2967937707166192E-3</v>
      </c>
      <c r="D1150" s="40">
        <f>LN('Historical Prices (PG, SP500)'!O1150/'Historical Prices (PG, SP500)'!O1149)</f>
        <v>2.4685003707192116E-3</v>
      </c>
    </row>
    <row r="1151" spans="2:4">
      <c r="B1151" s="135">
        <f>'Historical Prices (PG, SP500)'!B1151</f>
        <v>43266</v>
      </c>
      <c r="C1151" s="40">
        <f>LN('Historical Prices (PG, SP500)'!F1151/'Historical Prices (PG, SP500)'!F1150)</f>
        <v>1.8126584140217589E-2</v>
      </c>
      <c r="D1151" s="40">
        <f>LN('Historical Prices (PG, SP500)'!O1151/'Historical Prices (PG, SP500)'!O1150)</f>
        <v>-1.0176202706102954E-3</v>
      </c>
    </row>
    <row r="1152" spans="2:4">
      <c r="B1152" s="135">
        <f>'Historical Prices (PG, SP500)'!B1152</f>
        <v>43269</v>
      </c>
      <c r="C1152" s="40">
        <f>LN('Historical Prices (PG, SP500)'!F1152/'Historical Prices (PG, SP500)'!F1151)</f>
        <v>-2.0102505298509276E-2</v>
      </c>
      <c r="D1152" s="40">
        <f>LN('Historical Prices (PG, SP500)'!O1152/'Historical Prices (PG, SP500)'!O1151)</f>
        <v>-2.1283911415382649E-3</v>
      </c>
    </row>
    <row r="1153" spans="2:4">
      <c r="B1153" s="135">
        <f>'Historical Prices (PG, SP500)'!B1153</f>
        <v>43270</v>
      </c>
      <c r="C1153" s="40">
        <f>LN('Historical Prices (PG, SP500)'!F1153/'Historical Prices (PG, SP500)'!F1152)</f>
        <v>6.4402668082470952E-3</v>
      </c>
      <c r="D1153" s="40">
        <f>LN('Historical Prices (PG, SP500)'!O1153/'Historical Prices (PG, SP500)'!O1152)</f>
        <v>-4.0315179117998779E-3</v>
      </c>
    </row>
    <row r="1154" spans="2:4">
      <c r="B1154" s="135">
        <f>'Historical Prices (PG, SP500)'!B1154</f>
        <v>43271</v>
      </c>
      <c r="C1154" s="40">
        <f>LN('Historical Prices (PG, SP500)'!F1154/'Historical Prices (PG, SP500)'!F1153)</f>
        <v>-6.3083925856864866E-3</v>
      </c>
      <c r="D1154" s="40">
        <f>LN('Historical Prices (PG, SP500)'!O1154/'Historical Prices (PG, SP500)'!O1153)</f>
        <v>1.710690054657128E-3</v>
      </c>
    </row>
    <row r="1155" spans="2:4">
      <c r="B1155" s="135">
        <f>'Historical Prices (PG, SP500)'!B1155</f>
        <v>43272</v>
      </c>
      <c r="C1155" s="40">
        <f>LN('Historical Prices (PG, SP500)'!F1155/'Historical Prices (PG, SP500)'!F1154)</f>
        <v>7.7484661096741672E-3</v>
      </c>
      <c r="D1155" s="40">
        <f>LN('Historical Prices (PG, SP500)'!O1155/'Historical Prices (PG, SP500)'!O1154)</f>
        <v>-6.3657286281216608E-3</v>
      </c>
    </row>
    <row r="1156" spans="2:4">
      <c r="B1156" s="135">
        <f>'Historical Prices (PG, SP500)'!B1156</f>
        <v>43273</v>
      </c>
      <c r="C1156" s="40">
        <f>LN('Historical Prices (PG, SP500)'!F1156/'Historical Prices (PG, SP500)'!F1155)</f>
        <v>1.2868156862248315E-2</v>
      </c>
      <c r="D1156" s="40">
        <f>LN('Historical Prices (PG, SP500)'!O1156/'Historical Prices (PG, SP500)'!O1155)</f>
        <v>1.860203237960289E-3</v>
      </c>
    </row>
    <row r="1157" spans="2:4">
      <c r="B1157" s="135">
        <f>'Historical Prices (PG, SP500)'!B1157</f>
        <v>43276</v>
      </c>
      <c r="C1157" s="40">
        <f>LN('Historical Prices (PG, SP500)'!F1157/'Historical Prices (PG, SP500)'!F1156)</f>
        <v>4.638598675173188E-3</v>
      </c>
      <c r="D1157" s="40">
        <f>LN('Historical Prices (PG, SP500)'!O1157/'Historical Prices (PG, SP500)'!O1156)</f>
        <v>-1.3819723168097358E-2</v>
      </c>
    </row>
    <row r="1158" spans="2:4">
      <c r="B1158" s="135">
        <f>'Historical Prices (PG, SP500)'!B1158</f>
        <v>43277</v>
      </c>
      <c r="C1158" s="40">
        <f>LN('Historical Prices (PG, SP500)'!F1158/'Historical Prices (PG, SP500)'!F1157)</f>
        <v>2.6959256157862246E-3</v>
      </c>
      <c r="D1158" s="40">
        <f>LN('Historical Prices (PG, SP500)'!O1158/'Historical Prices (PG, SP500)'!O1157)</f>
        <v>2.2021507871512656E-3</v>
      </c>
    </row>
    <row r="1159" spans="2:4">
      <c r="B1159" s="135">
        <f>'Historical Prices (PG, SP500)'!B1159</f>
        <v>43278</v>
      </c>
      <c r="C1159" s="40">
        <f>LN('Historical Prices (PG, SP500)'!F1159/'Historical Prices (PG, SP500)'!F1158)</f>
        <v>-3.9822519839236032E-3</v>
      </c>
      <c r="D1159" s="40">
        <f>LN('Historical Prices (PG, SP500)'!O1159/'Historical Prices (PG, SP500)'!O1158)</f>
        <v>-8.6415863928759502E-3</v>
      </c>
    </row>
    <row r="1160" spans="2:4">
      <c r="B1160" s="135">
        <f>'Historical Prices (PG, SP500)'!B1160</f>
        <v>43279</v>
      </c>
      <c r="C1160" s="40">
        <f>LN('Historical Prices (PG, SP500)'!F1160/'Historical Prices (PG, SP500)'!F1159)</f>
        <v>4.6231106926716602E-3</v>
      </c>
      <c r="D1160" s="40">
        <f>LN('Historical Prices (PG, SP500)'!O1160/'Historical Prices (PG, SP500)'!O1159)</f>
        <v>6.1596800991367559E-3</v>
      </c>
    </row>
    <row r="1161" spans="2:4">
      <c r="B1161" s="135">
        <f>'Historical Prices (PG, SP500)'!B1161</f>
        <v>43280</v>
      </c>
      <c r="C1161" s="40">
        <f>LN('Historical Prices (PG, SP500)'!F1161/'Historical Prices (PG, SP500)'!F1160)</f>
        <v>1.2805073281175461E-4</v>
      </c>
      <c r="D1161" s="40">
        <f>LN('Historical Prices (PG, SP500)'!O1161/'Historical Prices (PG, SP500)'!O1160)</f>
        <v>7.5811566898234637E-4</v>
      </c>
    </row>
    <row r="1162" spans="2:4">
      <c r="B1162" s="135">
        <f>'Historical Prices (PG, SP500)'!B1162</f>
        <v>43283</v>
      </c>
      <c r="C1162" s="40">
        <f>LN('Historical Prices (PG, SP500)'!F1162/'Historical Prices (PG, SP500)'!F1161)</f>
        <v>8.9633147995805441E-4</v>
      </c>
      <c r="D1162" s="40">
        <f>LN('Historical Prices (PG, SP500)'!O1162/'Historical Prices (PG, SP500)'!O1161)</f>
        <v>3.0632609261900135E-3</v>
      </c>
    </row>
    <row r="1163" spans="2:4">
      <c r="B1163" s="135">
        <f>'Historical Prices (PG, SP500)'!B1163</f>
        <v>43284</v>
      </c>
      <c r="C1163" s="40">
        <f>LN('Historical Prices (PG, SP500)'!F1163/'Historical Prices (PG, SP500)'!F1162)</f>
        <v>-2.9480890604664687E-3</v>
      </c>
      <c r="D1163" s="40">
        <f>LN('Historical Prices (PG, SP500)'!O1163/'Historical Prices (PG, SP500)'!O1162)</f>
        <v>-4.9596291940371519E-3</v>
      </c>
    </row>
    <row r="1164" spans="2:4">
      <c r="B1164" s="135">
        <f>'Historical Prices (PG, SP500)'!B1164</f>
        <v>43286</v>
      </c>
      <c r="C1164" s="40">
        <f>LN('Historical Prices (PG, SP500)'!F1164/'Historical Prices (PG, SP500)'!F1163)</f>
        <v>1.6676562300876416E-2</v>
      </c>
      <c r="D1164" s="40">
        <f>LN('Historical Prices (PG, SP500)'!O1164/'Historical Prices (PG, SP500)'!O1163)</f>
        <v>8.5838564819602902E-3</v>
      </c>
    </row>
    <row r="1165" spans="2:4">
      <c r="B1165" s="135">
        <f>'Historical Prices (PG, SP500)'!B1165</f>
        <v>43287</v>
      </c>
      <c r="C1165" s="40">
        <f>LN('Historical Prices (PG, SP500)'!F1165/'Historical Prices (PG, SP500)'!F1164)</f>
        <v>1.2616580262072572E-3</v>
      </c>
      <c r="D1165" s="40">
        <f>LN('Historical Prices (PG, SP500)'!O1165/'Historical Prices (PG, SP500)'!O1164)</f>
        <v>8.4455176245228913E-3</v>
      </c>
    </row>
    <row r="1166" spans="2:4">
      <c r="B1166" s="135">
        <f>'Historical Prices (PG, SP500)'!B1166</f>
        <v>43290</v>
      </c>
      <c r="C1166" s="40">
        <f>LN('Historical Prices (PG, SP500)'!F1166/'Historical Prices (PG, SP500)'!F1165)</f>
        <v>-1.8451843851852029E-2</v>
      </c>
      <c r="D1166" s="40">
        <f>LN('Historical Prices (PG, SP500)'!O1166/'Historical Prices (PG, SP500)'!O1165)</f>
        <v>8.7842909604549466E-3</v>
      </c>
    </row>
    <row r="1167" spans="2:4">
      <c r="B1167" s="135">
        <f>'Historical Prices (PG, SP500)'!B1167</f>
        <v>43291</v>
      </c>
      <c r="C1167" s="40">
        <f>LN('Historical Prices (PG, SP500)'!F1167/'Historical Prices (PG, SP500)'!F1166)</f>
        <v>2.4861744594712725E-2</v>
      </c>
      <c r="D1167" s="40">
        <f>LN('Historical Prices (PG, SP500)'!O1167/'Historical Prices (PG, SP500)'!O1166)</f>
        <v>3.4672493130737708E-3</v>
      </c>
    </row>
    <row r="1168" spans="2:4">
      <c r="B1168" s="135">
        <f>'Historical Prices (PG, SP500)'!B1168</f>
        <v>43292</v>
      </c>
      <c r="C1168" s="40">
        <f>LN('Historical Prices (PG, SP500)'!F1168/'Historical Prices (PG, SP500)'!F1167)</f>
        <v>-8.3029283556530064E-3</v>
      </c>
      <c r="D1168" s="40">
        <f>LN('Historical Prices (PG, SP500)'!O1168/'Historical Prices (PG, SP500)'!O1167)</f>
        <v>-7.1194862420864667E-3</v>
      </c>
    </row>
    <row r="1169" spans="2:4">
      <c r="B1169" s="135">
        <f>'Historical Prices (PG, SP500)'!B1169</f>
        <v>43293</v>
      </c>
      <c r="C1169" s="40">
        <f>LN('Historical Prices (PG, SP500)'!F1169/'Historical Prices (PG, SP500)'!F1168)</f>
        <v>-3.4167068338142753E-3</v>
      </c>
      <c r="D1169" s="40">
        <f>LN('Historical Prices (PG, SP500)'!O1169/'Historical Prices (PG, SP500)'!O1168)</f>
        <v>8.7109913888583079E-3</v>
      </c>
    </row>
    <row r="1170" spans="2:4">
      <c r="B1170" s="135">
        <f>'Historical Prices (PG, SP500)'!B1170</f>
        <v>43294</v>
      </c>
      <c r="C1170" s="40">
        <f>LN('Historical Prices (PG, SP500)'!F1170/'Historical Prices (PG, SP500)'!F1169)</f>
        <v>5.3097344466065243E-3</v>
      </c>
      <c r="D1170" s="40">
        <f>LN('Historical Prices (PG, SP500)'!O1170/'Historical Prices (PG, SP500)'!O1169)</f>
        <v>1.0786557039651253E-3</v>
      </c>
    </row>
    <row r="1171" spans="2:4">
      <c r="B1171" s="135">
        <f>'Historical Prices (PG, SP500)'!B1171</f>
        <v>43297</v>
      </c>
      <c r="C1171" s="40">
        <f>LN('Historical Prices (PG, SP500)'!F1171/'Historical Prices (PG, SP500)'!F1170)</f>
        <v>2.7700975174453578E-3</v>
      </c>
      <c r="D1171" s="40">
        <f>LN('Historical Prices (PG, SP500)'!O1171/'Historical Prices (PG, SP500)'!O1170)</f>
        <v>-1.028664637499674E-3</v>
      </c>
    </row>
    <row r="1172" spans="2:4">
      <c r="B1172" s="135">
        <f>'Historical Prices (PG, SP500)'!B1172</f>
        <v>43298</v>
      </c>
      <c r="C1172" s="40">
        <f>LN('Historical Prices (PG, SP500)'!F1172/'Historical Prices (PG, SP500)'!F1171)</f>
        <v>6.2672554884681949E-3</v>
      </c>
      <c r="D1172" s="40">
        <f>LN('Historical Prices (PG, SP500)'!O1172/'Historical Prices (PG, SP500)'!O1171)</f>
        <v>3.965824276198425E-3</v>
      </c>
    </row>
    <row r="1173" spans="2:4">
      <c r="B1173" s="135">
        <f>'Historical Prices (PG, SP500)'!B1173</f>
        <v>43299</v>
      </c>
      <c r="C1173" s="40">
        <f>LN('Historical Prices (PG, SP500)'!F1173/'Historical Prices (PG, SP500)'!F1172)</f>
        <v>-3.8810439951429999E-3</v>
      </c>
      <c r="D1173" s="40">
        <f>LN('Historical Prices (PG, SP500)'!O1173/'Historical Prices (PG, SP500)'!O1172)</f>
        <v>2.1581819489692655E-3</v>
      </c>
    </row>
    <row r="1174" spans="2:4">
      <c r="B1174" s="135">
        <f>'Historical Prices (PG, SP500)'!B1174</f>
        <v>43300</v>
      </c>
      <c r="C1174" s="40">
        <f>LN('Historical Prices (PG, SP500)'!F1174/'Historical Prices (PG, SP500)'!F1173)</f>
        <v>-1.2496192587206948E-2</v>
      </c>
      <c r="D1174" s="40">
        <f>LN('Historical Prices (PG, SP500)'!O1174/'Historical Prices (PG, SP500)'!O1173)</f>
        <v>-3.9608268660280945E-3</v>
      </c>
    </row>
    <row r="1175" spans="2:4">
      <c r="B1175" s="135">
        <f>'Historical Prices (PG, SP500)'!B1175</f>
        <v>43301</v>
      </c>
      <c r="C1175" s="40">
        <f>LN('Historical Prices (PG, SP500)'!F1175/'Historical Prices (PG, SP500)'!F1174)</f>
        <v>-6.3532178043220963E-4</v>
      </c>
      <c r="D1175" s="40">
        <f>LN('Historical Prices (PG, SP500)'!O1175/'Historical Prices (PG, SP500)'!O1174)</f>
        <v>-9.4889773231677382E-4</v>
      </c>
    </row>
    <row r="1176" spans="2:4">
      <c r="B1176" s="135">
        <f>'Historical Prices (PG, SP500)'!B1176</f>
        <v>43304</v>
      </c>
      <c r="C1176" s="40">
        <f>LN('Historical Prices (PG, SP500)'!F1176/'Historical Prices (PG, SP500)'!F1175)</f>
        <v>-2.1629628362327168E-3</v>
      </c>
      <c r="D1176" s="40">
        <f>LN('Historical Prices (PG, SP500)'!O1176/'Historical Prices (PG, SP500)'!O1175)</f>
        <v>1.8363622208507574E-3</v>
      </c>
    </row>
    <row r="1177" spans="2:4">
      <c r="B1177" s="135">
        <f>'Historical Prices (PG, SP500)'!B1177</f>
        <v>43305</v>
      </c>
      <c r="C1177" s="40">
        <f>LN('Historical Prices (PG, SP500)'!F1177/'Historical Prices (PG, SP500)'!F1176)</f>
        <v>6.0952061720410539E-3</v>
      </c>
      <c r="D1177" s="40">
        <f>LN('Historical Prices (PG, SP500)'!O1177/'Historical Prices (PG, SP500)'!O1176)</f>
        <v>4.7695189311680571E-3</v>
      </c>
    </row>
    <row r="1178" spans="2:4">
      <c r="B1178" s="135">
        <f>'Historical Prices (PG, SP500)'!B1178</f>
        <v>43306</v>
      </c>
      <c r="C1178" s="40">
        <f>LN('Historical Prices (PG, SP500)'!F1178/'Historical Prices (PG, SP500)'!F1177)</f>
        <v>6.058367678785908E-3</v>
      </c>
      <c r="D1178" s="40">
        <f>LN('Historical Prices (PG, SP500)'!O1178/'Historical Prices (PG, SP500)'!O1177)</f>
        <v>9.0604350659817777E-3</v>
      </c>
    </row>
    <row r="1179" spans="2:4">
      <c r="B1179" s="135">
        <f>'Historical Prices (PG, SP500)'!B1179</f>
        <v>43307</v>
      </c>
      <c r="C1179" s="40">
        <f>LN('Historical Prices (PG, SP500)'!F1179/'Historical Prices (PG, SP500)'!F1178)</f>
        <v>7.7713478563237372E-3</v>
      </c>
      <c r="D1179" s="40">
        <f>LN('Historical Prices (PG, SP500)'!O1179/'Historical Prices (PG, SP500)'!O1178)</f>
        <v>-3.0369027657715817E-3</v>
      </c>
    </row>
    <row r="1180" spans="2:4">
      <c r="B1180" s="135">
        <f>'Historical Prices (PG, SP500)'!B1180</f>
        <v>43308</v>
      </c>
      <c r="C1180" s="40">
        <f>LN('Historical Prices (PG, SP500)'!F1180/'Historical Prices (PG, SP500)'!F1179)</f>
        <v>6.0995521914789016E-3</v>
      </c>
      <c r="D1180" s="40">
        <f>LN('Historical Prices (PG, SP500)'!O1180/'Historical Prices (PG, SP500)'!O1179)</f>
        <v>-6.5838346291620022E-3</v>
      </c>
    </row>
    <row r="1181" spans="2:4">
      <c r="B1181" s="135">
        <f>'Historical Prices (PG, SP500)'!B1181</f>
        <v>43311</v>
      </c>
      <c r="C1181" s="40">
        <f>LN('Historical Prices (PG, SP500)'!F1181/'Historical Prices (PG, SP500)'!F1180)</f>
        <v>-4.7270271172711268E-3</v>
      </c>
      <c r="D1181" s="40">
        <f>LN('Historical Prices (PG, SP500)'!O1181/'Historical Prices (PG, SP500)'!O1180)</f>
        <v>-5.7707890654419306E-3</v>
      </c>
    </row>
    <row r="1182" spans="2:4">
      <c r="B1182" s="135">
        <f>'Historical Prices (PG, SP500)'!B1182</f>
        <v>43312</v>
      </c>
      <c r="C1182" s="40">
        <f>LN('Historical Prices (PG, SP500)'!F1182/'Historical Prices (PG, SP500)'!F1181)</f>
        <v>8.4430601542428967E-3</v>
      </c>
      <c r="D1182" s="40">
        <f>LN('Historical Prices (PG, SP500)'!O1182/'Historical Prices (PG, SP500)'!O1181)</f>
        <v>4.8728370744568371E-3</v>
      </c>
    </row>
    <row r="1183" spans="2:4">
      <c r="B1183" s="135">
        <f>'Historical Prices (PG, SP500)'!B1183</f>
        <v>43313</v>
      </c>
      <c r="C1183" s="40">
        <f>LN('Historical Prices (PG, SP500)'!F1183/'Historical Prices (PG, SP500)'!F1182)</f>
        <v>-2.8477082504975541E-3</v>
      </c>
      <c r="D1183" s="40">
        <f>LN('Historical Prices (PG, SP500)'!O1183/'Historical Prices (PG, SP500)'!O1182)</f>
        <v>-1.0408931953329581E-3</v>
      </c>
    </row>
    <row r="1184" spans="2:4">
      <c r="B1184" s="135">
        <f>'Historical Prices (PG, SP500)'!B1184</f>
        <v>43314</v>
      </c>
      <c r="C1184" s="40">
        <f>LN('Historical Prices (PG, SP500)'!F1184/'Historical Prices (PG, SP500)'!F1183)</f>
        <v>1.6600417894523468E-2</v>
      </c>
      <c r="D1184" s="40">
        <f>LN('Historical Prices (PG, SP500)'!O1184/'Historical Prices (PG, SP500)'!O1183)</f>
        <v>4.9143498371688119E-3</v>
      </c>
    </row>
    <row r="1185" spans="2:4">
      <c r="B1185" s="135">
        <f>'Historical Prices (PG, SP500)'!B1185</f>
        <v>43315</v>
      </c>
      <c r="C1185" s="40">
        <f>LN('Historical Prices (PG, SP500)'!F1185/'Historical Prices (PG, SP500)'!F1184)</f>
        <v>4.0163383385625404E-3</v>
      </c>
      <c r="D1185" s="40">
        <f>LN('Historical Prices (PG, SP500)'!O1185/'Historical Prices (PG, SP500)'!O1184)</f>
        <v>4.6334320813658366E-3</v>
      </c>
    </row>
    <row r="1186" spans="2:4">
      <c r="B1186" s="135">
        <f>'Historical Prices (PG, SP500)'!B1186</f>
        <v>43318</v>
      </c>
      <c r="C1186" s="40">
        <f>LN('Historical Prices (PG, SP500)'!F1186/'Historical Prices (PG, SP500)'!F1185)</f>
        <v>2.3050662454116148E-3</v>
      </c>
      <c r="D1186" s="40">
        <f>LN('Historical Prices (PG, SP500)'!O1186/'Historical Prices (PG, SP500)'!O1185)</f>
        <v>3.5319824091807187E-3</v>
      </c>
    </row>
    <row r="1187" spans="2:4">
      <c r="B1187" s="135">
        <f>'Historical Prices (PG, SP500)'!B1187</f>
        <v>43319</v>
      </c>
      <c r="C1187" s="40">
        <f>LN('Historical Prices (PG, SP500)'!F1187/'Historical Prices (PG, SP500)'!F1186)</f>
        <v>1.4531608624781553E-3</v>
      </c>
      <c r="D1187" s="40">
        <f>LN('Historical Prices (PG, SP500)'!O1187/'Historical Prices (PG, SP500)'!O1186)</f>
        <v>2.8202018069540436E-3</v>
      </c>
    </row>
    <row r="1188" spans="2:4">
      <c r="B1188" s="135">
        <f>'Historical Prices (PG, SP500)'!B1188</f>
        <v>43320</v>
      </c>
      <c r="C1188" s="40">
        <f>LN('Historical Prices (PG, SP500)'!F1188/'Historical Prices (PG, SP500)'!F1187)</f>
        <v>-3.5153803736380448E-3</v>
      </c>
      <c r="D1188" s="40">
        <f>LN('Historical Prices (PG, SP500)'!O1188/'Historical Prices (PG, SP500)'!O1187)</f>
        <v>-2.6241439331087723E-4</v>
      </c>
    </row>
    <row r="1189" spans="2:4">
      <c r="B1189" s="135">
        <f>'Historical Prices (PG, SP500)'!B1189</f>
        <v>43321</v>
      </c>
      <c r="C1189" s="40">
        <f>LN('Historical Prices (PG, SP500)'!F1189/'Historical Prices (PG, SP500)'!F1188)</f>
        <v>-1.1603134758548484E-2</v>
      </c>
      <c r="D1189" s="40">
        <f>LN('Historical Prices (PG, SP500)'!O1189/'Historical Prices (PG, SP500)'!O1188)</f>
        <v>-1.4427146607000002E-3</v>
      </c>
    </row>
    <row r="1190" spans="2:4">
      <c r="B1190" s="135">
        <f>'Historical Prices (PG, SP500)'!B1190</f>
        <v>43322</v>
      </c>
      <c r="C1190" s="40">
        <f>LN('Historical Prices (PG, SP500)'!F1190/'Historical Prices (PG, SP500)'!F1189)</f>
        <v>3.6845790052117351E-4</v>
      </c>
      <c r="D1190" s="40">
        <f>LN('Historical Prices (PG, SP500)'!O1190/'Historical Prices (PG, SP500)'!O1189)</f>
        <v>-7.1393123242211578E-3</v>
      </c>
    </row>
    <row r="1191" spans="2:4">
      <c r="B1191" s="135">
        <f>'Historical Prices (PG, SP500)'!B1191</f>
        <v>43325</v>
      </c>
      <c r="C1191" s="40">
        <f>LN('Historical Prices (PG, SP500)'!F1191/'Historical Prices (PG, SP500)'!F1190)</f>
        <v>1.1045966346437015E-3</v>
      </c>
      <c r="D1191" s="40">
        <f>LN('Historical Prices (PG, SP500)'!O1191/'Historical Prices (PG, SP500)'!O1190)</f>
        <v>-4.0140374338481786E-3</v>
      </c>
    </row>
    <row r="1192" spans="2:4">
      <c r="B1192" s="135">
        <f>'Historical Prices (PG, SP500)'!B1192</f>
        <v>43326</v>
      </c>
      <c r="C1192" s="40">
        <f>LN('Historical Prices (PG, SP500)'!F1192/'Historical Prices (PG, SP500)'!F1191)</f>
        <v>-2.5793664911584338E-3</v>
      </c>
      <c r="D1192" s="40">
        <f>LN('Historical Prices (PG, SP500)'!O1192/'Historical Prices (PG, SP500)'!O1191)</f>
        <v>6.3689299110739591E-3</v>
      </c>
    </row>
    <row r="1193" spans="2:4">
      <c r="B1193" s="135">
        <f>'Historical Prices (PG, SP500)'!B1193</f>
        <v>43327</v>
      </c>
      <c r="C1193" s="40">
        <f>LN('Historical Prices (PG, SP500)'!F1193/'Historical Prices (PG, SP500)'!F1192)</f>
        <v>1.2102158512503019E-2</v>
      </c>
      <c r="D1193" s="40">
        <f>LN('Historical Prices (PG, SP500)'!O1193/'Historical Prices (PG, SP500)'!O1192)</f>
        <v>-7.6312086699139242E-3</v>
      </c>
    </row>
    <row r="1194" spans="2:4">
      <c r="B1194" s="135">
        <f>'Historical Prices (PG, SP500)'!B1194</f>
        <v>43328</v>
      </c>
      <c r="C1194" s="40">
        <f>LN('Historical Prices (PG, SP500)'!F1194/'Historical Prices (PG, SP500)'!F1193)</f>
        <v>1.6748375807471929E-2</v>
      </c>
      <c r="D1194" s="40">
        <f>LN('Historical Prices (PG, SP500)'!O1194/'Historical Prices (PG, SP500)'!O1193)</f>
        <v>7.8882144761550296E-3</v>
      </c>
    </row>
    <row r="1195" spans="2:4">
      <c r="B1195" s="135">
        <f>'Historical Prices (PG, SP500)'!B1195</f>
        <v>43329</v>
      </c>
      <c r="C1195" s="40">
        <f>LN('Historical Prices (PG, SP500)'!F1195/'Historical Prices (PG, SP500)'!F1194)</f>
        <v>0</v>
      </c>
      <c r="D1195" s="40">
        <f>LN('Historical Prices (PG, SP500)'!O1195/'Historical Prices (PG, SP500)'!O1194)</f>
        <v>3.3176065840605441E-3</v>
      </c>
    </row>
    <row r="1196" spans="2:4">
      <c r="B1196" s="135">
        <f>'Historical Prices (PG, SP500)'!B1196</f>
        <v>43332</v>
      </c>
      <c r="C1196" s="40">
        <f>LN('Historical Prices (PG, SP500)'!F1196/'Historical Prices (PG, SP500)'!F1195)</f>
        <v>-5.9765733806940897E-4</v>
      </c>
      <c r="D1196" s="40">
        <f>LN('Historical Prices (PG, SP500)'!O1196/'Historical Prices (PG, SP500)'!O1195)</f>
        <v>2.4250748965000154E-3</v>
      </c>
    </row>
    <row r="1197" spans="2:4">
      <c r="B1197" s="135">
        <f>'Historical Prices (PG, SP500)'!B1197</f>
        <v>43333</v>
      </c>
      <c r="C1197" s="40">
        <f>LN('Historical Prices (PG, SP500)'!F1197/'Historical Prices (PG, SP500)'!F1196)</f>
        <v>3.1037747066315147E-3</v>
      </c>
      <c r="D1197" s="40">
        <f>LN('Historical Prices (PG, SP500)'!O1197/'Historical Prices (PG, SP500)'!O1196)</f>
        <v>2.0663999162995063E-3</v>
      </c>
    </row>
    <row r="1198" spans="2:4">
      <c r="B1198" s="135">
        <f>'Historical Prices (PG, SP500)'!B1198</f>
        <v>43334</v>
      </c>
      <c r="C1198" s="40">
        <f>LN('Historical Prices (PG, SP500)'!F1198/'Historical Prices (PG, SP500)'!F1197)</f>
        <v>-6.0972512040140666E-3</v>
      </c>
      <c r="D1198" s="40">
        <f>LN('Historical Prices (PG, SP500)'!O1198/'Historical Prices (PG, SP500)'!O1197)</f>
        <v>-3.9823120164966298E-4</v>
      </c>
    </row>
    <row r="1199" spans="2:4">
      <c r="B1199" s="135">
        <f>'Historical Prices (PG, SP500)'!B1199</f>
        <v>43335</v>
      </c>
      <c r="C1199" s="40">
        <f>LN('Historical Prices (PG, SP500)'!F1199/'Historical Prices (PG, SP500)'!F1198)</f>
        <v>-1.8004086085251874E-3</v>
      </c>
      <c r="D1199" s="40">
        <f>LN('Historical Prices (PG, SP500)'!O1199/'Historical Prices (PG, SP500)'!O1198)</f>
        <v>-1.6926939620312493E-3</v>
      </c>
    </row>
    <row r="1200" spans="2:4">
      <c r="B1200" s="135">
        <f>'Historical Prices (PG, SP500)'!B1200</f>
        <v>43336</v>
      </c>
      <c r="C1200" s="40">
        <f>LN('Historical Prices (PG, SP500)'!F1200/'Historical Prices (PG, SP500)'!F1199)</f>
        <v>1.4406125026947033E-3</v>
      </c>
      <c r="D1200" s="40">
        <f>LN('Historical Prices (PG, SP500)'!O1200/'Historical Prices (PG, SP500)'!O1199)</f>
        <v>6.1797059510375384E-3</v>
      </c>
    </row>
    <row r="1201" spans="2:4">
      <c r="B1201" s="135">
        <f>'Historical Prices (PG, SP500)'!B1201</f>
        <v>43339</v>
      </c>
      <c r="C1201" s="40">
        <f>LN('Historical Prices (PG, SP500)'!F1201/'Historical Prices (PG, SP500)'!F1200)</f>
        <v>9.5924466061811473E-4</v>
      </c>
      <c r="D1201" s="40">
        <f>LN('Historical Prices (PG, SP500)'!O1201/'Historical Prices (PG, SP500)'!O1200)</f>
        <v>7.6411414675201612E-3</v>
      </c>
    </row>
    <row r="1202" spans="2:4">
      <c r="B1202" s="135">
        <f>'Historical Prices (PG, SP500)'!B1202</f>
        <v>43340</v>
      </c>
      <c r="C1202" s="40">
        <f>LN('Historical Prices (PG, SP500)'!F1202/'Historical Prices (PG, SP500)'!F1201)</f>
        <v>4.7928348391458386E-4</v>
      </c>
      <c r="D1202" s="40">
        <f>LN('Historical Prices (PG, SP500)'!O1202/'Historical Prices (PG, SP500)'!O1201)</f>
        <v>2.6924232028460157E-4</v>
      </c>
    </row>
    <row r="1203" spans="2:4">
      <c r="B1203" s="135">
        <f>'Historical Prices (PG, SP500)'!B1203</f>
        <v>43341</v>
      </c>
      <c r="C1203" s="40">
        <f>LN('Historical Prices (PG, SP500)'!F1203/'Historical Prices (PG, SP500)'!F1202)</f>
        <v>1.1972210519360593E-4</v>
      </c>
      <c r="D1203" s="40">
        <f>LN('Historical Prices (PG, SP500)'!O1203/'Historical Prices (PG, SP500)'!O1202)</f>
        <v>5.6852422856874876E-3</v>
      </c>
    </row>
    <row r="1204" spans="2:4">
      <c r="B1204" s="135">
        <f>'Historical Prices (PG, SP500)'!B1204</f>
        <v>43342</v>
      </c>
      <c r="C1204" s="40">
        <f>LN('Historical Prices (PG, SP500)'!F1204/'Historical Prices (PG, SP500)'!F1203)</f>
        <v>-9.5858604154424926E-4</v>
      </c>
      <c r="D1204" s="40">
        <f>LN('Historical Prices (PG, SP500)'!O1204/'Historical Prices (PG, SP500)'!O1203)</f>
        <v>-4.4401719583801614E-3</v>
      </c>
    </row>
    <row r="1205" spans="2:4">
      <c r="B1205" s="135">
        <f>'Historical Prices (PG, SP500)'!B1205</f>
        <v>43343</v>
      </c>
      <c r="C1205" s="40">
        <f>LN('Historical Prices (PG, SP500)'!F1205/'Historical Prices (PG, SP500)'!F1204)</f>
        <v>-5.5302737393123583E-3</v>
      </c>
      <c r="D1205" s="40">
        <f>LN('Historical Prices (PG, SP500)'!O1205/'Historical Prices (PG, SP500)'!O1204)</f>
        <v>1.3446856422812315E-4</v>
      </c>
    </row>
    <row r="1206" spans="2:4">
      <c r="B1206" s="135">
        <f>'Historical Prices (PG, SP500)'!B1206</f>
        <v>43347</v>
      </c>
      <c r="C1206" s="40">
        <f>LN('Historical Prices (PG, SP500)'!F1206/'Historical Prices (PG, SP500)'!F1205)</f>
        <v>-3.0184147161378427E-3</v>
      </c>
      <c r="D1206" s="40">
        <f>LN('Historical Prices (PG, SP500)'!O1206/'Historical Prices (PG, SP500)'!O1205)</f>
        <v>-1.6556921079459639E-3</v>
      </c>
    </row>
    <row r="1207" spans="2:4">
      <c r="B1207" s="135">
        <f>'Historical Prices (PG, SP500)'!B1207</f>
        <v>43348</v>
      </c>
      <c r="C1207" s="40">
        <f>LN('Historical Prices (PG, SP500)'!F1207/'Historical Prices (PG, SP500)'!F1206)</f>
        <v>7.1089401995426812E-3</v>
      </c>
      <c r="D1207" s="40">
        <f>LN('Historical Prices (PG, SP500)'!O1207/'Historical Prices (PG, SP500)'!O1206)</f>
        <v>-2.8070627847504065E-3</v>
      </c>
    </row>
    <row r="1208" spans="2:4">
      <c r="B1208" s="135">
        <f>'Historical Prices (PG, SP500)'!B1208</f>
        <v>43349</v>
      </c>
      <c r="C1208" s="40">
        <f>LN('Historical Prices (PG, SP500)'!F1208/'Historical Prices (PG, SP500)'!F1207)</f>
        <v>-7.7136574880323772E-3</v>
      </c>
      <c r="D1208" s="40">
        <f>LN('Historical Prices (PG, SP500)'!O1208/'Historical Prices (PG, SP500)'!O1207)</f>
        <v>-3.658991095901207E-3</v>
      </c>
    </row>
    <row r="1209" spans="2:4">
      <c r="B1209" s="135">
        <f>'Historical Prices (PG, SP500)'!B1209</f>
        <v>43350</v>
      </c>
      <c r="C1209" s="40">
        <f>LN('Historical Prices (PG, SP500)'!F1209/'Historical Prices (PG, SP500)'!F1208)</f>
        <v>-8.9937161038643309E-3</v>
      </c>
      <c r="D1209" s="40">
        <f>LN('Historical Prices (PG, SP500)'!O1209/'Historical Prices (PG, SP500)'!O1208)</f>
        <v>-2.2157978295892274E-3</v>
      </c>
    </row>
    <row r="1210" spans="2:4">
      <c r="B1210" s="135">
        <f>'Historical Prices (PG, SP500)'!B1210</f>
        <v>43353</v>
      </c>
      <c r="C1210" s="40">
        <f>LN('Historical Prices (PG, SP500)'!F1210/'Historical Prices (PG, SP500)'!F1209)</f>
        <v>5.721520229732489E-3</v>
      </c>
      <c r="D1210" s="40">
        <f>LN('Historical Prices (PG, SP500)'!O1210/'Historical Prices (PG, SP500)'!O1209)</f>
        <v>1.8960281547179359E-3</v>
      </c>
    </row>
    <row r="1211" spans="2:4">
      <c r="B1211" s="135">
        <f>'Historical Prices (PG, SP500)'!B1211</f>
        <v>43354</v>
      </c>
      <c r="C1211" s="40">
        <f>LN('Historical Prices (PG, SP500)'!F1211/'Historical Prices (PG, SP500)'!F1210)</f>
        <v>-4.5014371557386855E-3</v>
      </c>
      <c r="D1211" s="40">
        <f>LN('Historical Prices (PG, SP500)'!O1211/'Historical Prices (PG, SP500)'!O1210)</f>
        <v>3.7328657706305157E-3</v>
      </c>
    </row>
    <row r="1212" spans="2:4">
      <c r="B1212" s="135">
        <f>'Historical Prices (PG, SP500)'!B1212</f>
        <v>43355</v>
      </c>
      <c r="C1212" s="40">
        <f>LN('Historical Prices (PG, SP500)'!F1212/'Historical Prices (PG, SP500)'!F1211)</f>
        <v>1.3323828161591857E-2</v>
      </c>
      <c r="D1212" s="40">
        <f>LN('Historical Prices (PG, SP500)'!O1212/'Historical Prices (PG, SP500)'!O1211)</f>
        <v>3.5660824707827452E-4</v>
      </c>
    </row>
    <row r="1213" spans="2:4">
      <c r="B1213" s="135">
        <f>'Historical Prices (PG, SP500)'!B1213</f>
        <v>43356</v>
      </c>
      <c r="C1213" s="40">
        <f>LN('Historical Prices (PG, SP500)'!F1213/'Historical Prices (PG, SP500)'!F1212)</f>
        <v>4.0825705609916991E-3</v>
      </c>
      <c r="D1213" s="40">
        <f>LN('Historical Prices (PG, SP500)'!O1213/'Historical Prices (PG, SP500)'!O1212)</f>
        <v>5.2683522398666409E-3</v>
      </c>
    </row>
    <row r="1214" spans="2:4">
      <c r="B1214" s="135">
        <f>'Historical Prices (PG, SP500)'!B1214</f>
        <v>43357</v>
      </c>
      <c r="C1214" s="40">
        <f>LN('Historical Prices (PG, SP500)'!F1214/'Historical Prices (PG, SP500)'!F1213)</f>
        <v>1.9155279640852574E-3</v>
      </c>
      <c r="D1214" s="40">
        <f>LN('Historical Prices (PG, SP500)'!O1214/'Historical Prices (PG, SP500)'!O1213)</f>
        <v>2.754436156614643E-4</v>
      </c>
    </row>
    <row r="1215" spans="2:4">
      <c r="B1215" s="135">
        <f>'Historical Prices (PG, SP500)'!B1215</f>
        <v>43360</v>
      </c>
      <c r="C1215" s="40">
        <f>LN('Historical Prices (PG, SP500)'!F1215/'Historical Prices (PG, SP500)'!F1214)</f>
        <v>7.6254271102128273E-3</v>
      </c>
      <c r="D1215" s="40">
        <f>LN('Historical Prices (PG, SP500)'!O1215/'Historical Prices (PG, SP500)'!O1214)</f>
        <v>-5.5852907706914409E-3</v>
      </c>
    </row>
    <row r="1216" spans="2:4">
      <c r="B1216" s="135">
        <f>'Historical Prices (PG, SP500)'!B1216</f>
        <v>43361</v>
      </c>
      <c r="C1216" s="40">
        <f>LN('Historical Prices (PG, SP500)'!F1216/'Historical Prices (PG, SP500)'!F1215)</f>
        <v>-2.9717703891574817E-3</v>
      </c>
      <c r="D1216" s="40">
        <f>LN('Historical Prices (PG, SP500)'!O1216/'Historical Prices (PG, SP500)'!O1215)</f>
        <v>5.3546529480065826E-3</v>
      </c>
    </row>
    <row r="1217" spans="2:4">
      <c r="B1217" s="135">
        <f>'Historical Prices (PG, SP500)'!B1217</f>
        <v>43362</v>
      </c>
      <c r="C1217" s="40">
        <f>LN('Historical Prices (PG, SP500)'!F1217/'Historical Prices (PG, SP500)'!F1216)</f>
        <v>0</v>
      </c>
      <c r="D1217" s="40">
        <f>LN('Historical Prices (PG, SP500)'!O1217/'Historical Prices (PG, SP500)'!O1216)</f>
        <v>1.252487834188515E-3</v>
      </c>
    </row>
    <row r="1218" spans="2:4">
      <c r="B1218" s="135">
        <f>'Historical Prices (PG, SP500)'!B1218</f>
        <v>43363</v>
      </c>
      <c r="C1218" s="40">
        <f>LN('Historical Prices (PG, SP500)'!F1218/'Historical Prices (PG, SP500)'!F1217)</f>
        <v>1.6060819865273336E-2</v>
      </c>
      <c r="D1218" s="40">
        <f>LN('Historical Prices (PG, SP500)'!O1218/'Historical Prices (PG, SP500)'!O1217)</f>
        <v>7.8100142444342121E-3</v>
      </c>
    </row>
    <row r="1219" spans="2:4">
      <c r="B1219" s="135">
        <f>'Historical Prices (PG, SP500)'!B1219</f>
        <v>43364</v>
      </c>
      <c r="C1219" s="40">
        <f>LN('Historical Prices (PG, SP500)'!F1219/'Historical Prices (PG, SP500)'!F1218)</f>
        <v>5.3744608547917913E-3</v>
      </c>
      <c r="D1219" s="40">
        <f>LN('Historical Prices (PG, SP500)'!O1219/'Historical Prices (PG, SP500)'!O1218)</f>
        <v>-3.6860089434010866E-4</v>
      </c>
    </row>
    <row r="1220" spans="2:4">
      <c r="B1220" s="135">
        <f>'Historical Prices (PG, SP500)'!B1220</f>
        <v>43367</v>
      </c>
      <c r="C1220" s="40">
        <f>LN('Historical Prices (PG, SP500)'!F1220/'Historical Prices (PG, SP500)'!F1219)</f>
        <v>-1.8226185378974774E-2</v>
      </c>
      <c r="D1220" s="40">
        <f>LN('Historical Prices (PG, SP500)'!O1220/'Historical Prices (PG, SP500)'!O1219)</f>
        <v>-3.5218824209070024E-3</v>
      </c>
    </row>
    <row r="1221" spans="2:4">
      <c r="B1221" s="135">
        <f>'Historical Prices (PG, SP500)'!B1221</f>
        <v>43368</v>
      </c>
      <c r="C1221" s="40">
        <f>LN('Historical Prices (PG, SP500)'!F1221/'Historical Prices (PG, SP500)'!F1220)</f>
        <v>-1.3740511301036002E-2</v>
      </c>
      <c r="D1221" s="40">
        <f>LN('Historical Prices (PG, SP500)'!O1221/'Historical Prices (PG, SP500)'!O1220)</f>
        <v>-1.3059482895532303E-3</v>
      </c>
    </row>
    <row r="1222" spans="2:4">
      <c r="B1222" s="135">
        <f>'Historical Prices (PG, SP500)'!B1222</f>
        <v>43369</v>
      </c>
      <c r="C1222" s="40">
        <f>LN('Historical Prices (PG, SP500)'!F1222/'Historical Prices (PG, SP500)'!F1221)</f>
        <v>1.6828829045998513E-3</v>
      </c>
      <c r="D1222" s="40">
        <f>LN('Historical Prices (PG, SP500)'!O1222/'Historical Prices (PG, SP500)'!O1221)</f>
        <v>-3.2946997183381445E-3</v>
      </c>
    </row>
    <row r="1223" spans="2:4">
      <c r="B1223" s="135">
        <f>'Historical Prices (PG, SP500)'!B1223</f>
        <v>43370</v>
      </c>
      <c r="C1223" s="40">
        <f>LN('Historical Prices (PG, SP500)'!F1223/'Historical Prices (PG, SP500)'!F1222)</f>
        <v>-4.8158170701626916E-3</v>
      </c>
      <c r="D1223" s="40">
        <f>LN('Historical Prices (PG, SP500)'!O1223/'Historical Prices (PG, SP500)'!O1222)</f>
        <v>2.7594761263509742E-3</v>
      </c>
    </row>
    <row r="1224" spans="2:4">
      <c r="B1224" s="135">
        <f>'Historical Prices (PG, SP500)'!B1224</f>
        <v>43371</v>
      </c>
      <c r="C1224" s="40">
        <f>LN('Historical Prices (PG, SP500)'!F1224/'Historical Prices (PG, SP500)'!F1223)</f>
        <v>4.455447084893452E-3</v>
      </c>
      <c r="D1224" s="40">
        <f>LN('Historical Prices (PG, SP500)'!O1224/'Historical Prices (PG, SP500)'!O1223)</f>
        <v>-6.8703050006089367E-6</v>
      </c>
    </row>
    <row r="1225" spans="2:4">
      <c r="B1225" s="135">
        <f>'Historical Prices (PG, SP500)'!B1225</f>
        <v>43374</v>
      </c>
      <c r="C1225" s="40">
        <f>LN('Historical Prices (PG, SP500)'!F1225/'Historical Prices (PG, SP500)'!F1224)</f>
        <v>5.2725706013784642E-3</v>
      </c>
      <c r="D1225" s="40">
        <f>LN('Historical Prices (PG, SP500)'!O1225/'Historical Prices (PG, SP500)'!O1224)</f>
        <v>3.6344925404594428E-3</v>
      </c>
    </row>
    <row r="1226" spans="2:4">
      <c r="B1226" s="135">
        <f>'Historical Prices (PG, SP500)'!B1226</f>
        <v>43375</v>
      </c>
      <c r="C1226" s="40">
        <f>LN('Historical Prices (PG, SP500)'!F1226/'Historical Prices (PG, SP500)'!F1225)</f>
        <v>8.2129010604561018E-3</v>
      </c>
      <c r="D1226" s="40">
        <f>LN('Historical Prices (PG, SP500)'!O1226/'Historical Prices (PG, SP500)'!O1225)</f>
        <v>-3.9676882474820732E-4</v>
      </c>
    </row>
    <row r="1227" spans="2:4">
      <c r="B1227" s="135">
        <f>'Historical Prices (PG, SP500)'!B1227</f>
        <v>43376</v>
      </c>
      <c r="C1227" s="40">
        <f>LN('Historical Prices (PG, SP500)'!F1227/'Historical Prices (PG, SP500)'!F1226)</f>
        <v>-1.5891391234433276E-2</v>
      </c>
      <c r="D1227" s="40">
        <f>LN('Historical Prices (PG, SP500)'!O1227/'Historical Prices (PG, SP500)'!O1226)</f>
        <v>7.1126669390333031E-4</v>
      </c>
    </row>
    <row r="1228" spans="2:4">
      <c r="B1228" s="135">
        <f>'Historical Prices (PG, SP500)'!B1228</f>
        <v>43377</v>
      </c>
      <c r="C1228" s="40">
        <f>LN('Historical Prices (PG, SP500)'!F1228/'Historical Prices (PG, SP500)'!F1227)</f>
        <v>-1.3458839352964679E-2</v>
      </c>
      <c r="D1228" s="40">
        <f>LN('Historical Prices (PG, SP500)'!O1228/'Historical Prices (PG, SP500)'!O1227)</f>
        <v>-8.2030356465175158E-3</v>
      </c>
    </row>
    <row r="1229" spans="2:4">
      <c r="B1229" s="135">
        <f>'Historical Prices (PG, SP500)'!B1229</f>
        <v>43378</v>
      </c>
      <c r="C1229" s="40">
        <f>LN('Historical Prices (PG, SP500)'!F1229/'Historical Prices (PG, SP500)'!F1228)</f>
        <v>2.8037319518508463E-3</v>
      </c>
      <c r="D1229" s="40">
        <f>LN('Historical Prices (PG, SP500)'!O1229/'Historical Prices (PG, SP500)'!O1228)</f>
        <v>-5.5433145637709116E-3</v>
      </c>
    </row>
    <row r="1230" spans="2:4">
      <c r="B1230" s="135">
        <f>'Historical Prices (PG, SP500)'!B1230</f>
        <v>43381</v>
      </c>
      <c r="C1230" s="40">
        <f>LN('Historical Prices (PG, SP500)'!F1230/'Historical Prices (PG, SP500)'!F1229)</f>
        <v>3.0385923582846191E-3</v>
      </c>
      <c r="D1230" s="40">
        <f>LN('Historical Prices (PG, SP500)'!O1230/'Historical Prices (PG, SP500)'!O1229)</f>
        <v>-3.9519445921624638E-4</v>
      </c>
    </row>
    <row r="1231" spans="2:4">
      <c r="B1231" s="135">
        <f>'Historical Prices (PG, SP500)'!B1231</f>
        <v>43382</v>
      </c>
      <c r="C1231" s="40">
        <f>LN('Historical Prices (PG, SP500)'!F1231/'Historical Prices (PG, SP500)'!F1230)</f>
        <v>-2.4301956214872605E-3</v>
      </c>
      <c r="D1231" s="40">
        <f>LN('Historical Prices (PG, SP500)'!O1231/'Historical Prices (PG, SP500)'!O1230)</f>
        <v>-1.4189099207727028E-3</v>
      </c>
    </row>
    <row r="1232" spans="2:4">
      <c r="B1232" s="135">
        <f>'Historical Prices (PG, SP500)'!B1232</f>
        <v>43383</v>
      </c>
      <c r="C1232" s="40">
        <f>LN('Historical Prices (PG, SP500)'!F1232/'Historical Prices (PG, SP500)'!F1231)</f>
        <v>-9.2886882056139389E-3</v>
      </c>
      <c r="D1232" s="40">
        <f>LN('Historical Prices (PG, SP500)'!O1232/'Historical Prices (PG, SP500)'!O1231)</f>
        <v>-3.3416388951566928E-2</v>
      </c>
    </row>
    <row r="1233" spans="2:4">
      <c r="B1233" s="135">
        <f>'Historical Prices (PG, SP500)'!B1233</f>
        <v>43384</v>
      </c>
      <c r="C1233" s="40">
        <f>LN('Historical Prices (PG, SP500)'!F1233/'Historical Prices (PG, SP500)'!F1232)</f>
        <v>-3.2065611912993813E-2</v>
      </c>
      <c r="D1233" s="40">
        <f>LN('Historical Prices (PG, SP500)'!O1233/'Historical Prices (PG, SP500)'!O1232)</f>
        <v>-2.0787580170271859E-2</v>
      </c>
    </row>
    <row r="1234" spans="2:4">
      <c r="B1234" s="135">
        <f>'Historical Prices (PG, SP500)'!B1234</f>
        <v>43385</v>
      </c>
      <c r="C1234" s="40">
        <f>LN('Historical Prices (PG, SP500)'!F1234/'Historical Prices (PG, SP500)'!F1233)</f>
        <v>2.4060671241210438E-3</v>
      </c>
      <c r="D1234" s="40">
        <f>LN('Historical Prices (PG, SP500)'!O1234/'Historical Prices (PG, SP500)'!O1233)</f>
        <v>1.4106235544858447E-2</v>
      </c>
    </row>
    <row r="1235" spans="2:4">
      <c r="B1235" s="135">
        <f>'Historical Prices (PG, SP500)'!B1235</f>
        <v>43388</v>
      </c>
      <c r="C1235" s="40">
        <f>LN('Historical Prices (PG, SP500)'!F1235/'Historical Prices (PG, SP500)'!F1234)</f>
        <v>1.3443245779520767E-2</v>
      </c>
      <c r="D1235" s="40">
        <f>LN('Historical Prices (PG, SP500)'!O1235/'Historical Prices (PG, SP500)'!O1234)</f>
        <v>-5.922482381780606E-3</v>
      </c>
    </row>
    <row r="1236" spans="2:4">
      <c r="B1236" s="135">
        <f>'Historical Prices (PG, SP500)'!B1236</f>
        <v>43389</v>
      </c>
      <c r="C1236" s="40">
        <f>LN('Historical Prices (PG, SP500)'!F1236/'Historical Prices (PG, SP500)'!F1235)</f>
        <v>1.0922350179892583E-2</v>
      </c>
      <c r="D1236" s="40">
        <f>LN('Historical Prices (PG, SP500)'!O1236/'Historical Prices (PG, SP500)'!O1235)</f>
        <v>2.1267828102107277E-2</v>
      </c>
    </row>
    <row r="1237" spans="2:4">
      <c r="B1237" s="135">
        <f>'Historical Prices (PG, SP500)'!B1237</f>
        <v>43390</v>
      </c>
      <c r="C1237" s="40">
        <f>LN('Historical Prices (PG, SP500)'!F1237/'Historical Prices (PG, SP500)'!F1236)</f>
        <v>1.0437854749525735E-2</v>
      </c>
      <c r="D1237" s="40">
        <f>LN('Historical Prices (PG, SP500)'!O1237/'Historical Prices (PG, SP500)'!O1236)</f>
        <v>-2.5269428490193947E-4</v>
      </c>
    </row>
    <row r="1238" spans="2:4">
      <c r="B1238" s="135">
        <f>'Historical Prices (PG, SP500)'!B1238</f>
        <v>43391</v>
      </c>
      <c r="C1238" s="40">
        <f>LN('Historical Prices (PG, SP500)'!F1238/'Historical Prices (PG, SP500)'!F1237)</f>
        <v>-1.9988364551779932E-2</v>
      </c>
      <c r="D1238" s="40">
        <f>LN('Historical Prices (PG, SP500)'!O1238/'Historical Prices (PG, SP500)'!O1237)</f>
        <v>-1.4496490704811661E-2</v>
      </c>
    </row>
    <row r="1239" spans="2:4">
      <c r="B1239" s="135">
        <f>'Historical Prices (PG, SP500)'!B1239</f>
        <v>43392</v>
      </c>
      <c r="C1239" s="40">
        <f>LN('Historical Prices (PG, SP500)'!F1239/'Historical Prices (PG, SP500)'!F1238)</f>
        <v>8.4328378481361696E-2</v>
      </c>
      <c r="D1239" s="40">
        <f>LN('Historical Prices (PG, SP500)'!O1239/'Historical Prices (PG, SP500)'!O1238)</f>
        <v>-3.6123513531813989E-4</v>
      </c>
    </row>
    <row r="1240" spans="2:4">
      <c r="B1240" s="135">
        <f>'Historical Prices (PG, SP500)'!B1240</f>
        <v>43395</v>
      </c>
      <c r="C1240" s="40">
        <f>LN('Historical Prices (PG, SP500)'!F1240/'Historical Prices (PG, SP500)'!F1239)</f>
        <v>-8.0507047361161443E-3</v>
      </c>
      <c r="D1240" s="40">
        <f>LN('Historical Prices (PG, SP500)'!O1240/'Historical Prices (PG, SP500)'!O1239)</f>
        <v>-4.3087969211804593E-3</v>
      </c>
    </row>
    <row r="1241" spans="2:4">
      <c r="B1241" s="135">
        <f>'Historical Prices (PG, SP500)'!B1241</f>
        <v>43396</v>
      </c>
      <c r="C1241" s="40">
        <f>LN('Historical Prices (PG, SP500)'!F1241/'Historical Prices (PG, SP500)'!F1240)</f>
        <v>6.4457634953285015E-3</v>
      </c>
      <c r="D1241" s="40">
        <f>LN('Historical Prices (PG, SP500)'!O1241/'Historical Prices (PG, SP500)'!O1240)</f>
        <v>-5.5270763969595856E-3</v>
      </c>
    </row>
    <row r="1242" spans="2:4">
      <c r="B1242" s="135">
        <f>'Historical Prices (PG, SP500)'!B1242</f>
        <v>43397</v>
      </c>
      <c r="C1242" s="40">
        <f>LN('Historical Prices (PG, SP500)'!F1242/'Historical Prices (PG, SP500)'!F1241)</f>
        <v>2.6046030857492478E-2</v>
      </c>
      <c r="D1242" s="40">
        <f>LN('Historical Prices (PG, SP500)'!O1242/'Historical Prices (PG, SP500)'!O1241)</f>
        <v>-3.1350773583492739E-2</v>
      </c>
    </row>
    <row r="1243" spans="2:4">
      <c r="B1243" s="135">
        <f>'Historical Prices (PG, SP500)'!B1243</f>
        <v>43398</v>
      </c>
      <c r="C1243" s="40">
        <f>LN('Historical Prices (PG, SP500)'!F1243/'Historical Prices (PG, SP500)'!F1242)</f>
        <v>-5.1552170943819642E-3</v>
      </c>
      <c r="D1243" s="40">
        <f>LN('Historical Prices (PG, SP500)'!O1243/'Historical Prices (PG, SP500)'!O1242)</f>
        <v>1.8453717716467321E-2</v>
      </c>
    </row>
    <row r="1244" spans="2:4">
      <c r="B1244" s="135">
        <f>'Historical Prices (PG, SP500)'!B1244</f>
        <v>43399</v>
      </c>
      <c r="C1244" s="40">
        <f>LN('Historical Prices (PG, SP500)'!F1244/'Historical Prices (PG, SP500)'!F1243)</f>
        <v>-1.2891719802762788E-2</v>
      </c>
      <c r="D1244" s="40">
        <f>LN('Historical Prices (PG, SP500)'!O1244/'Historical Prices (PG, SP500)'!O1243)</f>
        <v>-1.7479138029976107E-2</v>
      </c>
    </row>
    <row r="1245" spans="2:4">
      <c r="B1245" s="135">
        <f>'Historical Prices (PG, SP500)'!B1245</f>
        <v>43402</v>
      </c>
      <c r="C1245" s="40">
        <f>LN('Historical Prices (PG, SP500)'!F1245/'Historical Prices (PG, SP500)'!F1244)</f>
        <v>4.3157023504117901E-3</v>
      </c>
      <c r="D1245" s="40">
        <f>LN('Historical Prices (PG, SP500)'!O1245/'Historical Prices (PG, SP500)'!O1244)</f>
        <v>-6.5812081423931952E-3</v>
      </c>
    </row>
    <row r="1246" spans="2:4">
      <c r="B1246" s="135">
        <f>'Historical Prices (PG, SP500)'!B1246</f>
        <v>43403</v>
      </c>
      <c r="C1246" s="40">
        <f>LN('Historical Prices (PG, SP500)'!F1246/'Historical Prices (PG, SP500)'!F1245)</f>
        <v>1.0708595822365521E-2</v>
      </c>
      <c r="D1246" s="40">
        <f>LN('Historical Prices (PG, SP500)'!O1246/'Historical Prices (PG, SP500)'!O1245)</f>
        <v>1.554532304177168E-2</v>
      </c>
    </row>
    <row r="1247" spans="2:4">
      <c r="B1247" s="135">
        <f>'Historical Prices (PG, SP500)'!B1247</f>
        <v>43404</v>
      </c>
      <c r="C1247" s="40">
        <f>LN('Historical Prices (PG, SP500)'!F1247/'Historical Prices (PG, SP500)'!F1246)</f>
        <v>-5.7345633540435842E-3</v>
      </c>
      <c r="D1247" s="40">
        <f>LN('Historical Prices (PG, SP500)'!O1247/'Historical Prices (PG, SP500)'!O1246)</f>
        <v>1.0792878598247372E-2</v>
      </c>
    </row>
    <row r="1248" spans="2:4">
      <c r="B1248" s="135">
        <f>'Historical Prices (PG, SP500)'!B1248</f>
        <v>43405</v>
      </c>
      <c r="C1248" s="40">
        <f>LN('Historical Prices (PG, SP500)'!F1248/'Historical Prices (PG, SP500)'!F1247)</f>
        <v>1.0209277213535017E-2</v>
      </c>
      <c r="D1248" s="40">
        <f>LN('Historical Prices (PG, SP500)'!O1248/'Historical Prices (PG, SP500)'!O1247)</f>
        <v>1.0502498886537631E-2</v>
      </c>
    </row>
    <row r="1249" spans="2:4">
      <c r="B1249" s="135">
        <f>'Historical Prices (PG, SP500)'!B1249</f>
        <v>43406</v>
      </c>
      <c r="C1249" s="40">
        <f>LN('Historical Prices (PG, SP500)'!F1249/'Historical Prices (PG, SP500)'!F1248)</f>
        <v>2.4526434519770582E-3</v>
      </c>
      <c r="D1249" s="40">
        <f>LN('Historical Prices (PG, SP500)'!O1249/'Historical Prices (PG, SP500)'!O1248)</f>
        <v>-6.3367208382695854E-3</v>
      </c>
    </row>
    <row r="1250" spans="2:4">
      <c r="B1250" s="135">
        <f>'Historical Prices (PG, SP500)'!B1250</f>
        <v>43409</v>
      </c>
      <c r="C1250" s="40">
        <f>LN('Historical Prices (PG, SP500)'!F1250/'Historical Prices (PG, SP500)'!F1249)</f>
        <v>1.5358558771925183E-2</v>
      </c>
      <c r="D1250" s="40">
        <f>LN('Historical Prices (PG, SP500)'!O1250/'Historical Prices (PG, SP500)'!O1249)</f>
        <v>5.584693696363217E-3</v>
      </c>
    </row>
    <row r="1251" spans="2:4">
      <c r="B1251" s="135">
        <f>'Historical Prices (PG, SP500)'!B1251</f>
        <v>43410</v>
      </c>
      <c r="C1251" s="40">
        <f>LN('Historical Prices (PG, SP500)'!F1251/'Historical Prices (PG, SP500)'!F1250)</f>
        <v>3.3934135972733185E-3</v>
      </c>
      <c r="D1251" s="40">
        <f>LN('Historical Prices (PG, SP500)'!O1251/'Historical Prices (PG, SP500)'!O1250)</f>
        <v>6.239787533674419E-3</v>
      </c>
    </row>
    <row r="1252" spans="2:4">
      <c r="B1252" s="135">
        <f>'Historical Prices (PG, SP500)'!B1252</f>
        <v>43411</v>
      </c>
      <c r="C1252" s="40">
        <f>LN('Historical Prices (PG, SP500)'!F1252/'Historical Prices (PG, SP500)'!F1251)</f>
        <v>-2.4070142517298543E-3</v>
      </c>
      <c r="D1252" s="40">
        <f>LN('Historical Prices (PG, SP500)'!O1252/'Historical Prices (PG, SP500)'!O1251)</f>
        <v>2.0987078773076134E-2</v>
      </c>
    </row>
    <row r="1253" spans="2:4">
      <c r="B1253" s="135">
        <f>'Historical Prices (PG, SP500)'!B1253</f>
        <v>43412</v>
      </c>
      <c r="C1253" s="40">
        <f>LN('Historical Prices (PG, SP500)'!F1253/'Historical Prices (PG, SP500)'!F1252)</f>
        <v>7.6649332231754313E-4</v>
      </c>
      <c r="D1253" s="40">
        <f>LN('Historical Prices (PG, SP500)'!O1253/'Historical Prices (PG, SP500)'!O1252)</f>
        <v>-2.5120691829516244E-3</v>
      </c>
    </row>
    <row r="1254" spans="2:4">
      <c r="B1254" s="135">
        <f>'Historical Prices (PG, SP500)'!B1254</f>
        <v>43413</v>
      </c>
      <c r="C1254" s="40">
        <f>LN('Historical Prices (PG, SP500)'!F1254/'Historical Prices (PG, SP500)'!F1253)</f>
        <v>1.1427484331897603E-2</v>
      </c>
      <c r="D1254" s="40">
        <f>LN('Historical Prices (PG, SP500)'!O1254/'Historical Prices (PG, SP500)'!O1253)</f>
        <v>-9.241585786561252E-3</v>
      </c>
    </row>
    <row r="1255" spans="2:4">
      <c r="B1255" s="135">
        <f>'Historical Prices (PG, SP500)'!B1255</f>
        <v>43416</v>
      </c>
      <c r="C1255" s="40">
        <f>LN('Historical Prices (PG, SP500)'!F1255/'Historical Prices (PG, SP500)'!F1254)</f>
        <v>3.1331990240425637E-3</v>
      </c>
      <c r="D1255" s="40">
        <f>LN('Historical Prices (PG, SP500)'!O1255/'Historical Prices (PG, SP500)'!O1254)</f>
        <v>-1.9898150960848206E-2</v>
      </c>
    </row>
    <row r="1256" spans="2:4">
      <c r="B1256" s="135">
        <f>'Historical Prices (PG, SP500)'!B1256</f>
        <v>43417</v>
      </c>
      <c r="C1256" s="40">
        <f>LN('Historical Prices (PG, SP500)'!F1256/'Historical Prices (PG, SP500)'!F1255)</f>
        <v>8.2720996837625706E-3</v>
      </c>
      <c r="D1256" s="40">
        <f>LN('Historical Prices (PG, SP500)'!O1256/'Historical Prices (PG, SP500)'!O1255)</f>
        <v>-1.4830187990527641E-3</v>
      </c>
    </row>
    <row r="1257" spans="2:4">
      <c r="B1257" s="135">
        <f>'Historical Prices (PG, SP500)'!B1257</f>
        <v>43418</v>
      </c>
      <c r="C1257" s="40">
        <f>LN('Historical Prices (PG, SP500)'!F1257/'Historical Prices (PG, SP500)'!F1256)</f>
        <v>2.1391741745001991E-4</v>
      </c>
      <c r="D1257" s="40">
        <f>LN('Historical Prices (PG, SP500)'!O1257/'Historical Prices (PG, SP500)'!O1256)</f>
        <v>-7.5961889967371783E-3</v>
      </c>
    </row>
    <row r="1258" spans="2:4">
      <c r="B1258" s="135">
        <f>'Historical Prices (PG, SP500)'!B1258</f>
        <v>43419</v>
      </c>
      <c r="C1258" s="40">
        <f>LN('Historical Prices (PG, SP500)'!F1258/'Historical Prices (PG, SP500)'!F1257)</f>
        <v>3.6301983065406269E-3</v>
      </c>
      <c r="D1258" s="40">
        <f>LN('Historical Prices (PG, SP500)'!O1258/'Historical Prices (PG, SP500)'!O1257)</f>
        <v>1.0538032725957951E-2</v>
      </c>
    </row>
    <row r="1259" spans="2:4">
      <c r="B1259" s="135">
        <f>'Historical Prices (PG, SP500)'!B1259</f>
        <v>43420</v>
      </c>
      <c r="C1259" s="40">
        <f>LN('Historical Prices (PG, SP500)'!F1259/'Historical Prices (PG, SP500)'!F1258)</f>
        <v>-1.0660271679048387E-4</v>
      </c>
      <c r="D1259" s="40">
        <f>LN('Historical Prices (PG, SP500)'!O1259/'Historical Prices (PG, SP500)'!O1258)</f>
        <v>2.2208377717471144E-3</v>
      </c>
    </row>
    <row r="1260" spans="2:4">
      <c r="B1260" s="135">
        <f>'Historical Prices (PG, SP500)'!B1260</f>
        <v>43423</v>
      </c>
      <c r="C1260" s="40">
        <f>LN('Historical Prices (PG, SP500)'!F1260/'Historical Prices (PG, SP500)'!F1259)</f>
        <v>-5.6651212081797585E-3</v>
      </c>
      <c r="D1260" s="40">
        <f>LN('Historical Prices (PG, SP500)'!O1260/'Historical Prices (PG, SP500)'!O1259)</f>
        <v>-1.6783161581240495E-2</v>
      </c>
    </row>
    <row r="1261" spans="2:4">
      <c r="B1261" s="135">
        <f>'Historical Prices (PG, SP500)'!B1261</f>
        <v>43424</v>
      </c>
      <c r="C1261" s="40">
        <f>LN('Historical Prices (PG, SP500)'!F1261/'Historical Prices (PG, SP500)'!F1260)</f>
        <v>-1.2838010146397854E-2</v>
      </c>
      <c r="D1261" s="40">
        <f>LN('Historical Prices (PG, SP500)'!O1261/'Historical Prices (PG, SP500)'!O1260)</f>
        <v>-1.8317995222689919E-2</v>
      </c>
    </row>
    <row r="1263" spans="2:4">
      <c r="B1263" s="134"/>
    </row>
    <row r="1264" spans="2:4">
      <c r="B1264" s="134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32E71-892C-154B-A9F5-89A9D5D8F4AF}">
  <dimension ref="B1:T135"/>
  <sheetViews>
    <sheetView showGridLines="0" topLeftCell="H2" zoomScale="110" zoomScaleNormal="110" zoomScalePageLayoutView="110" workbookViewId="0">
      <selection activeCell="F31" sqref="F31"/>
    </sheetView>
  </sheetViews>
  <sheetFormatPr baseColWidth="10" defaultColWidth="16.19921875" defaultRowHeight="13"/>
  <cols>
    <col min="1" max="1" width="16.19921875" style="153"/>
    <col min="2" max="2" width="35.796875" style="153" customWidth="1"/>
    <col min="3" max="3" width="16.59765625" style="153" bestFit="1" customWidth="1"/>
    <col min="4" max="7" width="11" style="153" bestFit="1" customWidth="1"/>
    <col min="8" max="8" width="12.3984375" style="153" customWidth="1"/>
    <col min="9" max="9" width="17" style="153" bestFit="1" customWidth="1"/>
    <col min="10" max="10" width="15.796875" style="153" bestFit="1" customWidth="1"/>
    <col min="11" max="11" width="12" style="153" customWidth="1"/>
    <col min="12" max="13" width="15.796875" style="153" bestFit="1" customWidth="1"/>
    <col min="14" max="14" width="3" style="153" customWidth="1"/>
    <col min="15" max="15" width="42.796875" style="153" customWidth="1"/>
    <col min="16" max="16" width="18.3984375" style="153" bestFit="1" customWidth="1"/>
    <col min="17" max="17" width="3" style="153" customWidth="1"/>
    <col min="18" max="18" width="37" style="153" customWidth="1"/>
    <col min="19" max="19" width="16.59765625" style="263" bestFit="1" customWidth="1"/>
    <col min="20" max="20" width="3" style="153" customWidth="1"/>
    <col min="21" max="248" width="16.19921875" style="153"/>
    <col min="249" max="249" width="35.796875" style="153" customWidth="1"/>
    <col min="250" max="253" width="8.796875" style="153" customWidth="1"/>
    <col min="254" max="254" width="12.3984375" style="153" customWidth="1"/>
    <col min="255" max="259" width="8.796875" style="153" customWidth="1"/>
    <col min="260" max="260" width="3" style="153" customWidth="1"/>
    <col min="261" max="261" width="42.796875" style="153" customWidth="1"/>
    <col min="262" max="262" width="11.19921875" style="153" bestFit="1" customWidth="1"/>
    <col min="263" max="263" width="3" style="153" customWidth="1"/>
    <col min="264" max="264" width="37" style="153" customWidth="1"/>
    <col min="265" max="265" width="16.19921875" style="153"/>
    <col min="266" max="266" width="3" style="153" customWidth="1"/>
    <col min="267" max="267" width="4.19921875" style="153" customWidth="1"/>
    <col min="268" max="272" width="8.3984375" style="153" customWidth="1"/>
    <col min="273" max="273" width="8.19921875" style="153" customWidth="1"/>
    <col min="274" max="504" width="16.19921875" style="153"/>
    <col min="505" max="505" width="35.796875" style="153" customWidth="1"/>
    <col min="506" max="509" width="8.796875" style="153" customWidth="1"/>
    <col min="510" max="510" width="12.3984375" style="153" customWidth="1"/>
    <col min="511" max="515" width="8.796875" style="153" customWidth="1"/>
    <col min="516" max="516" width="3" style="153" customWidth="1"/>
    <col min="517" max="517" width="42.796875" style="153" customWidth="1"/>
    <col min="518" max="518" width="11.19921875" style="153" bestFit="1" customWidth="1"/>
    <col min="519" max="519" width="3" style="153" customWidth="1"/>
    <col min="520" max="520" width="37" style="153" customWidth="1"/>
    <col min="521" max="521" width="16.19921875" style="153"/>
    <col min="522" max="522" width="3" style="153" customWidth="1"/>
    <col min="523" max="523" width="4.19921875" style="153" customWidth="1"/>
    <col min="524" max="528" width="8.3984375" style="153" customWidth="1"/>
    <col min="529" max="529" width="8.19921875" style="153" customWidth="1"/>
    <col min="530" max="760" width="16.19921875" style="153"/>
    <col min="761" max="761" width="35.796875" style="153" customWidth="1"/>
    <col min="762" max="765" width="8.796875" style="153" customWidth="1"/>
    <col min="766" max="766" width="12.3984375" style="153" customWidth="1"/>
    <col min="767" max="771" width="8.796875" style="153" customWidth="1"/>
    <col min="772" max="772" width="3" style="153" customWidth="1"/>
    <col min="773" max="773" width="42.796875" style="153" customWidth="1"/>
    <col min="774" max="774" width="11.19921875" style="153" bestFit="1" customWidth="1"/>
    <col min="775" max="775" width="3" style="153" customWidth="1"/>
    <col min="776" max="776" width="37" style="153" customWidth="1"/>
    <col min="777" max="777" width="16.19921875" style="153"/>
    <col min="778" max="778" width="3" style="153" customWidth="1"/>
    <col min="779" max="779" width="4.19921875" style="153" customWidth="1"/>
    <col min="780" max="784" width="8.3984375" style="153" customWidth="1"/>
    <col min="785" max="785" width="8.19921875" style="153" customWidth="1"/>
    <col min="786" max="1016" width="16.19921875" style="153"/>
    <col min="1017" max="1017" width="35.796875" style="153" customWidth="1"/>
    <col min="1018" max="1021" width="8.796875" style="153" customWidth="1"/>
    <col min="1022" max="1022" width="12.3984375" style="153" customWidth="1"/>
    <col min="1023" max="1027" width="8.796875" style="153" customWidth="1"/>
    <col min="1028" max="1028" width="3" style="153" customWidth="1"/>
    <col min="1029" max="1029" width="42.796875" style="153" customWidth="1"/>
    <col min="1030" max="1030" width="11.19921875" style="153" bestFit="1" customWidth="1"/>
    <col min="1031" max="1031" width="3" style="153" customWidth="1"/>
    <col min="1032" max="1032" width="37" style="153" customWidth="1"/>
    <col min="1033" max="1033" width="16.19921875" style="153"/>
    <col min="1034" max="1034" width="3" style="153" customWidth="1"/>
    <col min="1035" max="1035" width="4.19921875" style="153" customWidth="1"/>
    <col min="1036" max="1040" width="8.3984375" style="153" customWidth="1"/>
    <col min="1041" max="1041" width="8.19921875" style="153" customWidth="1"/>
    <col min="1042" max="1272" width="16.19921875" style="153"/>
    <col min="1273" max="1273" width="35.796875" style="153" customWidth="1"/>
    <col min="1274" max="1277" width="8.796875" style="153" customWidth="1"/>
    <col min="1278" max="1278" width="12.3984375" style="153" customWidth="1"/>
    <col min="1279" max="1283" width="8.796875" style="153" customWidth="1"/>
    <col min="1284" max="1284" width="3" style="153" customWidth="1"/>
    <col min="1285" max="1285" width="42.796875" style="153" customWidth="1"/>
    <col min="1286" max="1286" width="11.19921875" style="153" bestFit="1" customWidth="1"/>
    <col min="1287" max="1287" width="3" style="153" customWidth="1"/>
    <col min="1288" max="1288" width="37" style="153" customWidth="1"/>
    <col min="1289" max="1289" width="16.19921875" style="153"/>
    <col min="1290" max="1290" width="3" style="153" customWidth="1"/>
    <col min="1291" max="1291" width="4.19921875" style="153" customWidth="1"/>
    <col min="1292" max="1296" width="8.3984375" style="153" customWidth="1"/>
    <col min="1297" max="1297" width="8.19921875" style="153" customWidth="1"/>
    <col min="1298" max="1528" width="16.19921875" style="153"/>
    <col min="1529" max="1529" width="35.796875" style="153" customWidth="1"/>
    <col min="1530" max="1533" width="8.796875" style="153" customWidth="1"/>
    <col min="1534" max="1534" width="12.3984375" style="153" customWidth="1"/>
    <col min="1535" max="1539" width="8.796875" style="153" customWidth="1"/>
    <col min="1540" max="1540" width="3" style="153" customWidth="1"/>
    <col min="1541" max="1541" width="42.796875" style="153" customWidth="1"/>
    <col min="1542" max="1542" width="11.19921875" style="153" bestFit="1" customWidth="1"/>
    <col min="1543" max="1543" width="3" style="153" customWidth="1"/>
    <col min="1544" max="1544" width="37" style="153" customWidth="1"/>
    <col min="1545" max="1545" width="16.19921875" style="153"/>
    <col min="1546" max="1546" width="3" style="153" customWidth="1"/>
    <col min="1547" max="1547" width="4.19921875" style="153" customWidth="1"/>
    <col min="1548" max="1552" width="8.3984375" style="153" customWidth="1"/>
    <col min="1553" max="1553" width="8.19921875" style="153" customWidth="1"/>
    <col min="1554" max="1784" width="16.19921875" style="153"/>
    <col min="1785" max="1785" width="35.796875" style="153" customWidth="1"/>
    <col min="1786" max="1789" width="8.796875" style="153" customWidth="1"/>
    <col min="1790" max="1790" width="12.3984375" style="153" customWidth="1"/>
    <col min="1791" max="1795" width="8.796875" style="153" customWidth="1"/>
    <col min="1796" max="1796" width="3" style="153" customWidth="1"/>
    <col min="1797" max="1797" width="42.796875" style="153" customWidth="1"/>
    <col min="1798" max="1798" width="11.19921875" style="153" bestFit="1" customWidth="1"/>
    <col min="1799" max="1799" width="3" style="153" customWidth="1"/>
    <col min="1800" max="1800" width="37" style="153" customWidth="1"/>
    <col min="1801" max="1801" width="16.19921875" style="153"/>
    <col min="1802" max="1802" width="3" style="153" customWidth="1"/>
    <col min="1803" max="1803" width="4.19921875" style="153" customWidth="1"/>
    <col min="1804" max="1808" width="8.3984375" style="153" customWidth="1"/>
    <col min="1809" max="1809" width="8.19921875" style="153" customWidth="1"/>
    <col min="1810" max="2040" width="16.19921875" style="153"/>
    <col min="2041" max="2041" width="35.796875" style="153" customWidth="1"/>
    <col min="2042" max="2045" width="8.796875" style="153" customWidth="1"/>
    <col min="2046" max="2046" width="12.3984375" style="153" customWidth="1"/>
    <col min="2047" max="2051" width="8.796875" style="153" customWidth="1"/>
    <col min="2052" max="2052" width="3" style="153" customWidth="1"/>
    <col min="2053" max="2053" width="42.796875" style="153" customWidth="1"/>
    <col min="2054" max="2054" width="11.19921875" style="153" bestFit="1" customWidth="1"/>
    <col min="2055" max="2055" width="3" style="153" customWidth="1"/>
    <col min="2056" max="2056" width="37" style="153" customWidth="1"/>
    <col min="2057" max="2057" width="16.19921875" style="153"/>
    <col min="2058" max="2058" width="3" style="153" customWidth="1"/>
    <col min="2059" max="2059" width="4.19921875" style="153" customWidth="1"/>
    <col min="2060" max="2064" width="8.3984375" style="153" customWidth="1"/>
    <col min="2065" max="2065" width="8.19921875" style="153" customWidth="1"/>
    <col min="2066" max="2296" width="16.19921875" style="153"/>
    <col min="2297" max="2297" width="35.796875" style="153" customWidth="1"/>
    <col min="2298" max="2301" width="8.796875" style="153" customWidth="1"/>
    <col min="2302" max="2302" width="12.3984375" style="153" customWidth="1"/>
    <col min="2303" max="2307" width="8.796875" style="153" customWidth="1"/>
    <col min="2308" max="2308" width="3" style="153" customWidth="1"/>
    <col min="2309" max="2309" width="42.796875" style="153" customWidth="1"/>
    <col min="2310" max="2310" width="11.19921875" style="153" bestFit="1" customWidth="1"/>
    <col min="2311" max="2311" width="3" style="153" customWidth="1"/>
    <col min="2312" max="2312" width="37" style="153" customWidth="1"/>
    <col min="2313" max="2313" width="16.19921875" style="153"/>
    <col min="2314" max="2314" width="3" style="153" customWidth="1"/>
    <col min="2315" max="2315" width="4.19921875" style="153" customWidth="1"/>
    <col min="2316" max="2320" width="8.3984375" style="153" customWidth="1"/>
    <col min="2321" max="2321" width="8.19921875" style="153" customWidth="1"/>
    <col min="2322" max="2552" width="16.19921875" style="153"/>
    <col min="2553" max="2553" width="35.796875" style="153" customWidth="1"/>
    <col min="2554" max="2557" width="8.796875" style="153" customWidth="1"/>
    <col min="2558" max="2558" width="12.3984375" style="153" customWidth="1"/>
    <col min="2559" max="2563" width="8.796875" style="153" customWidth="1"/>
    <col min="2564" max="2564" width="3" style="153" customWidth="1"/>
    <col min="2565" max="2565" width="42.796875" style="153" customWidth="1"/>
    <col min="2566" max="2566" width="11.19921875" style="153" bestFit="1" customWidth="1"/>
    <col min="2567" max="2567" width="3" style="153" customWidth="1"/>
    <col min="2568" max="2568" width="37" style="153" customWidth="1"/>
    <col min="2569" max="2569" width="16.19921875" style="153"/>
    <col min="2570" max="2570" width="3" style="153" customWidth="1"/>
    <col min="2571" max="2571" width="4.19921875" style="153" customWidth="1"/>
    <col min="2572" max="2576" width="8.3984375" style="153" customWidth="1"/>
    <col min="2577" max="2577" width="8.19921875" style="153" customWidth="1"/>
    <col min="2578" max="2808" width="16.19921875" style="153"/>
    <col min="2809" max="2809" width="35.796875" style="153" customWidth="1"/>
    <col min="2810" max="2813" width="8.796875" style="153" customWidth="1"/>
    <col min="2814" max="2814" width="12.3984375" style="153" customWidth="1"/>
    <col min="2815" max="2819" width="8.796875" style="153" customWidth="1"/>
    <col min="2820" max="2820" width="3" style="153" customWidth="1"/>
    <col min="2821" max="2821" width="42.796875" style="153" customWidth="1"/>
    <col min="2822" max="2822" width="11.19921875" style="153" bestFit="1" customWidth="1"/>
    <col min="2823" max="2823" width="3" style="153" customWidth="1"/>
    <col min="2824" max="2824" width="37" style="153" customWidth="1"/>
    <col min="2825" max="2825" width="16.19921875" style="153"/>
    <col min="2826" max="2826" width="3" style="153" customWidth="1"/>
    <col min="2827" max="2827" width="4.19921875" style="153" customWidth="1"/>
    <col min="2828" max="2832" width="8.3984375" style="153" customWidth="1"/>
    <col min="2833" max="2833" width="8.19921875" style="153" customWidth="1"/>
    <col min="2834" max="3064" width="16.19921875" style="153"/>
    <col min="3065" max="3065" width="35.796875" style="153" customWidth="1"/>
    <col min="3066" max="3069" width="8.796875" style="153" customWidth="1"/>
    <col min="3070" max="3070" width="12.3984375" style="153" customWidth="1"/>
    <col min="3071" max="3075" width="8.796875" style="153" customWidth="1"/>
    <col min="3076" max="3076" width="3" style="153" customWidth="1"/>
    <col min="3077" max="3077" width="42.796875" style="153" customWidth="1"/>
    <col min="3078" max="3078" width="11.19921875" style="153" bestFit="1" customWidth="1"/>
    <col min="3079" max="3079" width="3" style="153" customWidth="1"/>
    <col min="3080" max="3080" width="37" style="153" customWidth="1"/>
    <col min="3081" max="3081" width="16.19921875" style="153"/>
    <col min="3082" max="3082" width="3" style="153" customWidth="1"/>
    <col min="3083" max="3083" width="4.19921875" style="153" customWidth="1"/>
    <col min="3084" max="3088" width="8.3984375" style="153" customWidth="1"/>
    <col min="3089" max="3089" width="8.19921875" style="153" customWidth="1"/>
    <col min="3090" max="3320" width="16.19921875" style="153"/>
    <col min="3321" max="3321" width="35.796875" style="153" customWidth="1"/>
    <col min="3322" max="3325" width="8.796875" style="153" customWidth="1"/>
    <col min="3326" max="3326" width="12.3984375" style="153" customWidth="1"/>
    <col min="3327" max="3331" width="8.796875" style="153" customWidth="1"/>
    <col min="3332" max="3332" width="3" style="153" customWidth="1"/>
    <col min="3333" max="3333" width="42.796875" style="153" customWidth="1"/>
    <col min="3334" max="3334" width="11.19921875" style="153" bestFit="1" customWidth="1"/>
    <col min="3335" max="3335" width="3" style="153" customWidth="1"/>
    <col min="3336" max="3336" width="37" style="153" customWidth="1"/>
    <col min="3337" max="3337" width="16.19921875" style="153"/>
    <col min="3338" max="3338" width="3" style="153" customWidth="1"/>
    <col min="3339" max="3339" width="4.19921875" style="153" customWidth="1"/>
    <col min="3340" max="3344" width="8.3984375" style="153" customWidth="1"/>
    <col min="3345" max="3345" width="8.19921875" style="153" customWidth="1"/>
    <col min="3346" max="3576" width="16.19921875" style="153"/>
    <col min="3577" max="3577" width="35.796875" style="153" customWidth="1"/>
    <col min="3578" max="3581" width="8.796875" style="153" customWidth="1"/>
    <col min="3582" max="3582" width="12.3984375" style="153" customWidth="1"/>
    <col min="3583" max="3587" width="8.796875" style="153" customWidth="1"/>
    <col min="3588" max="3588" width="3" style="153" customWidth="1"/>
    <col min="3589" max="3589" width="42.796875" style="153" customWidth="1"/>
    <col min="3590" max="3590" width="11.19921875" style="153" bestFit="1" customWidth="1"/>
    <col min="3591" max="3591" width="3" style="153" customWidth="1"/>
    <col min="3592" max="3592" width="37" style="153" customWidth="1"/>
    <col min="3593" max="3593" width="16.19921875" style="153"/>
    <col min="3594" max="3594" width="3" style="153" customWidth="1"/>
    <col min="3595" max="3595" width="4.19921875" style="153" customWidth="1"/>
    <col min="3596" max="3600" width="8.3984375" style="153" customWidth="1"/>
    <col min="3601" max="3601" width="8.19921875" style="153" customWidth="1"/>
    <col min="3602" max="3832" width="16.19921875" style="153"/>
    <col min="3833" max="3833" width="35.796875" style="153" customWidth="1"/>
    <col min="3834" max="3837" width="8.796875" style="153" customWidth="1"/>
    <col min="3838" max="3838" width="12.3984375" style="153" customWidth="1"/>
    <col min="3839" max="3843" width="8.796875" style="153" customWidth="1"/>
    <col min="3844" max="3844" width="3" style="153" customWidth="1"/>
    <col min="3845" max="3845" width="42.796875" style="153" customWidth="1"/>
    <col min="3846" max="3846" width="11.19921875" style="153" bestFit="1" customWidth="1"/>
    <col min="3847" max="3847" width="3" style="153" customWidth="1"/>
    <col min="3848" max="3848" width="37" style="153" customWidth="1"/>
    <col min="3849" max="3849" width="16.19921875" style="153"/>
    <col min="3850" max="3850" width="3" style="153" customWidth="1"/>
    <col min="3851" max="3851" width="4.19921875" style="153" customWidth="1"/>
    <col min="3852" max="3856" width="8.3984375" style="153" customWidth="1"/>
    <col min="3857" max="3857" width="8.19921875" style="153" customWidth="1"/>
    <col min="3858" max="4088" width="16.19921875" style="153"/>
    <col min="4089" max="4089" width="35.796875" style="153" customWidth="1"/>
    <col min="4090" max="4093" width="8.796875" style="153" customWidth="1"/>
    <col min="4094" max="4094" width="12.3984375" style="153" customWidth="1"/>
    <col min="4095" max="4099" width="8.796875" style="153" customWidth="1"/>
    <col min="4100" max="4100" width="3" style="153" customWidth="1"/>
    <col min="4101" max="4101" width="42.796875" style="153" customWidth="1"/>
    <col min="4102" max="4102" width="11.19921875" style="153" bestFit="1" customWidth="1"/>
    <col min="4103" max="4103" width="3" style="153" customWidth="1"/>
    <col min="4104" max="4104" width="37" style="153" customWidth="1"/>
    <col min="4105" max="4105" width="16.19921875" style="153"/>
    <col min="4106" max="4106" width="3" style="153" customWidth="1"/>
    <col min="4107" max="4107" width="4.19921875" style="153" customWidth="1"/>
    <col min="4108" max="4112" width="8.3984375" style="153" customWidth="1"/>
    <col min="4113" max="4113" width="8.19921875" style="153" customWidth="1"/>
    <col min="4114" max="4344" width="16.19921875" style="153"/>
    <col min="4345" max="4345" width="35.796875" style="153" customWidth="1"/>
    <col min="4346" max="4349" width="8.796875" style="153" customWidth="1"/>
    <col min="4350" max="4350" width="12.3984375" style="153" customWidth="1"/>
    <col min="4351" max="4355" width="8.796875" style="153" customWidth="1"/>
    <col min="4356" max="4356" width="3" style="153" customWidth="1"/>
    <col min="4357" max="4357" width="42.796875" style="153" customWidth="1"/>
    <col min="4358" max="4358" width="11.19921875" style="153" bestFit="1" customWidth="1"/>
    <col min="4359" max="4359" width="3" style="153" customWidth="1"/>
    <col min="4360" max="4360" width="37" style="153" customWidth="1"/>
    <col min="4361" max="4361" width="16.19921875" style="153"/>
    <col min="4362" max="4362" width="3" style="153" customWidth="1"/>
    <col min="4363" max="4363" width="4.19921875" style="153" customWidth="1"/>
    <col min="4364" max="4368" width="8.3984375" style="153" customWidth="1"/>
    <col min="4369" max="4369" width="8.19921875" style="153" customWidth="1"/>
    <col min="4370" max="4600" width="16.19921875" style="153"/>
    <col min="4601" max="4601" width="35.796875" style="153" customWidth="1"/>
    <col min="4602" max="4605" width="8.796875" style="153" customWidth="1"/>
    <col min="4606" max="4606" width="12.3984375" style="153" customWidth="1"/>
    <col min="4607" max="4611" width="8.796875" style="153" customWidth="1"/>
    <col min="4612" max="4612" width="3" style="153" customWidth="1"/>
    <col min="4613" max="4613" width="42.796875" style="153" customWidth="1"/>
    <col min="4614" max="4614" width="11.19921875" style="153" bestFit="1" customWidth="1"/>
    <col min="4615" max="4615" width="3" style="153" customWidth="1"/>
    <col min="4616" max="4616" width="37" style="153" customWidth="1"/>
    <col min="4617" max="4617" width="16.19921875" style="153"/>
    <col min="4618" max="4618" width="3" style="153" customWidth="1"/>
    <col min="4619" max="4619" width="4.19921875" style="153" customWidth="1"/>
    <col min="4620" max="4624" width="8.3984375" style="153" customWidth="1"/>
    <col min="4625" max="4625" width="8.19921875" style="153" customWidth="1"/>
    <col min="4626" max="4856" width="16.19921875" style="153"/>
    <col min="4857" max="4857" width="35.796875" style="153" customWidth="1"/>
    <col min="4858" max="4861" width="8.796875" style="153" customWidth="1"/>
    <col min="4862" max="4862" width="12.3984375" style="153" customWidth="1"/>
    <col min="4863" max="4867" width="8.796875" style="153" customWidth="1"/>
    <col min="4868" max="4868" width="3" style="153" customWidth="1"/>
    <col min="4869" max="4869" width="42.796875" style="153" customWidth="1"/>
    <col min="4870" max="4870" width="11.19921875" style="153" bestFit="1" customWidth="1"/>
    <col min="4871" max="4871" width="3" style="153" customWidth="1"/>
    <col min="4872" max="4872" width="37" style="153" customWidth="1"/>
    <col min="4873" max="4873" width="16.19921875" style="153"/>
    <col min="4874" max="4874" width="3" style="153" customWidth="1"/>
    <col min="4875" max="4875" width="4.19921875" style="153" customWidth="1"/>
    <col min="4876" max="4880" width="8.3984375" style="153" customWidth="1"/>
    <col min="4881" max="4881" width="8.19921875" style="153" customWidth="1"/>
    <col min="4882" max="5112" width="16.19921875" style="153"/>
    <col min="5113" max="5113" width="35.796875" style="153" customWidth="1"/>
    <col min="5114" max="5117" width="8.796875" style="153" customWidth="1"/>
    <col min="5118" max="5118" width="12.3984375" style="153" customWidth="1"/>
    <col min="5119" max="5123" width="8.796875" style="153" customWidth="1"/>
    <col min="5124" max="5124" width="3" style="153" customWidth="1"/>
    <col min="5125" max="5125" width="42.796875" style="153" customWidth="1"/>
    <col min="5126" max="5126" width="11.19921875" style="153" bestFit="1" customWidth="1"/>
    <col min="5127" max="5127" width="3" style="153" customWidth="1"/>
    <col min="5128" max="5128" width="37" style="153" customWidth="1"/>
    <col min="5129" max="5129" width="16.19921875" style="153"/>
    <col min="5130" max="5130" width="3" style="153" customWidth="1"/>
    <col min="5131" max="5131" width="4.19921875" style="153" customWidth="1"/>
    <col min="5132" max="5136" width="8.3984375" style="153" customWidth="1"/>
    <col min="5137" max="5137" width="8.19921875" style="153" customWidth="1"/>
    <col min="5138" max="5368" width="16.19921875" style="153"/>
    <col min="5369" max="5369" width="35.796875" style="153" customWidth="1"/>
    <col min="5370" max="5373" width="8.796875" style="153" customWidth="1"/>
    <col min="5374" max="5374" width="12.3984375" style="153" customWidth="1"/>
    <col min="5375" max="5379" width="8.796875" style="153" customWidth="1"/>
    <col min="5380" max="5380" width="3" style="153" customWidth="1"/>
    <col min="5381" max="5381" width="42.796875" style="153" customWidth="1"/>
    <col min="5382" max="5382" width="11.19921875" style="153" bestFit="1" customWidth="1"/>
    <col min="5383" max="5383" width="3" style="153" customWidth="1"/>
    <col min="5384" max="5384" width="37" style="153" customWidth="1"/>
    <col min="5385" max="5385" width="16.19921875" style="153"/>
    <col min="5386" max="5386" width="3" style="153" customWidth="1"/>
    <col min="5387" max="5387" width="4.19921875" style="153" customWidth="1"/>
    <col min="5388" max="5392" width="8.3984375" style="153" customWidth="1"/>
    <col min="5393" max="5393" width="8.19921875" style="153" customWidth="1"/>
    <col min="5394" max="5624" width="16.19921875" style="153"/>
    <col min="5625" max="5625" width="35.796875" style="153" customWidth="1"/>
    <col min="5626" max="5629" width="8.796875" style="153" customWidth="1"/>
    <col min="5630" max="5630" width="12.3984375" style="153" customWidth="1"/>
    <col min="5631" max="5635" width="8.796875" style="153" customWidth="1"/>
    <col min="5636" max="5636" width="3" style="153" customWidth="1"/>
    <col min="5637" max="5637" width="42.796875" style="153" customWidth="1"/>
    <col min="5638" max="5638" width="11.19921875" style="153" bestFit="1" customWidth="1"/>
    <col min="5639" max="5639" width="3" style="153" customWidth="1"/>
    <col min="5640" max="5640" width="37" style="153" customWidth="1"/>
    <col min="5641" max="5641" width="16.19921875" style="153"/>
    <col min="5642" max="5642" width="3" style="153" customWidth="1"/>
    <col min="5643" max="5643" width="4.19921875" style="153" customWidth="1"/>
    <col min="5644" max="5648" width="8.3984375" style="153" customWidth="1"/>
    <col min="5649" max="5649" width="8.19921875" style="153" customWidth="1"/>
    <col min="5650" max="5880" width="16.19921875" style="153"/>
    <col min="5881" max="5881" width="35.796875" style="153" customWidth="1"/>
    <col min="5882" max="5885" width="8.796875" style="153" customWidth="1"/>
    <col min="5886" max="5886" width="12.3984375" style="153" customWidth="1"/>
    <col min="5887" max="5891" width="8.796875" style="153" customWidth="1"/>
    <col min="5892" max="5892" width="3" style="153" customWidth="1"/>
    <col min="5893" max="5893" width="42.796875" style="153" customWidth="1"/>
    <col min="5894" max="5894" width="11.19921875" style="153" bestFit="1" customWidth="1"/>
    <col min="5895" max="5895" width="3" style="153" customWidth="1"/>
    <col min="5896" max="5896" width="37" style="153" customWidth="1"/>
    <col min="5897" max="5897" width="16.19921875" style="153"/>
    <col min="5898" max="5898" width="3" style="153" customWidth="1"/>
    <col min="5899" max="5899" width="4.19921875" style="153" customWidth="1"/>
    <col min="5900" max="5904" width="8.3984375" style="153" customWidth="1"/>
    <col min="5905" max="5905" width="8.19921875" style="153" customWidth="1"/>
    <col min="5906" max="6136" width="16.19921875" style="153"/>
    <col min="6137" max="6137" width="35.796875" style="153" customWidth="1"/>
    <col min="6138" max="6141" width="8.796875" style="153" customWidth="1"/>
    <col min="6142" max="6142" width="12.3984375" style="153" customWidth="1"/>
    <col min="6143" max="6147" width="8.796875" style="153" customWidth="1"/>
    <col min="6148" max="6148" width="3" style="153" customWidth="1"/>
    <col min="6149" max="6149" width="42.796875" style="153" customWidth="1"/>
    <col min="6150" max="6150" width="11.19921875" style="153" bestFit="1" customWidth="1"/>
    <col min="6151" max="6151" width="3" style="153" customWidth="1"/>
    <col min="6152" max="6152" width="37" style="153" customWidth="1"/>
    <col min="6153" max="6153" width="16.19921875" style="153"/>
    <col min="6154" max="6154" width="3" style="153" customWidth="1"/>
    <col min="6155" max="6155" width="4.19921875" style="153" customWidth="1"/>
    <col min="6156" max="6160" width="8.3984375" style="153" customWidth="1"/>
    <col min="6161" max="6161" width="8.19921875" style="153" customWidth="1"/>
    <col min="6162" max="6392" width="16.19921875" style="153"/>
    <col min="6393" max="6393" width="35.796875" style="153" customWidth="1"/>
    <col min="6394" max="6397" width="8.796875" style="153" customWidth="1"/>
    <col min="6398" max="6398" width="12.3984375" style="153" customWidth="1"/>
    <col min="6399" max="6403" width="8.796875" style="153" customWidth="1"/>
    <col min="6404" max="6404" width="3" style="153" customWidth="1"/>
    <col min="6405" max="6405" width="42.796875" style="153" customWidth="1"/>
    <col min="6406" max="6406" width="11.19921875" style="153" bestFit="1" customWidth="1"/>
    <col min="6407" max="6407" width="3" style="153" customWidth="1"/>
    <col min="6408" max="6408" width="37" style="153" customWidth="1"/>
    <col min="6409" max="6409" width="16.19921875" style="153"/>
    <col min="6410" max="6410" width="3" style="153" customWidth="1"/>
    <col min="6411" max="6411" width="4.19921875" style="153" customWidth="1"/>
    <col min="6412" max="6416" width="8.3984375" style="153" customWidth="1"/>
    <col min="6417" max="6417" width="8.19921875" style="153" customWidth="1"/>
    <col min="6418" max="6648" width="16.19921875" style="153"/>
    <col min="6649" max="6649" width="35.796875" style="153" customWidth="1"/>
    <col min="6650" max="6653" width="8.796875" style="153" customWidth="1"/>
    <col min="6654" max="6654" width="12.3984375" style="153" customWidth="1"/>
    <col min="6655" max="6659" width="8.796875" style="153" customWidth="1"/>
    <col min="6660" max="6660" width="3" style="153" customWidth="1"/>
    <col min="6661" max="6661" width="42.796875" style="153" customWidth="1"/>
    <col min="6662" max="6662" width="11.19921875" style="153" bestFit="1" customWidth="1"/>
    <col min="6663" max="6663" width="3" style="153" customWidth="1"/>
    <col min="6664" max="6664" width="37" style="153" customWidth="1"/>
    <col min="6665" max="6665" width="16.19921875" style="153"/>
    <col min="6666" max="6666" width="3" style="153" customWidth="1"/>
    <col min="6667" max="6667" width="4.19921875" style="153" customWidth="1"/>
    <col min="6668" max="6672" width="8.3984375" style="153" customWidth="1"/>
    <col min="6673" max="6673" width="8.19921875" style="153" customWidth="1"/>
    <col min="6674" max="6904" width="16.19921875" style="153"/>
    <col min="6905" max="6905" width="35.796875" style="153" customWidth="1"/>
    <col min="6906" max="6909" width="8.796875" style="153" customWidth="1"/>
    <col min="6910" max="6910" width="12.3984375" style="153" customWidth="1"/>
    <col min="6911" max="6915" width="8.796875" style="153" customWidth="1"/>
    <col min="6916" max="6916" width="3" style="153" customWidth="1"/>
    <col min="6917" max="6917" width="42.796875" style="153" customWidth="1"/>
    <col min="6918" max="6918" width="11.19921875" style="153" bestFit="1" customWidth="1"/>
    <col min="6919" max="6919" width="3" style="153" customWidth="1"/>
    <col min="6920" max="6920" width="37" style="153" customWidth="1"/>
    <col min="6921" max="6921" width="16.19921875" style="153"/>
    <col min="6922" max="6922" width="3" style="153" customWidth="1"/>
    <col min="6923" max="6923" width="4.19921875" style="153" customWidth="1"/>
    <col min="6924" max="6928" width="8.3984375" style="153" customWidth="1"/>
    <col min="6929" max="6929" width="8.19921875" style="153" customWidth="1"/>
    <col min="6930" max="7160" width="16.19921875" style="153"/>
    <col min="7161" max="7161" width="35.796875" style="153" customWidth="1"/>
    <col min="7162" max="7165" width="8.796875" style="153" customWidth="1"/>
    <col min="7166" max="7166" width="12.3984375" style="153" customWidth="1"/>
    <col min="7167" max="7171" width="8.796875" style="153" customWidth="1"/>
    <col min="7172" max="7172" width="3" style="153" customWidth="1"/>
    <col min="7173" max="7173" width="42.796875" style="153" customWidth="1"/>
    <col min="7174" max="7174" width="11.19921875" style="153" bestFit="1" customWidth="1"/>
    <col min="7175" max="7175" width="3" style="153" customWidth="1"/>
    <col min="7176" max="7176" width="37" style="153" customWidth="1"/>
    <col min="7177" max="7177" width="16.19921875" style="153"/>
    <col min="7178" max="7178" width="3" style="153" customWidth="1"/>
    <col min="7179" max="7179" width="4.19921875" style="153" customWidth="1"/>
    <col min="7180" max="7184" width="8.3984375" style="153" customWidth="1"/>
    <col min="7185" max="7185" width="8.19921875" style="153" customWidth="1"/>
    <col min="7186" max="7416" width="16.19921875" style="153"/>
    <col min="7417" max="7417" width="35.796875" style="153" customWidth="1"/>
    <col min="7418" max="7421" width="8.796875" style="153" customWidth="1"/>
    <col min="7422" max="7422" width="12.3984375" style="153" customWidth="1"/>
    <col min="7423" max="7427" width="8.796875" style="153" customWidth="1"/>
    <col min="7428" max="7428" width="3" style="153" customWidth="1"/>
    <col min="7429" max="7429" width="42.796875" style="153" customWidth="1"/>
    <col min="7430" max="7430" width="11.19921875" style="153" bestFit="1" customWidth="1"/>
    <col min="7431" max="7431" width="3" style="153" customWidth="1"/>
    <col min="7432" max="7432" width="37" style="153" customWidth="1"/>
    <col min="7433" max="7433" width="16.19921875" style="153"/>
    <col min="7434" max="7434" width="3" style="153" customWidth="1"/>
    <col min="7435" max="7435" width="4.19921875" style="153" customWidth="1"/>
    <col min="7436" max="7440" width="8.3984375" style="153" customWidth="1"/>
    <col min="7441" max="7441" width="8.19921875" style="153" customWidth="1"/>
    <col min="7442" max="7672" width="16.19921875" style="153"/>
    <col min="7673" max="7673" width="35.796875" style="153" customWidth="1"/>
    <col min="7674" max="7677" width="8.796875" style="153" customWidth="1"/>
    <col min="7678" max="7678" width="12.3984375" style="153" customWidth="1"/>
    <col min="7679" max="7683" width="8.796875" style="153" customWidth="1"/>
    <col min="7684" max="7684" width="3" style="153" customWidth="1"/>
    <col min="7685" max="7685" width="42.796875" style="153" customWidth="1"/>
    <col min="7686" max="7686" width="11.19921875" style="153" bestFit="1" customWidth="1"/>
    <col min="7687" max="7687" width="3" style="153" customWidth="1"/>
    <col min="7688" max="7688" width="37" style="153" customWidth="1"/>
    <col min="7689" max="7689" width="16.19921875" style="153"/>
    <col min="7690" max="7690" width="3" style="153" customWidth="1"/>
    <col min="7691" max="7691" width="4.19921875" style="153" customWidth="1"/>
    <col min="7692" max="7696" width="8.3984375" style="153" customWidth="1"/>
    <col min="7697" max="7697" width="8.19921875" style="153" customWidth="1"/>
    <col min="7698" max="7928" width="16.19921875" style="153"/>
    <col min="7929" max="7929" width="35.796875" style="153" customWidth="1"/>
    <col min="7930" max="7933" width="8.796875" style="153" customWidth="1"/>
    <col min="7934" max="7934" width="12.3984375" style="153" customWidth="1"/>
    <col min="7935" max="7939" width="8.796875" style="153" customWidth="1"/>
    <col min="7940" max="7940" width="3" style="153" customWidth="1"/>
    <col min="7941" max="7941" width="42.796875" style="153" customWidth="1"/>
    <col min="7942" max="7942" width="11.19921875" style="153" bestFit="1" customWidth="1"/>
    <col min="7943" max="7943" width="3" style="153" customWidth="1"/>
    <col min="7944" max="7944" width="37" style="153" customWidth="1"/>
    <col min="7945" max="7945" width="16.19921875" style="153"/>
    <col min="7946" max="7946" width="3" style="153" customWidth="1"/>
    <col min="7947" max="7947" width="4.19921875" style="153" customWidth="1"/>
    <col min="7948" max="7952" width="8.3984375" style="153" customWidth="1"/>
    <col min="7953" max="7953" width="8.19921875" style="153" customWidth="1"/>
    <col min="7954" max="8184" width="16.19921875" style="153"/>
    <col min="8185" max="8185" width="35.796875" style="153" customWidth="1"/>
    <col min="8186" max="8189" width="8.796875" style="153" customWidth="1"/>
    <col min="8190" max="8190" width="12.3984375" style="153" customWidth="1"/>
    <col min="8191" max="8195" width="8.796875" style="153" customWidth="1"/>
    <col min="8196" max="8196" width="3" style="153" customWidth="1"/>
    <col min="8197" max="8197" width="42.796875" style="153" customWidth="1"/>
    <col min="8198" max="8198" width="11.19921875" style="153" bestFit="1" customWidth="1"/>
    <col min="8199" max="8199" width="3" style="153" customWidth="1"/>
    <col min="8200" max="8200" width="37" style="153" customWidth="1"/>
    <col min="8201" max="8201" width="16.19921875" style="153"/>
    <col min="8202" max="8202" width="3" style="153" customWidth="1"/>
    <col min="8203" max="8203" width="4.19921875" style="153" customWidth="1"/>
    <col min="8204" max="8208" width="8.3984375" style="153" customWidth="1"/>
    <col min="8209" max="8209" width="8.19921875" style="153" customWidth="1"/>
    <col min="8210" max="8440" width="16.19921875" style="153"/>
    <col min="8441" max="8441" width="35.796875" style="153" customWidth="1"/>
    <col min="8442" max="8445" width="8.796875" style="153" customWidth="1"/>
    <col min="8446" max="8446" width="12.3984375" style="153" customWidth="1"/>
    <col min="8447" max="8451" width="8.796875" style="153" customWidth="1"/>
    <col min="8452" max="8452" width="3" style="153" customWidth="1"/>
    <col min="8453" max="8453" width="42.796875" style="153" customWidth="1"/>
    <col min="8454" max="8454" width="11.19921875" style="153" bestFit="1" customWidth="1"/>
    <col min="8455" max="8455" width="3" style="153" customWidth="1"/>
    <col min="8456" max="8456" width="37" style="153" customWidth="1"/>
    <col min="8457" max="8457" width="16.19921875" style="153"/>
    <col min="8458" max="8458" width="3" style="153" customWidth="1"/>
    <col min="8459" max="8459" width="4.19921875" style="153" customWidth="1"/>
    <col min="8460" max="8464" width="8.3984375" style="153" customWidth="1"/>
    <col min="8465" max="8465" width="8.19921875" style="153" customWidth="1"/>
    <col min="8466" max="8696" width="16.19921875" style="153"/>
    <col min="8697" max="8697" width="35.796875" style="153" customWidth="1"/>
    <col min="8698" max="8701" width="8.796875" style="153" customWidth="1"/>
    <col min="8702" max="8702" width="12.3984375" style="153" customWidth="1"/>
    <col min="8703" max="8707" width="8.796875" style="153" customWidth="1"/>
    <col min="8708" max="8708" width="3" style="153" customWidth="1"/>
    <col min="8709" max="8709" width="42.796875" style="153" customWidth="1"/>
    <col min="8710" max="8710" width="11.19921875" style="153" bestFit="1" customWidth="1"/>
    <col min="8711" max="8711" width="3" style="153" customWidth="1"/>
    <col min="8712" max="8712" width="37" style="153" customWidth="1"/>
    <col min="8713" max="8713" width="16.19921875" style="153"/>
    <col min="8714" max="8714" width="3" style="153" customWidth="1"/>
    <col min="8715" max="8715" width="4.19921875" style="153" customWidth="1"/>
    <col min="8716" max="8720" width="8.3984375" style="153" customWidth="1"/>
    <col min="8721" max="8721" width="8.19921875" style="153" customWidth="1"/>
    <col min="8722" max="8952" width="16.19921875" style="153"/>
    <col min="8953" max="8953" width="35.796875" style="153" customWidth="1"/>
    <col min="8954" max="8957" width="8.796875" style="153" customWidth="1"/>
    <col min="8958" max="8958" width="12.3984375" style="153" customWidth="1"/>
    <col min="8959" max="8963" width="8.796875" style="153" customWidth="1"/>
    <col min="8964" max="8964" width="3" style="153" customWidth="1"/>
    <col min="8965" max="8965" width="42.796875" style="153" customWidth="1"/>
    <col min="8966" max="8966" width="11.19921875" style="153" bestFit="1" customWidth="1"/>
    <col min="8967" max="8967" width="3" style="153" customWidth="1"/>
    <col min="8968" max="8968" width="37" style="153" customWidth="1"/>
    <col min="8969" max="8969" width="16.19921875" style="153"/>
    <col min="8970" max="8970" width="3" style="153" customWidth="1"/>
    <col min="8971" max="8971" width="4.19921875" style="153" customWidth="1"/>
    <col min="8972" max="8976" width="8.3984375" style="153" customWidth="1"/>
    <col min="8977" max="8977" width="8.19921875" style="153" customWidth="1"/>
    <col min="8978" max="9208" width="16.19921875" style="153"/>
    <col min="9209" max="9209" width="35.796875" style="153" customWidth="1"/>
    <col min="9210" max="9213" width="8.796875" style="153" customWidth="1"/>
    <col min="9214" max="9214" width="12.3984375" style="153" customWidth="1"/>
    <col min="9215" max="9219" width="8.796875" style="153" customWidth="1"/>
    <col min="9220" max="9220" width="3" style="153" customWidth="1"/>
    <col min="9221" max="9221" width="42.796875" style="153" customWidth="1"/>
    <col min="9222" max="9222" width="11.19921875" style="153" bestFit="1" customWidth="1"/>
    <col min="9223" max="9223" width="3" style="153" customWidth="1"/>
    <col min="9224" max="9224" width="37" style="153" customWidth="1"/>
    <col min="9225" max="9225" width="16.19921875" style="153"/>
    <col min="9226" max="9226" width="3" style="153" customWidth="1"/>
    <col min="9227" max="9227" width="4.19921875" style="153" customWidth="1"/>
    <col min="9228" max="9232" width="8.3984375" style="153" customWidth="1"/>
    <col min="9233" max="9233" width="8.19921875" style="153" customWidth="1"/>
    <col min="9234" max="9464" width="16.19921875" style="153"/>
    <col min="9465" max="9465" width="35.796875" style="153" customWidth="1"/>
    <col min="9466" max="9469" width="8.796875" style="153" customWidth="1"/>
    <col min="9470" max="9470" width="12.3984375" style="153" customWidth="1"/>
    <col min="9471" max="9475" width="8.796875" style="153" customWidth="1"/>
    <col min="9476" max="9476" width="3" style="153" customWidth="1"/>
    <col min="9477" max="9477" width="42.796875" style="153" customWidth="1"/>
    <col min="9478" max="9478" width="11.19921875" style="153" bestFit="1" customWidth="1"/>
    <col min="9479" max="9479" width="3" style="153" customWidth="1"/>
    <col min="9480" max="9480" width="37" style="153" customWidth="1"/>
    <col min="9481" max="9481" width="16.19921875" style="153"/>
    <col min="9482" max="9482" width="3" style="153" customWidth="1"/>
    <col min="9483" max="9483" width="4.19921875" style="153" customWidth="1"/>
    <col min="9484" max="9488" width="8.3984375" style="153" customWidth="1"/>
    <col min="9489" max="9489" width="8.19921875" style="153" customWidth="1"/>
    <col min="9490" max="9720" width="16.19921875" style="153"/>
    <col min="9721" max="9721" width="35.796875" style="153" customWidth="1"/>
    <col min="9722" max="9725" width="8.796875" style="153" customWidth="1"/>
    <col min="9726" max="9726" width="12.3984375" style="153" customWidth="1"/>
    <col min="9727" max="9731" width="8.796875" style="153" customWidth="1"/>
    <col min="9732" max="9732" width="3" style="153" customWidth="1"/>
    <col min="9733" max="9733" width="42.796875" style="153" customWidth="1"/>
    <col min="9734" max="9734" width="11.19921875" style="153" bestFit="1" customWidth="1"/>
    <col min="9735" max="9735" width="3" style="153" customWidth="1"/>
    <col min="9736" max="9736" width="37" style="153" customWidth="1"/>
    <col min="9737" max="9737" width="16.19921875" style="153"/>
    <col min="9738" max="9738" width="3" style="153" customWidth="1"/>
    <col min="9739" max="9739" width="4.19921875" style="153" customWidth="1"/>
    <col min="9740" max="9744" width="8.3984375" style="153" customWidth="1"/>
    <col min="9745" max="9745" width="8.19921875" style="153" customWidth="1"/>
    <col min="9746" max="9976" width="16.19921875" style="153"/>
    <col min="9977" max="9977" width="35.796875" style="153" customWidth="1"/>
    <col min="9978" max="9981" width="8.796875" style="153" customWidth="1"/>
    <col min="9982" max="9982" width="12.3984375" style="153" customWidth="1"/>
    <col min="9983" max="9987" width="8.796875" style="153" customWidth="1"/>
    <col min="9988" max="9988" width="3" style="153" customWidth="1"/>
    <col min="9989" max="9989" width="42.796875" style="153" customWidth="1"/>
    <col min="9990" max="9990" width="11.19921875" style="153" bestFit="1" customWidth="1"/>
    <col min="9991" max="9991" width="3" style="153" customWidth="1"/>
    <col min="9992" max="9992" width="37" style="153" customWidth="1"/>
    <col min="9993" max="9993" width="16.19921875" style="153"/>
    <col min="9994" max="9994" width="3" style="153" customWidth="1"/>
    <col min="9995" max="9995" width="4.19921875" style="153" customWidth="1"/>
    <col min="9996" max="10000" width="8.3984375" style="153" customWidth="1"/>
    <col min="10001" max="10001" width="8.19921875" style="153" customWidth="1"/>
    <col min="10002" max="10232" width="16.19921875" style="153"/>
    <col min="10233" max="10233" width="35.796875" style="153" customWidth="1"/>
    <col min="10234" max="10237" width="8.796875" style="153" customWidth="1"/>
    <col min="10238" max="10238" width="12.3984375" style="153" customWidth="1"/>
    <col min="10239" max="10243" width="8.796875" style="153" customWidth="1"/>
    <col min="10244" max="10244" width="3" style="153" customWidth="1"/>
    <col min="10245" max="10245" width="42.796875" style="153" customWidth="1"/>
    <col min="10246" max="10246" width="11.19921875" style="153" bestFit="1" customWidth="1"/>
    <col min="10247" max="10247" width="3" style="153" customWidth="1"/>
    <col min="10248" max="10248" width="37" style="153" customWidth="1"/>
    <col min="10249" max="10249" width="16.19921875" style="153"/>
    <col min="10250" max="10250" width="3" style="153" customWidth="1"/>
    <col min="10251" max="10251" width="4.19921875" style="153" customWidth="1"/>
    <col min="10252" max="10256" width="8.3984375" style="153" customWidth="1"/>
    <col min="10257" max="10257" width="8.19921875" style="153" customWidth="1"/>
    <col min="10258" max="10488" width="16.19921875" style="153"/>
    <col min="10489" max="10489" width="35.796875" style="153" customWidth="1"/>
    <col min="10490" max="10493" width="8.796875" style="153" customWidth="1"/>
    <col min="10494" max="10494" width="12.3984375" style="153" customWidth="1"/>
    <col min="10495" max="10499" width="8.796875" style="153" customWidth="1"/>
    <col min="10500" max="10500" width="3" style="153" customWidth="1"/>
    <col min="10501" max="10501" width="42.796875" style="153" customWidth="1"/>
    <col min="10502" max="10502" width="11.19921875" style="153" bestFit="1" customWidth="1"/>
    <col min="10503" max="10503" width="3" style="153" customWidth="1"/>
    <col min="10504" max="10504" width="37" style="153" customWidth="1"/>
    <col min="10505" max="10505" width="16.19921875" style="153"/>
    <col min="10506" max="10506" width="3" style="153" customWidth="1"/>
    <col min="10507" max="10507" width="4.19921875" style="153" customWidth="1"/>
    <col min="10508" max="10512" width="8.3984375" style="153" customWidth="1"/>
    <col min="10513" max="10513" width="8.19921875" style="153" customWidth="1"/>
    <col min="10514" max="10744" width="16.19921875" style="153"/>
    <col min="10745" max="10745" width="35.796875" style="153" customWidth="1"/>
    <col min="10746" max="10749" width="8.796875" style="153" customWidth="1"/>
    <col min="10750" max="10750" width="12.3984375" style="153" customWidth="1"/>
    <col min="10751" max="10755" width="8.796875" style="153" customWidth="1"/>
    <col min="10756" max="10756" width="3" style="153" customWidth="1"/>
    <col min="10757" max="10757" width="42.796875" style="153" customWidth="1"/>
    <col min="10758" max="10758" width="11.19921875" style="153" bestFit="1" customWidth="1"/>
    <col min="10759" max="10759" width="3" style="153" customWidth="1"/>
    <col min="10760" max="10760" width="37" style="153" customWidth="1"/>
    <col min="10761" max="10761" width="16.19921875" style="153"/>
    <col min="10762" max="10762" width="3" style="153" customWidth="1"/>
    <col min="10763" max="10763" width="4.19921875" style="153" customWidth="1"/>
    <col min="10764" max="10768" width="8.3984375" style="153" customWidth="1"/>
    <col min="10769" max="10769" width="8.19921875" style="153" customWidth="1"/>
    <col min="10770" max="11000" width="16.19921875" style="153"/>
    <col min="11001" max="11001" width="35.796875" style="153" customWidth="1"/>
    <col min="11002" max="11005" width="8.796875" style="153" customWidth="1"/>
    <col min="11006" max="11006" width="12.3984375" style="153" customWidth="1"/>
    <col min="11007" max="11011" width="8.796875" style="153" customWidth="1"/>
    <col min="11012" max="11012" width="3" style="153" customWidth="1"/>
    <col min="11013" max="11013" width="42.796875" style="153" customWidth="1"/>
    <col min="11014" max="11014" width="11.19921875" style="153" bestFit="1" customWidth="1"/>
    <col min="11015" max="11015" width="3" style="153" customWidth="1"/>
    <col min="11016" max="11016" width="37" style="153" customWidth="1"/>
    <col min="11017" max="11017" width="16.19921875" style="153"/>
    <col min="11018" max="11018" width="3" style="153" customWidth="1"/>
    <col min="11019" max="11019" width="4.19921875" style="153" customWidth="1"/>
    <col min="11020" max="11024" width="8.3984375" style="153" customWidth="1"/>
    <col min="11025" max="11025" width="8.19921875" style="153" customWidth="1"/>
    <col min="11026" max="11256" width="16.19921875" style="153"/>
    <col min="11257" max="11257" width="35.796875" style="153" customWidth="1"/>
    <col min="11258" max="11261" width="8.796875" style="153" customWidth="1"/>
    <col min="11262" max="11262" width="12.3984375" style="153" customWidth="1"/>
    <col min="11263" max="11267" width="8.796875" style="153" customWidth="1"/>
    <col min="11268" max="11268" width="3" style="153" customWidth="1"/>
    <col min="11269" max="11269" width="42.796875" style="153" customWidth="1"/>
    <col min="11270" max="11270" width="11.19921875" style="153" bestFit="1" customWidth="1"/>
    <col min="11271" max="11271" width="3" style="153" customWidth="1"/>
    <col min="11272" max="11272" width="37" style="153" customWidth="1"/>
    <col min="11273" max="11273" width="16.19921875" style="153"/>
    <col min="11274" max="11274" width="3" style="153" customWidth="1"/>
    <col min="11275" max="11275" width="4.19921875" style="153" customWidth="1"/>
    <col min="11276" max="11280" width="8.3984375" style="153" customWidth="1"/>
    <col min="11281" max="11281" width="8.19921875" style="153" customWidth="1"/>
    <col min="11282" max="11512" width="16.19921875" style="153"/>
    <col min="11513" max="11513" width="35.796875" style="153" customWidth="1"/>
    <col min="11514" max="11517" width="8.796875" style="153" customWidth="1"/>
    <col min="11518" max="11518" width="12.3984375" style="153" customWidth="1"/>
    <col min="11519" max="11523" width="8.796875" style="153" customWidth="1"/>
    <col min="11524" max="11524" width="3" style="153" customWidth="1"/>
    <col min="11525" max="11525" width="42.796875" style="153" customWidth="1"/>
    <col min="11526" max="11526" width="11.19921875" style="153" bestFit="1" customWidth="1"/>
    <col min="11527" max="11527" width="3" style="153" customWidth="1"/>
    <col min="11528" max="11528" width="37" style="153" customWidth="1"/>
    <col min="11529" max="11529" width="16.19921875" style="153"/>
    <col min="11530" max="11530" width="3" style="153" customWidth="1"/>
    <col min="11531" max="11531" width="4.19921875" style="153" customWidth="1"/>
    <col min="11532" max="11536" width="8.3984375" style="153" customWidth="1"/>
    <col min="11537" max="11537" width="8.19921875" style="153" customWidth="1"/>
    <col min="11538" max="11768" width="16.19921875" style="153"/>
    <col min="11769" max="11769" width="35.796875" style="153" customWidth="1"/>
    <col min="11770" max="11773" width="8.796875" style="153" customWidth="1"/>
    <col min="11774" max="11774" width="12.3984375" style="153" customWidth="1"/>
    <col min="11775" max="11779" width="8.796875" style="153" customWidth="1"/>
    <col min="11780" max="11780" width="3" style="153" customWidth="1"/>
    <col min="11781" max="11781" width="42.796875" style="153" customWidth="1"/>
    <col min="11782" max="11782" width="11.19921875" style="153" bestFit="1" customWidth="1"/>
    <col min="11783" max="11783" width="3" style="153" customWidth="1"/>
    <col min="11784" max="11784" width="37" style="153" customWidth="1"/>
    <col min="11785" max="11785" width="16.19921875" style="153"/>
    <col min="11786" max="11786" width="3" style="153" customWidth="1"/>
    <col min="11787" max="11787" width="4.19921875" style="153" customWidth="1"/>
    <col min="11788" max="11792" width="8.3984375" style="153" customWidth="1"/>
    <col min="11793" max="11793" width="8.19921875" style="153" customWidth="1"/>
    <col min="11794" max="12024" width="16.19921875" style="153"/>
    <col min="12025" max="12025" width="35.796875" style="153" customWidth="1"/>
    <col min="12026" max="12029" width="8.796875" style="153" customWidth="1"/>
    <col min="12030" max="12030" width="12.3984375" style="153" customWidth="1"/>
    <col min="12031" max="12035" width="8.796875" style="153" customWidth="1"/>
    <col min="12036" max="12036" width="3" style="153" customWidth="1"/>
    <col min="12037" max="12037" width="42.796875" style="153" customWidth="1"/>
    <col min="12038" max="12038" width="11.19921875" style="153" bestFit="1" customWidth="1"/>
    <col min="12039" max="12039" width="3" style="153" customWidth="1"/>
    <col min="12040" max="12040" width="37" style="153" customWidth="1"/>
    <col min="12041" max="12041" width="16.19921875" style="153"/>
    <col min="12042" max="12042" width="3" style="153" customWidth="1"/>
    <col min="12043" max="12043" width="4.19921875" style="153" customWidth="1"/>
    <col min="12044" max="12048" width="8.3984375" style="153" customWidth="1"/>
    <col min="12049" max="12049" width="8.19921875" style="153" customWidth="1"/>
    <col min="12050" max="12280" width="16.19921875" style="153"/>
    <col min="12281" max="12281" width="35.796875" style="153" customWidth="1"/>
    <col min="12282" max="12285" width="8.796875" style="153" customWidth="1"/>
    <col min="12286" max="12286" width="12.3984375" style="153" customWidth="1"/>
    <col min="12287" max="12291" width="8.796875" style="153" customWidth="1"/>
    <col min="12292" max="12292" width="3" style="153" customWidth="1"/>
    <col min="12293" max="12293" width="42.796875" style="153" customWidth="1"/>
    <col min="12294" max="12294" width="11.19921875" style="153" bestFit="1" customWidth="1"/>
    <col min="12295" max="12295" width="3" style="153" customWidth="1"/>
    <col min="12296" max="12296" width="37" style="153" customWidth="1"/>
    <col min="12297" max="12297" width="16.19921875" style="153"/>
    <col min="12298" max="12298" width="3" style="153" customWidth="1"/>
    <col min="12299" max="12299" width="4.19921875" style="153" customWidth="1"/>
    <col min="12300" max="12304" width="8.3984375" style="153" customWidth="1"/>
    <col min="12305" max="12305" width="8.19921875" style="153" customWidth="1"/>
    <col min="12306" max="12536" width="16.19921875" style="153"/>
    <col min="12537" max="12537" width="35.796875" style="153" customWidth="1"/>
    <col min="12538" max="12541" width="8.796875" style="153" customWidth="1"/>
    <col min="12542" max="12542" width="12.3984375" style="153" customWidth="1"/>
    <col min="12543" max="12547" width="8.796875" style="153" customWidth="1"/>
    <col min="12548" max="12548" width="3" style="153" customWidth="1"/>
    <col min="12549" max="12549" width="42.796875" style="153" customWidth="1"/>
    <col min="12550" max="12550" width="11.19921875" style="153" bestFit="1" customWidth="1"/>
    <col min="12551" max="12551" width="3" style="153" customWidth="1"/>
    <col min="12552" max="12552" width="37" style="153" customWidth="1"/>
    <col min="12553" max="12553" width="16.19921875" style="153"/>
    <col min="12554" max="12554" width="3" style="153" customWidth="1"/>
    <col min="12555" max="12555" width="4.19921875" style="153" customWidth="1"/>
    <col min="12556" max="12560" width="8.3984375" style="153" customWidth="1"/>
    <col min="12561" max="12561" width="8.19921875" style="153" customWidth="1"/>
    <col min="12562" max="12792" width="16.19921875" style="153"/>
    <col min="12793" max="12793" width="35.796875" style="153" customWidth="1"/>
    <col min="12794" max="12797" width="8.796875" style="153" customWidth="1"/>
    <col min="12798" max="12798" width="12.3984375" style="153" customWidth="1"/>
    <col min="12799" max="12803" width="8.796875" style="153" customWidth="1"/>
    <col min="12804" max="12804" width="3" style="153" customWidth="1"/>
    <col min="12805" max="12805" width="42.796875" style="153" customWidth="1"/>
    <col min="12806" max="12806" width="11.19921875" style="153" bestFit="1" customWidth="1"/>
    <col min="12807" max="12807" width="3" style="153" customWidth="1"/>
    <col min="12808" max="12808" width="37" style="153" customWidth="1"/>
    <col min="12809" max="12809" width="16.19921875" style="153"/>
    <col min="12810" max="12810" width="3" style="153" customWidth="1"/>
    <col min="12811" max="12811" width="4.19921875" style="153" customWidth="1"/>
    <col min="12812" max="12816" width="8.3984375" style="153" customWidth="1"/>
    <col min="12817" max="12817" width="8.19921875" style="153" customWidth="1"/>
    <col min="12818" max="13048" width="16.19921875" style="153"/>
    <col min="13049" max="13049" width="35.796875" style="153" customWidth="1"/>
    <col min="13050" max="13053" width="8.796875" style="153" customWidth="1"/>
    <col min="13054" max="13054" width="12.3984375" style="153" customWidth="1"/>
    <col min="13055" max="13059" width="8.796875" style="153" customWidth="1"/>
    <col min="13060" max="13060" width="3" style="153" customWidth="1"/>
    <col min="13061" max="13061" width="42.796875" style="153" customWidth="1"/>
    <col min="13062" max="13062" width="11.19921875" style="153" bestFit="1" customWidth="1"/>
    <col min="13063" max="13063" width="3" style="153" customWidth="1"/>
    <col min="13064" max="13064" width="37" style="153" customWidth="1"/>
    <col min="13065" max="13065" width="16.19921875" style="153"/>
    <col min="13066" max="13066" width="3" style="153" customWidth="1"/>
    <col min="13067" max="13067" width="4.19921875" style="153" customWidth="1"/>
    <col min="13068" max="13072" width="8.3984375" style="153" customWidth="1"/>
    <col min="13073" max="13073" width="8.19921875" style="153" customWidth="1"/>
    <col min="13074" max="13304" width="16.19921875" style="153"/>
    <col min="13305" max="13305" width="35.796875" style="153" customWidth="1"/>
    <col min="13306" max="13309" width="8.796875" style="153" customWidth="1"/>
    <col min="13310" max="13310" width="12.3984375" style="153" customWidth="1"/>
    <col min="13311" max="13315" width="8.796875" style="153" customWidth="1"/>
    <col min="13316" max="13316" width="3" style="153" customWidth="1"/>
    <col min="13317" max="13317" width="42.796875" style="153" customWidth="1"/>
    <col min="13318" max="13318" width="11.19921875" style="153" bestFit="1" customWidth="1"/>
    <col min="13319" max="13319" width="3" style="153" customWidth="1"/>
    <col min="13320" max="13320" width="37" style="153" customWidth="1"/>
    <col min="13321" max="13321" width="16.19921875" style="153"/>
    <col min="13322" max="13322" width="3" style="153" customWidth="1"/>
    <col min="13323" max="13323" width="4.19921875" style="153" customWidth="1"/>
    <col min="13324" max="13328" width="8.3984375" style="153" customWidth="1"/>
    <col min="13329" max="13329" width="8.19921875" style="153" customWidth="1"/>
    <col min="13330" max="13560" width="16.19921875" style="153"/>
    <col min="13561" max="13561" width="35.796875" style="153" customWidth="1"/>
    <col min="13562" max="13565" width="8.796875" style="153" customWidth="1"/>
    <col min="13566" max="13566" width="12.3984375" style="153" customWidth="1"/>
    <col min="13567" max="13571" width="8.796875" style="153" customWidth="1"/>
    <col min="13572" max="13572" width="3" style="153" customWidth="1"/>
    <col min="13573" max="13573" width="42.796875" style="153" customWidth="1"/>
    <col min="13574" max="13574" width="11.19921875" style="153" bestFit="1" customWidth="1"/>
    <col min="13575" max="13575" width="3" style="153" customWidth="1"/>
    <col min="13576" max="13576" width="37" style="153" customWidth="1"/>
    <col min="13577" max="13577" width="16.19921875" style="153"/>
    <col min="13578" max="13578" width="3" style="153" customWidth="1"/>
    <col min="13579" max="13579" width="4.19921875" style="153" customWidth="1"/>
    <col min="13580" max="13584" width="8.3984375" style="153" customWidth="1"/>
    <col min="13585" max="13585" width="8.19921875" style="153" customWidth="1"/>
    <col min="13586" max="13816" width="16.19921875" style="153"/>
    <col min="13817" max="13817" width="35.796875" style="153" customWidth="1"/>
    <col min="13818" max="13821" width="8.796875" style="153" customWidth="1"/>
    <col min="13822" max="13822" width="12.3984375" style="153" customWidth="1"/>
    <col min="13823" max="13827" width="8.796875" style="153" customWidth="1"/>
    <col min="13828" max="13828" width="3" style="153" customWidth="1"/>
    <col min="13829" max="13829" width="42.796875" style="153" customWidth="1"/>
    <col min="13830" max="13830" width="11.19921875" style="153" bestFit="1" customWidth="1"/>
    <col min="13831" max="13831" width="3" style="153" customWidth="1"/>
    <col min="13832" max="13832" width="37" style="153" customWidth="1"/>
    <col min="13833" max="13833" width="16.19921875" style="153"/>
    <col min="13834" max="13834" width="3" style="153" customWidth="1"/>
    <col min="13835" max="13835" width="4.19921875" style="153" customWidth="1"/>
    <col min="13836" max="13840" width="8.3984375" style="153" customWidth="1"/>
    <col min="13841" max="13841" width="8.19921875" style="153" customWidth="1"/>
    <col min="13842" max="14072" width="16.19921875" style="153"/>
    <col min="14073" max="14073" width="35.796875" style="153" customWidth="1"/>
    <col min="14074" max="14077" width="8.796875" style="153" customWidth="1"/>
    <col min="14078" max="14078" width="12.3984375" style="153" customWidth="1"/>
    <col min="14079" max="14083" width="8.796875" style="153" customWidth="1"/>
    <col min="14084" max="14084" width="3" style="153" customWidth="1"/>
    <col min="14085" max="14085" width="42.796875" style="153" customWidth="1"/>
    <col min="14086" max="14086" width="11.19921875" style="153" bestFit="1" customWidth="1"/>
    <col min="14087" max="14087" width="3" style="153" customWidth="1"/>
    <col min="14088" max="14088" width="37" style="153" customWidth="1"/>
    <col min="14089" max="14089" width="16.19921875" style="153"/>
    <col min="14090" max="14090" width="3" style="153" customWidth="1"/>
    <col min="14091" max="14091" width="4.19921875" style="153" customWidth="1"/>
    <col min="14092" max="14096" width="8.3984375" style="153" customWidth="1"/>
    <col min="14097" max="14097" width="8.19921875" style="153" customWidth="1"/>
    <col min="14098" max="14328" width="16.19921875" style="153"/>
    <col min="14329" max="14329" width="35.796875" style="153" customWidth="1"/>
    <col min="14330" max="14333" width="8.796875" style="153" customWidth="1"/>
    <col min="14334" max="14334" width="12.3984375" style="153" customWidth="1"/>
    <col min="14335" max="14339" width="8.796875" style="153" customWidth="1"/>
    <col min="14340" max="14340" width="3" style="153" customWidth="1"/>
    <col min="14341" max="14341" width="42.796875" style="153" customWidth="1"/>
    <col min="14342" max="14342" width="11.19921875" style="153" bestFit="1" customWidth="1"/>
    <col min="14343" max="14343" width="3" style="153" customWidth="1"/>
    <col min="14344" max="14344" width="37" style="153" customWidth="1"/>
    <col min="14345" max="14345" width="16.19921875" style="153"/>
    <col min="14346" max="14346" width="3" style="153" customWidth="1"/>
    <col min="14347" max="14347" width="4.19921875" style="153" customWidth="1"/>
    <col min="14348" max="14352" width="8.3984375" style="153" customWidth="1"/>
    <col min="14353" max="14353" width="8.19921875" style="153" customWidth="1"/>
    <col min="14354" max="14584" width="16.19921875" style="153"/>
    <col min="14585" max="14585" width="35.796875" style="153" customWidth="1"/>
    <col min="14586" max="14589" width="8.796875" style="153" customWidth="1"/>
    <col min="14590" max="14590" width="12.3984375" style="153" customWidth="1"/>
    <col min="14591" max="14595" width="8.796875" style="153" customWidth="1"/>
    <col min="14596" max="14596" width="3" style="153" customWidth="1"/>
    <col min="14597" max="14597" width="42.796875" style="153" customWidth="1"/>
    <col min="14598" max="14598" width="11.19921875" style="153" bestFit="1" customWidth="1"/>
    <col min="14599" max="14599" width="3" style="153" customWidth="1"/>
    <col min="14600" max="14600" width="37" style="153" customWidth="1"/>
    <col min="14601" max="14601" width="16.19921875" style="153"/>
    <col min="14602" max="14602" width="3" style="153" customWidth="1"/>
    <col min="14603" max="14603" width="4.19921875" style="153" customWidth="1"/>
    <col min="14604" max="14608" width="8.3984375" style="153" customWidth="1"/>
    <col min="14609" max="14609" width="8.19921875" style="153" customWidth="1"/>
    <col min="14610" max="14840" width="16.19921875" style="153"/>
    <col min="14841" max="14841" width="35.796875" style="153" customWidth="1"/>
    <col min="14842" max="14845" width="8.796875" style="153" customWidth="1"/>
    <col min="14846" max="14846" width="12.3984375" style="153" customWidth="1"/>
    <col min="14847" max="14851" width="8.796875" style="153" customWidth="1"/>
    <col min="14852" max="14852" width="3" style="153" customWidth="1"/>
    <col min="14853" max="14853" width="42.796875" style="153" customWidth="1"/>
    <col min="14854" max="14854" width="11.19921875" style="153" bestFit="1" customWidth="1"/>
    <col min="14855" max="14855" width="3" style="153" customWidth="1"/>
    <col min="14856" max="14856" width="37" style="153" customWidth="1"/>
    <col min="14857" max="14857" width="16.19921875" style="153"/>
    <col min="14858" max="14858" width="3" style="153" customWidth="1"/>
    <col min="14859" max="14859" width="4.19921875" style="153" customWidth="1"/>
    <col min="14860" max="14864" width="8.3984375" style="153" customWidth="1"/>
    <col min="14865" max="14865" width="8.19921875" style="153" customWidth="1"/>
    <col min="14866" max="15096" width="16.19921875" style="153"/>
    <col min="15097" max="15097" width="35.796875" style="153" customWidth="1"/>
    <col min="15098" max="15101" width="8.796875" style="153" customWidth="1"/>
    <col min="15102" max="15102" width="12.3984375" style="153" customWidth="1"/>
    <col min="15103" max="15107" width="8.796875" style="153" customWidth="1"/>
    <col min="15108" max="15108" width="3" style="153" customWidth="1"/>
    <col min="15109" max="15109" width="42.796875" style="153" customWidth="1"/>
    <col min="15110" max="15110" width="11.19921875" style="153" bestFit="1" customWidth="1"/>
    <col min="15111" max="15111" width="3" style="153" customWidth="1"/>
    <col min="15112" max="15112" width="37" style="153" customWidth="1"/>
    <col min="15113" max="15113" width="16.19921875" style="153"/>
    <col min="15114" max="15114" width="3" style="153" customWidth="1"/>
    <col min="15115" max="15115" width="4.19921875" style="153" customWidth="1"/>
    <col min="15116" max="15120" width="8.3984375" style="153" customWidth="1"/>
    <col min="15121" max="15121" width="8.19921875" style="153" customWidth="1"/>
    <col min="15122" max="15352" width="16.19921875" style="153"/>
    <col min="15353" max="15353" width="35.796875" style="153" customWidth="1"/>
    <col min="15354" max="15357" width="8.796875" style="153" customWidth="1"/>
    <col min="15358" max="15358" width="12.3984375" style="153" customWidth="1"/>
    <col min="15359" max="15363" width="8.796875" style="153" customWidth="1"/>
    <col min="15364" max="15364" width="3" style="153" customWidth="1"/>
    <col min="15365" max="15365" width="42.796875" style="153" customWidth="1"/>
    <col min="15366" max="15366" width="11.19921875" style="153" bestFit="1" customWidth="1"/>
    <col min="15367" max="15367" width="3" style="153" customWidth="1"/>
    <col min="15368" max="15368" width="37" style="153" customWidth="1"/>
    <col min="15369" max="15369" width="16.19921875" style="153"/>
    <col min="15370" max="15370" width="3" style="153" customWidth="1"/>
    <col min="15371" max="15371" width="4.19921875" style="153" customWidth="1"/>
    <col min="15372" max="15376" width="8.3984375" style="153" customWidth="1"/>
    <col min="15377" max="15377" width="8.19921875" style="153" customWidth="1"/>
    <col min="15378" max="15608" width="16.19921875" style="153"/>
    <col min="15609" max="15609" width="35.796875" style="153" customWidth="1"/>
    <col min="15610" max="15613" width="8.796875" style="153" customWidth="1"/>
    <col min="15614" max="15614" width="12.3984375" style="153" customWidth="1"/>
    <col min="15615" max="15619" width="8.796875" style="153" customWidth="1"/>
    <col min="15620" max="15620" width="3" style="153" customWidth="1"/>
    <col min="15621" max="15621" width="42.796875" style="153" customWidth="1"/>
    <col min="15622" max="15622" width="11.19921875" style="153" bestFit="1" customWidth="1"/>
    <col min="15623" max="15623" width="3" style="153" customWidth="1"/>
    <col min="15624" max="15624" width="37" style="153" customWidth="1"/>
    <col min="15625" max="15625" width="16.19921875" style="153"/>
    <col min="15626" max="15626" width="3" style="153" customWidth="1"/>
    <col min="15627" max="15627" width="4.19921875" style="153" customWidth="1"/>
    <col min="15628" max="15632" width="8.3984375" style="153" customWidth="1"/>
    <col min="15633" max="15633" width="8.19921875" style="153" customWidth="1"/>
    <col min="15634" max="15864" width="16.19921875" style="153"/>
    <col min="15865" max="15865" width="35.796875" style="153" customWidth="1"/>
    <col min="15866" max="15869" width="8.796875" style="153" customWidth="1"/>
    <col min="15870" max="15870" width="12.3984375" style="153" customWidth="1"/>
    <col min="15871" max="15875" width="8.796875" style="153" customWidth="1"/>
    <col min="15876" max="15876" width="3" style="153" customWidth="1"/>
    <col min="15877" max="15877" width="42.796875" style="153" customWidth="1"/>
    <col min="15878" max="15878" width="11.19921875" style="153" bestFit="1" customWidth="1"/>
    <col min="15879" max="15879" width="3" style="153" customWidth="1"/>
    <col min="15880" max="15880" width="37" style="153" customWidth="1"/>
    <col min="15881" max="15881" width="16.19921875" style="153"/>
    <col min="15882" max="15882" width="3" style="153" customWidth="1"/>
    <col min="15883" max="15883" width="4.19921875" style="153" customWidth="1"/>
    <col min="15884" max="15888" width="8.3984375" style="153" customWidth="1"/>
    <col min="15889" max="15889" width="8.19921875" style="153" customWidth="1"/>
    <col min="15890" max="16120" width="16.19921875" style="153"/>
    <col min="16121" max="16121" width="35.796875" style="153" customWidth="1"/>
    <col min="16122" max="16125" width="8.796875" style="153" customWidth="1"/>
    <col min="16126" max="16126" width="12.3984375" style="153" customWidth="1"/>
    <col min="16127" max="16131" width="8.796875" style="153" customWidth="1"/>
    <col min="16132" max="16132" width="3" style="153" customWidth="1"/>
    <col min="16133" max="16133" width="42.796875" style="153" customWidth="1"/>
    <col min="16134" max="16134" width="11.19921875" style="153" bestFit="1" customWidth="1"/>
    <col min="16135" max="16135" width="3" style="153" customWidth="1"/>
    <col min="16136" max="16136" width="37" style="153" customWidth="1"/>
    <col min="16137" max="16137" width="16.19921875" style="153"/>
    <col min="16138" max="16138" width="3" style="153" customWidth="1"/>
    <col min="16139" max="16139" width="4.19921875" style="153" customWidth="1"/>
    <col min="16140" max="16144" width="8.3984375" style="153" customWidth="1"/>
    <col min="16145" max="16145" width="8.19921875" style="153" customWidth="1"/>
    <col min="16146" max="16384" width="16.19921875" style="153"/>
  </cols>
  <sheetData>
    <row r="1" spans="2:20" s="146" customFormat="1" ht="16">
      <c r="B1" s="145"/>
      <c r="S1" s="260"/>
    </row>
    <row r="2" spans="2:20" s="146" customFormat="1">
      <c r="B2" s="147"/>
      <c r="S2" s="260"/>
    </row>
    <row r="3" spans="2:20" s="146" customFormat="1">
      <c r="B3" s="148" t="str">
        <f>Assumptions!C2</f>
        <v>The Procter &amp; Gamble Company</v>
      </c>
      <c r="S3" s="260"/>
    </row>
    <row r="4" spans="2:20" s="146" customFormat="1">
      <c r="B4" s="149" t="s">
        <v>204</v>
      </c>
      <c r="C4" s="150"/>
      <c r="D4" s="150"/>
      <c r="E4" s="150"/>
      <c r="F4" s="150"/>
      <c r="G4" s="150"/>
      <c r="H4" s="150"/>
      <c r="I4" s="150"/>
      <c r="J4" s="150"/>
      <c r="K4" s="150"/>
      <c r="L4" s="150"/>
      <c r="S4" s="260"/>
    </row>
    <row r="5" spans="2:20">
      <c r="B5" s="361"/>
      <c r="C5" s="361"/>
      <c r="D5" s="361"/>
      <c r="E5" s="361"/>
      <c r="F5" s="361"/>
      <c r="G5" s="361"/>
      <c r="H5" s="361"/>
      <c r="I5" s="361"/>
      <c r="J5" s="361"/>
      <c r="K5" s="361"/>
      <c r="L5" s="361"/>
      <c r="M5" s="362"/>
      <c r="N5" s="151"/>
      <c r="O5" s="363"/>
      <c r="P5" s="364"/>
      <c r="Q5" s="364"/>
      <c r="R5" s="364"/>
      <c r="S5" s="365"/>
      <c r="T5" s="152"/>
    </row>
    <row r="6" spans="2:20" ht="14">
      <c r="B6" s="154" t="s">
        <v>205</v>
      </c>
      <c r="C6" s="366" t="s">
        <v>206</v>
      </c>
      <c r="D6" s="366"/>
      <c r="E6" s="366"/>
      <c r="F6" s="366"/>
      <c r="G6" s="366"/>
      <c r="H6" s="155" t="s">
        <v>207</v>
      </c>
      <c r="I6" s="367" t="s">
        <v>208</v>
      </c>
      <c r="J6" s="368"/>
      <c r="K6" s="368"/>
      <c r="L6" s="368"/>
      <c r="M6" s="369"/>
      <c r="N6" s="370"/>
      <c r="O6" s="375" t="str">
        <f>O8</f>
        <v>WACC Calculation</v>
      </c>
      <c r="P6" s="372"/>
      <c r="Q6" s="156"/>
      <c r="R6" s="371" t="s">
        <v>211</v>
      </c>
      <c r="S6" s="372"/>
    </row>
    <row r="7" spans="2:20" ht="14">
      <c r="B7" s="157"/>
      <c r="C7" s="226">
        <f>D7-1</f>
        <v>2014</v>
      </c>
      <c r="D7" s="226">
        <f>E7-1</f>
        <v>2015</v>
      </c>
      <c r="E7" s="226">
        <f>F7-1</f>
        <v>2016</v>
      </c>
      <c r="F7" s="226">
        <f>G7-1</f>
        <v>2017</v>
      </c>
      <c r="G7" s="226">
        <v>2018</v>
      </c>
      <c r="H7" s="158" t="s">
        <v>250</v>
      </c>
      <c r="I7" s="227" t="str">
        <f>CONCATENATE($G$7+1,"E")</f>
        <v>2019E</v>
      </c>
      <c r="J7" s="227" t="str">
        <f>CONCATENATE($G$7+2,"E")</f>
        <v>2020E</v>
      </c>
      <c r="K7" s="227" t="str">
        <f>CONCATENATE($G$7+3,"E")</f>
        <v>2021E</v>
      </c>
      <c r="L7" s="227" t="str">
        <f>CONCATENATE($G$7+4,"E")</f>
        <v>2022E</v>
      </c>
      <c r="M7" s="227" t="str">
        <f>CONCATENATE($G$7+5,"E")</f>
        <v>2023E</v>
      </c>
      <c r="N7" s="370"/>
      <c r="O7" s="376"/>
      <c r="P7" s="377"/>
      <c r="Q7" s="156"/>
      <c r="R7" s="373"/>
      <c r="S7" s="374"/>
    </row>
    <row r="8" spans="2:20" ht="14">
      <c r="B8" s="159" t="s">
        <v>251</v>
      </c>
      <c r="C8" s="224">
        <f>CSCF!B48</f>
        <v>11222220787.818604</v>
      </c>
      <c r="D8" s="224">
        <f>CSCF!D48</f>
        <v>15783914886.344215</v>
      </c>
      <c r="E8" s="224">
        <f>CSCF!F48</f>
        <v>12973934561.183201</v>
      </c>
      <c r="F8" s="224">
        <f>CSCF!H48</f>
        <v>10357406431.372549</v>
      </c>
      <c r="G8" s="224">
        <f>CSCF!J48</f>
        <v>11830036876.526672</v>
      </c>
      <c r="H8" s="223">
        <f>(G8/C8)^(1/5)-1</f>
        <v>1.0605035655385064E-2</v>
      </c>
      <c r="I8" s="224">
        <f>(1+H8)*G8</f>
        <v>11955494839.406757</v>
      </c>
      <c r="J8" s="224">
        <f>(1+$H$8)*I8</f>
        <v>12082283288.456438</v>
      </c>
      <c r="K8" s="224">
        <f>(1+$H$8)*J8</f>
        <v>12210416333.528982</v>
      </c>
      <c r="L8" s="224">
        <f>(1+$H$8)*K8</f>
        <v>12339908234.113153</v>
      </c>
      <c r="M8" s="224">
        <f>(1+$H$8)*L8</f>
        <v>12470773400.920103</v>
      </c>
      <c r="N8" s="160"/>
      <c r="O8" s="161" t="s">
        <v>210</v>
      </c>
      <c r="P8" s="272"/>
      <c r="Q8" s="156"/>
      <c r="R8" s="162" t="s">
        <v>402</v>
      </c>
      <c r="S8" s="280"/>
    </row>
    <row r="9" spans="2:20" s="167" customFormat="1" ht="14">
      <c r="B9" s="163" t="s">
        <v>212</v>
      </c>
      <c r="C9" s="223"/>
      <c r="D9" s="228">
        <f>D8/C8-1</f>
        <v>0.40648764489442213</v>
      </c>
      <c r="E9" s="228">
        <f>E8/D8-1</f>
        <v>-0.17802809666644415</v>
      </c>
      <c r="F9" s="228">
        <f>F8/E8-1</f>
        <v>-0.20167576130983877</v>
      </c>
      <c r="G9" s="228">
        <f>G8/F8-1</f>
        <v>0.14218139018794607</v>
      </c>
      <c r="H9" s="223"/>
      <c r="I9" s="225">
        <f>I8/G8-1</f>
        <v>1.0605035655385064E-2</v>
      </c>
      <c r="J9" s="225">
        <f>J8/I8-1</f>
        <v>1.0605035655385064E-2</v>
      </c>
      <c r="K9" s="225">
        <f>K8/J8-1</f>
        <v>1.0605035655385064E-2</v>
      </c>
      <c r="L9" s="225">
        <f>L8/K8-1</f>
        <v>1.0605035655385064E-2</v>
      </c>
      <c r="M9" s="225">
        <f>M8/L8-1</f>
        <v>1.0605035655385064E-2</v>
      </c>
      <c r="N9" s="164"/>
      <c r="O9" s="165" t="s">
        <v>281</v>
      </c>
      <c r="P9" s="268"/>
      <c r="Q9" s="156"/>
      <c r="R9" s="166" t="s">
        <v>213</v>
      </c>
      <c r="S9" s="258">
        <f>SUM(I14:M14)</f>
        <v>50936588338.694214</v>
      </c>
    </row>
    <row r="10" spans="2:20" s="169" customFormat="1">
      <c r="B10" s="163"/>
      <c r="C10" s="177"/>
      <c r="D10" s="178"/>
      <c r="E10" s="178"/>
      <c r="F10" s="178"/>
      <c r="G10" s="179"/>
      <c r="H10" s="172"/>
      <c r="I10" s="190"/>
      <c r="J10" s="190"/>
      <c r="K10" s="190"/>
      <c r="L10" s="190"/>
      <c r="M10" s="191"/>
      <c r="N10" s="168"/>
      <c r="O10" s="169" t="s">
        <v>215</v>
      </c>
      <c r="P10" s="273">
        <f>SUM('Bal. Sheet'!J29)</f>
        <v>20863000000</v>
      </c>
      <c r="Q10" s="156"/>
      <c r="R10" s="170"/>
      <c r="S10" s="258"/>
    </row>
    <row r="11" spans="2:20" s="167" customFormat="1" ht="14">
      <c r="B11" s="171" t="s">
        <v>214</v>
      </c>
      <c r="C11" s="229">
        <f>P29</f>
        <v>6.3151815364327069E-2</v>
      </c>
      <c r="D11" s="178"/>
      <c r="E11" s="178"/>
      <c r="F11" s="178"/>
      <c r="G11" s="179"/>
      <c r="H11" s="172"/>
      <c r="I11" s="177"/>
      <c r="J11" s="179"/>
      <c r="K11" s="172"/>
      <c r="L11" s="172"/>
      <c r="M11" s="179"/>
      <c r="N11" s="160"/>
      <c r="O11" s="167" t="s">
        <v>216</v>
      </c>
      <c r="P11" s="273">
        <f>'Bal. Sheet'!J43</f>
        <v>52883000000</v>
      </c>
      <c r="Q11" s="156"/>
      <c r="R11" s="170" t="s">
        <v>217</v>
      </c>
      <c r="S11" s="258">
        <f>C19</f>
        <v>276585856977.5675</v>
      </c>
    </row>
    <row r="12" spans="2:20" s="167" customFormat="1" ht="14">
      <c r="B12" s="171" t="s">
        <v>241</v>
      </c>
      <c r="C12" s="177"/>
      <c r="D12" s="178"/>
      <c r="E12" s="178"/>
      <c r="F12" s="178"/>
      <c r="G12" s="179"/>
      <c r="H12" s="172"/>
      <c r="I12" s="232">
        <v>1</v>
      </c>
      <c r="J12" s="230">
        <f>I12+1</f>
        <v>2</v>
      </c>
      <c r="K12" s="231">
        <f>J12+1</f>
        <v>3</v>
      </c>
      <c r="L12" s="231">
        <f>K12+1</f>
        <v>4</v>
      </c>
      <c r="M12" s="230">
        <f>L12+1</f>
        <v>5</v>
      </c>
      <c r="N12" s="164"/>
      <c r="O12" s="173" t="s">
        <v>218</v>
      </c>
      <c r="P12" s="273">
        <f>SUM(P10:P11)</f>
        <v>73746000000</v>
      </c>
      <c r="Q12" s="156"/>
      <c r="R12" s="166" t="s">
        <v>219</v>
      </c>
      <c r="S12" s="267">
        <f>C21</f>
        <v>0.73624706163421583</v>
      </c>
    </row>
    <row r="13" spans="2:20" s="167" customFormat="1" ht="14">
      <c r="B13" s="171" t="s">
        <v>219</v>
      </c>
      <c r="C13" s="177"/>
      <c r="D13" s="178"/>
      <c r="E13" s="178"/>
      <c r="F13" s="178"/>
      <c r="G13" s="179"/>
      <c r="H13" s="172"/>
      <c r="I13" s="233">
        <f>1/((1+$C$11)^I12)</f>
        <v>0.94059943796203194</v>
      </c>
      <c r="J13" s="233">
        <f>1/((1+$C$11)^J12)</f>
        <v>0.88472730269449029</v>
      </c>
      <c r="K13" s="233">
        <f>1/((1+$C$11)^K12)</f>
        <v>0.83217400366410199</v>
      </c>
      <c r="L13" s="233">
        <f>1/((1+$C$11)^L12)</f>
        <v>0.78274240013306817</v>
      </c>
      <c r="M13" s="234">
        <f>1/((1+$C$11)^M12)</f>
        <v>0.73624706163421583</v>
      </c>
      <c r="N13" s="164"/>
      <c r="P13" s="239"/>
      <c r="Q13" s="156"/>
      <c r="R13" s="170" t="s">
        <v>220</v>
      </c>
      <c r="S13" s="258">
        <f>C22</f>
        <v>203635524489.31555</v>
      </c>
    </row>
    <row r="14" spans="2:20" s="167" customFormat="1" ht="14">
      <c r="B14" s="194" t="s">
        <v>243</v>
      </c>
      <c r="C14" s="195"/>
      <c r="D14" s="196"/>
      <c r="E14" s="196"/>
      <c r="F14" s="196"/>
      <c r="G14" s="197"/>
      <c r="H14" s="198"/>
      <c r="I14" s="235">
        <f>I13*I8</f>
        <v>11245331726.503969</v>
      </c>
      <c r="J14" s="235">
        <f t="shared" ref="J14:M14" si="0">J13*J8</f>
        <v>10689525904.186781</v>
      </c>
      <c r="K14" s="235">
        <f t="shared" si="0"/>
        <v>10161191046.678358</v>
      </c>
      <c r="L14" s="235">
        <f t="shared" si="0"/>
        <v>9658969388.5915413</v>
      </c>
      <c r="M14" s="235">
        <f t="shared" si="0"/>
        <v>9181570272.7335625</v>
      </c>
      <c r="N14" s="164"/>
      <c r="O14" s="173" t="s">
        <v>222</v>
      </c>
      <c r="P14" s="269">
        <f>P10/P12</f>
        <v>0.28290347951075312</v>
      </c>
      <c r="Q14" s="156"/>
      <c r="R14" s="174" t="s">
        <v>223</v>
      </c>
      <c r="S14" s="266">
        <f>S13/S16</f>
        <v>0.79991292929596247</v>
      </c>
    </row>
    <row r="15" spans="2:20" s="167" customFormat="1" ht="14">
      <c r="B15" s="199"/>
      <c r="C15" s="178"/>
      <c r="D15" s="178"/>
      <c r="E15" s="178"/>
      <c r="F15" s="178"/>
      <c r="G15" s="178"/>
      <c r="H15" s="178"/>
      <c r="I15" s="200"/>
      <c r="J15" s="200"/>
      <c r="K15" s="200"/>
      <c r="L15" s="200"/>
      <c r="M15" s="200"/>
      <c r="N15" s="164"/>
      <c r="O15" s="173" t="s">
        <v>224</v>
      </c>
      <c r="P15" s="269">
        <f>P11/P12</f>
        <v>0.71709652048924688</v>
      </c>
      <c r="Q15" s="156"/>
      <c r="R15" s="176"/>
      <c r="S15" s="259"/>
    </row>
    <row r="16" spans="2:20" s="167" customFormat="1" ht="14">
      <c r="B16" s="201" t="s">
        <v>217</v>
      </c>
      <c r="C16" s="202"/>
      <c r="D16" s="178"/>
      <c r="E16" s="178"/>
      <c r="F16" s="178"/>
      <c r="G16" s="178"/>
      <c r="H16" s="178"/>
      <c r="I16" s="200"/>
      <c r="J16" s="200"/>
      <c r="K16" s="200"/>
      <c r="L16" s="200"/>
      <c r="M16" s="200"/>
      <c r="N16" s="164"/>
      <c r="P16" s="239"/>
      <c r="Q16" s="156"/>
      <c r="R16" s="180" t="s">
        <v>211</v>
      </c>
      <c r="S16" s="258">
        <f>SUM(I14:M14)+C22</f>
        <v>254572112828.00977</v>
      </c>
    </row>
    <row r="17" spans="2:19" s="167" customFormat="1" ht="14">
      <c r="B17" s="242" t="s">
        <v>244</v>
      </c>
      <c r="C17" s="224">
        <f>M8</f>
        <v>12470773400.920103</v>
      </c>
      <c r="D17" s="178"/>
      <c r="E17" s="178"/>
      <c r="F17" s="178"/>
      <c r="G17" s="178"/>
      <c r="H17" s="178"/>
      <c r="I17" s="200"/>
      <c r="J17" s="200"/>
      <c r="K17" s="200"/>
      <c r="L17" s="200"/>
      <c r="M17" s="200"/>
      <c r="N17" s="164"/>
      <c r="O17" s="165" t="s">
        <v>404</v>
      </c>
      <c r="P17" s="270"/>
      <c r="Q17" s="156"/>
      <c r="R17" s="181" t="s">
        <v>225</v>
      </c>
      <c r="S17" s="258">
        <f>SUM('Bal. Sheet'!J29:J31)</f>
        <v>37190000000</v>
      </c>
    </row>
    <row r="18" spans="2:19" s="167" customFormat="1" ht="14">
      <c r="B18" s="242" t="s">
        <v>245</v>
      </c>
      <c r="C18" s="295">
        <f>'OECD.Stat export'!BC54</f>
        <v>1.7284244837316276E-2</v>
      </c>
      <c r="D18" s="178"/>
      <c r="E18" s="178"/>
      <c r="F18" s="178"/>
      <c r="G18" s="178"/>
      <c r="H18" s="178"/>
      <c r="I18" s="200"/>
      <c r="J18" s="200"/>
      <c r="K18" s="200"/>
      <c r="L18" s="200"/>
      <c r="M18" s="200"/>
      <c r="N18" s="164"/>
      <c r="O18" s="173" t="s">
        <v>226</v>
      </c>
      <c r="P18" s="269">
        <f>'Treasury Rates'!L16/100</f>
        <v>3.0600000000000002E-2</v>
      </c>
      <c r="Q18" s="156"/>
      <c r="R18" s="181" t="s">
        <v>227</v>
      </c>
      <c r="S18" s="258">
        <f>'Bal. Sheet'!J7</f>
        <v>2569000000</v>
      </c>
    </row>
    <row r="19" spans="2:19" s="167" customFormat="1" ht="14">
      <c r="B19" s="242" t="s">
        <v>217</v>
      </c>
      <c r="C19" s="224">
        <f>C17*(1+C18)/(C11-C18)</f>
        <v>276585856977.5675</v>
      </c>
      <c r="D19" s="178"/>
      <c r="E19" s="178"/>
      <c r="F19" s="178"/>
      <c r="G19" s="178"/>
      <c r="H19" s="178"/>
      <c r="I19" s="200"/>
      <c r="J19" s="200"/>
      <c r="K19" s="200"/>
      <c r="L19" s="200"/>
      <c r="M19" s="200"/>
      <c r="N19" s="156"/>
      <c r="O19" s="173" t="s">
        <v>252</v>
      </c>
      <c r="P19" s="269">
        <f>'Market Portfolio'!C15</f>
        <v>0.12468617176576</v>
      </c>
      <c r="Q19" s="156"/>
      <c r="R19" s="181" t="s">
        <v>228</v>
      </c>
      <c r="S19" s="258">
        <f>S17-S18</f>
        <v>34621000000</v>
      </c>
    </row>
    <row r="20" spans="2:19" s="167" customFormat="1" ht="14">
      <c r="B20" s="242" t="s">
        <v>241</v>
      </c>
      <c r="C20" s="238">
        <f>M12</f>
        <v>5</v>
      </c>
      <c r="D20" s="178"/>
      <c r="E20" s="178"/>
      <c r="F20" s="178"/>
      <c r="G20" s="178"/>
      <c r="H20" s="178"/>
      <c r="I20" s="200"/>
      <c r="J20" s="200"/>
      <c r="K20" s="200"/>
      <c r="L20" s="200"/>
      <c r="M20" s="200"/>
      <c r="N20" s="182"/>
      <c r="O20" s="173" t="s">
        <v>203</v>
      </c>
      <c r="P20" s="274">
        <f>Beta!J20</f>
        <v>0.55591974471864825</v>
      </c>
      <c r="Q20" s="156"/>
      <c r="R20" s="183"/>
      <c r="S20" s="259"/>
    </row>
    <row r="21" spans="2:19" s="167" customFormat="1" ht="14">
      <c r="B21" s="242" t="s">
        <v>219</v>
      </c>
      <c r="C21" s="236">
        <f>1/((1+$C$11)^C20)</f>
        <v>0.73624706163421583</v>
      </c>
      <c r="D21" s="203"/>
      <c r="E21" s="203"/>
      <c r="F21" s="203"/>
      <c r="G21" s="203"/>
      <c r="H21" s="203"/>
      <c r="I21" s="153"/>
      <c r="J21" s="153"/>
      <c r="K21" s="153"/>
      <c r="L21" s="153"/>
      <c r="M21" s="153"/>
      <c r="N21" s="184"/>
      <c r="O21" s="185" t="s">
        <v>230</v>
      </c>
      <c r="P21" s="275">
        <f>P18+P20*(P19-P18)</f>
        <v>8.290436058957619E-2</v>
      </c>
      <c r="Q21" s="156"/>
      <c r="R21" s="180" t="s">
        <v>231</v>
      </c>
      <c r="S21" s="258">
        <f>S16-S19</f>
        <v>219951112828.00977</v>
      </c>
    </row>
    <row r="22" spans="2:19" s="167" customFormat="1" ht="14">
      <c r="B22" s="204" t="s">
        <v>220</v>
      </c>
      <c r="C22" s="235">
        <f>C19*C21</f>
        <v>203635524489.31555</v>
      </c>
      <c r="D22" s="203"/>
      <c r="E22" s="203"/>
      <c r="F22" s="203"/>
      <c r="G22" s="203"/>
      <c r="H22" s="203"/>
      <c r="I22" s="153"/>
      <c r="J22" s="153"/>
      <c r="K22" s="153"/>
      <c r="L22" s="153"/>
      <c r="M22" s="153"/>
      <c r="N22" s="156"/>
      <c r="P22" s="239"/>
      <c r="Q22" s="156"/>
      <c r="R22" s="183" t="s">
        <v>232</v>
      </c>
      <c r="S22" s="259">
        <f>Assumptions!C6</f>
        <v>2490000000</v>
      </c>
    </row>
    <row r="23" spans="2:19" s="167" customFormat="1" ht="14">
      <c r="B23" s="174" t="s">
        <v>223</v>
      </c>
      <c r="C23" s="237">
        <f>C22/S16</f>
        <v>0.79991292929596247</v>
      </c>
      <c r="D23" s="175"/>
      <c r="E23" s="203"/>
      <c r="F23" s="203"/>
      <c r="G23" s="203"/>
      <c r="H23" s="203"/>
      <c r="I23" s="153"/>
      <c r="J23" s="153"/>
      <c r="K23" s="153"/>
      <c r="L23" s="153"/>
      <c r="M23" s="153"/>
      <c r="N23" s="186"/>
      <c r="O23" s="165" t="s">
        <v>234</v>
      </c>
      <c r="P23" s="240"/>
      <c r="Q23" s="156"/>
      <c r="R23" s="187" t="s">
        <v>233</v>
      </c>
      <c r="S23" s="281">
        <f>S21/S22</f>
        <v>88.333780252212762</v>
      </c>
    </row>
    <row r="24" spans="2:19" s="167" customFormat="1" ht="14">
      <c r="E24" s="203"/>
      <c r="F24" s="203"/>
      <c r="G24" s="203"/>
      <c r="H24" s="203"/>
      <c r="I24" s="153"/>
      <c r="J24" s="153"/>
      <c r="K24" s="153"/>
      <c r="L24" s="153"/>
      <c r="M24" s="153"/>
      <c r="N24" s="164"/>
      <c r="O24" s="173" t="s">
        <v>234</v>
      </c>
      <c r="P24" s="269">
        <f>('Income Stmt'!J9-'Income Stmt'!J10)/AVERAGE('Bal. Sheet'!J29 -'Bal. Sheet'!J7,'Bal. Sheet'!H29-'Bal. Sheet'!H7)</f>
        <v>1.683840977798004E-2</v>
      </c>
      <c r="Q24" s="156"/>
      <c r="S24" s="261"/>
    </row>
    <row r="25" spans="2:19" s="167" customFormat="1" ht="14">
      <c r="B25"/>
      <c r="C25"/>
      <c r="D25"/>
      <c r="E25"/>
      <c r="F25"/>
      <c r="G25"/>
      <c r="H25"/>
      <c r="I25"/>
      <c r="J25"/>
      <c r="K25"/>
      <c r="L25"/>
      <c r="M25"/>
      <c r="N25" s="182"/>
      <c r="O25" s="173" t="s">
        <v>229</v>
      </c>
      <c r="P25" s="269">
        <f>CSCF!J62</f>
        <v>0.2229926719722638</v>
      </c>
      <c r="Q25" s="156"/>
      <c r="R25" s="188" t="s">
        <v>235</v>
      </c>
      <c r="S25" s="189"/>
    </row>
    <row r="26" spans="2:19" s="167" customFormat="1" ht="14">
      <c r="B26"/>
      <c r="C26"/>
      <c r="D26"/>
      <c r="E26"/>
      <c r="F26"/>
      <c r="G26"/>
      <c r="H26"/>
      <c r="I26"/>
      <c r="J26"/>
      <c r="K26"/>
      <c r="L26"/>
      <c r="M26"/>
      <c r="N26" s="156"/>
      <c r="O26" s="165" t="s">
        <v>237</v>
      </c>
      <c r="P26" s="275">
        <f>P24*(1-P25)</f>
        <v>1.3083567789824377E-2</v>
      </c>
      <c r="R26" s="265" t="s">
        <v>236</v>
      </c>
      <c r="S26" s="258">
        <f>S16</f>
        <v>254572112828.00977</v>
      </c>
    </row>
    <row r="27" spans="2:19" s="167" customFormat="1" ht="14">
      <c r="B27"/>
      <c r="C27"/>
      <c r="D27"/>
      <c r="E27"/>
      <c r="F27"/>
      <c r="G27"/>
      <c r="H27"/>
      <c r="I27"/>
      <c r="J27"/>
      <c r="K27"/>
      <c r="L27"/>
      <c r="M27"/>
      <c r="N27" s="160"/>
      <c r="O27" s="165"/>
      <c r="P27" s="277"/>
      <c r="R27" s="265" t="s">
        <v>209</v>
      </c>
      <c r="S27" s="258">
        <f>'Income Stmt'!J5</f>
        <v>66832000000</v>
      </c>
    </row>
    <row r="28" spans="2:19" s="167" customFormat="1">
      <c r="B28"/>
      <c r="C28"/>
      <c r="D28"/>
      <c r="E28"/>
      <c r="F28"/>
      <c r="G28"/>
      <c r="H28"/>
      <c r="I28"/>
      <c r="J28"/>
      <c r="K28"/>
      <c r="L28"/>
      <c r="M28"/>
      <c r="N28" s="160"/>
      <c r="O28" s="173"/>
      <c r="P28" s="270"/>
      <c r="S28" s="261"/>
    </row>
    <row r="29" spans="2:19" s="167" customFormat="1" ht="14">
      <c r="B29"/>
      <c r="C29"/>
      <c r="D29"/>
      <c r="E29"/>
      <c r="F29"/>
      <c r="G29"/>
      <c r="H29"/>
      <c r="I29"/>
      <c r="J29"/>
      <c r="K29"/>
      <c r="L29"/>
      <c r="M29"/>
      <c r="N29" s="160"/>
      <c r="O29" s="165" t="s">
        <v>238</v>
      </c>
      <c r="P29" s="278">
        <f>(P26*P14)+(P21*P15)</f>
        <v>6.3151815364327069E-2</v>
      </c>
      <c r="R29" s="265" t="s">
        <v>221</v>
      </c>
      <c r="S29" s="258">
        <f>'Income Stmt'!J8+CSCF!J8</f>
        <v>16545000000</v>
      </c>
    </row>
    <row r="30" spans="2:19" s="167" customFormat="1">
      <c r="B30"/>
      <c r="C30"/>
      <c r="D30"/>
      <c r="E30"/>
      <c r="F30"/>
      <c r="G30"/>
      <c r="H30"/>
      <c r="I30"/>
      <c r="J30"/>
      <c r="K30"/>
      <c r="L30"/>
      <c r="M30"/>
      <c r="N30" s="160"/>
      <c r="O30" s="165"/>
      <c r="P30" s="279"/>
      <c r="R30" s="192" t="s">
        <v>239</v>
      </c>
      <c r="S30" s="282">
        <f>S26/S27</f>
        <v>3.8091350375270792</v>
      </c>
    </row>
    <row r="31" spans="2:19" s="167" customFormat="1">
      <c r="B31"/>
      <c r="C31"/>
      <c r="D31"/>
      <c r="E31"/>
      <c r="F31"/>
      <c r="G31"/>
      <c r="H31"/>
      <c r="I31"/>
      <c r="J31"/>
      <c r="K31"/>
      <c r="L31"/>
      <c r="M31"/>
      <c r="N31" s="184"/>
      <c r="O31" s="193" t="s">
        <v>242</v>
      </c>
      <c r="P31" s="271"/>
      <c r="R31" s="192" t="s">
        <v>240</v>
      </c>
      <c r="S31" s="282">
        <f>S26/S29</f>
        <v>15.386649309640966</v>
      </c>
    </row>
    <row r="32" spans="2:19" s="167" customFormat="1">
      <c r="B32"/>
      <c r="C32"/>
      <c r="D32"/>
      <c r="E32"/>
      <c r="F32"/>
      <c r="G32"/>
      <c r="H32"/>
      <c r="I32"/>
      <c r="J32"/>
      <c r="K32"/>
      <c r="L32"/>
      <c r="M32"/>
      <c r="N32" s="160"/>
      <c r="O32" s="193" t="s">
        <v>280</v>
      </c>
      <c r="P32" s="279"/>
      <c r="S32" s="262"/>
    </row>
    <row r="33" spans="2:19" s="167" customFormat="1">
      <c r="B33"/>
      <c r="C33"/>
      <c r="D33"/>
      <c r="E33"/>
      <c r="F33"/>
      <c r="G33"/>
      <c r="H33"/>
      <c r="I33"/>
      <c r="J33"/>
      <c r="K33"/>
      <c r="L33"/>
      <c r="M33"/>
      <c r="N33" s="160"/>
      <c r="P33" s="268"/>
      <c r="S33" s="262"/>
    </row>
    <row r="34" spans="2:19" s="167" customFormat="1">
      <c r="B34"/>
      <c r="C34"/>
      <c r="D34"/>
      <c r="E34"/>
      <c r="F34"/>
      <c r="G34"/>
      <c r="H34"/>
      <c r="I34"/>
      <c r="J34"/>
      <c r="K34"/>
      <c r="L34"/>
      <c r="M34"/>
      <c r="N34" s="160"/>
      <c r="O34" s="193" t="s">
        <v>291</v>
      </c>
      <c r="S34" s="262"/>
    </row>
    <row r="35" spans="2:19" s="167" customFormat="1">
      <c r="B35"/>
      <c r="C35"/>
      <c r="D35"/>
      <c r="E35"/>
      <c r="F35"/>
      <c r="G35"/>
      <c r="H35"/>
      <c r="I35"/>
      <c r="J35"/>
      <c r="K35"/>
      <c r="L35"/>
      <c r="M35"/>
      <c r="N35" s="160"/>
      <c r="S35" s="262"/>
    </row>
    <row r="36" spans="2:19" s="167" customFormat="1">
      <c r="B36"/>
      <c r="C36"/>
      <c r="D36"/>
      <c r="E36"/>
      <c r="F36"/>
      <c r="G36"/>
      <c r="H36"/>
      <c r="I36"/>
      <c r="J36"/>
      <c r="K36"/>
      <c r="L36"/>
      <c r="M36"/>
      <c r="N36" s="160"/>
      <c r="S36" s="262"/>
    </row>
    <row r="37" spans="2:19" s="167" customFormat="1">
      <c r="B37"/>
      <c r="C37"/>
      <c r="D37"/>
      <c r="E37"/>
      <c r="F37"/>
      <c r="G37"/>
      <c r="H37"/>
      <c r="I37"/>
      <c r="J37"/>
      <c r="K37"/>
      <c r="L37"/>
      <c r="M37"/>
      <c r="N37" s="160"/>
      <c r="R37" s="254"/>
      <c r="S37" s="262"/>
    </row>
    <row r="38" spans="2:19" s="167" customFormat="1">
      <c r="B38"/>
      <c r="C38"/>
      <c r="D38"/>
      <c r="E38"/>
      <c r="F38"/>
      <c r="G38"/>
      <c r="H38"/>
      <c r="I38"/>
      <c r="J38"/>
      <c r="K38"/>
      <c r="L38"/>
      <c r="M38"/>
      <c r="N38" s="160"/>
      <c r="S38" s="262"/>
    </row>
    <row r="39" spans="2:19" s="167" customFormat="1">
      <c r="B39"/>
      <c r="C39"/>
      <c r="D39"/>
      <c r="E39"/>
      <c r="F39"/>
      <c r="G39"/>
      <c r="H39"/>
      <c r="I39"/>
      <c r="J39"/>
      <c r="K39"/>
      <c r="L39"/>
      <c r="M39"/>
      <c r="N39" s="160"/>
      <c r="S39" s="262"/>
    </row>
    <row r="40" spans="2:19" s="167" customFormat="1">
      <c r="B40"/>
      <c r="C40"/>
      <c r="D40"/>
      <c r="E40"/>
      <c r="F40"/>
      <c r="G40"/>
      <c r="H40"/>
      <c r="I40"/>
      <c r="J40"/>
      <c r="K40"/>
      <c r="L40"/>
      <c r="M40"/>
      <c r="N40" s="160"/>
      <c r="S40" s="262"/>
    </row>
    <row r="41" spans="2:19" s="167" customFormat="1">
      <c r="B41"/>
      <c r="C41"/>
      <c r="D41"/>
      <c r="E41"/>
      <c r="F41"/>
      <c r="G41"/>
      <c r="H41"/>
      <c r="I41"/>
      <c r="J41"/>
      <c r="K41"/>
      <c r="L41"/>
      <c r="M41"/>
      <c r="N41" s="160"/>
      <c r="S41" s="262"/>
    </row>
    <row r="42" spans="2:19" s="167" customFormat="1">
      <c r="B42"/>
      <c r="C42"/>
      <c r="D42"/>
      <c r="E42"/>
      <c r="F42"/>
      <c r="G42"/>
      <c r="H42"/>
      <c r="I42"/>
      <c r="J42"/>
      <c r="K42"/>
      <c r="L42"/>
      <c r="M42"/>
      <c r="N42" s="160"/>
      <c r="S42" s="262"/>
    </row>
    <row r="43" spans="2:19" s="167" customFormat="1">
      <c r="B43"/>
      <c r="C43"/>
      <c r="D43"/>
      <c r="E43"/>
      <c r="F43"/>
      <c r="G43"/>
      <c r="H43"/>
      <c r="I43"/>
      <c r="J43"/>
      <c r="K43"/>
      <c r="L43"/>
      <c r="M43"/>
      <c r="N43" s="160"/>
      <c r="S43" s="262"/>
    </row>
    <row r="44" spans="2:19" s="167" customFormat="1">
      <c r="B44"/>
      <c r="C44"/>
      <c r="D44"/>
      <c r="E44"/>
      <c r="F44"/>
      <c r="G44"/>
      <c r="H44"/>
      <c r="I44"/>
      <c r="J44"/>
      <c r="K44"/>
      <c r="L44"/>
      <c r="M44"/>
      <c r="N44" s="160"/>
      <c r="S44" s="262"/>
    </row>
    <row r="45" spans="2:19" s="167" customFormat="1">
      <c r="B45"/>
      <c r="C45"/>
      <c r="D45"/>
      <c r="E45"/>
      <c r="F45"/>
      <c r="G45"/>
      <c r="H45"/>
      <c r="I45"/>
      <c r="J45"/>
      <c r="K45"/>
      <c r="L45"/>
      <c r="M45"/>
      <c r="N45" s="160"/>
      <c r="S45" s="262"/>
    </row>
    <row r="46" spans="2:19" s="167" customFormat="1">
      <c r="N46" s="160"/>
      <c r="S46" s="262"/>
    </row>
    <row r="47" spans="2:19" s="167" customFormat="1">
      <c r="N47" s="160"/>
      <c r="S47" s="262"/>
    </row>
    <row r="48" spans="2:19" s="167" customFormat="1">
      <c r="N48" s="160"/>
      <c r="S48" s="262"/>
    </row>
    <row r="49" spans="14:19" s="167" customFormat="1">
      <c r="N49" s="160"/>
      <c r="S49" s="262"/>
    </row>
    <row r="50" spans="14:19" s="167" customFormat="1">
      <c r="N50" s="160"/>
      <c r="S50" s="262"/>
    </row>
    <row r="51" spans="14:19" s="167" customFormat="1">
      <c r="N51" s="160"/>
      <c r="S51" s="262"/>
    </row>
    <row r="52" spans="14:19" s="167" customFormat="1">
      <c r="N52" s="160"/>
      <c r="P52" s="206"/>
      <c r="S52" s="262"/>
    </row>
    <row r="53" spans="14:19" s="167" customFormat="1">
      <c r="N53" s="160"/>
      <c r="P53" s="206"/>
      <c r="S53" s="262"/>
    </row>
    <row r="54" spans="14:19" s="167" customFormat="1">
      <c r="N54" s="160"/>
      <c r="P54" s="206"/>
      <c r="S54" s="262"/>
    </row>
    <row r="55" spans="14:19" s="167" customFormat="1">
      <c r="N55" s="208"/>
      <c r="P55" s="206"/>
      <c r="S55" s="262"/>
    </row>
    <row r="56" spans="14:19" s="167" customFormat="1">
      <c r="N56" s="208"/>
      <c r="S56" s="262"/>
    </row>
    <row r="57" spans="14:19" s="167" customFormat="1">
      <c r="N57" s="160"/>
      <c r="S57" s="262"/>
    </row>
    <row r="58" spans="14:19" s="167" customFormat="1">
      <c r="N58" s="160"/>
      <c r="S58" s="262"/>
    </row>
    <row r="59" spans="14:19" s="167" customFormat="1">
      <c r="N59" s="160"/>
      <c r="S59" s="262"/>
    </row>
    <row r="60" spans="14:19" s="167" customFormat="1">
      <c r="N60" s="160"/>
      <c r="S60" s="262"/>
    </row>
    <row r="61" spans="14:19" s="167" customFormat="1">
      <c r="N61" s="160"/>
      <c r="S61" s="262"/>
    </row>
    <row r="62" spans="14:19" s="167" customFormat="1">
      <c r="N62" s="160"/>
      <c r="S62" s="262"/>
    </row>
    <row r="63" spans="14:19" s="167" customFormat="1">
      <c r="N63" s="160"/>
      <c r="S63" s="262"/>
    </row>
    <row r="64" spans="14:19">
      <c r="O64" s="167"/>
      <c r="P64" s="167"/>
      <c r="R64" s="167"/>
      <c r="S64" s="262"/>
    </row>
    <row r="65" spans="2:19">
      <c r="B65" s="152"/>
      <c r="C65" s="152"/>
      <c r="D65" s="152"/>
      <c r="E65" s="209"/>
      <c r="F65" s="210"/>
      <c r="G65" s="209"/>
      <c r="H65" s="209"/>
      <c r="I65" s="152"/>
      <c r="J65" s="152"/>
      <c r="K65" s="152"/>
      <c r="L65" s="152"/>
      <c r="M65" s="152"/>
      <c r="R65" s="167"/>
      <c r="S65" s="262"/>
    </row>
    <row r="66" spans="2:19">
      <c r="E66" s="211"/>
      <c r="F66" s="211"/>
      <c r="G66" s="203"/>
      <c r="H66" s="203"/>
      <c r="I66" s="203"/>
      <c r="J66" s="203"/>
      <c r="K66" s="203"/>
      <c r="L66" s="203"/>
      <c r="M66" s="203"/>
      <c r="R66" s="167"/>
      <c r="S66" s="262"/>
    </row>
    <row r="67" spans="2:19" ht="12" customHeight="1">
      <c r="E67" s="211"/>
      <c r="F67" s="211"/>
      <c r="G67" s="203"/>
      <c r="H67" s="203"/>
      <c r="I67" s="203"/>
      <c r="J67" s="203"/>
      <c r="K67" s="203"/>
      <c r="L67" s="203"/>
      <c r="M67" s="203"/>
      <c r="R67" s="167"/>
      <c r="S67" s="262"/>
    </row>
    <row r="68" spans="2:19">
      <c r="B68" s="212"/>
      <c r="C68" s="212"/>
      <c r="D68" s="212"/>
      <c r="E68" s="212"/>
      <c r="F68" s="212"/>
      <c r="G68" s="212"/>
      <c r="H68" s="212"/>
      <c r="I68" s="212"/>
      <c r="J68" s="212"/>
      <c r="K68" s="212"/>
      <c r="L68" s="203"/>
      <c r="M68" s="203"/>
      <c r="R68" s="167"/>
      <c r="S68" s="262"/>
    </row>
    <row r="69" spans="2:19">
      <c r="B69" s="212"/>
      <c r="C69" s="212"/>
      <c r="D69" s="212"/>
      <c r="E69" s="212"/>
      <c r="F69" s="212"/>
      <c r="G69" s="212"/>
      <c r="H69" s="212"/>
      <c r="I69" s="212"/>
      <c r="J69" s="212"/>
      <c r="K69" s="212"/>
      <c r="L69" s="203"/>
      <c r="M69" s="203"/>
      <c r="N69" s="203"/>
      <c r="R69" s="167"/>
      <c r="S69" s="262"/>
    </row>
    <row r="70" spans="2:19">
      <c r="B70" s="212"/>
      <c r="C70" s="212"/>
      <c r="D70" s="212"/>
      <c r="E70" s="212"/>
      <c r="F70" s="212"/>
      <c r="G70" s="212"/>
      <c r="H70" s="212"/>
      <c r="I70" s="212"/>
      <c r="J70" s="212"/>
      <c r="K70" s="212"/>
      <c r="L70" s="203"/>
      <c r="M70" s="203"/>
      <c r="N70" s="203"/>
      <c r="R70" s="167"/>
      <c r="S70" s="262"/>
    </row>
    <row r="71" spans="2:19">
      <c r="E71" s="211"/>
      <c r="F71" s="211"/>
      <c r="G71" s="203"/>
      <c r="H71" s="203"/>
      <c r="I71" s="203"/>
      <c r="J71" s="203"/>
      <c r="K71" s="203"/>
      <c r="L71" s="203"/>
      <c r="M71" s="203"/>
      <c r="N71" s="203"/>
      <c r="R71" s="167"/>
      <c r="S71" s="262"/>
    </row>
    <row r="72" spans="2:19">
      <c r="E72" s="211"/>
      <c r="F72" s="211"/>
      <c r="G72" s="203"/>
      <c r="H72" s="203"/>
      <c r="I72" s="203"/>
      <c r="J72" s="203"/>
      <c r="K72" s="203"/>
      <c r="L72" s="203"/>
      <c r="M72" s="203"/>
      <c r="N72" s="203"/>
      <c r="R72" s="167"/>
      <c r="S72" s="262"/>
    </row>
    <row r="73" spans="2:19">
      <c r="E73" s="211"/>
      <c r="F73" s="211"/>
      <c r="G73" s="203"/>
      <c r="H73" s="203"/>
      <c r="I73" s="203"/>
      <c r="J73" s="203"/>
      <c r="K73" s="203"/>
      <c r="L73" s="203"/>
      <c r="M73" s="203"/>
      <c r="N73" s="203"/>
      <c r="R73" s="167"/>
      <c r="S73" s="262"/>
    </row>
    <row r="74" spans="2:19">
      <c r="E74" s="211"/>
      <c r="F74" s="211"/>
      <c r="G74" s="203"/>
      <c r="H74" s="203"/>
      <c r="I74" s="203"/>
      <c r="J74" s="203"/>
      <c r="K74" s="203"/>
      <c r="L74" s="203"/>
      <c r="M74" s="203"/>
      <c r="N74" s="203"/>
    </row>
    <row r="75" spans="2:19">
      <c r="E75" s="211"/>
      <c r="F75" s="211"/>
      <c r="G75" s="203"/>
      <c r="H75" s="203"/>
      <c r="I75" s="203"/>
      <c r="J75" s="203"/>
      <c r="K75" s="203"/>
      <c r="L75" s="203"/>
      <c r="M75" s="203"/>
      <c r="N75" s="203"/>
    </row>
    <row r="76" spans="2:19">
      <c r="B76" s="185"/>
      <c r="C76" s="209"/>
      <c r="D76" s="209"/>
      <c r="E76" s="209"/>
      <c r="F76" s="209"/>
      <c r="G76" s="209"/>
      <c r="H76" s="209"/>
      <c r="I76" s="152"/>
      <c r="J76" s="152"/>
      <c r="K76" s="152"/>
      <c r="L76" s="152"/>
      <c r="M76" s="152"/>
      <c r="N76" s="203"/>
    </row>
    <row r="77" spans="2:19">
      <c r="N77" s="203"/>
    </row>
    <row r="78" spans="2:19">
      <c r="N78" s="203"/>
    </row>
    <row r="79" spans="2:19">
      <c r="N79" s="203"/>
    </row>
    <row r="80" spans="2:19">
      <c r="N80" s="203"/>
    </row>
    <row r="81" spans="2:19">
      <c r="N81" s="203"/>
    </row>
    <row r="82" spans="2:19">
      <c r="N82" s="203"/>
    </row>
    <row r="84" spans="2:19">
      <c r="N84" s="203"/>
    </row>
    <row r="85" spans="2:19" s="152" customFormat="1">
      <c r="B85" s="153"/>
      <c r="C85" s="153"/>
      <c r="D85" s="153"/>
      <c r="E85" s="153"/>
      <c r="F85" s="153"/>
      <c r="G85" s="153"/>
      <c r="H85" s="153"/>
      <c r="I85" s="153"/>
      <c r="J85" s="153"/>
      <c r="K85" s="153"/>
      <c r="L85" s="153"/>
      <c r="M85" s="153"/>
      <c r="O85" s="153"/>
      <c r="P85" s="153"/>
      <c r="R85" s="153"/>
      <c r="S85" s="263"/>
    </row>
    <row r="86" spans="2:19" s="152" customFormat="1">
      <c r="B86" s="153"/>
      <c r="C86" s="153"/>
      <c r="D86" s="153"/>
      <c r="E86" s="153"/>
      <c r="F86" s="153"/>
      <c r="G86" s="153"/>
      <c r="H86" s="153"/>
      <c r="I86" s="153"/>
      <c r="J86" s="153"/>
      <c r="K86" s="153"/>
      <c r="L86" s="153"/>
      <c r="M86" s="153"/>
      <c r="R86" s="153"/>
      <c r="S86" s="263"/>
    </row>
    <row r="87" spans="2:19">
      <c r="N87" s="203"/>
      <c r="O87" s="152"/>
      <c r="P87" s="152"/>
    </row>
    <row r="88" spans="2:19">
      <c r="B88" s="207"/>
      <c r="C88" s="203"/>
      <c r="D88" s="203"/>
      <c r="E88" s="203"/>
      <c r="F88" s="203"/>
      <c r="G88" s="203"/>
      <c r="N88" s="203"/>
    </row>
    <row r="89" spans="2:19">
      <c r="B89" s="207"/>
      <c r="C89" s="203"/>
      <c r="D89" s="203"/>
      <c r="E89" s="203"/>
      <c r="F89" s="203"/>
      <c r="G89" s="203"/>
      <c r="N89" s="203"/>
    </row>
    <row r="90" spans="2:19">
      <c r="B90" s="205"/>
      <c r="C90" s="203"/>
      <c r="D90" s="203"/>
      <c r="E90" s="203"/>
      <c r="F90" s="203"/>
      <c r="G90" s="203"/>
      <c r="H90" s="203"/>
      <c r="N90" s="203"/>
    </row>
    <row r="91" spans="2:19">
      <c r="B91" s="213"/>
      <c r="C91" s="214"/>
      <c r="D91" s="214"/>
      <c r="E91" s="214"/>
      <c r="F91" s="214"/>
      <c r="G91" s="214"/>
      <c r="H91" s="214"/>
      <c r="I91" s="214"/>
      <c r="J91" s="214"/>
      <c r="K91" s="214"/>
      <c r="L91" s="214"/>
      <c r="M91" s="214"/>
      <c r="N91" s="203"/>
    </row>
    <row r="92" spans="2:19">
      <c r="B92" s="215"/>
      <c r="C92" s="216"/>
      <c r="D92" s="216"/>
      <c r="E92" s="216"/>
      <c r="F92" s="216"/>
      <c r="G92" s="216"/>
      <c r="H92" s="216"/>
      <c r="N92" s="203"/>
    </row>
    <row r="93" spans="2:19">
      <c r="B93" s="360"/>
      <c r="C93" s="218"/>
      <c r="D93" s="218"/>
      <c r="E93" s="218"/>
      <c r="F93" s="218"/>
      <c r="G93" s="218"/>
      <c r="H93" s="218"/>
      <c r="N93" s="203"/>
    </row>
    <row r="94" spans="2:19">
      <c r="B94" s="360"/>
      <c r="C94" s="216"/>
      <c r="D94" s="216"/>
      <c r="E94" s="216"/>
      <c r="F94" s="216"/>
      <c r="G94" s="216"/>
      <c r="H94" s="216"/>
      <c r="N94" s="203"/>
    </row>
    <row r="95" spans="2:19">
      <c r="B95" s="205"/>
      <c r="C95" s="203"/>
      <c r="D95" s="203"/>
      <c r="E95" s="203"/>
      <c r="F95" s="203"/>
      <c r="G95" s="203"/>
      <c r="H95" s="203"/>
      <c r="N95" s="203"/>
      <c r="R95" s="152"/>
      <c r="S95" s="264"/>
    </row>
    <row r="96" spans="2:19">
      <c r="B96" s="205"/>
      <c r="C96" s="203"/>
      <c r="D96" s="203"/>
      <c r="E96" s="203"/>
      <c r="F96" s="203"/>
      <c r="G96" s="203"/>
      <c r="H96" s="203"/>
      <c r="N96" s="203"/>
      <c r="R96" s="152"/>
      <c r="S96" s="264"/>
    </row>
    <row r="97" spans="2:19">
      <c r="B97" s="205"/>
      <c r="C97" s="219"/>
      <c r="D97" s="219"/>
      <c r="E97" s="219"/>
      <c r="F97" s="219"/>
      <c r="G97" s="219"/>
      <c r="H97" s="219"/>
      <c r="N97" s="203"/>
    </row>
    <row r="98" spans="2:19" s="152" customFormat="1">
      <c r="B98" s="205"/>
      <c r="C98" s="203"/>
      <c r="D98" s="203"/>
      <c r="E98" s="203"/>
      <c r="F98" s="203"/>
      <c r="G98" s="203"/>
      <c r="H98" s="203"/>
      <c r="I98" s="153"/>
      <c r="J98" s="153"/>
      <c r="K98" s="153"/>
      <c r="L98" s="153"/>
      <c r="M98" s="153"/>
      <c r="O98" s="153"/>
      <c r="P98" s="153"/>
      <c r="R98" s="153"/>
      <c r="S98" s="263"/>
    </row>
    <row r="99" spans="2:19">
      <c r="B99" s="205"/>
      <c r="C99" s="203"/>
      <c r="D99" s="203"/>
      <c r="E99" s="203"/>
      <c r="F99" s="203"/>
      <c r="G99" s="203"/>
      <c r="H99" s="203"/>
      <c r="O99" s="152"/>
      <c r="P99" s="152"/>
    </row>
    <row r="100" spans="2:19">
      <c r="B100" s="205"/>
      <c r="C100" s="203"/>
      <c r="D100" s="203"/>
      <c r="E100" s="203"/>
      <c r="F100" s="203"/>
      <c r="G100" s="203"/>
      <c r="H100" s="203"/>
    </row>
    <row r="102" spans="2:19">
      <c r="B102" s="213"/>
      <c r="C102" s="220"/>
      <c r="D102" s="220"/>
      <c r="E102" s="220"/>
      <c r="F102" s="220"/>
      <c r="G102" s="220"/>
      <c r="H102" s="220"/>
    </row>
    <row r="103" spans="2:19">
      <c r="B103" s="215"/>
      <c r="C103" s="216"/>
      <c r="D103" s="216"/>
      <c r="E103" s="216"/>
      <c r="F103" s="216"/>
      <c r="G103" s="216"/>
      <c r="H103" s="216"/>
    </row>
    <row r="104" spans="2:19">
      <c r="B104" s="360"/>
      <c r="C104" s="218"/>
      <c r="D104" s="218"/>
      <c r="E104" s="218"/>
      <c r="F104" s="218"/>
      <c r="G104" s="218"/>
      <c r="H104" s="218"/>
    </row>
    <row r="105" spans="2:19">
      <c r="B105" s="360"/>
      <c r="C105" s="216"/>
      <c r="D105" s="216"/>
      <c r="E105" s="216"/>
      <c r="F105" s="216"/>
      <c r="G105" s="216"/>
      <c r="H105" s="216"/>
    </row>
    <row r="106" spans="2:19">
      <c r="B106" s="205"/>
      <c r="C106" s="203"/>
      <c r="D106" s="203"/>
      <c r="E106" s="203"/>
      <c r="F106" s="203"/>
      <c r="G106" s="203"/>
      <c r="H106" s="203"/>
    </row>
    <row r="108" spans="2:19">
      <c r="B108" s="205"/>
      <c r="C108" s="203"/>
      <c r="D108" s="203"/>
      <c r="E108" s="203"/>
      <c r="F108" s="203"/>
      <c r="G108" s="203"/>
      <c r="H108" s="203"/>
      <c r="R108" s="152"/>
      <c r="S108" s="264"/>
    </row>
    <row r="109" spans="2:19">
      <c r="B109" s="205"/>
      <c r="C109" s="203"/>
      <c r="D109" s="203"/>
      <c r="E109" s="203"/>
      <c r="F109" s="203"/>
      <c r="G109" s="203"/>
      <c r="H109" s="203"/>
    </row>
    <row r="110" spans="2:19">
      <c r="B110" s="205"/>
      <c r="C110" s="203"/>
      <c r="D110" s="203"/>
      <c r="E110" s="203"/>
      <c r="F110" s="203"/>
      <c r="G110" s="203"/>
      <c r="H110" s="203"/>
    </row>
    <row r="111" spans="2:19">
      <c r="B111" s="205"/>
      <c r="C111" s="203"/>
      <c r="D111" s="203"/>
      <c r="E111" s="203"/>
      <c r="F111" s="203"/>
      <c r="G111" s="203"/>
      <c r="H111" s="203"/>
    </row>
    <row r="112" spans="2:19">
      <c r="B112" s="205"/>
      <c r="C112" s="203"/>
      <c r="D112" s="203"/>
      <c r="E112" s="203"/>
      <c r="F112" s="203"/>
      <c r="G112" s="203"/>
      <c r="H112" s="203"/>
    </row>
    <row r="113" spans="2:14">
      <c r="B113" s="205"/>
      <c r="C113" s="203"/>
      <c r="D113" s="203"/>
      <c r="E113" s="203"/>
      <c r="F113" s="203"/>
      <c r="G113" s="203"/>
      <c r="H113" s="203"/>
      <c r="N113" s="214"/>
    </row>
    <row r="114" spans="2:14">
      <c r="B114" s="205"/>
      <c r="C114" s="203"/>
      <c r="D114" s="203"/>
      <c r="E114" s="203"/>
      <c r="F114" s="203"/>
      <c r="G114" s="203"/>
      <c r="H114" s="203"/>
    </row>
    <row r="115" spans="2:14">
      <c r="B115" s="221"/>
      <c r="C115" s="218"/>
      <c r="D115" s="218"/>
      <c r="E115" s="218"/>
      <c r="F115" s="218"/>
      <c r="G115" s="218"/>
      <c r="H115" s="218"/>
    </row>
    <row r="116" spans="2:14">
      <c r="B116" s="213"/>
      <c r="C116" s="220"/>
      <c r="D116" s="220"/>
      <c r="E116" s="220"/>
      <c r="F116" s="220"/>
      <c r="G116" s="220"/>
      <c r="H116" s="220"/>
    </row>
    <row r="117" spans="2:14">
      <c r="B117" s="215"/>
      <c r="C117" s="216"/>
      <c r="D117" s="216"/>
      <c r="E117" s="216"/>
      <c r="F117" s="216"/>
      <c r="G117" s="216"/>
      <c r="H117" s="216"/>
    </row>
    <row r="118" spans="2:14">
      <c r="B118" s="360"/>
      <c r="C118" s="218"/>
      <c r="D118" s="218"/>
      <c r="E118" s="218"/>
      <c r="F118" s="218"/>
      <c r="G118" s="218"/>
      <c r="H118" s="218"/>
    </row>
    <row r="119" spans="2:14">
      <c r="B119" s="360"/>
      <c r="C119" s="216"/>
      <c r="D119" s="216"/>
      <c r="E119" s="216"/>
      <c r="F119" s="216"/>
      <c r="G119" s="216"/>
      <c r="H119" s="216"/>
    </row>
    <row r="120" spans="2:14">
      <c r="B120" s="205"/>
      <c r="C120" s="218"/>
      <c r="D120" s="218"/>
      <c r="E120" s="218"/>
      <c r="F120" s="218"/>
      <c r="G120" s="218"/>
      <c r="H120" s="218"/>
    </row>
    <row r="121" spans="2:14">
      <c r="B121" s="205"/>
      <c r="C121" s="218"/>
      <c r="D121" s="218"/>
      <c r="E121" s="218"/>
      <c r="F121" s="218"/>
      <c r="G121" s="218"/>
      <c r="H121" s="218"/>
    </row>
    <row r="122" spans="2:14">
      <c r="B122" s="205"/>
      <c r="C122" s="218"/>
      <c r="D122" s="218"/>
      <c r="E122" s="218"/>
      <c r="F122" s="218"/>
      <c r="G122" s="218"/>
      <c r="H122" s="218"/>
    </row>
    <row r="123" spans="2:14">
      <c r="B123" s="205"/>
      <c r="C123" s="218"/>
      <c r="D123" s="218"/>
      <c r="E123" s="218"/>
      <c r="F123" s="218"/>
      <c r="G123" s="218"/>
      <c r="H123" s="218"/>
    </row>
    <row r="124" spans="2:14">
      <c r="B124" s="205"/>
      <c r="C124" s="218"/>
      <c r="D124" s="218"/>
      <c r="E124" s="218"/>
      <c r="F124" s="218"/>
      <c r="G124" s="218"/>
      <c r="H124" s="218"/>
    </row>
    <row r="125" spans="2:14">
      <c r="B125" s="205"/>
      <c r="C125" s="218"/>
      <c r="D125" s="218"/>
      <c r="E125" s="218"/>
      <c r="F125" s="218"/>
      <c r="G125" s="218"/>
      <c r="H125" s="218"/>
    </row>
    <row r="126" spans="2:14">
      <c r="B126" s="205"/>
      <c r="C126" s="218"/>
      <c r="D126" s="218"/>
      <c r="E126" s="218"/>
      <c r="F126" s="218"/>
      <c r="G126" s="218"/>
      <c r="H126" s="218"/>
    </row>
    <row r="127" spans="2:14">
      <c r="B127" s="205"/>
      <c r="C127" s="218"/>
      <c r="D127" s="218"/>
      <c r="E127" s="218"/>
      <c r="F127" s="218"/>
      <c r="G127" s="218"/>
      <c r="H127" s="218"/>
    </row>
    <row r="128" spans="2:14">
      <c r="B128" s="205"/>
      <c r="C128" s="218"/>
      <c r="D128" s="218"/>
      <c r="E128" s="218"/>
      <c r="F128" s="218"/>
      <c r="G128" s="218"/>
      <c r="H128" s="218"/>
    </row>
    <row r="129" spans="2:8">
      <c r="B129" s="205"/>
      <c r="C129" s="218"/>
      <c r="D129" s="218"/>
      <c r="E129" s="218"/>
      <c r="F129" s="218"/>
      <c r="G129" s="218"/>
      <c r="H129" s="218"/>
    </row>
    <row r="130" spans="2:8">
      <c r="B130" s="205"/>
      <c r="C130" s="218"/>
      <c r="D130" s="218"/>
      <c r="E130" s="218"/>
      <c r="F130" s="218"/>
      <c r="G130" s="218"/>
      <c r="H130" s="218"/>
    </row>
    <row r="131" spans="2:8">
      <c r="B131" s="205"/>
      <c r="C131" s="218"/>
      <c r="D131" s="218"/>
      <c r="E131" s="218"/>
      <c r="F131" s="218"/>
      <c r="G131" s="218"/>
      <c r="H131" s="218"/>
    </row>
    <row r="132" spans="2:8">
      <c r="B132" s="205"/>
      <c r="C132" s="218"/>
      <c r="D132" s="218"/>
      <c r="E132" s="218"/>
      <c r="F132" s="218"/>
      <c r="G132" s="218"/>
      <c r="H132" s="218"/>
    </row>
    <row r="133" spans="2:8">
      <c r="B133" s="205"/>
      <c r="C133" s="218"/>
      <c r="D133" s="218"/>
      <c r="E133" s="218"/>
      <c r="F133" s="218"/>
      <c r="G133" s="218"/>
      <c r="H133" s="218"/>
    </row>
    <row r="134" spans="2:8">
      <c r="B134" s="205"/>
      <c r="C134" s="218"/>
      <c r="D134" s="218"/>
      <c r="E134" s="218"/>
      <c r="F134" s="218"/>
      <c r="G134" s="218"/>
      <c r="H134" s="218"/>
    </row>
    <row r="135" spans="2:8">
      <c r="B135" s="205"/>
      <c r="C135" s="218"/>
      <c r="D135" s="218"/>
      <c r="E135" s="218"/>
      <c r="F135" s="218"/>
      <c r="G135" s="218"/>
      <c r="H135" s="218"/>
    </row>
  </sheetData>
  <mergeCells count="10">
    <mergeCell ref="B104:B105"/>
    <mergeCell ref="B118:B119"/>
    <mergeCell ref="B93:B94"/>
    <mergeCell ref="B5:M5"/>
    <mergeCell ref="O5:S5"/>
    <mergeCell ref="C6:G6"/>
    <mergeCell ref="I6:M6"/>
    <mergeCell ref="N6:N7"/>
    <mergeCell ref="R6:S7"/>
    <mergeCell ref="O6:P7"/>
  </mergeCells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33640-E69D-514D-A78F-636213A8C501}">
  <dimension ref="B2:K110"/>
  <sheetViews>
    <sheetView workbookViewId="0">
      <selection activeCell="AA38" sqref="H38:AA39"/>
    </sheetView>
  </sheetViews>
  <sheetFormatPr baseColWidth="10" defaultRowHeight="16"/>
  <cols>
    <col min="1" max="1" width="11" style="297"/>
    <col min="2" max="2" width="40.19921875" style="297" bestFit="1" customWidth="1"/>
    <col min="3" max="3" width="17.19921875" style="297" customWidth="1"/>
    <col min="4" max="7" width="11" style="297"/>
    <col min="8" max="8" width="12.3984375" style="297" bestFit="1" customWidth="1"/>
    <col min="9" max="16384" width="11" style="297"/>
  </cols>
  <sheetData>
    <row r="2" spans="2:11">
      <c r="B2" s="299" t="str">
        <f>Assumptions!C2</f>
        <v>The Procter &amp; Gamble Company</v>
      </c>
      <c r="C2" s="296"/>
      <c r="D2" s="296"/>
    </row>
    <row r="3" spans="2:11">
      <c r="B3" s="300" t="s">
        <v>395</v>
      </c>
      <c r="C3" s="296"/>
      <c r="D3" s="296"/>
      <c r="G3" s="128" t="s">
        <v>157</v>
      </c>
      <c r="H3" s="130" t="s">
        <v>164</v>
      </c>
      <c r="J3" s="310" t="s">
        <v>157</v>
      </c>
      <c r="K3" s="310" t="s">
        <v>164</v>
      </c>
    </row>
    <row r="4" spans="2:11">
      <c r="B4" s="300"/>
      <c r="C4" s="296"/>
      <c r="D4" s="296"/>
      <c r="G4" s="129">
        <v>43391</v>
      </c>
      <c r="H4" s="130">
        <v>0.71719999999999995</v>
      </c>
      <c r="J4" s="311">
        <v>33805</v>
      </c>
      <c r="K4" s="312">
        <v>0.2752</v>
      </c>
    </row>
    <row r="5" spans="2:11" ht="14" customHeight="1">
      <c r="B5" s="301" t="s">
        <v>396</v>
      </c>
      <c r="C5" s="302" t="s">
        <v>398</v>
      </c>
      <c r="D5" s="296"/>
      <c r="G5" s="129">
        <v>43300</v>
      </c>
      <c r="H5" s="130">
        <v>0.71719999999999995</v>
      </c>
      <c r="J5" s="311">
        <v>33896</v>
      </c>
      <c r="K5" s="312">
        <v>0.2752</v>
      </c>
    </row>
    <row r="6" spans="2:11" ht="14" customHeight="1">
      <c r="B6" s="296" t="s">
        <v>399</v>
      </c>
      <c r="C6" s="303">
        <f>SUM(H4:H7)</f>
        <v>2.8411999999999997</v>
      </c>
      <c r="D6" s="296"/>
      <c r="E6" s="340"/>
      <c r="G6" s="129">
        <v>43209</v>
      </c>
      <c r="H6" s="130">
        <v>0.71719999999999995</v>
      </c>
      <c r="J6" s="311">
        <v>33984</v>
      </c>
      <c r="K6" s="312">
        <v>0.2752</v>
      </c>
    </row>
    <row r="7" spans="2:11" ht="14" customHeight="1">
      <c r="B7" s="296" t="s">
        <v>400</v>
      </c>
      <c r="C7" s="304">
        <f>((H4/H23)^(1/COUNT(H4:H23)))^4-1</f>
        <v>3.5811980396829535E-2</v>
      </c>
      <c r="D7" s="296"/>
      <c r="G7" s="129">
        <v>43118</v>
      </c>
      <c r="H7" s="130">
        <v>0.68959999999999999</v>
      </c>
      <c r="J7" s="311">
        <v>34078</v>
      </c>
      <c r="K7" s="312">
        <v>0.2752</v>
      </c>
    </row>
    <row r="8" spans="2:11" ht="14" customHeight="1">
      <c r="B8" s="297" t="s">
        <v>282</v>
      </c>
      <c r="C8" s="297">
        <f>Assumptions!C5</f>
        <v>91.41</v>
      </c>
      <c r="D8" s="296"/>
      <c r="G8" s="129">
        <v>43027</v>
      </c>
      <c r="H8" s="130">
        <v>0.68959999999999999</v>
      </c>
      <c r="J8" s="311">
        <v>34169</v>
      </c>
      <c r="K8" s="312">
        <v>0.31</v>
      </c>
    </row>
    <row r="9" spans="2:11" ht="14" customHeight="1">
      <c r="B9" s="305" t="s">
        <v>401</v>
      </c>
      <c r="C9" s="306">
        <f>C6*(1+C7)/C8+C7</f>
        <v>6.8007024688520518E-2</v>
      </c>
      <c r="D9" s="296"/>
      <c r="G9" s="129">
        <v>42935</v>
      </c>
      <c r="H9" s="130">
        <v>0.68959999999999999</v>
      </c>
      <c r="J9" s="311">
        <v>34260</v>
      </c>
      <c r="K9" s="312">
        <v>0.31</v>
      </c>
    </row>
    <row r="10" spans="2:11" ht="14" customHeight="1">
      <c r="B10" s="296"/>
      <c r="C10" s="296"/>
      <c r="D10" s="296"/>
      <c r="G10" s="129">
        <v>42844</v>
      </c>
      <c r="H10" s="130">
        <v>0.68959999999999999</v>
      </c>
      <c r="J10" s="311">
        <v>34348</v>
      </c>
      <c r="K10" s="312">
        <v>0.31</v>
      </c>
    </row>
    <row r="11" spans="2:11" ht="14" customHeight="1">
      <c r="B11" s="296"/>
      <c r="C11" s="296"/>
      <c r="D11" s="296"/>
      <c r="G11" s="129">
        <v>42753</v>
      </c>
      <c r="H11" s="130">
        <v>0.66949999999999998</v>
      </c>
      <c r="J11" s="311">
        <v>34442</v>
      </c>
      <c r="K11" s="312">
        <v>0.31</v>
      </c>
    </row>
    <row r="12" spans="2:11" ht="14" customHeight="1">
      <c r="B12" s="296"/>
      <c r="C12" s="296"/>
      <c r="D12" s="296"/>
      <c r="G12" s="129">
        <v>42662</v>
      </c>
      <c r="H12" s="130">
        <v>0.66949999999999998</v>
      </c>
      <c r="J12" s="311">
        <v>34533</v>
      </c>
      <c r="K12" s="312">
        <v>0.35</v>
      </c>
    </row>
    <row r="13" spans="2:11" ht="14" customHeight="1">
      <c r="E13" s="296"/>
      <c r="G13" s="129">
        <v>42571</v>
      </c>
      <c r="H13" s="130">
        <v>0.66949999999999998</v>
      </c>
      <c r="J13" s="311">
        <v>34624</v>
      </c>
      <c r="K13" s="312">
        <v>0.35</v>
      </c>
    </row>
    <row r="14" spans="2:11" ht="14" customHeight="1">
      <c r="C14" s="298"/>
      <c r="E14" s="296"/>
      <c r="G14" s="129">
        <v>42474</v>
      </c>
      <c r="H14" s="130">
        <v>0.66949999999999998</v>
      </c>
      <c r="J14" s="311">
        <v>34712</v>
      </c>
      <c r="K14" s="312">
        <v>0.35</v>
      </c>
    </row>
    <row r="15" spans="2:11" ht="14" customHeight="1">
      <c r="G15" s="129">
        <v>42389</v>
      </c>
      <c r="H15" s="130">
        <v>0.66290000000000004</v>
      </c>
      <c r="J15" s="311">
        <v>34806</v>
      </c>
      <c r="K15" s="312">
        <v>0.35</v>
      </c>
    </row>
    <row r="16" spans="2:11" ht="14" customHeight="1">
      <c r="G16" s="129">
        <v>42298</v>
      </c>
      <c r="H16" s="130">
        <v>0.66290000000000004</v>
      </c>
      <c r="J16" s="311">
        <v>34899</v>
      </c>
      <c r="K16" s="312">
        <v>0.4</v>
      </c>
    </row>
    <row r="17" spans="7:11" ht="14" customHeight="1">
      <c r="G17" s="129">
        <v>42207</v>
      </c>
      <c r="H17" s="130">
        <v>0.66290000000000004</v>
      </c>
      <c r="J17" s="311">
        <v>34990</v>
      </c>
      <c r="K17" s="312">
        <v>0.4</v>
      </c>
    </row>
    <row r="18" spans="7:11" ht="14" customHeight="1">
      <c r="G18" s="129">
        <v>42117</v>
      </c>
      <c r="H18" s="130">
        <v>0.66290000000000004</v>
      </c>
      <c r="J18" s="311">
        <v>35081</v>
      </c>
      <c r="K18" s="312">
        <v>0.4</v>
      </c>
    </row>
    <row r="19" spans="7:11" ht="14" customHeight="1">
      <c r="G19" s="129">
        <v>42025</v>
      </c>
      <c r="H19" s="130">
        <v>0.64359999999999995</v>
      </c>
      <c r="J19" s="311">
        <v>35172</v>
      </c>
      <c r="K19" s="312">
        <v>0.4</v>
      </c>
    </row>
    <row r="20" spans="7:11" ht="14" customHeight="1">
      <c r="G20" s="129">
        <v>41934</v>
      </c>
      <c r="H20" s="130">
        <v>0.64359999999999995</v>
      </c>
      <c r="J20" s="311">
        <v>35263</v>
      </c>
      <c r="K20" s="312">
        <v>0.45</v>
      </c>
    </row>
    <row r="21" spans="7:11" ht="14" customHeight="1">
      <c r="G21" s="129">
        <v>41836</v>
      </c>
      <c r="H21" s="130">
        <v>0.64359999999999995</v>
      </c>
      <c r="J21" s="311">
        <v>35354</v>
      </c>
      <c r="K21" s="312">
        <v>0.45</v>
      </c>
    </row>
    <row r="22" spans="7:11" ht="14" customHeight="1">
      <c r="G22" s="129">
        <v>41752</v>
      </c>
      <c r="H22" s="130">
        <v>0.64359999999999995</v>
      </c>
      <c r="J22" s="311">
        <v>35452</v>
      </c>
      <c r="K22" s="312">
        <v>0.45</v>
      </c>
    </row>
    <row r="23" spans="7:11" ht="14" customHeight="1">
      <c r="G23" s="129">
        <v>41661</v>
      </c>
      <c r="H23" s="130">
        <v>0.60150000000000003</v>
      </c>
      <c r="J23" s="311">
        <v>35536</v>
      </c>
      <c r="K23" s="312">
        <v>0.45</v>
      </c>
    </row>
    <row r="24" spans="7:11" ht="14" customHeight="1">
      <c r="J24" s="311">
        <v>35627</v>
      </c>
      <c r="K24" s="312">
        <v>0.50519999999999998</v>
      </c>
    </row>
    <row r="25" spans="7:11" ht="14" customHeight="1">
      <c r="J25" s="311">
        <v>35725</v>
      </c>
      <c r="K25" s="312">
        <v>0.25259999999999999</v>
      </c>
    </row>
    <row r="26" spans="7:11" ht="14" customHeight="1">
      <c r="J26" s="311">
        <v>35816</v>
      </c>
      <c r="K26" s="312">
        <v>0.25259999999999999</v>
      </c>
    </row>
    <row r="27" spans="7:11" ht="14" customHeight="1">
      <c r="J27" s="311">
        <v>35907</v>
      </c>
      <c r="K27" s="312">
        <v>0.25259999999999999</v>
      </c>
    </row>
    <row r="28" spans="7:11" ht="14" customHeight="1">
      <c r="J28" s="311">
        <v>35998</v>
      </c>
      <c r="K28" s="312">
        <v>0.28499999999999998</v>
      </c>
    </row>
    <row r="29" spans="7:11" ht="14" customHeight="1">
      <c r="J29" s="311">
        <v>36089</v>
      </c>
      <c r="K29" s="312">
        <v>0.28499999999999998</v>
      </c>
    </row>
    <row r="30" spans="7:11" ht="14" customHeight="1">
      <c r="J30" s="311">
        <v>36180</v>
      </c>
      <c r="K30" s="312">
        <v>0.28499999999999998</v>
      </c>
    </row>
    <row r="31" spans="7:11" ht="14" customHeight="1">
      <c r="J31" s="311">
        <v>36271</v>
      </c>
      <c r="K31" s="312">
        <v>0.28499999999999998</v>
      </c>
    </row>
    <row r="32" spans="7:11" ht="14" customHeight="1">
      <c r="J32" s="311">
        <v>36362</v>
      </c>
      <c r="K32" s="312">
        <v>0.32</v>
      </c>
    </row>
    <row r="33" spans="10:11" ht="14" customHeight="1">
      <c r="J33" s="311">
        <v>36453</v>
      </c>
      <c r="K33" s="312">
        <v>0.32</v>
      </c>
    </row>
    <row r="34" spans="10:11" ht="14" customHeight="1">
      <c r="J34" s="311">
        <v>36544</v>
      </c>
      <c r="K34" s="312">
        <v>0.32</v>
      </c>
    </row>
    <row r="35" spans="10:11">
      <c r="J35" s="311">
        <v>36634</v>
      </c>
      <c r="K35" s="312">
        <v>0.32</v>
      </c>
    </row>
    <row r="36" spans="10:11">
      <c r="J36" s="311">
        <v>36726</v>
      </c>
      <c r="K36" s="312">
        <v>0.35</v>
      </c>
    </row>
    <row r="37" spans="10:11">
      <c r="J37" s="311">
        <v>36817</v>
      </c>
      <c r="K37" s="312">
        <v>0.35</v>
      </c>
    </row>
    <row r="38" spans="10:11">
      <c r="J38" s="311">
        <v>36908</v>
      </c>
      <c r="K38" s="312">
        <v>0.35</v>
      </c>
    </row>
    <row r="39" spans="10:11">
      <c r="J39" s="311">
        <v>36999</v>
      </c>
      <c r="K39" s="312">
        <v>0.35</v>
      </c>
    </row>
    <row r="40" spans="10:11">
      <c r="J40" s="311">
        <v>37090</v>
      </c>
      <c r="K40" s="312">
        <v>0.38</v>
      </c>
    </row>
    <row r="41" spans="10:11">
      <c r="J41" s="311">
        <v>37181</v>
      </c>
      <c r="K41" s="312">
        <v>0.38</v>
      </c>
    </row>
    <row r="42" spans="10:11">
      <c r="J42" s="311">
        <v>37272</v>
      </c>
      <c r="K42" s="312">
        <v>0.38</v>
      </c>
    </row>
    <row r="43" spans="10:11">
      <c r="J43" s="311">
        <v>37363</v>
      </c>
      <c r="K43" s="312">
        <v>0.38</v>
      </c>
    </row>
    <row r="44" spans="10:11">
      <c r="J44" s="311">
        <v>37410</v>
      </c>
      <c r="K44" s="312">
        <v>0.34499999999999997</v>
      </c>
    </row>
    <row r="45" spans="10:11">
      <c r="J45" s="311">
        <v>37454</v>
      </c>
      <c r="K45" s="312">
        <v>0.41</v>
      </c>
    </row>
    <row r="46" spans="10:11">
      <c r="J46" s="311">
        <v>37545</v>
      </c>
      <c r="K46" s="312">
        <v>0.41</v>
      </c>
    </row>
    <row r="47" spans="10:11">
      <c r="J47" s="311">
        <v>37643</v>
      </c>
      <c r="K47" s="312">
        <v>0.41</v>
      </c>
    </row>
    <row r="48" spans="10:11">
      <c r="J48" s="311">
        <v>37726</v>
      </c>
      <c r="K48" s="312">
        <v>0.41</v>
      </c>
    </row>
    <row r="49" spans="10:11">
      <c r="J49" s="311">
        <v>37818</v>
      </c>
      <c r="K49" s="312">
        <v>0.45500000000000002</v>
      </c>
    </row>
    <row r="50" spans="10:11">
      <c r="J50" s="311">
        <v>37916</v>
      </c>
      <c r="K50" s="312">
        <v>0.45500000000000002</v>
      </c>
    </row>
    <row r="51" spans="10:11">
      <c r="J51" s="311">
        <v>38007</v>
      </c>
      <c r="K51" s="312">
        <v>0.45500000000000002</v>
      </c>
    </row>
    <row r="52" spans="10:11">
      <c r="J52" s="311">
        <v>38098</v>
      </c>
      <c r="K52" s="312">
        <v>0.5</v>
      </c>
    </row>
    <row r="53" spans="10:11">
      <c r="J53" s="311">
        <v>38189</v>
      </c>
      <c r="K53" s="312">
        <v>0.25</v>
      </c>
    </row>
    <row r="54" spans="10:11">
      <c r="J54" s="311">
        <v>38280</v>
      </c>
      <c r="K54" s="312">
        <v>0.25</v>
      </c>
    </row>
    <row r="55" spans="10:11">
      <c r="J55" s="311">
        <v>38371</v>
      </c>
      <c r="K55" s="312">
        <v>0.25</v>
      </c>
    </row>
    <row r="56" spans="10:11">
      <c r="J56" s="311">
        <v>38462</v>
      </c>
      <c r="K56" s="312">
        <v>0.28000000000000003</v>
      </c>
    </row>
    <row r="57" spans="10:11">
      <c r="J57" s="311">
        <v>38553</v>
      </c>
      <c r="K57" s="312">
        <v>0.28000000000000003</v>
      </c>
    </row>
    <row r="58" spans="10:11">
      <c r="J58" s="311">
        <v>38644</v>
      </c>
      <c r="K58" s="312">
        <v>0.28000000000000003</v>
      </c>
    </row>
    <row r="59" spans="10:11">
      <c r="J59" s="311">
        <v>38735</v>
      </c>
      <c r="K59" s="312">
        <v>0.28000000000000003</v>
      </c>
    </row>
    <row r="60" spans="10:11">
      <c r="J60" s="311">
        <v>38826</v>
      </c>
      <c r="K60" s="312">
        <v>0.31</v>
      </c>
    </row>
    <row r="61" spans="10:11">
      <c r="J61" s="311">
        <v>38917</v>
      </c>
      <c r="K61" s="312">
        <v>0.31</v>
      </c>
    </row>
    <row r="62" spans="10:11">
      <c r="J62" s="311">
        <v>39008</v>
      </c>
      <c r="K62" s="312">
        <v>0.31</v>
      </c>
    </row>
    <row r="63" spans="10:11">
      <c r="J63" s="311">
        <v>39099</v>
      </c>
      <c r="K63" s="312">
        <v>0.31</v>
      </c>
    </row>
    <row r="64" spans="10:11">
      <c r="J64" s="311">
        <v>39197</v>
      </c>
      <c r="K64" s="312">
        <v>0.35</v>
      </c>
    </row>
    <row r="65" spans="10:11">
      <c r="J65" s="311">
        <v>39281</v>
      </c>
      <c r="K65" s="312">
        <v>0.35</v>
      </c>
    </row>
    <row r="66" spans="10:11">
      <c r="J66" s="311">
        <v>39372</v>
      </c>
      <c r="K66" s="312">
        <v>0.35</v>
      </c>
    </row>
    <row r="67" spans="10:11">
      <c r="J67" s="311">
        <v>39463</v>
      </c>
      <c r="K67" s="312">
        <v>0.35</v>
      </c>
    </row>
    <row r="68" spans="10:11">
      <c r="J68" s="311">
        <v>39554</v>
      </c>
      <c r="K68" s="312">
        <v>0.4</v>
      </c>
    </row>
    <row r="69" spans="10:11">
      <c r="J69" s="311">
        <v>39645</v>
      </c>
      <c r="K69" s="312">
        <v>0.4</v>
      </c>
    </row>
    <row r="70" spans="10:11">
      <c r="J70" s="311">
        <v>39743</v>
      </c>
      <c r="K70" s="312">
        <v>0.4</v>
      </c>
    </row>
    <row r="71" spans="10:11">
      <c r="J71" s="311">
        <v>39834</v>
      </c>
      <c r="K71" s="312">
        <v>0.4</v>
      </c>
    </row>
    <row r="72" spans="10:11">
      <c r="J72" s="311">
        <v>39925</v>
      </c>
      <c r="K72" s="312">
        <v>0.44</v>
      </c>
    </row>
    <row r="73" spans="10:11">
      <c r="J73" s="311">
        <v>40016</v>
      </c>
      <c r="K73" s="312">
        <v>0.44</v>
      </c>
    </row>
    <row r="74" spans="10:11">
      <c r="J74" s="311">
        <v>40107</v>
      </c>
      <c r="K74" s="312">
        <v>0.44</v>
      </c>
    </row>
    <row r="75" spans="10:11">
      <c r="J75" s="311">
        <v>40198</v>
      </c>
      <c r="K75" s="312">
        <v>0.44</v>
      </c>
    </row>
    <row r="76" spans="10:11">
      <c r="J76" s="311">
        <v>40296</v>
      </c>
      <c r="K76" s="312">
        <v>0.48180000000000001</v>
      </c>
    </row>
    <row r="77" spans="10:11">
      <c r="J77" s="311">
        <v>40380</v>
      </c>
      <c r="K77" s="312">
        <v>0.48180000000000001</v>
      </c>
    </row>
    <row r="78" spans="10:11">
      <c r="J78" s="311">
        <v>40471</v>
      </c>
      <c r="K78" s="312">
        <v>0.48180000000000001</v>
      </c>
    </row>
    <row r="79" spans="10:11">
      <c r="J79" s="311">
        <v>40562</v>
      </c>
      <c r="K79" s="312">
        <v>0.48180000000000001</v>
      </c>
    </row>
    <row r="80" spans="10:11">
      <c r="J80" s="311">
        <v>40660</v>
      </c>
      <c r="K80" s="312">
        <v>0.52500000000000002</v>
      </c>
    </row>
    <row r="81" spans="10:11">
      <c r="J81" s="311">
        <v>40744</v>
      </c>
      <c r="K81" s="312">
        <v>0.52500000000000002</v>
      </c>
    </row>
    <row r="82" spans="10:11">
      <c r="J82" s="311">
        <v>40835</v>
      </c>
      <c r="K82" s="312">
        <v>0.52500000000000002</v>
      </c>
    </row>
    <row r="83" spans="10:11">
      <c r="J83" s="311">
        <v>40926</v>
      </c>
      <c r="K83" s="312">
        <v>0.52500000000000002</v>
      </c>
    </row>
    <row r="84" spans="10:11">
      <c r="J84" s="311">
        <v>41024</v>
      </c>
      <c r="K84" s="312">
        <v>0.56200000000000006</v>
      </c>
    </row>
    <row r="85" spans="10:11">
      <c r="J85" s="311">
        <v>41108</v>
      </c>
      <c r="K85" s="312">
        <v>0.56200000000000006</v>
      </c>
    </row>
    <row r="86" spans="10:11">
      <c r="J86" s="311">
        <v>41199</v>
      </c>
      <c r="K86" s="312">
        <v>0.56200000000000006</v>
      </c>
    </row>
    <row r="87" spans="10:11">
      <c r="J87" s="311">
        <v>41290</v>
      </c>
      <c r="K87" s="312">
        <v>0.56200000000000006</v>
      </c>
    </row>
    <row r="88" spans="10:11">
      <c r="J88" s="311">
        <v>41388</v>
      </c>
      <c r="K88" s="312">
        <v>0.60150000000000003</v>
      </c>
    </row>
    <row r="89" spans="10:11">
      <c r="J89" s="311">
        <v>41472</v>
      </c>
      <c r="K89" s="312">
        <v>0.60150000000000003</v>
      </c>
    </row>
    <row r="90" spans="10:11">
      <c r="J90" s="311">
        <v>41563</v>
      </c>
      <c r="K90" s="312">
        <v>0.60150000000000003</v>
      </c>
    </row>
    <row r="91" spans="10:11">
      <c r="J91" s="311">
        <v>41661</v>
      </c>
      <c r="K91" s="312">
        <v>0.60150000000000003</v>
      </c>
    </row>
    <row r="92" spans="10:11">
      <c r="J92" s="311">
        <v>41752</v>
      </c>
      <c r="K92" s="312">
        <v>0.64359999999999995</v>
      </c>
    </row>
    <row r="93" spans="10:11">
      <c r="J93" s="311">
        <v>41836</v>
      </c>
      <c r="K93" s="312">
        <v>0.64359999999999995</v>
      </c>
    </row>
    <row r="94" spans="10:11">
      <c r="J94" s="311">
        <v>41934</v>
      </c>
      <c r="K94" s="312">
        <v>0.64359999999999995</v>
      </c>
    </row>
    <row r="95" spans="10:11">
      <c r="J95" s="311">
        <v>42025</v>
      </c>
      <c r="K95" s="312">
        <v>0.64359999999999995</v>
      </c>
    </row>
    <row r="96" spans="10:11">
      <c r="J96" s="311">
        <v>42117</v>
      </c>
      <c r="K96" s="312">
        <v>0.66290000000000004</v>
      </c>
    </row>
    <row r="97" spans="10:11">
      <c r="J97" s="311">
        <v>42207</v>
      </c>
      <c r="K97" s="312">
        <v>0.66290000000000004</v>
      </c>
    </row>
    <row r="98" spans="10:11">
      <c r="J98" s="311">
        <v>42298</v>
      </c>
      <c r="K98" s="312">
        <v>0.66290000000000004</v>
      </c>
    </row>
    <row r="99" spans="10:11">
      <c r="J99" s="311">
        <v>42389</v>
      </c>
      <c r="K99" s="312">
        <v>0.66290000000000004</v>
      </c>
    </row>
    <row r="100" spans="10:11">
      <c r="J100" s="311">
        <v>42474</v>
      </c>
      <c r="K100" s="312">
        <v>0.66949999999999998</v>
      </c>
    </row>
    <row r="101" spans="10:11">
      <c r="J101" s="311">
        <v>42571</v>
      </c>
      <c r="K101" s="312">
        <v>0.66949999999999998</v>
      </c>
    </row>
    <row r="102" spans="10:11">
      <c r="J102" s="311">
        <v>42662</v>
      </c>
      <c r="K102" s="312">
        <v>0.66949999999999998</v>
      </c>
    </row>
    <row r="103" spans="10:11">
      <c r="J103" s="311">
        <v>42753</v>
      </c>
      <c r="K103" s="312">
        <v>0.66949999999999998</v>
      </c>
    </row>
    <row r="104" spans="10:11">
      <c r="J104" s="311">
        <v>42844</v>
      </c>
      <c r="K104" s="312">
        <v>0.68959999999999999</v>
      </c>
    </row>
    <row r="105" spans="10:11">
      <c r="J105" s="311">
        <v>42935</v>
      </c>
      <c r="K105" s="312">
        <v>0.68959999999999999</v>
      </c>
    </row>
    <row r="106" spans="10:11">
      <c r="J106" s="311">
        <v>43027</v>
      </c>
      <c r="K106" s="312">
        <v>0.68959999999999999</v>
      </c>
    </row>
    <row r="107" spans="10:11">
      <c r="J107" s="311">
        <v>43118</v>
      </c>
      <c r="K107" s="312">
        <v>0.68959999999999999</v>
      </c>
    </row>
    <row r="108" spans="10:11">
      <c r="J108" s="311">
        <v>43209</v>
      </c>
      <c r="K108" s="312">
        <v>0.71719999999999995</v>
      </c>
    </row>
    <row r="109" spans="10:11">
      <c r="J109" s="311">
        <v>43300</v>
      </c>
      <c r="K109" s="312">
        <v>0.71719999999999995</v>
      </c>
    </row>
    <row r="110" spans="10:11">
      <c r="J110" s="311">
        <v>43391</v>
      </c>
      <c r="K110" s="312">
        <v>0.71719999999999995</v>
      </c>
    </row>
  </sheetData>
  <sortState ref="G4:H23">
    <sortCondition descending="1" ref="G4:G23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Assumptions</vt:lpstr>
      <vt:lpstr>Treasury Rates</vt:lpstr>
      <vt:lpstr>CSCF</vt:lpstr>
      <vt:lpstr>Shareholder Eqty</vt:lpstr>
      <vt:lpstr>Historical Prices (PG, SP500)</vt:lpstr>
      <vt:lpstr>Income Stmt</vt:lpstr>
      <vt:lpstr>Beta</vt:lpstr>
      <vt:lpstr>DCF - CSCF </vt:lpstr>
      <vt:lpstr>DDM</vt:lpstr>
      <vt:lpstr>Market Portfolio</vt:lpstr>
      <vt:lpstr>OECD.Stat export</vt:lpstr>
      <vt:lpstr>DDM-DCF</vt:lpstr>
      <vt:lpstr>Bal. Sheet</vt:lpstr>
      <vt:lpstr>Ratio and Comparables Analysis</vt:lpstr>
      <vt:lpstr>Capital Structure</vt:lpstr>
      <vt:lpstr>Valuation Field</vt:lpstr>
      <vt:lpstr>Portfolio Analysis</vt:lpstr>
    </vt:vector>
  </TitlesOfParts>
  <Manager/>
  <Company>Stuart School of Business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MSF 503 Term Project</dc:title>
  <dc:subject/>
  <dc:creator>Ariwoola Abdulroqeeb</dc:creator>
  <cp:keywords/>
  <dc:description/>
  <cp:lastModifiedBy>Microsoft Office User</cp:lastModifiedBy>
  <cp:lastPrinted>2018-08-17T15:27:53Z</cp:lastPrinted>
  <dcterms:created xsi:type="dcterms:W3CDTF">2017-08-07T14:15:26Z</dcterms:created>
  <dcterms:modified xsi:type="dcterms:W3CDTF">2018-12-02T03:34:50Z</dcterms:modified>
  <cp:category/>
</cp:coreProperties>
</file>