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0" firstSheet="0" activeTab="2"/>
  </bookViews>
  <sheets>
    <sheet name="iNia-Scorecard" sheetId="1" state="visible" r:id="rId2"/>
    <sheet name="DataSheet" sheetId="2" state="visible" r:id="rId3"/>
    <sheet name="Data" sheetId="3" state="visible" r:id="rId4"/>
  </sheets>
  <definedNames>
    <definedName function="false" hidden="false" name="_xlfn_COUNTIFS" vbProcedure="false"/>
    <definedName function="false" hidden="false" localSheetId="2" name="Excel_BuiltIn__FilterDatabase" vbProcedure="false">Data!$A$1:$BC$29</definedName>
  </definedNames>
  <calcPr iterateCount="100" refMode="A1" iterate="false" iterateDelta="0.001"/>
</workbook>
</file>

<file path=xl/sharedStrings.xml><?xml version="1.0" encoding="utf-8"?>
<sst xmlns="http://schemas.openxmlformats.org/spreadsheetml/2006/main" count="108" uniqueCount="74">
  <si>
    <t>Account</t>
  </si>
  <si>
    <t>Account Name</t>
  </si>
  <si>
    <t>Project</t>
  </si>
  <si>
    <t>Project Name</t>
  </si>
  <si>
    <t>Client Owner</t>
  </si>
  <si>
    <t>Client Owner Name</t>
  </si>
  <si>
    <t>Delivery Owner</t>
  </si>
  <si>
    <t>Delivery Owner Name</t>
  </si>
  <si>
    <t>Q1 - 2015 - Week1</t>
  </si>
  <si>
    <t>KPA</t>
  </si>
  <si>
    <t>Score</t>
  </si>
  <si>
    <t>Project Tracking</t>
  </si>
  <si>
    <t>Time Tracking</t>
  </si>
  <si>
    <t>Overall</t>
  </si>
  <si>
    <t>KRA</t>
  </si>
  <si>
    <t>Goal</t>
  </si>
  <si>
    <t>Unit</t>
  </si>
  <si>
    <t>Descriptions</t>
  </si>
  <si>
    <t>Accountability</t>
  </si>
  <si>
    <t>Ownership</t>
  </si>
  <si>
    <t>Earned Value (EV)</t>
  </si>
  <si>
    <t>Weight</t>
  </si>
  <si>
    <t>Target</t>
  </si>
  <si>
    <t>Relative Performance
</t>
  </si>
  <si>
    <t>Absolute Performance
</t>
  </si>
  <si>
    <t>Planning</t>
  </si>
  <si>
    <t>Planning against capacity</t>
  </si>
  <si>
    <t>%</t>
  </si>
  <si>
    <t>Tasks added to a Sprint and it's estimation should match with the team capacity</t>
  </si>
  <si>
    <t>DO</t>
  </si>
  <si>
    <t>CO</t>
  </si>
  <si>
    <t>Un Managed Task </t>
  </si>
  <si>
    <t>Unmanaged task (A task without due dates)
1. Is due date present for a task for which the status is not New, Suspend, Carried or Hold</t>
  </si>
  <si>
    <t>Monitor</t>
  </si>
  <si>
    <t>Over due task</t>
  </si>
  <si>
    <t>Overdue task (A task is considered as overdue when it is not completed on the due date)
1. Tasks closed on the specific due date.
2. Status set as resolved if closed is subject to client confirmation
3. Closed date should be within 2 working days from due date.Tickets to be associted with target versions
 4. If overdue, status to be changed as Suspend/Hold marked with specific reason mentioned in the ticket 
</t>
  </si>
  <si>
    <t>Workflow adherence</t>
  </si>
  <si>
    <t>Impact analysis</t>
  </si>
  <si>
    <t>Impact analysis should be captured for all the applicable tickets in iNia and their respective comments to be added in the relevant custom fields</t>
  </si>
  <si>
    <t>Unit test</t>
  </si>
  <si>
    <t>Unit test results should be captured for all the tickets in iNia and their respective comments to be added in the relevant custom fields</t>
  </si>
  <si>
    <t>Code review</t>
  </si>
  <si>
    <t>Code review comments should be captured for all the applicable tickets in iNia and their respective comments to be added in the relevant custom fields</t>
  </si>
  <si>
    <t>PMO Observation</t>
  </si>
  <si>
    <t>Follow best practices 
Ref: http://inia.objectfrontier.com/redmine/projects/redmine/wiki/INia_Best_practices</t>
  </si>
  <si>
    <t>N/A</t>
  </si>
  <si>
    <t>1. Usage of Tracker (e.g. Bug should not be posted as Support tracker)
2. Review comments clarity
3. Naming conventions (e.g Sprint Name)
4. Tracking of previous sprint open items </t>
  </si>
  <si>
    <t>Total Score</t>
  </si>
  <si>
    <t>Time log</t>
  </si>
  <si>
    <t>Time log by contributors,POD Owner and Product Owner</t>
  </si>
  <si>
    <t>1.All the contributors, POD owner and Product Owner (remote&amp; Local) should log their efforts including the PTO </t>
  </si>
  <si>
    <t>Time log by DO</t>
  </si>
  <si>
    <t>Respective DO should log their efforts Separately  inside each projects</t>
  </si>
  <si>
    <t>NA</t>
  </si>
  <si>
    <t>Approval</t>
  </si>
  <si>
    <t>L1 and L2 approval for team members time sheet</t>
  </si>
  <si>
    <t>Tracker</t>
  </si>
  <si>
    <t>All Tracker</t>
  </si>
  <si>
    <t>Meeting</t>
  </si>
  <si>
    <t>Support</t>
  </si>
  <si>
    <t>Story,Bug,Feature,Task</t>
  </si>
  <si>
    <t>Testing</t>
  </si>
  <si>
    <t>Total</t>
  </si>
  <si>
    <t>Resource Capacity</t>
  </si>
  <si>
    <t>Capacity (hrs)</t>
  </si>
  <si>
    <t>Estimated</t>
  </si>
  <si>
    <t>Variance</t>
  </si>
  <si>
    <t>UnMangable</t>
  </si>
  <si>
    <t>Count</t>
  </si>
  <si>
    <t>OverDue</t>
  </si>
  <si>
    <t>Workflow</t>
  </si>
  <si>
    <t>Impact Analysis</t>
  </si>
  <si>
    <t>Unit Testing</t>
  </si>
  <si>
    <t>Code Review</t>
  </si>
</sst>
</file>

<file path=xl/styles.xml><?xml version="1.0" encoding="utf-8"?>
<styleSheet xmlns="http://schemas.openxmlformats.org/spreadsheetml/2006/main">
  <numFmts count="5">
    <numFmt numFmtId="164" formatCode="GENERAL"/>
    <numFmt numFmtId="165" formatCode="0%"/>
    <numFmt numFmtId="166" formatCode="MM/YY"/>
    <numFmt numFmtId="167" formatCode="0"/>
    <numFmt numFmtId="168" formatCode="0.00%"/>
  </numFmts>
  <fonts count="11">
    <font>
      <sz val="10"/>
      <name val="Arial"/>
      <family val="2"/>
    </font>
    <font>
      <sz val="10"/>
      <name val="Arial"/>
      <family val="0"/>
    </font>
    <font>
      <sz val="10"/>
      <name val="Arial"/>
      <family val="0"/>
    </font>
    <font>
      <sz val="10"/>
      <name val="Arial"/>
      <family val="0"/>
    </font>
    <font>
      <sz val="11"/>
      <color rgb="FF000000"/>
      <name val="Calibri"/>
      <family val="2"/>
    </font>
    <font>
      <b val="true"/>
      <sz val="10"/>
      <name val="Arial"/>
      <family val="2"/>
    </font>
    <font>
      <b val="true"/>
      <sz val="10"/>
      <color rgb="FF000000"/>
      <name val="Century Gothic"/>
      <family val="2"/>
    </font>
    <font>
      <sz val="11"/>
      <color rgb="FF000000"/>
      <name val="Calibri"/>
      <family val="2"/>
      <charset val="1"/>
    </font>
    <font>
      <b val="true"/>
      <sz val="10"/>
      <name val="Century Gothic"/>
      <family val="2"/>
    </font>
    <font>
      <sz val="10"/>
      <name val="Century Gothic"/>
      <family val="2"/>
    </font>
    <font>
      <sz val="10"/>
      <color rgb="FF000000"/>
      <name val="Century Gothic"/>
      <family val="2"/>
    </font>
  </fonts>
  <fills count="9">
    <fill>
      <patternFill patternType="none"/>
    </fill>
    <fill>
      <patternFill patternType="gray125"/>
    </fill>
    <fill>
      <patternFill patternType="solid">
        <fgColor rgb="FFFFFFFF"/>
        <bgColor rgb="FFFFFFCC"/>
      </patternFill>
    </fill>
    <fill>
      <patternFill patternType="solid">
        <fgColor rgb="FFCCFFCC"/>
        <bgColor rgb="FFCCFFFF"/>
      </patternFill>
    </fill>
    <fill>
      <patternFill patternType="solid">
        <fgColor rgb="FF99CC00"/>
        <bgColor rgb="FFFFCC00"/>
      </patternFill>
    </fill>
    <fill>
      <patternFill patternType="solid">
        <fgColor rgb="FFFFFF00"/>
        <bgColor rgb="FFFFFF00"/>
      </patternFill>
    </fill>
    <fill>
      <patternFill patternType="solid">
        <fgColor rgb="FFFFFF99"/>
        <bgColor rgb="FFFFFFCC"/>
      </patternFill>
    </fill>
    <fill>
      <patternFill patternType="solid">
        <fgColor rgb="FFC0C0C0"/>
        <bgColor rgb="FFCCCCFF"/>
      </patternFill>
    </fill>
    <fill>
      <patternFill patternType="solid">
        <fgColor rgb="FFFFFFCC"/>
        <bgColor rgb="FFFFFFFF"/>
      </patternFill>
    </fill>
  </fills>
  <borders count="10">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color rgb="FF3C3C3C"/>
      </left>
      <right style="thin">
        <color rgb="FF3C3C3C"/>
      </right>
      <top/>
      <bottom style="thin">
        <color rgb="FF3C3C3C"/>
      </bottom>
      <diagonal/>
    </border>
    <border diagonalUp="false" diagonalDown="false">
      <left/>
      <right style="thin">
        <color rgb="FF3C3C3C"/>
      </right>
      <top style="thin">
        <color rgb="FF3C3C3C"/>
      </top>
      <bottom/>
      <diagonal/>
    </border>
    <border diagonalUp="false" diagonalDown="false">
      <left style="thin">
        <color rgb="FF3C3C3C"/>
      </left>
      <right style="thin">
        <color rgb="FF3C3C3C"/>
      </right>
      <top style="thin">
        <color rgb="FF3C3C3C"/>
      </top>
      <bottom/>
      <diagonal/>
    </border>
    <border diagonalUp="false" diagonalDown="false">
      <left style="thin">
        <color rgb="FF3C3C3C"/>
      </left>
      <right/>
      <top style="thin">
        <color rgb="FF3C3C3C"/>
      </top>
      <bottom/>
      <diagonal/>
    </border>
    <border diagonalUp="false" diagonalDown="false">
      <left style="thin">
        <color rgb="FF3C3C3C"/>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style="thin">
        <color rgb="FF3C3C3C"/>
      </left>
      <right style="thin">
        <color rgb="FF3C3C3C"/>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20" applyFont="false" applyBorder="fals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general" vertical="top" textRotation="0" wrapText="false" indent="0" shrinkToFit="false"/>
      <protection locked="true" hidden="false"/>
    </xf>
    <xf numFmtId="164" fontId="0" fillId="2" borderId="1" xfId="20" applyFont="true" applyBorder="tru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left" vertical="top" textRotation="0" wrapText="false" indent="0" shrinkToFit="false"/>
      <protection locked="true" hidden="false"/>
    </xf>
    <xf numFmtId="166" fontId="6" fillId="3" borderId="1" xfId="22" applyFont="true" applyBorder="true" applyAlignment="true" applyProtection="false">
      <alignment horizontal="center" vertical="top" textRotation="0" wrapText="false" indent="0" shrinkToFit="false"/>
      <protection locked="true" hidden="false"/>
    </xf>
    <xf numFmtId="164" fontId="6" fillId="4" borderId="1" xfId="23" applyFont="true" applyBorder="true" applyAlignment="true" applyProtection="false">
      <alignment horizontal="center" vertical="top" textRotation="0" wrapText="false" indent="0" shrinkToFit="false"/>
      <protection locked="true" hidden="false"/>
    </xf>
    <xf numFmtId="164" fontId="6" fillId="4" borderId="1" xfId="22"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7" fontId="8" fillId="0" borderId="2" xfId="0" applyFont="true" applyBorder="true" applyAlignment="true" applyProtection="false">
      <alignment horizontal="left" vertical="top" textRotation="0" wrapText="false" indent="0" shrinkToFit="false"/>
      <protection locked="true" hidden="false"/>
    </xf>
    <xf numFmtId="164" fontId="8" fillId="5" borderId="1" xfId="0" applyFont="true" applyBorder="true" applyAlignment="true" applyProtection="false">
      <alignment horizontal="center" vertical="bottom" textRotation="0" wrapText="false" indent="0" shrinkToFit="false"/>
      <protection locked="true" hidden="false"/>
    </xf>
    <xf numFmtId="167" fontId="8" fillId="5" borderId="2" xfId="0" applyFont="true" applyBorder="true" applyAlignment="true" applyProtection="false">
      <alignment horizontal="left" vertical="top" textRotation="0" wrapText="false" indent="0" shrinkToFit="false"/>
      <protection locked="true" hidden="false"/>
    </xf>
    <xf numFmtId="164" fontId="9" fillId="6" borderId="1" xfId="20" applyFont="true" applyBorder="true" applyAlignment="true" applyProtection="false">
      <alignment horizontal="general" vertical="top" textRotation="0" wrapText="false" indent="0" shrinkToFit="false"/>
      <protection locked="true" hidden="false"/>
    </xf>
    <xf numFmtId="164" fontId="6" fillId="4" borderId="1" xfId="20" applyFont="true" applyBorder="true" applyAlignment="true" applyProtection="false">
      <alignment horizontal="left" vertical="top" textRotation="0" wrapText="true" indent="0" shrinkToFit="false"/>
      <protection locked="true" hidden="false"/>
    </xf>
    <xf numFmtId="164" fontId="0" fillId="2" borderId="3" xfId="20" applyFont="true" applyBorder="true" applyAlignment="true" applyProtection="false">
      <alignment horizontal="left" vertical="top" textRotation="0" wrapText="false" indent="0" shrinkToFit="false"/>
      <protection locked="true" hidden="false"/>
    </xf>
    <xf numFmtId="164" fontId="10" fillId="0" borderId="2" xfId="20" applyFont="true" applyBorder="true" applyAlignment="true" applyProtection="false">
      <alignment horizontal="left" vertical="top" textRotation="0" wrapText="true" indent="0" shrinkToFit="false"/>
      <protection locked="true" hidden="false"/>
    </xf>
    <xf numFmtId="167" fontId="10" fillId="0" borderId="1" xfId="20" applyFont="true" applyBorder="true" applyAlignment="true" applyProtection="false">
      <alignment horizontal="left" vertical="top" textRotation="0" wrapText="true" indent="0" shrinkToFit="false"/>
      <protection locked="true" hidden="false"/>
    </xf>
    <xf numFmtId="167" fontId="10" fillId="0" borderId="4" xfId="20" applyFont="true" applyBorder="true" applyAlignment="true" applyProtection="false">
      <alignment horizontal="left" vertical="top" textRotation="0" wrapText="true" indent="0" shrinkToFit="false"/>
      <protection locked="true" hidden="false"/>
    </xf>
    <xf numFmtId="164" fontId="10" fillId="0" borderId="4" xfId="20" applyFont="true" applyBorder="true" applyAlignment="true" applyProtection="false">
      <alignment horizontal="general" vertical="top" textRotation="0" wrapText="true" indent="0" shrinkToFit="false"/>
      <protection locked="true" hidden="false"/>
    </xf>
    <xf numFmtId="164" fontId="10" fillId="0" borderId="5" xfId="20" applyFont="true" applyBorder="true" applyAlignment="true" applyProtection="false">
      <alignment horizontal="general" vertical="top" textRotation="0" wrapText="true" indent="0" shrinkToFit="false"/>
      <protection locked="true" hidden="false"/>
    </xf>
    <xf numFmtId="165" fontId="9" fillId="6" borderId="6" xfId="20" applyFont="true" applyBorder="true" applyAlignment="true" applyProtection="false">
      <alignment horizontal="right" vertical="top" textRotation="0" wrapText="true" indent="0" shrinkToFit="false"/>
      <protection locked="true" hidden="false"/>
    </xf>
    <xf numFmtId="164" fontId="9" fillId="2" borderId="1" xfId="20" applyFont="true" applyBorder="true" applyAlignment="true" applyProtection="false">
      <alignment horizontal="right" vertical="top" textRotation="0" wrapText="false" indent="0" shrinkToFit="false"/>
      <protection locked="true" hidden="false"/>
    </xf>
    <xf numFmtId="165" fontId="9" fillId="2" borderId="7" xfId="20" applyFont="true" applyBorder="true" applyAlignment="true" applyProtection="false">
      <alignment horizontal="right" vertical="top" textRotation="0" wrapText="false" indent="0" shrinkToFit="false"/>
      <protection locked="true" hidden="false"/>
    </xf>
    <xf numFmtId="167" fontId="9" fillId="2" borderId="1" xfId="21" applyFont="true" applyBorder="true" applyAlignment="true" applyProtection="false">
      <alignment horizontal="right" vertical="top" textRotation="0" wrapText="false" indent="0" shrinkToFit="false"/>
      <protection locked="true" hidden="false"/>
    </xf>
    <xf numFmtId="164" fontId="10" fillId="0" borderId="1" xfId="20" applyFont="true" applyBorder="true" applyAlignment="true" applyProtection="false">
      <alignment horizontal="left" vertical="top" textRotation="0" wrapText="true" indent="0" shrinkToFit="false"/>
      <protection locked="true" hidden="false"/>
    </xf>
    <xf numFmtId="165" fontId="10" fillId="0" borderId="1" xfId="20" applyFont="true" applyBorder="true" applyAlignment="true" applyProtection="false">
      <alignment horizontal="left" vertical="top" textRotation="0" wrapText="true" indent="0" shrinkToFit="false"/>
      <protection locked="true" hidden="false"/>
    </xf>
    <xf numFmtId="164" fontId="10" fillId="0" borderId="6" xfId="20" applyFont="true" applyBorder="true" applyAlignment="true" applyProtection="false">
      <alignment horizontal="left" vertical="top" textRotation="0" wrapText="true" indent="0" shrinkToFit="false"/>
      <protection locked="true" hidden="false"/>
    </xf>
    <xf numFmtId="164" fontId="10" fillId="0" borderId="1" xfId="20" applyFont="true" applyBorder="true" applyAlignment="true" applyProtection="false">
      <alignment horizontal="general" vertical="top" textRotation="0" wrapText="true" indent="0" shrinkToFit="false"/>
      <protection locked="true" hidden="false"/>
    </xf>
    <xf numFmtId="167" fontId="9" fillId="6" borderId="6" xfId="20" applyFont="true" applyBorder="true" applyAlignment="true" applyProtection="false">
      <alignment horizontal="right" vertical="top" textRotation="0" wrapText="true" indent="0" shrinkToFit="false"/>
      <protection locked="true" hidden="false"/>
    </xf>
    <xf numFmtId="164" fontId="0" fillId="2" borderId="1" xfId="2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bottom" textRotation="0" wrapText="false" indent="0" shrinkToFit="false"/>
      <protection locked="true" hidden="false"/>
    </xf>
    <xf numFmtId="167" fontId="8" fillId="6"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1" xfId="20" applyFont="true" applyBorder="true" applyAlignment="true" applyProtection="false">
      <alignment horizontal="left" vertical="top" textRotation="0" wrapText="true" indent="0" shrinkToFit="false"/>
      <protection locked="true" hidden="false"/>
    </xf>
    <xf numFmtId="165" fontId="10" fillId="2" borderId="4" xfId="20" applyFont="true" applyBorder="true" applyAlignment="true" applyProtection="false">
      <alignment horizontal="left" vertical="top" textRotation="0" wrapText="true" indent="0" shrinkToFit="false"/>
      <protection locked="true" hidden="false"/>
    </xf>
    <xf numFmtId="164" fontId="10" fillId="2" borderId="6" xfId="2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0" fillId="8" borderId="1" xfId="0" applyFont="true" applyBorder="true" applyAlignment="true" applyProtection="false">
      <alignment horizontal="center" vertical="bottom" textRotation="0" wrapText="false" indent="0" shrinkToFit="false"/>
      <protection locked="true" hidden="false"/>
    </xf>
    <xf numFmtId="165" fontId="0" fillId="8"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 name="Percent 2" xfId="21" builtinId="54" customBuiltin="true"/>
    <cellStyle name="Excel Built-in Normal 2" xfId="22" builtinId="54" customBuiltin="true"/>
    <cellStyle name="Excel Built-in Normal" xfId="23" builtinId="54" customBuiltin="true"/>
  </cellStyles>
  <dxfs count="3">
    <dxf>
      <font>
        <sz val="10"/>
        <name val="Arial"/>
        <family val="2"/>
      </font>
      <fill>
        <patternFill>
          <bgColor rgb="FF00FF00"/>
        </patternFill>
      </fill>
    </dxf>
    <dxf>
      <font>
        <sz val="10"/>
        <name val="Arial"/>
        <family val="2"/>
      </font>
      <fill>
        <patternFill>
          <bgColor rgb="FFFF6600"/>
        </patternFill>
      </fill>
    </dxf>
    <dxf>
      <font>
        <sz val="10"/>
        <name val="Arial"/>
        <family val="2"/>
      </font>
      <fill>
        <patternFill>
          <bgColor rgb="FFFFCC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L22"/>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18" activeCellId="0" sqref="1:1048576"/>
    </sheetView>
  </sheetViews>
  <sheetFormatPr defaultRowHeight="12.75"/>
  <cols>
    <col collapsed="false" hidden="false" max="1" min="1" style="1" width="16.5510204081633"/>
    <col collapsed="false" hidden="false" max="2" min="2" style="1" width="20.5459183673469"/>
    <col collapsed="false" hidden="false" max="3" min="3" style="1" width="10.8418367346939"/>
    <col collapsed="false" hidden="false" max="4" min="4" style="1" width="4.41836734693878"/>
    <col collapsed="false" hidden="false" max="5" min="5" style="1" width="51.234693877551"/>
    <col collapsed="false" hidden="false" max="6" min="6" style="1" width="14.4081632653061"/>
    <col collapsed="false" hidden="false" max="8" min="7" style="1" width="10.6989795918367"/>
    <col collapsed="false" hidden="false" max="9" min="9" style="1" width="7.56122448979592"/>
    <col collapsed="false" hidden="false" max="10" min="10" style="1" width="6.70408163265306"/>
    <col collapsed="false" hidden="false" max="11" min="11" style="1" width="8.41326530612245"/>
    <col collapsed="false" hidden="false" max="12" min="12" style="1" width="8.98979591836735"/>
    <col collapsed="false" hidden="false" max="257" min="13" style="1" width="9.13265306122449"/>
    <col collapsed="false" hidden="false" max="1025" min="258" style="0" width="9.13265306122449"/>
  </cols>
  <sheetData>
    <row r="1" customFormat="false" ht="12.75" hidden="false" customHeight="false" outlineLevel="0" collapsed="false">
      <c r="A1" s="2" t="s">
        <v>0</v>
      </c>
      <c r="B1" s="3" t="s">
        <v>1</v>
      </c>
      <c r="C1" s="4" t="s">
        <v>2</v>
      </c>
      <c r="D1" s="4"/>
      <c r="E1" s="3" t="s">
        <v>3</v>
      </c>
    </row>
    <row r="2" customFormat="false" ht="12.75" hidden="false" customHeight="false" outlineLevel="0" collapsed="false">
      <c r="A2" s="2" t="s">
        <v>4</v>
      </c>
      <c r="B2" s="3" t="s">
        <v>5</v>
      </c>
      <c r="C2" s="4" t="s">
        <v>6</v>
      </c>
      <c r="D2" s="4"/>
      <c r="E2" s="3" t="s">
        <v>7</v>
      </c>
    </row>
    <row r="3" customFormat="false" ht="12.75" hidden="false" customHeight="false" outlineLevel="0" collapsed="false">
      <c r="A3" s="5" t="s">
        <v>8</v>
      </c>
      <c r="B3" s="5"/>
      <c r="C3" s="5"/>
      <c r="D3" s="5"/>
      <c r="E3" s="5"/>
    </row>
    <row r="4" customFormat="false" ht="12.75" hidden="false" customHeight="false" outlineLevel="0" collapsed="false">
      <c r="A4" s="6" t="s">
        <v>9</v>
      </c>
      <c r="B4" s="6"/>
      <c r="C4" s="6"/>
      <c r="D4" s="6"/>
      <c r="E4" s="7" t="s">
        <v>10</v>
      </c>
    </row>
    <row r="5" customFormat="false" ht="12.75" hidden="false" customHeight="false" outlineLevel="0" collapsed="false">
      <c r="A5" s="8" t="s">
        <v>11</v>
      </c>
      <c r="B5" s="8"/>
      <c r="C5" s="8"/>
      <c r="D5" s="8"/>
      <c r="E5" s="9" t="e">
        <f aca="false">L18</f>
        <v>#DIV/0!</v>
      </c>
    </row>
    <row r="6" customFormat="false" ht="12.75" hidden="false" customHeight="false" outlineLevel="0" collapsed="false">
      <c r="A6" s="8" t="s">
        <v>12</v>
      </c>
      <c r="B6" s="8"/>
      <c r="C6" s="8"/>
      <c r="D6" s="8"/>
      <c r="E6" s="9" t="n">
        <f aca="false">L22</f>
        <v>100</v>
      </c>
    </row>
    <row r="7" customFormat="false" ht="12.75" hidden="false" customHeight="false" outlineLevel="0" collapsed="false">
      <c r="A7" s="10" t="s">
        <v>13</v>
      </c>
      <c r="B7" s="10"/>
      <c r="C7" s="10"/>
      <c r="D7" s="10"/>
      <c r="E7" s="11" t="e">
        <f aca="false">ROUND(AVERAGE(E5:E6),)</f>
        <v>#DIV/0!</v>
      </c>
    </row>
    <row r="10" customFormat="false" ht="63.75" hidden="false" customHeight="false" outlineLevel="0" collapsed="false">
      <c r="A10" s="12" t="s">
        <v>14</v>
      </c>
      <c r="B10" s="12" t="s">
        <v>9</v>
      </c>
      <c r="C10" s="12" t="s">
        <v>15</v>
      </c>
      <c r="D10" s="12" t="s">
        <v>16</v>
      </c>
      <c r="E10" s="12" t="s">
        <v>17</v>
      </c>
      <c r="F10" s="12" t="s">
        <v>18</v>
      </c>
      <c r="G10" s="12" t="s">
        <v>19</v>
      </c>
      <c r="H10" s="13" t="s">
        <v>20</v>
      </c>
      <c r="I10" s="13" t="s">
        <v>21</v>
      </c>
      <c r="J10" s="13" t="s">
        <v>22</v>
      </c>
      <c r="K10" s="13" t="s">
        <v>23</v>
      </c>
      <c r="L10" s="13" t="s">
        <v>24</v>
      </c>
    </row>
    <row r="11" customFormat="false" ht="27" hidden="false" customHeight="false" outlineLevel="0" collapsed="false">
      <c r="A11" s="14" t="s">
        <v>25</v>
      </c>
      <c r="B11" s="15" t="s">
        <v>26</v>
      </c>
      <c r="C11" s="16" t="n">
        <v>-20</v>
      </c>
      <c r="D11" s="17" t="s">
        <v>27</v>
      </c>
      <c r="E11" s="18" t="s">
        <v>28</v>
      </c>
      <c r="F11" s="19" t="s">
        <v>29</v>
      </c>
      <c r="G11" s="19" t="s">
        <v>30</v>
      </c>
      <c r="H11" s="20" t="str">
        <f aca="false">DataSheet!D6</f>
        <v>0</v>
      </c>
      <c r="I11" s="21" t="n">
        <v>0.2</v>
      </c>
      <c r="J11" s="22" t="n">
        <v>1</v>
      </c>
      <c r="K11" s="23" t="n">
        <f aca="false">H11/J11</f>
        <v>0</v>
      </c>
      <c r="L11" s="23" t="n">
        <f aca="false">K11*I11</f>
        <v>0</v>
      </c>
    </row>
    <row r="12" customFormat="false" ht="40.5" hidden="false" customHeight="false" outlineLevel="0" collapsed="false">
      <c r="A12" s="14"/>
      <c r="B12" s="24" t="s">
        <v>31</v>
      </c>
      <c r="C12" s="16" t="n">
        <v>5</v>
      </c>
      <c r="D12" s="25" t="s">
        <v>27</v>
      </c>
      <c r="E12" s="24" t="s">
        <v>32</v>
      </c>
      <c r="F12" s="26" t="s">
        <v>29</v>
      </c>
      <c r="G12" s="26" t="s">
        <v>30</v>
      </c>
      <c r="H12" s="20" t="str">
        <f aca="false">DataSheet!D8</f>
        <v>100</v>
      </c>
      <c r="I12" s="21" t="n">
        <v>0.2</v>
      </c>
      <c r="J12" s="22" t="n">
        <v>1</v>
      </c>
      <c r="K12" s="23" t="n">
        <f aca="false">H12/J12</f>
        <v>100</v>
      </c>
      <c r="L12" s="23" t="n">
        <f aca="false">K12*I12</f>
        <v>20</v>
      </c>
    </row>
    <row r="13" customFormat="false" ht="135" hidden="false" customHeight="false" outlineLevel="0" collapsed="false">
      <c r="A13" s="27" t="s">
        <v>33</v>
      </c>
      <c r="B13" s="24" t="s">
        <v>34</v>
      </c>
      <c r="C13" s="16" t="n">
        <v>5</v>
      </c>
      <c r="D13" s="25" t="s">
        <v>27</v>
      </c>
      <c r="E13" s="24" t="s">
        <v>35</v>
      </c>
      <c r="F13" s="26" t="s">
        <v>29</v>
      </c>
      <c r="G13" s="26" t="s">
        <v>30</v>
      </c>
      <c r="H13" s="20" t="str">
        <f aca="false">DataSheet!D11</f>
        <v>100</v>
      </c>
      <c r="I13" s="21" t="n">
        <v>0.1</v>
      </c>
      <c r="J13" s="22" t="n">
        <v>1</v>
      </c>
      <c r="K13" s="23" t="n">
        <f aca="false">H13/J13</f>
        <v>100</v>
      </c>
      <c r="L13" s="23" t="n">
        <f aca="false">K13*I13</f>
        <v>10</v>
      </c>
    </row>
    <row r="14" customFormat="false" ht="40.5" hidden="false" customHeight="true" outlineLevel="0" collapsed="false">
      <c r="A14" s="24" t="s">
        <v>36</v>
      </c>
      <c r="B14" s="24" t="s">
        <v>37</v>
      </c>
      <c r="C14" s="16" t="n">
        <v>5</v>
      </c>
      <c r="D14" s="25" t="s">
        <v>27</v>
      </c>
      <c r="E14" s="18" t="s">
        <v>38</v>
      </c>
      <c r="F14" s="19" t="s">
        <v>29</v>
      </c>
      <c r="G14" s="19" t="s">
        <v>30</v>
      </c>
      <c r="H14" s="20" t="str">
        <f aca="false">DataSheet!D13</f>
        <v>0</v>
      </c>
      <c r="I14" s="21" t="n">
        <v>0.1</v>
      </c>
      <c r="J14" s="22" t="n">
        <v>1</v>
      </c>
      <c r="K14" s="23" t="n">
        <f aca="false">H14/J14</f>
        <v>0</v>
      </c>
      <c r="L14" s="23" t="n">
        <f aca="false">K14*I14</f>
        <v>0</v>
      </c>
    </row>
    <row r="15" customFormat="false" ht="40.5" hidden="false" customHeight="false" outlineLevel="0" collapsed="false">
      <c r="A15" s="24"/>
      <c r="B15" s="24" t="s">
        <v>39</v>
      </c>
      <c r="C15" s="16" t="n">
        <v>5</v>
      </c>
      <c r="D15" s="25" t="s">
        <v>27</v>
      </c>
      <c r="E15" s="18" t="s">
        <v>40</v>
      </c>
      <c r="F15" s="19" t="s">
        <v>29</v>
      </c>
      <c r="G15" s="19" t="s">
        <v>30</v>
      </c>
      <c r="H15" s="20" t="e">
        <f aca="false">DataSheet!D14</f>
        <v>#DIV/0!</v>
      </c>
      <c r="I15" s="21" t="n">
        <v>0.1</v>
      </c>
      <c r="J15" s="22" t="n">
        <v>1</v>
      </c>
      <c r="K15" s="23" t="e">
        <f aca="false">H15/J15</f>
        <v>#DIV/0!</v>
      </c>
      <c r="L15" s="23" t="e">
        <f aca="false">K15*I15</f>
        <v>#DIV/0!</v>
      </c>
    </row>
    <row r="16" customFormat="false" ht="40.5" hidden="false" customHeight="false" outlineLevel="0" collapsed="false">
      <c r="A16" s="24"/>
      <c r="B16" s="24" t="s">
        <v>41</v>
      </c>
      <c r="C16" s="16" t="n">
        <v>5</v>
      </c>
      <c r="D16" s="25" t="s">
        <v>27</v>
      </c>
      <c r="E16" s="18" t="s">
        <v>42</v>
      </c>
      <c r="F16" s="19" t="s">
        <v>29</v>
      </c>
      <c r="G16" s="19" t="s">
        <v>30</v>
      </c>
      <c r="H16" s="28" t="e">
        <f aca="false">DataSheet!D15</f>
        <v>#DIV/0!</v>
      </c>
      <c r="I16" s="21" t="n">
        <v>0.1</v>
      </c>
      <c r="J16" s="22" t="n">
        <v>1</v>
      </c>
      <c r="K16" s="23" t="e">
        <f aca="false">H16/J16</f>
        <v>#DIV/0!</v>
      </c>
      <c r="L16" s="23" t="e">
        <f aca="false">K16*I16</f>
        <v>#DIV/0!</v>
      </c>
    </row>
    <row r="17" customFormat="false" ht="80.25" hidden="false" customHeight="true" outlineLevel="0" collapsed="false">
      <c r="A17" s="29" t="s">
        <v>43</v>
      </c>
      <c r="B17" s="29" t="s">
        <v>44</v>
      </c>
      <c r="C17" s="3" t="s">
        <v>45</v>
      </c>
      <c r="D17" s="3" t="s">
        <v>45</v>
      </c>
      <c r="E17" s="24" t="s">
        <v>46</v>
      </c>
      <c r="F17" s="3" t="s">
        <v>29</v>
      </c>
      <c r="G17" s="3" t="s">
        <v>30</v>
      </c>
      <c r="H17" s="20" t="n">
        <v>1</v>
      </c>
      <c r="I17" s="21" t="n">
        <v>0.2</v>
      </c>
      <c r="J17" s="22" t="n">
        <v>1</v>
      </c>
      <c r="K17" s="23" t="n">
        <v>75</v>
      </c>
      <c r="L17" s="23" t="n">
        <f aca="false">K17*I17</f>
        <v>15</v>
      </c>
    </row>
    <row r="18" s="33" customFormat="true" ht="13.5" hidden="false" customHeight="false" outlineLevel="0" collapsed="false">
      <c r="A18" s="30" t="s">
        <v>47</v>
      </c>
      <c r="B18" s="31"/>
      <c r="C18" s="31"/>
      <c r="D18" s="31"/>
      <c r="E18" s="31"/>
      <c r="F18" s="31"/>
      <c r="G18" s="31"/>
      <c r="H18" s="31"/>
      <c r="I18" s="31" t="n">
        <f aca="false">SUM(I11:I17)</f>
        <v>1</v>
      </c>
      <c r="J18" s="31"/>
      <c r="K18" s="31"/>
      <c r="L18" s="32" t="e">
        <f aca="false">ROUND(SUM(L11:L17),)</f>
        <v>#DIV/0!</v>
      </c>
    </row>
    <row r="19" customFormat="false" ht="54" hidden="false" customHeight="true" outlineLevel="0" collapsed="false">
      <c r="A19" s="34" t="s">
        <v>48</v>
      </c>
      <c r="B19" s="34" t="s">
        <v>49</v>
      </c>
      <c r="C19" s="16" t="n">
        <v>100</v>
      </c>
      <c r="D19" s="35" t="s">
        <v>27</v>
      </c>
      <c r="E19" s="24" t="s">
        <v>50</v>
      </c>
      <c r="F19" s="26" t="s">
        <v>29</v>
      </c>
      <c r="G19" s="26" t="s">
        <v>30</v>
      </c>
      <c r="H19" s="20" t="n">
        <v>1</v>
      </c>
      <c r="I19" s="21" t="n">
        <v>0.4</v>
      </c>
      <c r="J19" s="22" t="n">
        <v>1</v>
      </c>
      <c r="K19" s="23" t="n">
        <v>100</v>
      </c>
      <c r="L19" s="23" t="n">
        <f aca="false">K19*I19</f>
        <v>40</v>
      </c>
    </row>
    <row r="20" customFormat="false" ht="27" hidden="false" customHeight="false" outlineLevel="0" collapsed="false">
      <c r="A20" s="34"/>
      <c r="B20" s="34" t="s">
        <v>51</v>
      </c>
      <c r="C20" s="16" t="n">
        <v>100</v>
      </c>
      <c r="D20" s="35" t="s">
        <v>27</v>
      </c>
      <c r="E20" s="24" t="s">
        <v>52</v>
      </c>
      <c r="F20" s="26" t="s">
        <v>30</v>
      </c>
      <c r="G20" s="26" t="s">
        <v>53</v>
      </c>
      <c r="H20" s="20" t="n">
        <v>1</v>
      </c>
      <c r="I20" s="21" t="n">
        <v>0.2</v>
      </c>
      <c r="J20" s="22" t="n">
        <v>1</v>
      </c>
      <c r="K20" s="23" t="n">
        <v>100</v>
      </c>
      <c r="L20" s="23" t="n">
        <f aca="false">K20*I20</f>
        <v>20</v>
      </c>
    </row>
    <row r="21" customFormat="false" ht="13.5" hidden="false" customHeight="false" outlineLevel="0" collapsed="false">
      <c r="A21" s="34"/>
      <c r="B21" s="34" t="s">
        <v>54</v>
      </c>
      <c r="C21" s="16" t="n">
        <v>100</v>
      </c>
      <c r="D21" s="34" t="s">
        <v>27</v>
      </c>
      <c r="E21" s="34" t="s">
        <v>55</v>
      </c>
      <c r="F21" s="36" t="s">
        <v>29</v>
      </c>
      <c r="G21" s="36" t="s">
        <v>30</v>
      </c>
      <c r="H21" s="20" t="n">
        <v>1</v>
      </c>
      <c r="I21" s="21" t="n">
        <v>0.4</v>
      </c>
      <c r="J21" s="22" t="n">
        <v>1</v>
      </c>
      <c r="K21" s="23" t="n">
        <v>100</v>
      </c>
      <c r="L21" s="23" t="n">
        <f aca="false">K21*I21</f>
        <v>40</v>
      </c>
    </row>
    <row r="22" customFormat="false" ht="12.75" hidden="false" customHeight="false" outlineLevel="0" collapsed="false">
      <c r="A22" s="30" t="s">
        <v>47</v>
      </c>
      <c r="B22" s="31"/>
      <c r="C22" s="31"/>
      <c r="D22" s="31"/>
      <c r="E22" s="31"/>
      <c r="F22" s="31"/>
      <c r="G22" s="31"/>
      <c r="H22" s="31"/>
      <c r="I22" s="37" t="n">
        <f aca="false">SUM(I19:I21)</f>
        <v>1</v>
      </c>
      <c r="J22" s="31"/>
      <c r="K22" s="31"/>
      <c r="L22" s="32" t="n">
        <f aca="false">ROUND(SUM(L19:L21),)</f>
        <v>100</v>
      </c>
    </row>
  </sheetData>
  <mergeCells count="10">
    <mergeCell ref="C1:D1"/>
    <mergeCell ref="C2:D2"/>
    <mergeCell ref="A3:E3"/>
    <mergeCell ref="A4:D4"/>
    <mergeCell ref="A5:D5"/>
    <mergeCell ref="A6:D6"/>
    <mergeCell ref="A7:D7"/>
    <mergeCell ref="A11:A12"/>
    <mergeCell ref="A14:A16"/>
    <mergeCell ref="A19:A21"/>
  </mergeCell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1:1048576"/>
    </sheetView>
  </sheetViews>
  <sheetFormatPr defaultRowHeight="12.75"/>
  <cols>
    <col collapsed="false" hidden="false" max="2" min="1" style="0" width="20.6887755102041"/>
    <col collapsed="false" hidden="false" max="3" min="3" style="0" width="15.2704081632653"/>
    <col collapsed="false" hidden="false" max="5" min="5" style="0" width="18.9795918367347"/>
  </cols>
  <sheetData>
    <row r="1" customFormat="false" ht="12.75" hidden="false" customHeight="false" outlineLevel="0" collapsed="false">
      <c r="A1" s="38" t="s">
        <v>56</v>
      </c>
      <c r="B1" s="38" t="s">
        <v>57</v>
      </c>
      <c r="C1" s="38" t="s">
        <v>58</v>
      </c>
      <c r="D1" s="38" t="s">
        <v>59</v>
      </c>
      <c r="E1" s="39" t="s">
        <v>60</v>
      </c>
      <c r="F1" s="39" t="s">
        <v>61</v>
      </c>
    </row>
    <row r="2" customFormat="false" ht="12.75" hidden="false" customHeight="false" outlineLevel="0" collapsed="false">
      <c r="A2" s="40" t="s">
        <v>62</v>
      </c>
      <c r="B2" s="41" t="n">
        <f aca="false">COUNT(Data!A2:A200)</f>
        <v>0</v>
      </c>
      <c r="C2" s="41" t="n">
        <f aca="false">COUNTIFS(Data!C2:C200,"=Meetings")</f>
        <v>0</v>
      </c>
      <c r="D2" s="41" t="n">
        <f aca="false">COUNTIFS(Data!C2:C200,"=Support")</f>
        <v>0</v>
      </c>
      <c r="E2" s="41" t="n">
        <f aca="false">SUM(COUNTIFS(Data!C2:C200,"=Story"),COUNTIFS(Data!C2:C200,"=Bug"),COUNTIFS(Data!C2:C200,"=Feature"),COUNTIFS(Data!C2:C200,"=Task"),COUNTIFS(Data!C2:C200,"=Subtask"))</f>
        <v>0</v>
      </c>
      <c r="F2" s="41" t="n">
        <f aca="false">COUNTIFS(Data!C2:C200,"=Testing")</f>
        <v>0</v>
      </c>
    </row>
    <row r="3" customFormat="false" ht="12.75" hidden="false" customHeight="false" outlineLevel="0" collapsed="false">
      <c r="A3" s="38" t="s">
        <v>25</v>
      </c>
      <c r="B3" s="38" t="s">
        <v>63</v>
      </c>
      <c r="C3" s="38" t="s">
        <v>64</v>
      </c>
      <c r="D3" s="38" t="s">
        <v>65</v>
      </c>
    </row>
    <row r="4" customFormat="false" ht="12.75" hidden="false" customHeight="false" outlineLevel="0" collapsed="false">
      <c r="A4" s="42"/>
      <c r="B4" s="42" t="n">
        <v>5.5</v>
      </c>
      <c r="C4" s="42" t="n">
        <f aca="false">B4*80</f>
        <v>440</v>
      </c>
      <c r="D4" s="41" t="n">
        <f aca="false">SUM(Data!O2:O200)</f>
        <v>0</v>
      </c>
    </row>
    <row r="5" customFormat="false" ht="12.75" hidden="false" customHeight="false" outlineLevel="0" collapsed="false">
      <c r="A5" s="42" t="s">
        <v>66</v>
      </c>
      <c r="B5" s="42"/>
      <c r="C5" s="42"/>
      <c r="D5" s="41" t="e">
        <f aca="false">(D4-C4)/D4*100</f>
        <v>#DIV/0!</v>
      </c>
    </row>
    <row r="6" customFormat="false" ht="12.75" hidden="false" customHeight="false" outlineLevel="0" collapsed="false">
      <c r="A6" s="42"/>
      <c r="B6" s="42"/>
      <c r="C6" s="42"/>
      <c r="D6" s="43" t="str">
        <f aca="false">IF(C5&lt;='iNia-Scorecard'!C11,"100","0")</f>
        <v>0</v>
      </c>
    </row>
    <row r="7" customFormat="false" ht="12.75" hidden="false" customHeight="false" outlineLevel="0" collapsed="false">
      <c r="A7" s="38" t="s">
        <v>67</v>
      </c>
      <c r="B7" s="38" t="s">
        <v>68</v>
      </c>
      <c r="C7" s="38" t="s">
        <v>66</v>
      </c>
      <c r="D7" s="42"/>
    </row>
    <row r="8" customFormat="false" ht="12.75" hidden="false" customHeight="false" outlineLevel="0" collapsed="false">
      <c r="A8" s="40"/>
      <c r="B8" s="41" t="n">
        <f aca="false">SUM(COUNTIFS(Data!C2:C200,"=Meetings",Data!N2:N200,"="&amp;""),COUNTIFS(Data!C2:C200,"=Support",Data!N2:N200,"="&amp;""))</f>
        <v>0</v>
      </c>
      <c r="C8" s="41" t="e">
        <f aca="false">100-((B2-B8)/B2*100)</f>
        <v>#DIV/0!</v>
      </c>
      <c r="D8" s="44" t="str">
        <f aca="false">IF('iNia-Scorecard'!C13&lt;=C7,"100","0")</f>
        <v>100</v>
      </c>
    </row>
    <row r="9" customFormat="false" ht="12.75" hidden="false" customHeight="false" outlineLevel="0" collapsed="false">
      <c r="A9" s="40"/>
      <c r="B9" s="41"/>
      <c r="C9" s="42"/>
      <c r="D9" s="42"/>
    </row>
    <row r="10" customFormat="false" ht="12.75" hidden="false" customHeight="false" outlineLevel="0" collapsed="false">
      <c r="A10" s="38" t="s">
        <v>69</v>
      </c>
      <c r="B10" s="38" t="s">
        <v>68</v>
      </c>
      <c r="C10" s="38" t="s">
        <v>66</v>
      </c>
      <c r="D10" s="42"/>
    </row>
    <row r="11" customFormat="false" ht="12.75" hidden="false" customHeight="false" outlineLevel="0" collapsed="false">
      <c r="A11" s="42"/>
      <c r="B11" s="0" t="n">
        <f aca="false">COUNTIFS(Data!N2:N200,"&lt;15-Apr-2015",Data!E2:E200,"&lt;&gt;Closed",Data!E2:E200,"&lt;&gt;Resolved")</f>
        <v>0</v>
      </c>
      <c r="C11" s="41" t="e">
        <f aca="false">((B2-B11)/B2*100)</f>
        <v>#DIV/0!</v>
      </c>
      <c r="D11" s="43" t="str">
        <f aca="false">IF('iNia-Scorecard'!C16&lt;=C10,"100","0")</f>
        <v>100</v>
      </c>
    </row>
    <row r="12" customFormat="false" ht="12.75" hidden="false" customHeight="false" outlineLevel="0" collapsed="false">
      <c r="A12" s="38" t="s">
        <v>70</v>
      </c>
      <c r="B12" s="38" t="s">
        <v>68</v>
      </c>
      <c r="C12" s="38" t="s">
        <v>66</v>
      </c>
      <c r="D12" s="42"/>
    </row>
    <row r="13" customFormat="false" ht="12.75" hidden="false" customHeight="false" outlineLevel="0" collapsed="false">
      <c r="A13" s="40" t="s">
        <v>71</v>
      </c>
      <c r="B13" s="41" t="n">
        <f aca="false">SUM(COUNTIFS(Data!C2:C200,"=Story",Data!AA2:AA200,"&lt;&gt;"&amp;""),COUNTIFS(Data!C2:C200,"=Bug",Data!AA2:AA200,"&lt;&gt;"&amp;""))</f>
        <v>0</v>
      </c>
      <c r="C13" s="41" t="e">
        <f aca="false">(E2-B13)/E2*100</f>
        <v>#DIV/0!</v>
      </c>
      <c r="D13" s="43" t="str">
        <f aca="false">IF(C12&lt;='iNia-Scorecard'!C14,"100","0")</f>
        <v>0</v>
      </c>
    </row>
    <row r="14" customFormat="false" ht="12.75" hidden="false" customHeight="false" outlineLevel="0" collapsed="false">
      <c r="A14" s="40" t="s">
        <v>72</v>
      </c>
      <c r="B14" s="41" t="n">
        <f aca="false">SUM(COUNTIFS(Data!C2:C200,"=Story",Data!AH2:AH200,"&lt;&gt;"&amp;""),COUNTIFS(Data!C2:C200,"=Bug",Data!AH2:AH200,"&lt;&gt;"&amp;""))</f>
        <v>0</v>
      </c>
      <c r="C14" s="41" t="e">
        <f aca="false">(E2-B14)/E2*100</f>
        <v>#DIV/0!</v>
      </c>
      <c r="D14" s="43" t="e">
        <f aca="false">IF(C14&lt;='iNia-Scorecard'!C15,"100","0")</f>
        <v>#DIV/0!</v>
      </c>
    </row>
    <row r="15" customFormat="false" ht="12.75" hidden="false" customHeight="false" outlineLevel="0" collapsed="false">
      <c r="A15" s="40" t="s">
        <v>73</v>
      </c>
      <c r="B15" s="41" t="n">
        <f aca="false">SUM(COUNTIFS(Data!C2:C200,"=Story",Data!AI2:AI200,"&lt;&gt;"&amp;""),COUNTIFS(Data!C2:C200,"=Bug",Data!AI2:AI200,"&lt;&gt;"&amp;""))</f>
        <v>0</v>
      </c>
      <c r="C15" s="41" t="e">
        <f aca="false">(E2-B15)/E2*100</f>
        <v>#DIV/0!</v>
      </c>
      <c r="D15" s="43" t="e">
        <f aca="false">IF(C15&lt;='iNia-Scorecard'!C16,"100","0")</f>
        <v>#DIV/0!</v>
      </c>
    </row>
  </sheetData>
  <conditionalFormatting sqref="D6,D13:D15,D11,D8">
    <cfRule type="expression" priority="2" aboveAverage="0" equalAverage="0" bottom="0" percent="0" rank="0" text="" dxfId="0">
      <formula>NOT(ISERROR(SEARCH("Green",DataSheet!D6)))</formula>
    </cfRule>
  </conditionalFormatting>
  <conditionalFormatting sqref="D6,D13:D15,D11,D8">
    <cfRule type="expression" priority="3" aboveAverage="0" equalAverage="0" bottom="0" percent="0" rank="0" text="" dxfId="1">
      <formula>NOT(ISERROR(SEARCH("Red",DataSheet!D6)))</formula>
    </cfRule>
    <cfRule type="expression" priority="4" aboveAverage="0" equalAverage="0" bottom="0" percent="0" rank="0" text="" dxfId="2">
      <formula>NOT(ISERROR(SEARCH("Amber",DataSheet!D6)))</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U1:AW1"/>
  <sheetViews>
    <sheetView windowProtection="false"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Z3" activeCellId="0" sqref="1:1048576"/>
    </sheetView>
  </sheetViews>
  <sheetFormatPr defaultRowHeight="14.65"/>
  <cols>
    <col collapsed="false" hidden="false" max="12" min="12" style="0" width="25.9744897959184"/>
  </cols>
  <sheetData>
    <row r="1" customFormat="false" ht="14.65" hidden="false" customHeight="false" outlineLevel="0" collapsed="false">
      <c r="AU1" s="45"/>
      <c r="AV1" s="45"/>
      <c r="AW1" s="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2013-07-16T12:15:59Z</dcterms:created>
  <dc:creator>Allwyn Herbert</dc:creator>
  <dc:language>en-IN</dc:language>
  <cp:lastModifiedBy>Ramkumarr</cp:lastModifiedBy>
  <cp:lastPrinted>2015-02-25T12:33:14Z</cp:lastPrinted>
  <dcterms:modified xsi:type="dcterms:W3CDTF">2015-04-16T18:26:58Z</dcterms:modified>
  <cp:revision>0</cp:revision>
</cp:coreProperties>
</file>