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FF6E4B3E-C39D-4544-AC46-57E3901C9753}" xr6:coauthVersionLast="47" xr6:coauthVersionMax="47" xr10:uidLastSave="{00000000-0000-0000-0000-000000000000}"/>
  <bookViews>
    <workbookView xWindow="135" yWindow="0" windowWidth="20355" windowHeight="10920" xr2:uid="{00000000-000D-0000-FFFF-FFFF00000000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E22" i="2"/>
  <c r="F22" i="2"/>
  <c r="G22" i="2"/>
  <c r="H22" i="2"/>
  <c r="I22" i="2"/>
  <c r="J22" i="2"/>
  <c r="C22" i="2"/>
  <c r="D21" i="2"/>
  <c r="E21" i="2"/>
  <c r="F21" i="2"/>
  <c r="G21" i="2"/>
  <c r="H21" i="2"/>
  <c r="I21" i="2"/>
  <c r="J21" i="2"/>
  <c r="K21" i="2"/>
  <c r="L21" i="2"/>
  <c r="M21" i="2"/>
  <c r="N21" i="2"/>
  <c r="C21" i="2"/>
  <c r="D19" i="2"/>
  <c r="E19" i="2" s="1"/>
  <c r="F19" i="2" s="1"/>
  <c r="G19" i="2" s="1"/>
  <c r="H19" i="2" s="1"/>
  <c r="I19" i="2" s="1"/>
  <c r="J19" i="2" s="1"/>
  <c r="C19" i="2"/>
  <c r="D18" i="2"/>
  <c r="E18" i="2"/>
  <c r="F18" i="2" s="1"/>
  <c r="G18" i="2" s="1"/>
  <c r="H18" i="2" s="1"/>
  <c r="I18" i="2" s="1"/>
  <c r="J18" i="2" s="1"/>
  <c r="C18" i="2"/>
  <c r="D15" i="2"/>
  <c r="E15" i="2"/>
  <c r="F15" i="2"/>
  <c r="G15" i="2"/>
  <c r="H15" i="2"/>
  <c r="I15" i="2"/>
  <c r="J15" i="2"/>
  <c r="C15" i="2"/>
  <c r="C16" i="2"/>
  <c r="D16" i="2"/>
  <c r="E16" i="2"/>
  <c r="F16" i="2"/>
  <c r="G16" i="2"/>
  <c r="H16" i="2"/>
  <c r="I16" i="2"/>
  <c r="J16" i="2"/>
  <c r="C17" i="2"/>
  <c r="D17" i="2"/>
  <c r="E17" i="2"/>
  <c r="F17" i="2"/>
  <c r="G17" i="2"/>
  <c r="H17" i="2"/>
  <c r="I17" i="2"/>
  <c r="J17" i="2"/>
  <c r="D14" i="2"/>
  <c r="E14" i="2"/>
  <c r="F14" i="2"/>
  <c r="G14" i="2"/>
  <c r="H14" i="2"/>
  <c r="I14" i="2"/>
  <c r="J14" i="2"/>
  <c r="C14" i="2"/>
  <c r="D12" i="2"/>
  <c r="E12" i="2"/>
  <c r="F12" i="2"/>
  <c r="G12" i="2"/>
  <c r="H12" i="2"/>
  <c r="I12" i="2"/>
  <c r="J12" i="2"/>
  <c r="C12" i="2"/>
  <c r="D11" i="2"/>
  <c r="E11" i="2"/>
  <c r="F11" i="2"/>
  <c r="G11" i="2"/>
  <c r="H11" i="2"/>
  <c r="I11" i="2"/>
  <c r="J11" i="2"/>
  <c r="K11" i="2"/>
  <c r="L11" i="2"/>
  <c r="M11" i="2"/>
  <c r="N11" i="2"/>
  <c r="C11" i="2"/>
  <c r="D10" i="2"/>
  <c r="E10" i="2"/>
  <c r="F10" i="2"/>
  <c r="G10" i="2"/>
  <c r="H10" i="2"/>
  <c r="I10" i="2"/>
  <c r="J10" i="2"/>
  <c r="K10" i="2"/>
  <c r="L10" i="2"/>
  <c r="M10" i="2"/>
  <c r="N10" i="2"/>
  <c r="C10" i="2"/>
  <c r="D8" i="2"/>
  <c r="D9" i="2" s="1"/>
  <c r="E8" i="2"/>
  <c r="E9" i="2" s="1"/>
  <c r="F8" i="2"/>
  <c r="F9" i="2" s="1"/>
  <c r="G8" i="2"/>
  <c r="G9" i="2" s="1"/>
  <c r="H8" i="2"/>
  <c r="H9" i="2" s="1"/>
  <c r="I8" i="2"/>
  <c r="I9" i="2" s="1"/>
  <c r="J8" i="2"/>
  <c r="J9" i="2" s="1"/>
  <c r="C8" i="2"/>
  <c r="C9" i="2" s="1"/>
  <c r="D7" i="2"/>
  <c r="E7" i="2"/>
  <c r="F7" i="2"/>
  <c r="G7" i="2"/>
  <c r="H7" i="2"/>
  <c r="I7" i="2"/>
  <c r="J7" i="2"/>
  <c r="C7" i="2"/>
  <c r="D5" i="2"/>
  <c r="E5" i="2"/>
  <c r="F5" i="2"/>
  <c r="G5" i="2"/>
  <c r="H5" i="2"/>
  <c r="I5" i="2"/>
  <c r="J5" i="2"/>
  <c r="K5" i="2"/>
  <c r="L5" i="2"/>
  <c r="M5" i="2"/>
  <c r="N5" i="2"/>
  <c r="C5" i="2"/>
  <c r="D4" i="2"/>
  <c r="E4" i="2"/>
  <c r="F4" i="2"/>
  <c r="G4" i="2"/>
  <c r="H4" i="2"/>
  <c r="I4" i="2"/>
  <c r="J4" i="2"/>
  <c r="K4" i="2"/>
  <c r="C4" i="2"/>
  <c r="L4" i="2"/>
  <c r="M4" i="2"/>
  <c r="N4" i="2"/>
  <c r="F3" i="2"/>
  <c r="E3" i="2"/>
  <c r="G3" i="2"/>
  <c r="H3" i="2"/>
  <c r="I3" i="2"/>
  <c r="J3" i="2"/>
  <c r="D3" i="2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<sst xmlns="http://schemas.openxmlformats.org/spreadsheetml/2006/main" count="87" uniqueCount="87">
  <si>
    <t>Balance Sheet</t>
  </si>
  <si>
    <t>CORPORATE ACTIONS</t>
  </si>
  <si>
    <t>Share Capital -</t>
  </si>
  <si>
    <t>Equity Capital</t>
  </si>
  <si>
    <t>Reserves</t>
  </si>
  <si>
    <t>Borrowings -</t>
  </si>
  <si>
    <t>Short term Borrowings</t>
  </si>
  <si>
    <t>Lease Liabilities</t>
  </si>
  <si>
    <t>Other Borrowings</t>
  </si>
  <si>
    <t>Other Liabilities -</t>
  </si>
  <si>
    <t>Trade Payables</t>
  </si>
  <si>
    <t>Advance from Customers</t>
  </si>
  <si>
    <t>Other liability items</t>
  </si>
  <si>
    <t>Total Liabilities</t>
  </si>
  <si>
    <t>Fixed Assets -</t>
  </si>
  <si>
    <t>Land</t>
  </si>
  <si>
    <t>Building</t>
  </si>
  <si>
    <t>Plant Machinery</t>
  </si>
  <si>
    <t>Equipments</t>
  </si>
  <si>
    <t>Computers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</si>
  <si>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</si>
  <si>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</si>
  <si>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</si>
  <si>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</si>
  <si>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</si>
  <si>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</si>
  <si>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</si>
  <si>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Investments</t>
  </si>
  <si>
    <t>Other Assets -</t>
  </si>
  <si>
    <t>Trade receivables</t>
  </si>
  <si>
    <t>Cash Equivalents</t>
  </si>
  <si>
    <t>Short term loans</t>
  </si>
  <si>
    <t>Other asset items</t>
  </si>
  <si>
    <t>Total Assets</t>
  </si>
  <si>
    <t>Profit &amp; Loss</t>
  </si>
  <si>
    <t>TTM</t>
  </si>
  <si>
    <t>Sales -</t>
  </si>
  <si>
    <t>Sales Growth %</t>
  </si>
  <si>
    <t>Expenses -</t>
  </si>
  <si>
    <t>Manufacturing Cost %</t>
  </si>
  <si>
    <t>Employee Cost %</t>
  </si>
  <si>
    <t>Other Cost %</t>
  </si>
  <si>
    <t>Operating Profit</t>
  </si>
  <si>
    <t>OPM %</t>
  </si>
  <si>
    <t>Other Income -</t>
  </si>
  <si>
    <t>Exceptional items</t>
  </si>
  <si>
    <t>Other income normal</t>
  </si>
  <si>
    <t>Interest</t>
  </si>
  <si>
    <t>Depreciation</t>
  </si>
  <si>
    <t>Profit before tax</t>
  </si>
  <si>
    <t>Tax %</t>
  </si>
  <si>
    <t>Net Profit -</t>
  </si>
  <si>
    <t>Profit after tax</t>
  </si>
  <si>
    <t>Reported Net Profit</t>
  </si>
  <si>
    <t>Profit for EPS</t>
  </si>
  <si>
    <t>Exceptional items AT</t>
  </si>
  <si>
    <t>Profit for PE</t>
  </si>
  <si>
    <t>EPS in Rs</t>
  </si>
  <si>
    <t>Dividend Payout %</t>
  </si>
  <si>
    <t>Cash Flows</t>
  </si>
  <si>
    <t>Cash from Operating Activity +</t>
  </si>
  <si>
    <t>Cash from Investing Activity +</t>
  </si>
  <si>
    <t>Cash from Financing Activity +</t>
  </si>
  <si>
    <t>Net Cash Flow</t>
  </si>
  <si>
    <t>Particulars</t>
  </si>
  <si>
    <t>Sales growth</t>
  </si>
  <si>
    <t>OPM</t>
  </si>
  <si>
    <t>NP margin</t>
  </si>
  <si>
    <t>Fixed asset turnover ratio</t>
  </si>
  <si>
    <t>Net working capital</t>
  </si>
  <si>
    <t>Debtor days</t>
  </si>
  <si>
    <t>Creditor days</t>
  </si>
  <si>
    <t>Debt to total capital</t>
  </si>
  <si>
    <t>Cashflow from operations</t>
  </si>
  <si>
    <t>Cashflow from investing</t>
  </si>
  <si>
    <t>Cashflow from financing</t>
  </si>
  <si>
    <t>commulative cashflows</t>
  </si>
  <si>
    <t>commulative net profit</t>
  </si>
  <si>
    <t>ROCE %</t>
  </si>
  <si>
    <t>ROE %</t>
  </si>
  <si>
    <t>for every one rs I am able to generate this much of return</t>
  </si>
  <si>
    <t>Net working capital/sales</t>
  </si>
  <si>
    <t>It should ideally be decreasing or consistent</t>
  </si>
  <si>
    <t>Balance sheet Analysis</t>
  </si>
  <si>
    <t>P&amp;L Analysis</t>
  </si>
  <si>
    <t>Cash Flow Analysis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</si>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</sst>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F"/>
      <name val="Arial"/>
      <family val="2"/>
    </font>
    <font>
      <sz val="18"/>
      <color rgb="FF22222F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20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8" fillId="0" borderId="0" xfId="2" applyAlignment="1">
      <alignment vertical="center" wrapText="1"/>
    </xf>
    <xf numFmtId="0" fontId="5" fillId="0" borderId="0" xfId="0" applyFont="1" applyAlignment="1">
      <alignment horizontal="left" vertical="center" indent="1"/>
    </xf>
    <xf numFmtId="17" fontId="0" fillId="0" borderId="0" xfId="0" applyNumberFormat="1"/>
    <xf numFmtId="17" fontId="5" fillId="0" borderId="0" xfId="0" applyNumberFormat="1" applyFont="1" applyAlignment="1">
      <alignment horizontal="right" vertical="center" wrapText="1" indent="1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right" vertical="center" wrapText="1" inden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 wrapText="1" indent="1"/>
    </xf>
    <xf numFmtId="0" fontId="7" fillId="0" borderId="0" xfId="0" applyFont="1" applyAlignment="1">
      <alignment horizontal="left" vertical="center" indent="1"/>
    </xf>
    <xf numFmtId="3" fontId="0" fillId="0" borderId="0" xfId="0" applyNumberFormat="1"/>
    <xf numFmtId="3" fontId="7" fillId="0" borderId="0" xfId="0" applyNumberFormat="1" applyFont="1" applyAlignment="1">
      <alignment horizontal="right" vertical="center" wrapText="1" indent="1"/>
    </xf>
    <xf numFmtId="3" fontId="6" fillId="0" borderId="0" xfId="0" applyNumberFormat="1" applyFont="1" applyAlignment="1">
      <alignment horizontal="right" vertical="center" wrapText="1" indent="1"/>
    </xf>
    <xf numFmtId="0" fontId="6" fillId="0" borderId="0" xfId="0" applyFont="1" applyAlignment="1">
      <alignment horizontal="left" vertical="center"/>
    </xf>
    <xf numFmtId="4" fontId="6" fillId="0" borderId="0" xfId="0" applyNumberFormat="1" applyFont="1" applyAlignment="1">
      <alignment horizontal="right" vertical="center" wrapText="1" indent="1"/>
    </xf>
    <xf numFmtId="0" fontId="5" fillId="0" borderId="0" xfId="0" applyFont="1" applyAlignment="1">
      <alignment horizontal="right" vertical="center" wrapText="1" indent="1"/>
    </xf>
    <xf numFmtId="9" fontId="0" fillId="0" borderId="0" xfId="0" applyNumberFormat="1"/>
    <xf numFmtId="9" fontId="7" fillId="0" borderId="0" xfId="0" applyNumberFormat="1" applyFont="1" applyAlignment="1">
      <alignment horizontal="right" vertical="center" wrapText="1" indent="1"/>
    </xf>
    <xf numFmtId="0" fontId="2" fillId="0" borderId="0" xfId="0" applyFont="1"/>
    <xf numFmtId="9" fontId="0" fillId="0" borderId="0" xfId="1" applyFont="1"/>
    <xf numFmtId="0" fontId="0" fillId="0" borderId="0" xfId="0" applyBorder="1"/>
    <xf numFmtId="0" fontId="0" fillId="2" borderId="0" xfId="0" applyFill="1" applyBorder="1"/>
    <xf numFmtId="0" fontId="9" fillId="4" borderId="0" xfId="0" applyFont="1" applyFill="1"/>
    <xf numFmtId="0" fontId="10" fillId="3" borderId="0" xfId="0" applyFont="1" applyFill="1"/>
    <xf numFmtId="0" fontId="11" fillId="5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topLeftCell="A36" workbookViewId="0">
      <selection activeCell="E48" sqref="E48"/>
    </sheetView>
  </sheetViews>
  <sheetFormatPr defaultRowHeight="15" x14ac:dyDescent="0.25"/>
  <cols>
    <col min="1" max="1" width="28.140625" customWidth="1"/>
    <col min="2" max="2" width="14.140625" customWidth="1"/>
    <col min="3" max="3" width="15.28515625" customWidth="1"/>
    <col min="4" max="5" width="14.42578125" customWidth="1"/>
    <col min="6" max="6" width="15.85546875" customWidth="1"/>
    <col min="7" max="7" width="14.42578125" customWidth="1"/>
    <col min="8" max="8" width="16.42578125" customWidth="1"/>
    <col min="9" max="9" width="14.42578125" customWidth="1"/>
  </cols>
  <sheetData>
    <row r="1" spans="1:9" ht="46.5" x14ac:dyDescent="0.25">
      <c r="A1" s="1" t="s">
        <v>0</v>
      </c>
    </row>
    <row r="2" spans="1:9" ht="30" x14ac:dyDescent="0.25">
      <c r="A2" s="2" t="s">
        <v>1</v>
      </c>
    </row>
    <row r="3" spans="1:9" x14ac:dyDescent="0.25">
      <c r="A3" s="4"/>
      <c r="B3" s="6">
        <v>42430</v>
      </c>
      <c r="C3" s="6">
        <v>42795</v>
      </c>
      <c r="D3" s="6">
        <v>43160</v>
      </c>
      <c r="E3" s="6">
        <v>43525</v>
      </c>
      <c r="F3" s="6">
        <v>43891</v>
      </c>
      <c r="G3" s="6">
        <v>44256</v>
      </c>
      <c r="H3" s="6">
        <v>44621</v>
      </c>
      <c r="I3" s="6">
        <v>44986</v>
      </c>
    </row>
    <row r="4" spans="1:9" x14ac:dyDescent="0.25">
      <c r="A4" s="7" t="s">
        <v>2</v>
      </c>
      <c r="B4" s="8">
        <v>46</v>
      </c>
      <c r="C4" s="8">
        <v>47</v>
      </c>
      <c r="D4" s="8">
        <v>55</v>
      </c>
      <c r="E4" s="8">
        <v>58</v>
      </c>
      <c r="F4" s="8">
        <v>60</v>
      </c>
      <c r="G4" s="8">
        <v>60</v>
      </c>
      <c r="H4" s="8">
        <v>65</v>
      </c>
      <c r="I4" s="8">
        <v>63</v>
      </c>
    </row>
    <row r="5" spans="1:9" x14ac:dyDescent="0.25">
      <c r="A5" s="9" t="s">
        <v>3</v>
      </c>
      <c r="B5" s="10">
        <v>46</v>
      </c>
      <c r="C5" s="10">
        <v>47</v>
      </c>
      <c r="D5" s="10">
        <v>55</v>
      </c>
      <c r="E5" s="10">
        <v>58</v>
      </c>
      <c r="F5" s="10">
        <v>60</v>
      </c>
      <c r="G5" s="10">
        <v>60</v>
      </c>
      <c r="H5" s="10">
        <v>65</v>
      </c>
      <c r="I5" s="10">
        <v>63</v>
      </c>
    </row>
    <row r="6" spans="1:9" x14ac:dyDescent="0.25">
      <c r="A6" s="11" t="s">
        <v>4</v>
      </c>
      <c r="B6" s="13">
        <v>2771</v>
      </c>
      <c r="C6" s="13">
        <v>2329</v>
      </c>
      <c r="D6" s="13">
        <v>7520</v>
      </c>
      <c r="E6" s="13">
        <v>5978</v>
      </c>
      <c r="F6" s="13">
        <v>8351</v>
      </c>
      <c r="G6" s="13">
        <v>6924</v>
      </c>
      <c r="H6" s="13">
        <v>13648</v>
      </c>
      <c r="I6" s="13">
        <v>12223</v>
      </c>
    </row>
    <row r="7" spans="1:9" x14ac:dyDescent="0.25">
      <c r="A7" s="7" t="s">
        <v>5</v>
      </c>
      <c r="B7" s="8">
        <v>15</v>
      </c>
      <c r="C7" s="8">
        <v>90</v>
      </c>
      <c r="D7" s="8">
        <v>242</v>
      </c>
      <c r="E7" s="8">
        <v>722</v>
      </c>
      <c r="F7" s="8">
        <v>405</v>
      </c>
      <c r="G7" s="8">
        <v>588</v>
      </c>
      <c r="H7" s="8">
        <v>204</v>
      </c>
      <c r="I7" s="8">
        <v>207</v>
      </c>
    </row>
    <row r="8" spans="1:9" x14ac:dyDescent="0.25">
      <c r="A8" s="9" t="s">
        <v>6</v>
      </c>
      <c r="B8" s="10"/>
      <c r="C8" s="10"/>
      <c r="D8" s="10"/>
      <c r="E8" s="10"/>
      <c r="F8" s="10">
        <v>201</v>
      </c>
      <c r="G8" s="10">
        <v>544</v>
      </c>
      <c r="H8" s="10">
        <v>0</v>
      </c>
      <c r="I8" s="10">
        <v>0</v>
      </c>
    </row>
    <row r="9" spans="1:9" x14ac:dyDescent="0.25">
      <c r="A9" s="9" t="s">
        <v>7</v>
      </c>
      <c r="B9" s="10"/>
      <c r="C9" s="10"/>
      <c r="D9" s="10"/>
      <c r="E9" s="10"/>
      <c r="F9" s="10">
        <v>204</v>
      </c>
      <c r="G9" s="10">
        <v>44</v>
      </c>
      <c r="H9" s="10">
        <v>204</v>
      </c>
      <c r="I9" s="10">
        <v>207</v>
      </c>
    </row>
    <row r="10" spans="1:9" x14ac:dyDescent="0.25">
      <c r="A10" s="9" t="s">
        <v>8</v>
      </c>
      <c r="B10" s="10">
        <v>15</v>
      </c>
      <c r="C10" s="10">
        <v>90</v>
      </c>
      <c r="D10" s="10">
        <v>242</v>
      </c>
      <c r="E10" s="10">
        <v>722</v>
      </c>
      <c r="F10" s="10">
        <v>0</v>
      </c>
      <c r="G10" s="10">
        <v>0</v>
      </c>
      <c r="H10" s="10">
        <v>0</v>
      </c>
      <c r="I10" s="10"/>
    </row>
    <row r="11" spans="1:9" x14ac:dyDescent="0.25">
      <c r="A11" s="7" t="s">
        <v>9</v>
      </c>
      <c r="B11" s="8">
        <v>630</v>
      </c>
      <c r="C11" s="14">
        <v>1422</v>
      </c>
      <c r="D11" s="8">
        <v>739</v>
      </c>
      <c r="E11" s="14">
        <v>1925</v>
      </c>
      <c r="F11" s="14">
        <v>1690</v>
      </c>
      <c r="G11" s="14">
        <v>1907</v>
      </c>
      <c r="H11" s="14">
        <v>2440</v>
      </c>
      <c r="I11" s="14">
        <v>3143</v>
      </c>
    </row>
    <row r="12" spans="1:9" x14ac:dyDescent="0.25">
      <c r="A12" s="9" t="s">
        <v>10</v>
      </c>
      <c r="B12" s="10">
        <v>262</v>
      </c>
      <c r="C12" s="10">
        <v>222</v>
      </c>
      <c r="D12" s="10">
        <v>426</v>
      </c>
      <c r="E12" s="10">
        <v>673</v>
      </c>
      <c r="F12" s="10">
        <v>573</v>
      </c>
      <c r="G12" s="10">
        <v>614</v>
      </c>
      <c r="H12" s="10">
        <v>711</v>
      </c>
      <c r="I12" s="10">
        <v>783</v>
      </c>
    </row>
    <row r="13" spans="1:9" x14ac:dyDescent="0.25">
      <c r="A13" s="9" t="s">
        <v>11</v>
      </c>
      <c r="B13" s="10">
        <v>11</v>
      </c>
      <c r="C13" s="10">
        <v>14</v>
      </c>
      <c r="D13" s="10">
        <v>26</v>
      </c>
      <c r="E13" s="10">
        <v>0</v>
      </c>
      <c r="F13" s="10">
        <v>0</v>
      </c>
      <c r="G13" s="10">
        <v>0</v>
      </c>
      <c r="H13" s="10">
        <v>0</v>
      </c>
      <c r="I13" s="10"/>
    </row>
    <row r="14" spans="1:9" x14ac:dyDescent="0.25">
      <c r="A14" s="9" t="s">
        <v>12</v>
      </c>
      <c r="B14" s="10">
        <v>357</v>
      </c>
      <c r="C14" s="13">
        <v>1187</v>
      </c>
      <c r="D14" s="10">
        <v>287</v>
      </c>
      <c r="E14" s="13">
        <v>1251</v>
      </c>
      <c r="F14" s="13">
        <v>1117</v>
      </c>
      <c r="G14" s="13">
        <v>1293</v>
      </c>
      <c r="H14" s="13">
        <v>1729</v>
      </c>
      <c r="I14" s="13">
        <v>2360</v>
      </c>
    </row>
    <row r="15" spans="1:9" x14ac:dyDescent="0.25">
      <c r="A15" s="7" t="s">
        <v>13</v>
      </c>
      <c r="B15" s="14">
        <v>3462</v>
      </c>
      <c r="C15" s="14">
        <v>3888</v>
      </c>
      <c r="D15" s="14">
        <v>8556</v>
      </c>
      <c r="E15" s="14">
        <v>8683</v>
      </c>
      <c r="F15" s="14">
        <v>10507</v>
      </c>
      <c r="G15" s="14">
        <v>9480</v>
      </c>
      <c r="H15" s="14">
        <v>16357</v>
      </c>
      <c r="I15" s="14">
        <v>15636</v>
      </c>
    </row>
    <row r="16" spans="1:9" x14ac:dyDescent="0.25">
      <c r="A16" s="7" t="s">
        <v>14</v>
      </c>
      <c r="B16" s="8">
        <v>78</v>
      </c>
      <c r="C16" s="8">
        <v>141</v>
      </c>
      <c r="D16" s="8">
        <v>166</v>
      </c>
      <c r="E16" s="8">
        <v>286</v>
      </c>
      <c r="F16" s="8">
        <v>508</v>
      </c>
      <c r="G16" s="8">
        <v>390</v>
      </c>
      <c r="H16" s="8">
        <v>830</v>
      </c>
      <c r="I16" s="14">
        <v>1138</v>
      </c>
    </row>
    <row r="17" spans="1:9" x14ac:dyDescent="0.25">
      <c r="A17" s="9" t="s">
        <v>15</v>
      </c>
      <c r="B17" s="10">
        <v>15.12</v>
      </c>
      <c r="C17" s="10">
        <v>19.41</v>
      </c>
      <c r="D17" s="10">
        <v>0</v>
      </c>
      <c r="E17" s="10">
        <v>0</v>
      </c>
      <c r="F17" s="10">
        <v>83.41</v>
      </c>
      <c r="G17" s="10">
        <v>84.4</v>
      </c>
      <c r="H17" s="10">
        <v>84.4</v>
      </c>
      <c r="I17" s="10"/>
    </row>
    <row r="18" spans="1:9" x14ac:dyDescent="0.25">
      <c r="A18" s="9" t="s">
        <v>16</v>
      </c>
      <c r="B18" s="10">
        <v>0</v>
      </c>
      <c r="C18" s="10">
        <v>0</v>
      </c>
      <c r="D18" s="10">
        <v>24.73</v>
      </c>
      <c r="E18" s="10">
        <v>111.59</v>
      </c>
      <c r="F18" s="10">
        <v>196.34</v>
      </c>
      <c r="G18" s="10">
        <v>79.099999999999994</v>
      </c>
      <c r="H18" s="10">
        <v>272.2</v>
      </c>
      <c r="I18" s="10"/>
    </row>
    <row r="19" spans="1:9" x14ac:dyDescent="0.25">
      <c r="A19" s="9" t="s">
        <v>17</v>
      </c>
      <c r="B19" s="10">
        <v>0</v>
      </c>
      <c r="C19" s="10">
        <v>0</v>
      </c>
      <c r="D19" s="10">
        <v>0</v>
      </c>
      <c r="E19" s="10">
        <v>0</v>
      </c>
      <c r="F19" s="10">
        <v>125.63</v>
      </c>
      <c r="G19" s="10">
        <v>261.2</v>
      </c>
      <c r="H19" s="10">
        <v>666.9</v>
      </c>
      <c r="I19" s="10"/>
    </row>
    <row r="20" spans="1:9" x14ac:dyDescent="0.25">
      <c r="A20" s="9" t="s">
        <v>18</v>
      </c>
      <c r="B20" s="10">
        <v>7.62</v>
      </c>
      <c r="C20" s="10">
        <v>10.9</v>
      </c>
      <c r="D20" s="10">
        <v>15.77</v>
      </c>
      <c r="E20" s="10">
        <v>30.59</v>
      </c>
      <c r="F20" s="10">
        <v>30.85</v>
      </c>
      <c r="G20" s="10">
        <v>26.9</v>
      </c>
      <c r="H20" s="10">
        <v>27</v>
      </c>
      <c r="I20" s="10"/>
    </row>
    <row r="21" spans="1:9" x14ac:dyDescent="0.25">
      <c r="A21" s="9" t="s">
        <v>19</v>
      </c>
      <c r="B21" s="10">
        <v>60.25</v>
      </c>
      <c r="C21" s="10">
        <v>140.63</v>
      </c>
      <c r="D21" s="10">
        <v>213.55</v>
      </c>
      <c r="E21" s="10">
        <v>286.3</v>
      </c>
      <c r="F21" s="10">
        <v>322.99</v>
      </c>
      <c r="G21" s="10">
        <v>348.2</v>
      </c>
      <c r="H21" s="10">
        <v>399.7</v>
      </c>
      <c r="I21" s="10"/>
    </row>
    <row r="22" spans="1:9" x14ac:dyDescent="0.25">
      <c r="A22" s="9" t="s">
        <v>20</v>
      </c>
      <c r="B22" s="10">
        <v>3.89</v>
      </c>
      <c r="C22" s="10">
        <v>4.5199999999999996</v>
      </c>
      <c r="D22" s="10">
        <v>6.01</v>
      </c>
      <c r="E22" s="10">
        <v>8.2100000000000009</v>
      </c>
      <c r="F22" s="10">
        <v>7.21</v>
      </c>
      <c r="G22" s="10">
        <v>4.2</v>
      </c>
      <c r="H22" s="10">
        <v>2.5</v>
      </c>
      <c r="I22" s="10"/>
    </row>
    <row r="23" spans="1:9" x14ac:dyDescent="0.25">
      <c r="A23" s="9" t="s">
        <v>21</v>
      </c>
      <c r="B23" s="10">
        <v>0.8</v>
      </c>
      <c r="C23" s="10">
        <v>0.8</v>
      </c>
      <c r="D23" s="10">
        <v>1.47</v>
      </c>
      <c r="E23" s="10">
        <v>1.47</v>
      </c>
      <c r="F23" s="10">
        <v>1.47</v>
      </c>
      <c r="G23" s="10">
        <v>1.2</v>
      </c>
      <c r="H23" s="10">
        <v>1.2</v>
      </c>
      <c r="I23" s="10"/>
    </row>
    <row r="24" spans="1:9" x14ac:dyDescent="0.25">
      <c r="A24" s="9" t="s">
        <v>22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44.2</v>
      </c>
    </row>
    <row r="25" spans="1:9" x14ac:dyDescent="0.25">
      <c r="A25" s="9" t="s">
        <v>23</v>
      </c>
      <c r="B25" s="10">
        <v>17.07</v>
      </c>
      <c r="C25" s="10">
        <v>22.44</v>
      </c>
      <c r="D25" s="10">
        <v>27.55</v>
      </c>
      <c r="E25" s="10">
        <v>38.909999999999997</v>
      </c>
      <c r="F25" s="10">
        <v>40.700000000000003</v>
      </c>
      <c r="G25" s="10">
        <v>43</v>
      </c>
      <c r="H25" s="10">
        <v>28</v>
      </c>
      <c r="I25" s="10"/>
    </row>
    <row r="26" spans="1:9" x14ac:dyDescent="0.25">
      <c r="A26" s="15" t="s">
        <v>24</v>
      </c>
      <c r="B26" s="8">
        <v>104.75</v>
      </c>
      <c r="C26" s="8">
        <v>198.7</v>
      </c>
      <c r="D26" s="8">
        <v>289.08</v>
      </c>
      <c r="E26" s="8">
        <v>477.07</v>
      </c>
      <c r="F26" s="8">
        <v>808.6</v>
      </c>
      <c r="G26" s="8">
        <v>848.2</v>
      </c>
      <c r="H26" s="16">
        <v>1481.9</v>
      </c>
      <c r="I26" s="8"/>
    </row>
    <row r="27" spans="1:9" x14ac:dyDescent="0.25">
      <c r="A27" s="9" t="s">
        <v>25</v>
      </c>
      <c r="B27" s="10">
        <v>27.2</v>
      </c>
      <c r="C27" s="10">
        <v>57.49</v>
      </c>
      <c r="D27" s="10">
        <v>122.98</v>
      </c>
      <c r="E27" s="10">
        <v>190.93</v>
      </c>
      <c r="F27" s="10">
        <v>300.97000000000003</v>
      </c>
      <c r="G27" s="10">
        <v>457.7</v>
      </c>
      <c r="H27" s="10">
        <v>651.9</v>
      </c>
      <c r="I27" s="10"/>
    </row>
    <row r="28" spans="1:9" x14ac:dyDescent="0.25">
      <c r="A28" s="11" t="s">
        <v>26</v>
      </c>
      <c r="B28" s="10">
        <v>58</v>
      </c>
      <c r="C28" s="10">
        <v>72</v>
      </c>
      <c r="D28" s="10">
        <v>20</v>
      </c>
      <c r="E28" s="10">
        <v>51</v>
      </c>
      <c r="F28" s="10">
        <v>12</v>
      </c>
      <c r="G28" s="10">
        <v>23</v>
      </c>
      <c r="H28" s="10">
        <v>11</v>
      </c>
      <c r="I28" s="10">
        <v>7</v>
      </c>
    </row>
    <row r="29" spans="1:9" x14ac:dyDescent="0.25">
      <c r="A29" s="11" t="s">
        <v>27</v>
      </c>
      <c r="B29" s="13">
        <v>2363</v>
      </c>
      <c r="C29" s="10">
        <v>972</v>
      </c>
      <c r="D29" s="13">
        <v>5188</v>
      </c>
      <c r="E29" s="13">
        <v>3440</v>
      </c>
      <c r="F29" s="13">
        <v>4212</v>
      </c>
      <c r="G29" s="13">
        <v>1299</v>
      </c>
      <c r="H29" s="13">
        <v>1305</v>
      </c>
      <c r="I29" s="13">
        <v>2493</v>
      </c>
    </row>
    <row r="30" spans="1:9" x14ac:dyDescent="0.25">
      <c r="A30" s="7" t="s">
        <v>28</v>
      </c>
      <c r="B30" s="8">
        <v>964</v>
      </c>
      <c r="C30" s="14">
        <v>2703</v>
      </c>
      <c r="D30" s="14">
        <v>3183</v>
      </c>
      <c r="E30" s="14">
        <v>4906</v>
      </c>
      <c r="F30" s="14">
        <v>5776</v>
      </c>
      <c r="G30" s="14">
        <v>7767</v>
      </c>
      <c r="H30" s="14">
        <v>14210</v>
      </c>
      <c r="I30" s="14">
        <v>11998</v>
      </c>
    </row>
    <row r="31" spans="1:9" x14ac:dyDescent="0.25">
      <c r="A31" s="9" t="s">
        <v>29</v>
      </c>
      <c r="B31" s="10">
        <v>108</v>
      </c>
      <c r="C31" s="10">
        <v>93</v>
      </c>
      <c r="D31" s="10">
        <v>505</v>
      </c>
      <c r="E31" s="10">
        <v>242</v>
      </c>
      <c r="F31" s="10">
        <v>328</v>
      </c>
      <c r="G31" s="10">
        <v>492</v>
      </c>
      <c r="H31" s="10">
        <v>706</v>
      </c>
      <c r="I31" s="13">
        <v>1142</v>
      </c>
    </row>
    <row r="32" spans="1:9" x14ac:dyDescent="0.25">
      <c r="A32" s="9" t="s">
        <v>30</v>
      </c>
      <c r="B32" s="10">
        <v>245</v>
      </c>
      <c r="C32" s="10">
        <v>557</v>
      </c>
      <c r="D32" s="10">
        <v>287</v>
      </c>
      <c r="E32" s="10">
        <v>241</v>
      </c>
      <c r="F32" s="10">
        <v>369</v>
      </c>
      <c r="G32" s="13">
        <v>2573</v>
      </c>
      <c r="H32" s="13">
        <v>4835</v>
      </c>
      <c r="I32" s="13">
        <v>6312</v>
      </c>
    </row>
    <row r="33" spans="1:10" x14ac:dyDescent="0.25">
      <c r="A33" s="9" t="s">
        <v>31</v>
      </c>
      <c r="B33" s="10">
        <v>2</v>
      </c>
      <c r="C33" s="10">
        <v>0</v>
      </c>
      <c r="D33" s="13">
        <v>1100</v>
      </c>
      <c r="E33" s="10">
        <v>387</v>
      </c>
      <c r="F33" s="13">
        <v>1063</v>
      </c>
      <c r="G33" s="13">
        <v>1873</v>
      </c>
      <c r="H33" s="13">
        <v>2278</v>
      </c>
      <c r="I33" s="10">
        <v>37</v>
      </c>
    </row>
    <row r="34" spans="1:10" x14ac:dyDescent="0.25">
      <c r="A34" s="9" t="s">
        <v>32</v>
      </c>
      <c r="B34" s="10">
        <v>608</v>
      </c>
      <c r="C34" s="13">
        <v>2054</v>
      </c>
      <c r="D34" s="13">
        <v>1291</v>
      </c>
      <c r="E34" s="13">
        <v>4036</v>
      </c>
      <c r="F34" s="13">
        <v>4016</v>
      </c>
      <c r="G34" s="13">
        <v>2830</v>
      </c>
      <c r="H34" s="13">
        <v>6390</v>
      </c>
      <c r="I34" s="13">
        <v>4507</v>
      </c>
    </row>
    <row r="35" spans="1:10" x14ac:dyDescent="0.25">
      <c r="A35" s="7" t="s">
        <v>33</v>
      </c>
      <c r="B35" s="14">
        <v>3462</v>
      </c>
      <c r="C35" s="14">
        <v>3888</v>
      </c>
      <c r="D35" s="14">
        <v>8556</v>
      </c>
      <c r="E35" s="14">
        <v>8683</v>
      </c>
      <c r="F35" s="14">
        <v>10507</v>
      </c>
      <c r="G35" s="14">
        <v>9480</v>
      </c>
      <c r="H35" s="14">
        <v>16357</v>
      </c>
      <c r="I35" s="14">
        <v>15636</v>
      </c>
    </row>
    <row r="39" spans="1:10" ht="23.25" x14ac:dyDescent="0.25">
      <c r="A39" s="1" t="s">
        <v>34</v>
      </c>
    </row>
    <row r="40" spans="1:10" x14ac:dyDescent="0.25">
      <c r="A40" s="4"/>
      <c r="B40" s="6">
        <v>42430</v>
      </c>
      <c r="C40" s="6">
        <v>42795</v>
      </c>
      <c r="D40" s="6">
        <v>43160</v>
      </c>
      <c r="E40" s="6">
        <v>43525</v>
      </c>
      <c r="F40" s="6">
        <v>43891</v>
      </c>
      <c r="G40" s="6">
        <v>44256</v>
      </c>
      <c r="H40" s="6">
        <v>44621</v>
      </c>
      <c r="I40" s="6">
        <v>44986</v>
      </c>
      <c r="J40" s="17" t="s">
        <v>35</v>
      </c>
    </row>
    <row r="41" spans="1:10" x14ac:dyDescent="0.25">
      <c r="A41" s="7" t="s">
        <v>36</v>
      </c>
      <c r="B41" s="8">
        <v>449</v>
      </c>
      <c r="C41" s="8">
        <v>625</v>
      </c>
      <c r="D41" s="14">
        <v>2982</v>
      </c>
      <c r="E41" s="14">
        <v>3050</v>
      </c>
      <c r="F41" s="14">
        <v>3115</v>
      </c>
      <c r="G41" s="14">
        <v>2667</v>
      </c>
      <c r="H41" s="14">
        <v>3892</v>
      </c>
      <c r="I41" s="14">
        <v>6028</v>
      </c>
      <c r="J41" s="14">
        <v>6627</v>
      </c>
    </row>
    <row r="42" spans="1:10" x14ac:dyDescent="0.25">
      <c r="A42" s="9" t="s">
        <v>37</v>
      </c>
      <c r="B42" s="10"/>
      <c r="C42" s="19">
        <v>0.39</v>
      </c>
      <c r="D42" s="19">
        <v>3.77</v>
      </c>
      <c r="E42" s="19">
        <v>0.02</v>
      </c>
      <c r="F42" s="19">
        <v>0.02</v>
      </c>
      <c r="G42" s="19">
        <v>-0.14000000000000001</v>
      </c>
      <c r="H42" s="19">
        <v>0.46</v>
      </c>
      <c r="I42" s="19">
        <v>0.55000000000000004</v>
      </c>
      <c r="J42" s="10"/>
    </row>
    <row r="43" spans="1:10" x14ac:dyDescent="0.25">
      <c r="A43" s="7" t="s">
        <v>38</v>
      </c>
      <c r="B43" s="14">
        <v>2169</v>
      </c>
      <c r="C43" s="14">
        <v>2389</v>
      </c>
      <c r="D43" s="14">
        <v>4685</v>
      </c>
      <c r="E43" s="14">
        <v>7164</v>
      </c>
      <c r="F43" s="14">
        <v>5580</v>
      </c>
      <c r="G43" s="14">
        <v>4344</v>
      </c>
      <c r="H43" s="14">
        <v>6188</v>
      </c>
      <c r="I43" s="14">
        <v>7728</v>
      </c>
      <c r="J43" s="14">
        <v>7992</v>
      </c>
    </row>
    <row r="44" spans="1:10" x14ac:dyDescent="0.25">
      <c r="A44" s="9" t="s">
        <v>39</v>
      </c>
      <c r="B44" s="19">
        <v>0.02</v>
      </c>
      <c r="C44" s="19">
        <v>0.03</v>
      </c>
      <c r="D44" s="19">
        <v>0.56000000000000005</v>
      </c>
      <c r="E44" s="19">
        <v>0.03</v>
      </c>
      <c r="F44" s="19">
        <v>0.92</v>
      </c>
      <c r="G44" s="19">
        <v>0.91</v>
      </c>
      <c r="H44" s="19">
        <v>0.73</v>
      </c>
      <c r="I44" s="19">
        <v>0</v>
      </c>
      <c r="J44" s="10"/>
    </row>
    <row r="45" spans="1:10" x14ac:dyDescent="0.25">
      <c r="A45" s="9" t="s">
        <v>40</v>
      </c>
      <c r="B45" s="19">
        <v>0.32</v>
      </c>
      <c r="C45" s="19">
        <v>0.52</v>
      </c>
      <c r="D45" s="19">
        <v>0.18</v>
      </c>
      <c r="E45" s="19">
        <v>0.21</v>
      </c>
      <c r="F45" s="19">
        <v>0.26</v>
      </c>
      <c r="G45" s="19">
        <v>0.31</v>
      </c>
      <c r="H45" s="19">
        <v>0.49</v>
      </c>
      <c r="I45" s="19">
        <v>0.54</v>
      </c>
      <c r="J45" s="10"/>
    </row>
    <row r="46" spans="1:10" x14ac:dyDescent="0.25">
      <c r="A46" s="9" t="s">
        <v>41</v>
      </c>
      <c r="B46" s="19">
        <v>4.49</v>
      </c>
      <c r="C46" s="19">
        <v>3.28</v>
      </c>
      <c r="D46" s="19">
        <v>0.83</v>
      </c>
      <c r="E46" s="19">
        <v>2.12</v>
      </c>
      <c r="F46" s="19">
        <v>0.61</v>
      </c>
      <c r="G46" s="19">
        <v>0.41</v>
      </c>
      <c r="H46" s="19">
        <v>0.37</v>
      </c>
      <c r="I46" s="19">
        <v>0.74</v>
      </c>
      <c r="J46" s="10"/>
    </row>
    <row r="47" spans="1:10" x14ac:dyDescent="0.25">
      <c r="A47" s="7" t="s">
        <v>42</v>
      </c>
      <c r="B47" s="14">
        <v>-1720</v>
      </c>
      <c r="C47" s="14">
        <v>-1764</v>
      </c>
      <c r="D47" s="14">
        <v>-1703</v>
      </c>
      <c r="E47" s="14">
        <v>-4114</v>
      </c>
      <c r="F47" s="14">
        <v>-2465</v>
      </c>
      <c r="G47" s="14">
        <v>-1677</v>
      </c>
      <c r="H47" s="14">
        <v>-2296</v>
      </c>
      <c r="I47" s="14">
        <v>-1701</v>
      </c>
      <c r="J47" s="14">
        <v>-1365</v>
      </c>
    </row>
    <row r="48" spans="1:10" x14ac:dyDescent="0.25">
      <c r="A48" s="11" t="s">
        <v>43</v>
      </c>
      <c r="B48" s="19">
        <v>-3.83</v>
      </c>
      <c r="C48" s="19">
        <v>-2.82</v>
      </c>
      <c r="D48" s="19">
        <v>-0.56999999999999995</v>
      </c>
      <c r="E48" s="19">
        <v>-1.35</v>
      </c>
      <c r="F48" s="19">
        <v>-0.79</v>
      </c>
      <c r="G48" s="19">
        <v>-0.63</v>
      </c>
      <c r="H48" s="19">
        <v>-0.59</v>
      </c>
      <c r="I48" s="19">
        <v>-0.28000000000000003</v>
      </c>
      <c r="J48" s="19">
        <v>-0.21</v>
      </c>
    </row>
    <row r="49" spans="1:10" x14ac:dyDescent="0.25">
      <c r="A49" s="7" t="s">
        <v>44</v>
      </c>
      <c r="B49" s="8">
        <v>234</v>
      </c>
      <c r="C49" s="8">
        <v>932</v>
      </c>
      <c r="D49" s="8">
        <v>308</v>
      </c>
      <c r="E49" s="8">
        <v>251</v>
      </c>
      <c r="F49" s="8">
        <v>-175</v>
      </c>
      <c r="G49" s="8">
        <v>310</v>
      </c>
      <c r="H49" s="8">
        <v>239</v>
      </c>
      <c r="I49" s="8">
        <v>336</v>
      </c>
      <c r="J49" s="8">
        <v>360</v>
      </c>
    </row>
    <row r="50" spans="1:10" x14ac:dyDescent="0.25">
      <c r="A50" s="9" t="s">
        <v>45</v>
      </c>
      <c r="B50" s="10">
        <v>110</v>
      </c>
      <c r="C50" s="10">
        <v>151</v>
      </c>
      <c r="D50" s="10">
        <v>-2</v>
      </c>
      <c r="E50" s="10">
        <v>-91</v>
      </c>
      <c r="F50" s="10">
        <v>-321</v>
      </c>
      <c r="G50" s="10">
        <v>-63</v>
      </c>
      <c r="H50" s="10">
        <v>-43</v>
      </c>
      <c r="I50" s="10">
        <v>-63</v>
      </c>
      <c r="J50" s="10"/>
    </row>
    <row r="51" spans="1:10" x14ac:dyDescent="0.25">
      <c r="A51" s="9" t="s">
        <v>46</v>
      </c>
      <c r="B51" s="10">
        <v>124</v>
      </c>
      <c r="C51" s="10">
        <v>780</v>
      </c>
      <c r="D51" s="10">
        <v>310</v>
      </c>
      <c r="E51" s="10">
        <v>342</v>
      </c>
      <c r="F51" s="10">
        <v>146</v>
      </c>
      <c r="G51" s="10">
        <v>373</v>
      </c>
      <c r="H51" s="10">
        <v>282</v>
      </c>
      <c r="I51" s="10">
        <v>399</v>
      </c>
      <c r="J51" s="10"/>
    </row>
    <row r="52" spans="1:10" x14ac:dyDescent="0.25">
      <c r="A52" s="11" t="s">
        <v>47</v>
      </c>
      <c r="B52" s="10">
        <v>1</v>
      </c>
      <c r="C52" s="10">
        <v>4</v>
      </c>
      <c r="D52" s="10">
        <v>28</v>
      </c>
      <c r="E52" s="10">
        <v>20</v>
      </c>
      <c r="F52" s="10">
        <v>50</v>
      </c>
      <c r="G52" s="10">
        <v>36</v>
      </c>
      <c r="H52" s="10">
        <v>40</v>
      </c>
      <c r="I52" s="10">
        <v>22</v>
      </c>
      <c r="J52" s="10">
        <v>23</v>
      </c>
    </row>
    <row r="53" spans="1:10" x14ac:dyDescent="0.25">
      <c r="A53" s="11" t="s">
        <v>48</v>
      </c>
      <c r="B53" s="10">
        <v>25</v>
      </c>
      <c r="C53" s="10">
        <v>39</v>
      </c>
      <c r="D53" s="10">
        <v>69</v>
      </c>
      <c r="E53" s="10">
        <v>76</v>
      </c>
      <c r="F53" s="10">
        <v>143</v>
      </c>
      <c r="G53" s="10">
        <v>157</v>
      </c>
      <c r="H53" s="10">
        <v>228</v>
      </c>
      <c r="I53" s="10">
        <v>470</v>
      </c>
      <c r="J53" s="10">
        <v>533</v>
      </c>
    </row>
    <row r="54" spans="1:10" x14ac:dyDescent="0.25">
      <c r="A54" s="7" t="s">
        <v>49</v>
      </c>
      <c r="B54" s="14">
        <v>-1512</v>
      </c>
      <c r="C54" s="8">
        <v>-876</v>
      </c>
      <c r="D54" s="14">
        <v>-1491</v>
      </c>
      <c r="E54" s="14">
        <v>-3960</v>
      </c>
      <c r="F54" s="14">
        <v>-2833</v>
      </c>
      <c r="G54" s="14">
        <v>-1560</v>
      </c>
      <c r="H54" s="14">
        <v>-2325</v>
      </c>
      <c r="I54" s="14">
        <v>-1856</v>
      </c>
      <c r="J54" s="14">
        <v>-1561</v>
      </c>
    </row>
    <row r="55" spans="1:10" x14ac:dyDescent="0.25">
      <c r="A55" s="11" t="s">
        <v>50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0"/>
    </row>
    <row r="56" spans="1:10" x14ac:dyDescent="0.25">
      <c r="A56" s="7" t="s">
        <v>51</v>
      </c>
      <c r="B56" s="14">
        <v>-1510</v>
      </c>
      <c r="C56" s="8">
        <v>-880</v>
      </c>
      <c r="D56" s="14">
        <v>-1490</v>
      </c>
      <c r="E56" s="14">
        <v>-3960</v>
      </c>
      <c r="F56" s="14">
        <v>-2833</v>
      </c>
      <c r="G56" s="14">
        <v>-1560</v>
      </c>
      <c r="H56" s="14">
        <v>-2325</v>
      </c>
      <c r="I56" s="14">
        <v>-1856</v>
      </c>
      <c r="J56" s="14">
        <v>-1561</v>
      </c>
    </row>
    <row r="57" spans="1:10" x14ac:dyDescent="0.25">
      <c r="A57" s="9" t="s">
        <v>52</v>
      </c>
      <c r="B57" s="13">
        <v>-1510</v>
      </c>
      <c r="C57" s="10">
        <v>-880</v>
      </c>
      <c r="D57" s="13">
        <v>-1490</v>
      </c>
      <c r="E57" s="13">
        <v>-3960</v>
      </c>
      <c r="F57" s="13">
        <v>-2833</v>
      </c>
      <c r="G57" s="13">
        <v>-1560</v>
      </c>
      <c r="H57" s="13">
        <v>-2325</v>
      </c>
      <c r="I57" s="13">
        <v>-1856</v>
      </c>
      <c r="J57" s="10"/>
    </row>
    <row r="58" spans="1:10" x14ac:dyDescent="0.25">
      <c r="A58" s="9" t="s">
        <v>53</v>
      </c>
      <c r="B58" s="13">
        <v>-1510</v>
      </c>
      <c r="C58" s="10">
        <v>-880</v>
      </c>
      <c r="D58" s="13">
        <v>-1490</v>
      </c>
      <c r="E58" s="13">
        <v>-3960</v>
      </c>
      <c r="F58" s="13">
        <v>-2833</v>
      </c>
      <c r="G58" s="13">
        <v>-1560</v>
      </c>
      <c r="H58" s="13">
        <v>-2325</v>
      </c>
      <c r="I58" s="13">
        <v>-1856</v>
      </c>
      <c r="J58" s="10"/>
    </row>
    <row r="59" spans="1:10" x14ac:dyDescent="0.25">
      <c r="A59" s="9" t="s">
        <v>54</v>
      </c>
      <c r="B59" s="13">
        <v>-1510</v>
      </c>
      <c r="C59" s="10">
        <v>-880</v>
      </c>
      <c r="D59" s="13">
        <v>-1490</v>
      </c>
      <c r="E59" s="13">
        <v>-3960</v>
      </c>
      <c r="F59" s="13">
        <v>-2833</v>
      </c>
      <c r="G59" s="13">
        <v>-1560</v>
      </c>
      <c r="H59" s="13">
        <v>-2325</v>
      </c>
      <c r="I59" s="13">
        <v>-1856</v>
      </c>
      <c r="J59" s="10"/>
    </row>
    <row r="60" spans="1:10" x14ac:dyDescent="0.25">
      <c r="A60" s="9" t="s">
        <v>55</v>
      </c>
      <c r="B60" s="10">
        <v>-110</v>
      </c>
      <c r="C60" s="10">
        <v>-151</v>
      </c>
      <c r="D60" s="10">
        <v>2</v>
      </c>
      <c r="E60" s="10">
        <v>91</v>
      </c>
      <c r="F60" s="10">
        <v>321</v>
      </c>
      <c r="G60" s="10">
        <v>63</v>
      </c>
      <c r="H60" s="10">
        <v>43</v>
      </c>
      <c r="I60" s="10">
        <v>-63</v>
      </c>
      <c r="J60" s="10"/>
    </row>
    <row r="61" spans="1:10" x14ac:dyDescent="0.25">
      <c r="A61" s="9" t="s">
        <v>56</v>
      </c>
      <c r="B61" s="13">
        <v>-1620</v>
      </c>
      <c r="C61" s="13">
        <v>-1030</v>
      </c>
      <c r="D61" s="13">
        <v>-1489</v>
      </c>
      <c r="E61" s="13">
        <v>-3869</v>
      </c>
      <c r="F61" s="13">
        <v>-2512</v>
      </c>
      <c r="G61" s="13">
        <v>-1497</v>
      </c>
      <c r="H61" s="13">
        <v>-2282</v>
      </c>
      <c r="I61" s="13">
        <v>-1793</v>
      </c>
      <c r="J61" s="10"/>
    </row>
    <row r="62" spans="1:10" x14ac:dyDescent="0.25">
      <c r="A62" s="11" t="s">
        <v>57</v>
      </c>
      <c r="B62" s="10">
        <v>-326.66000000000003</v>
      </c>
      <c r="C62" s="10">
        <v>-187.18</v>
      </c>
      <c r="D62" s="10">
        <v>-269.39</v>
      </c>
      <c r="E62" s="10">
        <v>-688.2</v>
      </c>
      <c r="F62" s="10">
        <v>-468.78</v>
      </c>
      <c r="G62" s="10">
        <v>-257.93</v>
      </c>
      <c r="H62" s="10">
        <v>-35.85</v>
      </c>
      <c r="I62" s="10">
        <v>-29.28</v>
      </c>
      <c r="J62" s="10">
        <v>-24.24</v>
      </c>
    </row>
    <row r="63" spans="1:10" x14ac:dyDescent="0.25">
      <c r="A63" s="11" t="s">
        <v>58</v>
      </c>
      <c r="B63" s="19">
        <v>0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0"/>
    </row>
    <row r="67" spans="1:9" ht="93" x14ac:dyDescent="0.25">
      <c r="A67" s="1" t="s">
        <v>59</v>
      </c>
    </row>
    <row r="68" spans="1:9" x14ac:dyDescent="0.25">
      <c r="A68" s="3"/>
    </row>
    <row r="69" spans="1:9" x14ac:dyDescent="0.25">
      <c r="A69" s="4"/>
      <c r="B69" s="6">
        <v>42430</v>
      </c>
      <c r="C69" s="6">
        <v>42795</v>
      </c>
      <c r="D69" s="6">
        <v>43160</v>
      </c>
      <c r="E69" s="6">
        <v>43525</v>
      </c>
      <c r="F69" s="6">
        <v>43891</v>
      </c>
      <c r="G69" s="6">
        <v>44256</v>
      </c>
      <c r="H69" s="6">
        <v>44621</v>
      </c>
      <c r="I69" s="6">
        <v>44986</v>
      </c>
    </row>
    <row r="70" spans="1:9" x14ac:dyDescent="0.25">
      <c r="A70" s="11" t="s">
        <v>60</v>
      </c>
      <c r="B70" s="10"/>
      <c r="C70" s="13">
        <v>-1828</v>
      </c>
      <c r="D70" s="13">
        <v>-2582</v>
      </c>
      <c r="E70" s="13">
        <v>-4355</v>
      </c>
      <c r="F70" s="13">
        <v>-2242</v>
      </c>
      <c r="G70" s="13">
        <v>-2002</v>
      </c>
      <c r="H70" s="13">
        <v>-1318</v>
      </c>
      <c r="I70" s="10">
        <v>92</v>
      </c>
    </row>
    <row r="71" spans="1:9" x14ac:dyDescent="0.25">
      <c r="A71" s="11" t="s">
        <v>61</v>
      </c>
      <c r="B71" s="10"/>
      <c r="C71" s="13">
        <v>1672</v>
      </c>
      <c r="D71" s="13">
        <v>-4267</v>
      </c>
      <c r="E71" s="13">
        <v>1709</v>
      </c>
      <c r="F71" s="13">
        <v>-2181</v>
      </c>
      <c r="G71" s="13">
        <v>1718</v>
      </c>
      <c r="H71" s="13">
        <v>-5472</v>
      </c>
      <c r="I71" s="13">
        <v>2946</v>
      </c>
    </row>
    <row r="72" spans="1:9" x14ac:dyDescent="0.25">
      <c r="A72" s="11" t="s">
        <v>62</v>
      </c>
      <c r="B72" s="10"/>
      <c r="C72" s="10">
        <v>472</v>
      </c>
      <c r="D72" s="13">
        <v>6401</v>
      </c>
      <c r="E72" s="13">
        <v>2861</v>
      </c>
      <c r="F72" s="13">
        <v>5169</v>
      </c>
      <c r="G72" s="10">
        <v>-208</v>
      </c>
      <c r="H72" s="13">
        <v>8062</v>
      </c>
      <c r="I72" s="13">
        <v>-1101</v>
      </c>
    </row>
    <row r="73" spans="1:9" x14ac:dyDescent="0.25">
      <c r="A73" s="7" t="s">
        <v>63</v>
      </c>
      <c r="B73" s="8"/>
      <c r="C73" s="8">
        <v>316</v>
      </c>
      <c r="D73" s="8">
        <v>-448</v>
      </c>
      <c r="E73" s="8">
        <v>215</v>
      </c>
      <c r="F73" s="8">
        <v>746</v>
      </c>
      <c r="G73" s="8">
        <v>-492</v>
      </c>
      <c r="H73" s="14">
        <v>1272</v>
      </c>
      <c r="I73" s="14">
        <v>1936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B603-05B8-498C-B5A7-13AC8B6C4F5F}">
  <dimension ref="A1:X27"/>
  <sheetViews>
    <sheetView topLeftCell="A8" workbookViewId="0">
      <selection activeCell="C22" sqref="C22:J22"/>
    </sheetView>
  </sheetViews>
  <sheetFormatPr defaultRowHeight="15" x14ac:dyDescent="0.25"/>
  <cols>
    <col min="1" max="1" width="36.28515625" customWidth="1"/>
    <col min="5" max="5" width="10.28515625" customWidth="1"/>
    <col min="11" max="11" width="0.140625" customWidth="1"/>
    <col min="12" max="14" width="9.140625" hidden="1" customWidth="1"/>
    <col min="18" max="18" width="61.85546875" customWidth="1"/>
  </cols>
  <sheetData>
    <row r="1" spans="1:24" x14ac:dyDescent="0.25">
      <c r="A1" s="20" t="s">
        <v>64</v>
      </c>
      <c r="C1" s="5">
        <f>Input!B40+output!B41</f>
        <v>42430</v>
      </c>
      <c r="D1" s="5">
        <f>Input!C40+output!C41</f>
        <v>42795</v>
      </c>
      <c r="E1" s="5">
        <f>Input!D40+output!D41</f>
        <v>43160</v>
      </c>
      <c r="F1" s="5">
        <f>Input!E40+output!E41</f>
        <v>43525</v>
      </c>
      <c r="G1" s="5">
        <f>Input!F40+output!F41</f>
        <v>43891</v>
      </c>
      <c r="H1" s="5">
        <f>Input!G40+output!G41</f>
        <v>44256</v>
      </c>
      <c r="I1" s="5">
        <f>Input!H40+output!H41</f>
        <v>44621</v>
      </c>
      <c r="J1" s="5">
        <f>Input!I40+output!I41</f>
        <v>44986</v>
      </c>
      <c r="K1" s="5" t="e">
        <f>Input!J40+output!J41</f>
        <v>#VALUE!</v>
      </c>
      <c r="L1" s="5">
        <f>Input!K40+output!K41</f>
        <v>0</v>
      </c>
      <c r="M1" s="5">
        <f>Input!L40+output!L41</f>
        <v>0</v>
      </c>
      <c r="N1" s="5">
        <f>Input!M40+output!M41</f>
        <v>0</v>
      </c>
      <c r="R1" s="22"/>
      <c r="S1" s="22"/>
      <c r="T1" s="22"/>
      <c r="U1" s="22"/>
      <c r="V1" s="22"/>
      <c r="W1" s="22"/>
      <c r="X1" s="22"/>
    </row>
    <row r="2" spans="1:24" ht="26.25" x14ac:dyDescent="0.4">
      <c r="A2" s="24" t="s">
        <v>84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R2" s="22"/>
      <c r="S2" s="22"/>
      <c r="T2" s="22"/>
      <c r="U2" s="22"/>
      <c r="V2" s="22"/>
      <c r="W2" s="22"/>
      <c r="X2" s="22"/>
    </row>
    <row r="3" spans="1:24" x14ac:dyDescent="0.25">
      <c r="A3" t="s">
        <v>65</v>
      </c>
      <c r="D3" s="21">
        <f>Input!C41/Input!B41-1</f>
        <v>0.39198218262806228</v>
      </c>
      <c r="E3" s="21">
        <f>Input!D41/Input!C41-1</f>
        <v>3.7712000000000003</v>
      </c>
      <c r="F3" s="21">
        <f>Input!E41/Input!D41-1</f>
        <v>2.2803487592220062E-2</v>
      </c>
      <c r="G3" s="21">
        <f>Input!F41/Input!E41-1</f>
        <v>2.1311475409836023E-2</v>
      </c>
      <c r="H3" s="21">
        <f>Input!G41/Input!F41-1</f>
        <v>-0.14382022471910116</v>
      </c>
      <c r="I3" s="21">
        <f>Input!H41/Input!G41-1</f>
        <v>0.45931758530183719</v>
      </c>
      <c r="J3" s="21">
        <f>Input!I41/Input!H41-1</f>
        <v>0.54881808838643376</v>
      </c>
      <c r="R3" s="22"/>
      <c r="S3" s="22"/>
      <c r="T3" s="22"/>
      <c r="U3" s="22"/>
      <c r="V3" s="22"/>
      <c r="W3" s="22"/>
      <c r="X3" s="22"/>
    </row>
    <row r="4" spans="1:24" x14ac:dyDescent="0.25">
      <c r="A4" t="s">
        <v>66</v>
      </c>
      <c r="C4" s="18">
        <f>Input!B48+output!B49</f>
        <v>-3.83</v>
      </c>
      <c r="D4" s="18">
        <f>Input!C48+output!C49</f>
        <v>-2.82</v>
      </c>
      <c r="E4" s="18">
        <f>Input!D48+output!D49</f>
        <v>-0.56999999999999995</v>
      </c>
      <c r="F4" s="18">
        <f>Input!E48+output!E49</f>
        <v>-1.35</v>
      </c>
      <c r="G4" s="18">
        <f>Input!F48+output!F49</f>
        <v>-0.79</v>
      </c>
      <c r="H4" s="18">
        <f>Input!G48+output!G49</f>
        <v>-0.63</v>
      </c>
      <c r="I4" s="18">
        <f>Input!H48+output!H49</f>
        <v>-0.59</v>
      </c>
      <c r="J4" s="18">
        <f>Input!I48+output!I49</f>
        <v>-0.28000000000000003</v>
      </c>
      <c r="K4" s="18">
        <f>Input!J48+output!J49</f>
        <v>-0.21</v>
      </c>
      <c r="L4" s="18">
        <f>Input!J48+output!J49</f>
        <v>-0.21</v>
      </c>
      <c r="M4" s="18">
        <f>Input!K48+output!K49</f>
        <v>0</v>
      </c>
      <c r="N4" s="18">
        <f>Input!L48+output!L49</f>
        <v>0</v>
      </c>
      <c r="R4" s="22"/>
      <c r="S4" s="22"/>
      <c r="T4" s="22"/>
      <c r="U4" s="22"/>
      <c r="V4" s="22"/>
      <c r="W4" s="22"/>
      <c r="X4" s="22"/>
    </row>
    <row r="5" spans="1:24" x14ac:dyDescent="0.25">
      <c r="A5" t="s">
        <v>67</v>
      </c>
      <c r="C5" s="21">
        <f>Input!B56/Input!B41</f>
        <v>-3.3630289532293989</v>
      </c>
      <c r="D5" s="21">
        <f>Input!C56/Input!C41</f>
        <v>-1.4079999999999999</v>
      </c>
      <c r="E5" s="21">
        <f>Input!D56/Input!D41</f>
        <v>-0.49966465459423204</v>
      </c>
      <c r="F5" s="21">
        <f>Input!E56/Input!E41</f>
        <v>-1.298360655737705</v>
      </c>
      <c r="G5" s="21">
        <f>Input!F56/Input!F41</f>
        <v>-0.90947030497592296</v>
      </c>
      <c r="H5" s="21">
        <f>Input!G56/Input!G41</f>
        <v>-0.58492688413948257</v>
      </c>
      <c r="I5" s="21">
        <f>Input!H56/Input!H41</f>
        <v>-0.59737923946557037</v>
      </c>
      <c r="J5" s="21">
        <f>Input!I56/Input!I41</f>
        <v>-0.30789648307896483</v>
      </c>
      <c r="K5" s="21">
        <f>Input!J56/Input!J41</f>
        <v>-0.23555153161309794</v>
      </c>
      <c r="L5" s="21" t="e">
        <f>Input!K56/Input!K41</f>
        <v>#DIV/0!</v>
      </c>
      <c r="M5" s="21" t="e">
        <f>Input!L56/Input!L41</f>
        <v>#DIV/0!</v>
      </c>
      <c r="N5" s="21" t="e">
        <f>Input!M56/Input!M41</f>
        <v>#DIV/0!</v>
      </c>
      <c r="R5" s="22"/>
      <c r="S5" s="22"/>
      <c r="T5" s="22"/>
      <c r="U5" s="22"/>
      <c r="V5" s="22"/>
      <c r="W5" s="22"/>
      <c r="X5" s="22"/>
    </row>
    <row r="6" spans="1:24" ht="26.25" x14ac:dyDescent="0.4">
      <c r="A6" s="25" t="s">
        <v>83</v>
      </c>
      <c r="R6" s="22"/>
      <c r="S6" s="22"/>
      <c r="T6" s="22"/>
      <c r="U6" s="22"/>
      <c r="V6" s="22"/>
      <c r="W6" s="22"/>
      <c r="X6" s="22"/>
    </row>
    <row r="7" spans="1:24" x14ac:dyDescent="0.25">
      <c r="A7" t="s">
        <v>68</v>
      </c>
      <c r="C7">
        <f>Input!B41/Input!B16</f>
        <v>5.7564102564102564</v>
      </c>
      <c r="D7">
        <f>Input!C41/Input!C16</f>
        <v>4.4326241134751774</v>
      </c>
      <c r="E7">
        <f>Input!D41/Input!D16</f>
        <v>17.963855421686748</v>
      </c>
      <c r="F7">
        <f>Input!E41/Input!E16</f>
        <v>10.664335664335665</v>
      </c>
      <c r="G7">
        <f>Input!F41/Input!F16</f>
        <v>6.1318897637795278</v>
      </c>
      <c r="H7">
        <f>Input!G41/Input!G16</f>
        <v>6.8384615384615381</v>
      </c>
      <c r="I7">
        <f>Input!H41/Input!H16</f>
        <v>4.6891566265060245</v>
      </c>
      <c r="J7">
        <f>Input!I41/Input!I16</f>
        <v>5.2970123022847098</v>
      </c>
      <c r="R7" s="23" t="s">
        <v>80</v>
      </c>
      <c r="S7" s="22"/>
      <c r="T7" s="22"/>
      <c r="U7" s="22"/>
      <c r="V7" s="22"/>
      <c r="W7" s="22"/>
      <c r="X7" s="22"/>
    </row>
    <row r="8" spans="1:24" x14ac:dyDescent="0.25">
      <c r="A8" t="s">
        <v>69</v>
      </c>
      <c r="C8">
        <f>Input!B31+Input!B34-Input!B12-Input!B13-Input!B14</f>
        <v>86</v>
      </c>
      <c r="D8">
        <f>Input!C31+Input!C34-Input!C12-Input!C13-Input!C14</f>
        <v>724</v>
      </c>
      <c r="E8">
        <f>Input!D31+Input!D34-Input!D12-Input!D13-Input!D14</f>
        <v>1057</v>
      </c>
      <c r="F8">
        <f>Input!E31+Input!E34-Input!E12-Input!E13-Input!E14</f>
        <v>2354</v>
      </c>
      <c r="G8">
        <f>Input!F31+Input!F34-Input!F12-Input!F13-Input!F14</f>
        <v>2654</v>
      </c>
      <c r="H8">
        <f>Input!G31+Input!G34-Input!G12-Input!G13-Input!G14</f>
        <v>1415</v>
      </c>
      <c r="I8">
        <f>Input!H31+Input!H34-Input!H12-Input!H13-Input!H14</f>
        <v>4656</v>
      </c>
      <c r="J8">
        <f>Input!I31+Input!I34-Input!I12-Input!I13-Input!I14</f>
        <v>2506</v>
      </c>
      <c r="R8" s="22"/>
      <c r="S8" s="22"/>
      <c r="T8" s="22"/>
      <c r="U8" s="22"/>
      <c r="V8" s="22"/>
      <c r="W8" s="22"/>
      <c r="X8" s="22"/>
    </row>
    <row r="9" spans="1:24" x14ac:dyDescent="0.25">
      <c r="A9" t="s">
        <v>81</v>
      </c>
      <c r="C9" s="21">
        <f>C8/Input!B41</f>
        <v>0.19153674832962139</v>
      </c>
      <c r="D9" s="21">
        <f>D8/Input!C41</f>
        <v>1.1584000000000001</v>
      </c>
      <c r="E9" s="21">
        <f>E8/Input!D41</f>
        <v>0.35446009389671362</v>
      </c>
      <c r="F9" s="21">
        <f>F8/Input!E41</f>
        <v>0.77180327868852461</v>
      </c>
      <c r="G9" s="21">
        <f>G8/Input!F41</f>
        <v>0.85200642054574638</v>
      </c>
      <c r="H9" s="21">
        <f>H8/Input!G41</f>
        <v>0.53055868016497942</v>
      </c>
      <c r="I9" s="21">
        <f>I8/Input!H41</f>
        <v>1.1963001027749229</v>
      </c>
      <c r="J9" s="21">
        <f>J8/Input!I41</f>
        <v>0.41572660915726611</v>
      </c>
      <c r="R9" s="22"/>
      <c r="S9" s="22"/>
      <c r="T9" s="22"/>
      <c r="U9" s="22"/>
      <c r="V9" s="22"/>
      <c r="W9" s="22"/>
      <c r="X9" s="22"/>
    </row>
    <row r="10" spans="1:24" x14ac:dyDescent="0.25">
      <c r="A10" t="s">
        <v>70</v>
      </c>
      <c r="C10" s="21">
        <f>365/Input!B41/AVERAGE(Input!A31,Input!B31)</f>
        <v>7.527014765322115E-3</v>
      </c>
      <c r="D10" s="21">
        <f>365/Input!C41/AVERAGE(Input!B31,Input!C31)</f>
        <v>5.8109452736318408E-3</v>
      </c>
      <c r="E10" s="21">
        <f>365/Input!D41/AVERAGE(Input!C31,Input!D31)</f>
        <v>4.0936813747591462E-4</v>
      </c>
      <c r="F10" s="21">
        <f>365/Input!E41/AVERAGE(Input!D31,Input!E31)</f>
        <v>3.2040731230934666E-4</v>
      </c>
      <c r="G10" s="21">
        <f>365/Input!F41/AVERAGE(Input!E31,Input!F31)</f>
        <v>4.1114021007575117E-4</v>
      </c>
      <c r="H10" s="21">
        <f>365/Input!G41/AVERAGE(Input!F31,Input!G31)</f>
        <v>3.3379973844732821E-4</v>
      </c>
      <c r="I10" s="21">
        <f>365/Input!H41/AVERAGE(Input!G31,Input!H31)</f>
        <v>1.5656446938800022E-4</v>
      </c>
      <c r="J10" s="21">
        <f>365/Input!I41/AVERAGE(Input!H31,Input!I31)</f>
        <v>6.5531128902064539E-5</v>
      </c>
      <c r="K10" s="21">
        <f>365/Input!J41/AVERAGE(Input!I31,Input!J31)</f>
        <v>4.8229170217787079E-5</v>
      </c>
      <c r="L10" s="21" t="e">
        <f>365/Input!K41/AVERAGE(Input!J31,Input!K31)</f>
        <v>#DIV/0!</v>
      </c>
      <c r="M10" s="21" t="e">
        <f>365/Input!L41/AVERAGE(Input!K31,Input!L31)</f>
        <v>#DIV/0!</v>
      </c>
      <c r="N10" s="21" t="e">
        <f>365/Input!M41/AVERAGE(Input!L31,Input!M31)</f>
        <v>#DIV/0!</v>
      </c>
      <c r="R10" s="22" t="s">
        <v>82</v>
      </c>
      <c r="S10" s="22"/>
      <c r="T10" s="22"/>
      <c r="U10" s="22"/>
      <c r="V10" s="22"/>
      <c r="W10" s="22"/>
      <c r="X10" s="22"/>
    </row>
    <row r="11" spans="1:24" x14ac:dyDescent="0.25">
      <c r="A11" t="s">
        <v>71</v>
      </c>
      <c r="C11">
        <f>365/Input!B41/AVERAGE(Input!B12,Input!A12)</f>
        <v>3.1027389108961392E-3</v>
      </c>
      <c r="D11">
        <f>365/Input!C41/AVERAGE(Input!C12,Input!B12)</f>
        <v>2.4132231404958675E-3</v>
      </c>
      <c r="E11">
        <f>365/Input!D41/AVERAGE(Input!D12,Input!C12)</f>
        <v>3.7778108983116811E-4</v>
      </c>
      <c r="F11">
        <f>365/Input!E41/AVERAGE(Input!E12,Input!D12)</f>
        <v>2.1778367815749041E-4</v>
      </c>
      <c r="G11">
        <f>365/Input!F41/AVERAGE(Input!F12,Input!E12)</f>
        <v>1.8808179754669195E-4</v>
      </c>
      <c r="H11">
        <f>365/Input!G41/AVERAGE(Input!G12,Input!F12)</f>
        <v>2.3059459606302371E-4</v>
      </c>
      <c r="I11">
        <f>365/Input!H41/AVERAGE(Input!H12,Input!G12)</f>
        <v>1.4155791269949001E-4</v>
      </c>
      <c r="J11">
        <f>365/Input!I41/AVERAGE(Input!I12,Input!H12)</f>
        <v>8.1058585147935255E-5</v>
      </c>
      <c r="K11">
        <f>365/Input!J41/AVERAGE(Input!J12,Input!I12)</f>
        <v>7.0341905988138999E-5</v>
      </c>
      <c r="L11" t="e">
        <f>365/Input!K41/AVERAGE(Input!K12,Input!J12)</f>
        <v>#DIV/0!</v>
      </c>
      <c r="M11" t="e">
        <f>365/Input!L41/AVERAGE(Input!L12,Input!K12)</f>
        <v>#DIV/0!</v>
      </c>
      <c r="N11" t="e">
        <f>365/Input!M41/AVERAGE(Input!M12,Input!L12)</f>
        <v>#DIV/0!</v>
      </c>
      <c r="R11" s="22"/>
      <c r="S11" s="22"/>
      <c r="T11" s="22"/>
      <c r="U11" s="22"/>
      <c r="V11" s="22"/>
      <c r="W11" s="22"/>
      <c r="X11" s="22"/>
    </row>
    <row r="12" spans="1:24" x14ac:dyDescent="0.25">
      <c r="A12" t="s">
        <v>72</v>
      </c>
      <c r="C12" s="21">
        <f>Input!B7/SUM(Input!B4:B7)</f>
        <v>5.2119527449617786E-3</v>
      </c>
      <c r="D12" s="21">
        <f>Input!C7/SUM(Input!C4:C7)</f>
        <v>3.5813768404297654E-2</v>
      </c>
      <c r="E12" s="21">
        <f>Input!D7/SUM(Input!D4:D7)</f>
        <v>3.0741869918699188E-2</v>
      </c>
      <c r="F12" s="21">
        <f>Input!E7/SUM(Input!E4:E7)</f>
        <v>0.10592723004694836</v>
      </c>
      <c r="G12" s="21">
        <f>Input!F7/SUM(Input!F4:F7)</f>
        <v>4.562866155926093E-2</v>
      </c>
      <c r="H12" s="21">
        <f>Input!G7/SUM(Input!G4:G7)</f>
        <v>7.7044025157232701E-2</v>
      </c>
      <c r="I12" s="21">
        <f>Input!H7/SUM(Input!H4:H7)</f>
        <v>1.4590187383779145E-2</v>
      </c>
      <c r="J12" s="21">
        <f>Input!I7/SUM(Input!I4:I7)</f>
        <v>1.6486142083466073E-2</v>
      </c>
      <c r="R12" s="22"/>
      <c r="S12" s="22"/>
      <c r="T12" s="22"/>
      <c r="U12" s="22"/>
      <c r="V12" s="22"/>
      <c r="W12" s="22"/>
      <c r="X12" s="22"/>
    </row>
    <row r="13" spans="1:24" ht="26.25" x14ac:dyDescent="0.4">
      <c r="A13" s="26" t="s">
        <v>85</v>
      </c>
      <c r="R13" s="22"/>
      <c r="S13" s="22"/>
      <c r="T13" s="22"/>
      <c r="U13" s="22"/>
      <c r="V13" s="22"/>
      <c r="W13" s="22"/>
      <c r="X13" s="22"/>
    </row>
    <row r="14" spans="1:24" x14ac:dyDescent="0.25">
      <c r="A14" t="s">
        <v>73</v>
      </c>
      <c r="C14" s="12">
        <f>Input!C70</f>
        <v>-1828</v>
      </c>
      <c r="D14" s="12">
        <f>Input!D70</f>
        <v>-2582</v>
      </c>
      <c r="E14" s="12">
        <f>Input!E70</f>
        <v>-4355</v>
      </c>
      <c r="F14" s="12">
        <f>Input!F70</f>
        <v>-2242</v>
      </c>
      <c r="G14" s="12">
        <f>Input!G70</f>
        <v>-2002</v>
      </c>
      <c r="H14" s="12">
        <f>Input!H70</f>
        <v>-1318</v>
      </c>
      <c r="I14" s="12">
        <f>Input!I70</f>
        <v>92</v>
      </c>
      <c r="J14" s="12">
        <f>Input!J70</f>
        <v>0</v>
      </c>
      <c r="R14" s="22"/>
      <c r="S14" s="22"/>
      <c r="T14" s="22"/>
      <c r="U14" s="22"/>
      <c r="V14" s="22"/>
      <c r="W14" s="22"/>
      <c r="X14" s="22"/>
    </row>
    <row r="15" spans="1:24" x14ac:dyDescent="0.25">
      <c r="A15" t="s">
        <v>86</v>
      </c>
      <c r="C15" s="12">
        <f>Input!B56</f>
        <v>-1510</v>
      </c>
      <c r="D15" s="12">
        <f>Input!C56</f>
        <v>-880</v>
      </c>
      <c r="E15" s="12">
        <f>Input!D56</f>
        <v>-1490</v>
      </c>
      <c r="F15" s="12">
        <f>Input!E56</f>
        <v>-3960</v>
      </c>
      <c r="G15" s="12">
        <f>Input!F56</f>
        <v>-2833</v>
      </c>
      <c r="H15" s="12">
        <f>Input!G56</f>
        <v>-1560</v>
      </c>
      <c r="I15" s="12">
        <f>Input!H56</f>
        <v>-2325</v>
      </c>
      <c r="J15" s="12">
        <f>Input!I56</f>
        <v>-1856</v>
      </c>
      <c r="R15" s="22"/>
      <c r="S15" s="22"/>
      <c r="T15" s="22"/>
      <c r="U15" s="22"/>
      <c r="V15" s="22"/>
      <c r="W15" s="22"/>
      <c r="X15" s="22"/>
    </row>
    <row r="16" spans="1:24" x14ac:dyDescent="0.25">
      <c r="A16" t="s">
        <v>74</v>
      </c>
      <c r="C16" s="12">
        <f>Input!C71</f>
        <v>1672</v>
      </c>
      <c r="D16" s="12">
        <f>Input!D71</f>
        <v>-4267</v>
      </c>
      <c r="E16" s="12">
        <f>Input!E71</f>
        <v>1709</v>
      </c>
      <c r="F16" s="12">
        <f>Input!F71</f>
        <v>-2181</v>
      </c>
      <c r="G16" s="12">
        <f>Input!G71</f>
        <v>1718</v>
      </c>
      <c r="H16" s="12">
        <f>Input!H71</f>
        <v>-5472</v>
      </c>
      <c r="I16" s="12">
        <f>Input!I71</f>
        <v>2946</v>
      </c>
      <c r="J16" s="12">
        <f>Input!J71</f>
        <v>0</v>
      </c>
      <c r="R16" s="22"/>
      <c r="S16" s="22"/>
      <c r="T16" s="22"/>
      <c r="U16" s="22"/>
      <c r="V16" s="22"/>
      <c r="W16" s="22"/>
      <c r="X16" s="22"/>
    </row>
    <row r="17" spans="1:24" x14ac:dyDescent="0.25">
      <c r="A17" t="s">
        <v>75</v>
      </c>
      <c r="C17" s="12">
        <f>Input!C72</f>
        <v>472</v>
      </c>
      <c r="D17" s="12">
        <f>Input!D72</f>
        <v>6401</v>
      </c>
      <c r="E17" s="12">
        <f>Input!E72</f>
        <v>2861</v>
      </c>
      <c r="F17" s="12">
        <f>Input!F72</f>
        <v>5169</v>
      </c>
      <c r="G17" s="12">
        <f>Input!G72</f>
        <v>-208</v>
      </c>
      <c r="H17" s="12">
        <f>Input!H72</f>
        <v>8062</v>
      </c>
      <c r="I17" s="12">
        <f>Input!I72</f>
        <v>-1101</v>
      </c>
      <c r="J17" s="12">
        <f>Input!J72</f>
        <v>0</v>
      </c>
      <c r="R17" s="22"/>
      <c r="S17" s="22"/>
      <c r="T17" s="22"/>
      <c r="U17" s="22"/>
      <c r="V17" s="22"/>
      <c r="W17" s="22"/>
      <c r="X17" s="22"/>
    </row>
    <row r="18" spans="1:24" x14ac:dyDescent="0.25">
      <c r="A18" t="s">
        <v>76</v>
      </c>
      <c r="C18" s="12">
        <f>C14+B18</f>
        <v>-1828</v>
      </c>
      <c r="D18" s="12">
        <f t="shared" ref="D18:J18" si="0">D14+C18</f>
        <v>-4410</v>
      </c>
      <c r="E18" s="12">
        <f t="shared" si="0"/>
        <v>-8765</v>
      </c>
      <c r="F18" s="12">
        <f t="shared" si="0"/>
        <v>-11007</v>
      </c>
      <c r="G18" s="12">
        <f t="shared" si="0"/>
        <v>-13009</v>
      </c>
      <c r="H18" s="12">
        <f t="shared" si="0"/>
        <v>-14327</v>
      </c>
      <c r="I18" s="12">
        <f t="shared" si="0"/>
        <v>-14235</v>
      </c>
      <c r="J18" s="12">
        <f t="shared" si="0"/>
        <v>-14235</v>
      </c>
      <c r="R18" s="22"/>
      <c r="S18" s="22"/>
      <c r="T18" s="22"/>
      <c r="U18" s="22"/>
      <c r="V18" s="22"/>
      <c r="W18" s="22"/>
      <c r="X18" s="22"/>
    </row>
    <row r="19" spans="1:24" x14ac:dyDescent="0.25">
      <c r="A19" t="s">
        <v>77</v>
      </c>
      <c r="C19" s="12">
        <f>C15+B19</f>
        <v>-1510</v>
      </c>
      <c r="D19" s="12">
        <f t="shared" ref="D19:J19" si="1">D15+C19</f>
        <v>-2390</v>
      </c>
      <c r="E19" s="12">
        <f t="shared" si="1"/>
        <v>-3880</v>
      </c>
      <c r="F19" s="12">
        <f t="shared" si="1"/>
        <v>-7840</v>
      </c>
      <c r="G19" s="12">
        <f t="shared" si="1"/>
        <v>-10673</v>
      </c>
      <c r="H19" s="12">
        <f t="shared" si="1"/>
        <v>-12233</v>
      </c>
      <c r="I19" s="12">
        <f t="shared" si="1"/>
        <v>-14558</v>
      </c>
      <c r="J19" s="12">
        <f t="shared" si="1"/>
        <v>-16414</v>
      </c>
      <c r="R19" s="22"/>
      <c r="S19" s="22"/>
      <c r="T19" s="22"/>
      <c r="U19" s="22"/>
      <c r="V19" s="22"/>
      <c r="W19" s="22"/>
      <c r="X19" s="22"/>
    </row>
    <row r="20" spans="1:24" x14ac:dyDescent="0.25">
      <c r="R20" s="22"/>
      <c r="S20" s="22"/>
      <c r="T20" s="22"/>
      <c r="U20" s="22"/>
      <c r="V20" s="22"/>
      <c r="W20" s="22"/>
      <c r="X20" s="22"/>
    </row>
    <row r="21" spans="1:24" x14ac:dyDescent="0.25">
      <c r="A21" t="s">
        <v>78</v>
      </c>
      <c r="C21" s="21">
        <f>(Input!B47-Input!B53)*(1-Input!B55)/SUM(Input!B4:B7)</f>
        <v>-0.60632383599722028</v>
      </c>
      <c r="D21" s="21">
        <f>(Input!C47-Input!C53)*(1-Input!C55)/SUM(Input!C4:C7)</f>
        <v>-0.71746916036609631</v>
      </c>
      <c r="E21" s="21">
        <f>(Input!D47-Input!D53)*(1-Input!D55)/SUM(Input!D4:D7)</f>
        <v>-0.22510162601626016</v>
      </c>
      <c r="F21" s="21">
        <f>(Input!E47-Input!E53)*(1-Input!E55)/SUM(Input!E4:E7)</f>
        <v>-0.61473004694835676</v>
      </c>
      <c r="G21" s="21">
        <f>(Input!F47-Input!F53)*(1-Input!F55)/SUM(Input!F4:F7)</f>
        <v>-0.29382604776926541</v>
      </c>
      <c r="H21" s="21">
        <f>(Input!G47-Input!G53)*(1-Input!G55)/SUM(Input!G4:G7)</f>
        <v>-0.24030398322851154</v>
      </c>
      <c r="I21" s="21">
        <f>(Input!H47-Input!H53)*(1-Input!H55)/SUM(Input!H4:H7)</f>
        <v>-0.18051780861107139</v>
      </c>
      <c r="J21" s="21">
        <f>(Input!I47-Input!I53)*(1-Input!I55)/SUM(Input!I4:I7)</f>
        <v>-0.17290538388021662</v>
      </c>
      <c r="K21" s="21" t="e">
        <f>(Input!J47-Input!J53)*(1-Input!J55)/SUM(Input!J4:J7)</f>
        <v>#DIV/0!</v>
      </c>
      <c r="L21" s="21" t="e">
        <f>(Input!K47-Input!K53)*(1-Input!K55)/SUM(Input!K4:K7)</f>
        <v>#DIV/0!</v>
      </c>
      <c r="M21" s="21" t="e">
        <f>(Input!L47-Input!L53)*(1-Input!L55)/SUM(Input!L4:L7)</f>
        <v>#DIV/0!</v>
      </c>
      <c r="N21" s="21" t="e">
        <f>(Input!M47-Input!M53)*(1-Input!M55)/SUM(Input!M4:M7)</f>
        <v>#DIV/0!</v>
      </c>
      <c r="R21" s="22"/>
      <c r="S21" s="22"/>
      <c r="T21" s="22"/>
      <c r="U21" s="22"/>
      <c r="V21" s="22"/>
      <c r="W21" s="22"/>
      <c r="X21" s="22"/>
    </row>
    <row r="22" spans="1:24" x14ac:dyDescent="0.25">
      <c r="A22" t="s">
        <v>79</v>
      </c>
      <c r="C22" s="21">
        <f>Input!B56/SUM(Input!B4,Input!B6)</f>
        <v>-0.53603123890663829</v>
      </c>
      <c r="D22" s="21">
        <f>Input!C56/SUM(Input!C4,Input!C6)</f>
        <v>-0.37037037037037035</v>
      </c>
      <c r="E22" s="21">
        <f>Input!D56/SUM(Input!D4,Input!D6)</f>
        <v>-0.1966996699669967</v>
      </c>
      <c r="F22" s="21">
        <f>Input!E56/SUM(Input!E4,Input!E6)</f>
        <v>-0.6560636182902585</v>
      </c>
      <c r="G22" s="21">
        <f>Input!F56/SUM(Input!F4,Input!F6)</f>
        <v>-0.33682082986565215</v>
      </c>
      <c r="H22" s="21">
        <f>Input!G56/SUM(Input!G4,Input!G6)</f>
        <v>-0.22336769759450173</v>
      </c>
      <c r="I22" s="21">
        <f>Input!H56/SUM(Input!H4,Input!H6)</f>
        <v>-0.16954714504484794</v>
      </c>
      <c r="J22" s="21">
        <f>Input!I56/SUM(Input!I4,Input!I6)</f>
        <v>-0.15106625427315643</v>
      </c>
      <c r="R22" s="22"/>
      <c r="S22" s="22"/>
      <c r="T22" s="22"/>
      <c r="U22" s="22"/>
      <c r="V22" s="22"/>
      <c r="W22" s="22"/>
      <c r="X22" s="22"/>
    </row>
    <row r="23" spans="1:24" x14ac:dyDescent="0.25">
      <c r="R23" s="22"/>
      <c r="S23" s="22"/>
      <c r="T23" s="22"/>
      <c r="U23" s="22"/>
      <c r="V23" s="22"/>
      <c r="W23" s="22"/>
      <c r="X23" s="22"/>
    </row>
    <row r="24" spans="1:24" x14ac:dyDescent="0.25">
      <c r="R24" s="22"/>
      <c r="S24" s="22"/>
      <c r="T24" s="22"/>
      <c r="U24" s="22"/>
      <c r="V24" s="22"/>
      <c r="W24" s="22"/>
      <c r="X24" s="22"/>
    </row>
    <row r="25" spans="1:24" x14ac:dyDescent="0.25">
      <c r="R25" s="22"/>
      <c r="S25" s="22"/>
      <c r="T25" s="22"/>
      <c r="U25" s="22"/>
      <c r="V25" s="22"/>
      <c r="W25" s="22"/>
      <c r="X25" s="22"/>
    </row>
    <row r="26" spans="1:24" x14ac:dyDescent="0.25">
      <c r="R26" s="22"/>
      <c r="S26" s="22"/>
      <c r="T26" s="22"/>
      <c r="U26" s="22"/>
      <c r="V26" s="22"/>
      <c r="W26" s="22"/>
      <c r="X26" s="22"/>
    </row>
    <row r="27" spans="1:24" x14ac:dyDescent="0.25">
      <c r="R27" s="22"/>
      <c r="S27" s="22"/>
      <c r="T27" s="22"/>
      <c r="U27" s="22"/>
      <c r="V27" s="22"/>
      <c r="W27" s="22"/>
      <c r="X27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Dell</cp:lastModifiedBy>
  <dcterms:created xsi:type="dcterms:W3CDTF">2015-06-05T18:17:20Z</dcterms:created>
  <dcterms:modified xsi:type="dcterms:W3CDTF">2023-08-04T06:32:36Z</dcterms:modified>
</cp:coreProperties>
</file>