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Semester 7\MCP361\MCP361_2018ME20727_Assignment1\"/>
    </mc:Choice>
  </mc:AlternateContent>
  <xr:revisionPtr revIDLastSave="0" documentId="13_ncr:1_{BF62069B-1394-44FC-B2FE-B0C1EA1022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I4" i="1"/>
  <c r="I3" i="1"/>
  <c r="I2" i="1"/>
  <c r="D16" i="1"/>
  <c r="B38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 s="1"/>
  <c r="F13" i="1" s="1"/>
  <c r="F3" i="1"/>
  <c r="F2" i="1"/>
  <c r="B33" i="1"/>
  <c r="B31" i="1"/>
  <c r="B34" i="1" s="1"/>
  <c r="B28" i="1"/>
  <c r="B26" i="1"/>
  <c r="B23" i="1"/>
  <c r="B16" i="1"/>
  <c r="C14" i="1"/>
  <c r="B14" i="1"/>
  <c r="B17" i="1" l="1"/>
  <c r="D10" i="1" l="1"/>
  <c r="E10" i="1" s="1"/>
  <c r="D5" i="1"/>
  <c r="E5" i="1" s="1"/>
  <c r="D6" i="1"/>
  <c r="E6" i="1" s="1"/>
  <c r="D7" i="1"/>
  <c r="E7" i="1" s="1"/>
  <c r="D8" i="1"/>
  <c r="E8" i="1" s="1"/>
  <c r="D9" i="1"/>
  <c r="E9" i="1" s="1"/>
  <c r="D3" i="1"/>
  <c r="E3" i="1" s="1"/>
  <c r="D11" i="1"/>
  <c r="E11" i="1" s="1"/>
  <c r="D4" i="1"/>
  <c r="E4" i="1" s="1"/>
  <c r="D12" i="1"/>
  <c r="E12" i="1" s="1"/>
  <c r="D13" i="1"/>
  <c r="E13" i="1" s="1"/>
  <c r="D2" i="1"/>
  <c r="G2" i="1" l="1"/>
  <c r="E2" i="1"/>
  <c r="D14" i="1"/>
</calcChain>
</file>

<file path=xl/sharedStrings.xml><?xml version="1.0" encoding="utf-8"?>
<sst xmlns="http://schemas.openxmlformats.org/spreadsheetml/2006/main" count="41" uniqueCount="41">
  <si>
    <t>Month</t>
  </si>
  <si>
    <t>Demand in Units</t>
  </si>
  <si>
    <t>No. of working days</t>
  </si>
  <si>
    <t>Total</t>
  </si>
  <si>
    <t xml:space="preserve">Daily Production </t>
  </si>
  <si>
    <t>Average Demand</t>
  </si>
  <si>
    <t>Setup Time</t>
  </si>
  <si>
    <t>Cost of</t>
  </si>
  <si>
    <t>Value</t>
  </si>
  <si>
    <t>Fluid per setup(L)</t>
  </si>
  <si>
    <t>Tool wear per hr</t>
  </si>
  <si>
    <t>Operator salary(₹ / hr)</t>
  </si>
  <si>
    <t>Warehouse size(sq ft)</t>
  </si>
  <si>
    <t>Facility maintainance (₹)</t>
  </si>
  <si>
    <t>Tool (₹)</t>
  </si>
  <si>
    <t>Tool /setup</t>
  </si>
  <si>
    <t>Fluid (₹ / L)</t>
  </si>
  <si>
    <t>Fluid  per setup</t>
  </si>
  <si>
    <t>Operator /setup</t>
  </si>
  <si>
    <t>Rent (₹ / sq ft)</t>
  </si>
  <si>
    <t>Total rent (₹)</t>
  </si>
  <si>
    <t>Electricity (₹)</t>
  </si>
  <si>
    <t>Total inventory (₹)</t>
  </si>
  <si>
    <t>Production (₹)</t>
  </si>
  <si>
    <t>Overage (₹)</t>
  </si>
  <si>
    <t>Shortage (₹)</t>
  </si>
  <si>
    <t>Produced Units</t>
  </si>
  <si>
    <t>Overage</t>
  </si>
  <si>
    <t>Shortage</t>
  </si>
  <si>
    <t>Inventory</t>
  </si>
  <si>
    <t>No. of orders</t>
  </si>
  <si>
    <t>Optimal Lot Size</t>
  </si>
  <si>
    <t>Total Setup cost</t>
  </si>
  <si>
    <t>TotalOverageCost</t>
  </si>
  <si>
    <t>TotalShortageCost</t>
  </si>
  <si>
    <t>Final Required Answers</t>
  </si>
  <si>
    <t>total production cost</t>
  </si>
  <si>
    <t>inventory cost</t>
  </si>
  <si>
    <t>set-up cost</t>
  </si>
  <si>
    <t>shortage cost</t>
  </si>
  <si>
    <t>overage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</si>
</sst>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3" fillId="0" borderId="0" xfId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2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/>
    <xf numFmtId="0" fontId="7" fillId="2" borderId="0" xfId="0" applyFont="1" applyFill="1" applyAlignment="1">
      <alignment horizontal="left" vertical="top"/>
    </xf>
  </cellXfs>
  <cellStyles count="3">
    <cellStyle name="Normal" xfId="0" builtinId="0"/>
    <cellStyle name="Normal 2" xfId="1" xr:uid="{CF363492-C3E4-4ABA-9CFC-099ED8EA49E2}"/>
    <cellStyle name="Normal 3" xfId="2" xr:uid="{E9001146-CD68-40A8-BC4A-1F1ED8F605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5" zoomScale="80" workbookViewId="0">
      <selection activeCell="E25" sqref="E25"/>
    </sheetView>
  </sheetViews>
  <sheetFormatPr defaultRowHeight="15.6" x14ac:dyDescent="0.3"/>
  <cols>
    <col min="1" max="1" width="25.109375" style="4" customWidth="1"/>
    <col min="2" max="2" width="17.88671875" style="4" customWidth="1"/>
    <col min="3" max="3" width="19.33203125" style="4" customWidth="1"/>
    <col min="4" max="5" width="17.88671875" style="4" customWidth="1"/>
    <col min="6" max="6" width="19" customWidth="1"/>
    <col min="7" max="7" width="17.77734375" style="4" customWidth="1"/>
    <col min="8" max="8" width="17.77734375" style="2" customWidth="1"/>
    <col min="9" max="9" width="17.77734375" style="4" customWidth="1"/>
    <col min="10" max="16384" width="8.88671875" style="4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2" t="s">
        <v>26</v>
      </c>
      <c r="E1" s="2" t="s">
        <v>27</v>
      </c>
      <c r="F1" s="2" t="s">
        <v>29</v>
      </c>
      <c r="G1" s="2" t="s">
        <v>28</v>
      </c>
    </row>
    <row r="2" spans="1:9" x14ac:dyDescent="0.3">
      <c r="A2" s="3">
        <v>1</v>
      </c>
      <c r="B2" s="3">
        <v>100</v>
      </c>
      <c r="C2" s="3">
        <v>28</v>
      </c>
      <c r="D2" s="4">
        <f>ROUND(C2*$B$17,0)</f>
        <v>98</v>
      </c>
      <c r="E2" s="4">
        <f>IF(D2&gt;B2,D2-B2, 0)</f>
        <v>0</v>
      </c>
      <c r="F2">
        <f>E2</f>
        <v>0</v>
      </c>
      <c r="G2" s="4">
        <f>IF(D2&lt;B2,B2-D2,0)</f>
        <v>2</v>
      </c>
      <c r="H2" s="2" t="s">
        <v>30</v>
      </c>
      <c r="I2" s="4">
        <f>ROUND(B14/D16,0)</f>
        <v>12</v>
      </c>
    </row>
    <row r="3" spans="1:9" x14ac:dyDescent="0.3">
      <c r="A3" s="3">
        <v>2</v>
      </c>
      <c r="B3" s="3">
        <v>90</v>
      </c>
      <c r="C3" s="3">
        <v>29</v>
      </c>
      <c r="D3" s="4">
        <f t="shared" ref="D3:D13" si="0">ROUND(C3*$B$17,0)</f>
        <v>101</v>
      </c>
      <c r="E3" s="4">
        <f t="shared" ref="E3:E13" si="1">IF(D3&gt;B3,D3-B3, 0)</f>
        <v>11</v>
      </c>
      <c r="F3">
        <f>IF(B3&gt;D3,MAX(F2-(B3-D3),0),F2+E3)</f>
        <v>11</v>
      </c>
      <c r="G3" s="4">
        <f>MAX(B3-D3-F2,0)</f>
        <v>0</v>
      </c>
      <c r="H3" s="2" t="s">
        <v>33</v>
      </c>
      <c r="I3" s="4">
        <f>F13*B36</f>
        <v>36</v>
      </c>
    </row>
    <row r="4" spans="1:9" x14ac:dyDescent="0.3">
      <c r="A4" s="3">
        <v>3</v>
      </c>
      <c r="B4" s="3">
        <v>115</v>
      </c>
      <c r="C4" s="3">
        <v>30</v>
      </c>
      <c r="D4" s="4">
        <f t="shared" si="0"/>
        <v>105</v>
      </c>
      <c r="E4" s="4">
        <f t="shared" si="1"/>
        <v>0</v>
      </c>
      <c r="F4">
        <f t="shared" ref="F4:F13" si="2">IF(B4&gt;D4,MAX(F3-(B4-D4),0),F3+E4)</f>
        <v>1</v>
      </c>
      <c r="G4" s="4">
        <f t="shared" ref="G4:G13" si="3">MAX(B4-D4-F3,0)</f>
        <v>0</v>
      </c>
      <c r="H4" s="2" t="s">
        <v>34</v>
      </c>
      <c r="I4" s="4">
        <f>(SUM(G2:G13))*B37</f>
        <v>100</v>
      </c>
    </row>
    <row r="5" spans="1:9" x14ac:dyDescent="0.3">
      <c r="A5" s="3">
        <v>4</v>
      </c>
      <c r="B5" s="3">
        <v>120</v>
      </c>
      <c r="C5" s="3">
        <v>29</v>
      </c>
      <c r="D5" s="4">
        <f t="shared" si="0"/>
        <v>101</v>
      </c>
      <c r="E5" s="4">
        <f t="shared" si="1"/>
        <v>0</v>
      </c>
      <c r="F5">
        <f t="shared" si="2"/>
        <v>0</v>
      </c>
      <c r="G5" s="4">
        <f t="shared" si="3"/>
        <v>18</v>
      </c>
    </row>
    <row r="6" spans="1:9" x14ac:dyDescent="0.3">
      <c r="A6" s="3">
        <v>5</v>
      </c>
      <c r="B6" s="3">
        <v>95</v>
      </c>
      <c r="C6" s="3">
        <v>28</v>
      </c>
      <c r="D6" s="4">
        <f t="shared" si="0"/>
        <v>98</v>
      </c>
      <c r="E6" s="4">
        <f t="shared" si="1"/>
        <v>3</v>
      </c>
      <c r="F6">
        <f t="shared" si="2"/>
        <v>3</v>
      </c>
      <c r="G6" s="4">
        <f t="shared" si="3"/>
        <v>0</v>
      </c>
    </row>
    <row r="7" spans="1:9" x14ac:dyDescent="0.3">
      <c r="A7" s="3">
        <v>6</v>
      </c>
      <c r="B7" s="3">
        <v>100</v>
      </c>
      <c r="C7" s="3">
        <v>29</v>
      </c>
      <c r="D7" s="4">
        <f t="shared" si="0"/>
        <v>101</v>
      </c>
      <c r="E7" s="4">
        <f t="shared" si="1"/>
        <v>1</v>
      </c>
      <c r="F7">
        <f t="shared" si="2"/>
        <v>4</v>
      </c>
      <c r="G7" s="4">
        <f t="shared" si="3"/>
        <v>0</v>
      </c>
    </row>
    <row r="8" spans="1:9" x14ac:dyDescent="0.3">
      <c r="A8" s="3">
        <v>7</v>
      </c>
      <c r="B8" s="3">
        <v>90</v>
      </c>
      <c r="C8" s="3">
        <v>30</v>
      </c>
      <c r="D8" s="4">
        <f t="shared" si="0"/>
        <v>105</v>
      </c>
      <c r="E8" s="4">
        <f t="shared" si="1"/>
        <v>15</v>
      </c>
      <c r="F8">
        <f t="shared" si="2"/>
        <v>19</v>
      </c>
      <c r="G8" s="4">
        <f t="shared" si="3"/>
        <v>0</v>
      </c>
    </row>
    <row r="9" spans="1:9" x14ac:dyDescent="0.3">
      <c r="A9" s="3">
        <v>8</v>
      </c>
      <c r="B9" s="3">
        <v>105</v>
      </c>
      <c r="C9" s="3">
        <v>30</v>
      </c>
      <c r="D9" s="4">
        <f t="shared" si="0"/>
        <v>105</v>
      </c>
      <c r="E9" s="4">
        <f t="shared" si="1"/>
        <v>0</v>
      </c>
      <c r="F9">
        <f t="shared" si="2"/>
        <v>19</v>
      </c>
      <c r="G9" s="4">
        <f t="shared" si="3"/>
        <v>0</v>
      </c>
    </row>
    <row r="10" spans="1:9" x14ac:dyDescent="0.3">
      <c r="A10" s="3">
        <v>9</v>
      </c>
      <c r="B10" s="3">
        <v>105</v>
      </c>
      <c r="C10" s="3">
        <v>30</v>
      </c>
      <c r="D10" s="4">
        <f t="shared" si="0"/>
        <v>105</v>
      </c>
      <c r="E10" s="4">
        <f t="shared" si="1"/>
        <v>0</v>
      </c>
      <c r="F10">
        <f t="shared" si="2"/>
        <v>19</v>
      </c>
      <c r="G10" s="4">
        <f t="shared" si="3"/>
        <v>0</v>
      </c>
    </row>
    <row r="11" spans="1:9" x14ac:dyDescent="0.3">
      <c r="A11" s="3">
        <v>10</v>
      </c>
      <c r="B11" s="3">
        <v>100</v>
      </c>
      <c r="C11" s="3">
        <v>29</v>
      </c>
      <c r="D11" s="4">
        <f t="shared" si="0"/>
        <v>101</v>
      </c>
      <c r="E11" s="4">
        <f t="shared" si="1"/>
        <v>1</v>
      </c>
      <c r="F11">
        <f t="shared" si="2"/>
        <v>20</v>
      </c>
      <c r="G11" s="4">
        <f t="shared" si="3"/>
        <v>0</v>
      </c>
    </row>
    <row r="12" spans="1:9" x14ac:dyDescent="0.3">
      <c r="A12" s="3">
        <v>11</v>
      </c>
      <c r="B12" s="3">
        <v>110</v>
      </c>
      <c r="C12" s="3">
        <v>30</v>
      </c>
      <c r="D12" s="4">
        <f t="shared" si="0"/>
        <v>105</v>
      </c>
      <c r="E12" s="4">
        <f t="shared" si="1"/>
        <v>0</v>
      </c>
      <c r="F12">
        <f t="shared" si="2"/>
        <v>15</v>
      </c>
      <c r="G12" s="4">
        <f t="shared" si="3"/>
        <v>0</v>
      </c>
    </row>
    <row r="13" spans="1:9" x14ac:dyDescent="0.3">
      <c r="A13" s="3">
        <v>12</v>
      </c>
      <c r="B13" s="3">
        <v>105</v>
      </c>
      <c r="C13" s="3">
        <v>31</v>
      </c>
      <c r="D13" s="4">
        <f t="shared" si="0"/>
        <v>108</v>
      </c>
      <c r="E13" s="4">
        <f t="shared" si="1"/>
        <v>3</v>
      </c>
      <c r="F13">
        <f t="shared" si="2"/>
        <v>18</v>
      </c>
      <c r="G13" s="4">
        <f t="shared" si="3"/>
        <v>0</v>
      </c>
    </row>
    <row r="14" spans="1:9" x14ac:dyDescent="0.3">
      <c r="A14" s="4" t="s">
        <v>3</v>
      </c>
      <c r="B14" s="4">
        <f>SUM(B2:B13)</f>
        <v>1235</v>
      </c>
      <c r="C14" s="4">
        <f>SUM(C2:C13)</f>
        <v>353</v>
      </c>
      <c r="D14" s="4">
        <f>SUM(D2:D13)</f>
        <v>1233</v>
      </c>
    </row>
    <row r="16" spans="1:9" x14ac:dyDescent="0.3">
      <c r="A16" s="4" t="s">
        <v>5</v>
      </c>
      <c r="B16" s="4">
        <f>AVERAGE(B2:B13)</f>
        <v>102.91666666666667</v>
      </c>
      <c r="C16" s="4" t="s">
        <v>31</v>
      </c>
      <c r="D16" s="4">
        <f>ROUND((SQRT(2*B16*B38/(B34/500))),0)</f>
        <v>101</v>
      </c>
    </row>
    <row r="17" spans="1:6" x14ac:dyDescent="0.3">
      <c r="A17" s="4" t="s">
        <v>4</v>
      </c>
      <c r="B17" s="4">
        <f>B14/C14</f>
        <v>3.4985835694050991</v>
      </c>
    </row>
    <row r="18" spans="1:6" x14ac:dyDescent="0.3">
      <c r="A18" s="4" t="s">
        <v>6</v>
      </c>
      <c r="B18" s="4">
        <v>75</v>
      </c>
    </row>
    <row r="19" spans="1:6" ht="18" x14ac:dyDescent="0.3">
      <c r="E19" s="6" t="s">
        <v>35</v>
      </c>
      <c r="F19" s="7"/>
    </row>
    <row r="20" spans="1:6" x14ac:dyDescent="0.3">
      <c r="A20" s="2" t="s">
        <v>7</v>
      </c>
      <c r="B20" s="2" t="s">
        <v>8</v>
      </c>
      <c r="E20" s="8" t="s">
        <v>36</v>
      </c>
      <c r="F20" s="7">
        <f>D14*B35</f>
        <v>18495</v>
      </c>
    </row>
    <row r="21" spans="1:6" x14ac:dyDescent="0.3">
      <c r="A21" s="5" t="s">
        <v>10</v>
      </c>
      <c r="B21" s="5">
        <v>5.0000000000000001E-3</v>
      </c>
      <c r="E21" s="8" t="s">
        <v>37</v>
      </c>
      <c r="F21" s="7">
        <f>B34*12</f>
        <v>14400</v>
      </c>
    </row>
    <row r="22" spans="1:6" x14ac:dyDescent="0.3">
      <c r="A22" s="5" t="s">
        <v>14</v>
      </c>
      <c r="B22" s="5">
        <v>2500</v>
      </c>
      <c r="E22" s="8" t="s">
        <v>38</v>
      </c>
      <c r="F22" s="7">
        <f>B38*I2</f>
        <v>1417.5</v>
      </c>
    </row>
    <row r="23" spans="1:6" x14ac:dyDescent="0.3">
      <c r="A23" s="5" t="s">
        <v>15</v>
      </c>
      <c r="B23" s="5">
        <f>(B18/60)*B21*B22</f>
        <v>15.625</v>
      </c>
      <c r="E23" s="8" t="s">
        <v>39</v>
      </c>
      <c r="F23" s="7">
        <f>B37*SUM(G2:G13)</f>
        <v>100</v>
      </c>
    </row>
    <row r="24" spans="1:6" x14ac:dyDescent="0.3">
      <c r="A24" s="5" t="s">
        <v>9</v>
      </c>
      <c r="B24" s="4">
        <v>0.4</v>
      </c>
      <c r="E24" s="8" t="s">
        <v>40</v>
      </c>
      <c r="F24" s="7">
        <f>F13*B36</f>
        <v>36</v>
      </c>
    </row>
    <row r="25" spans="1:6" x14ac:dyDescent="0.3">
      <c r="A25" s="5" t="s">
        <v>16</v>
      </c>
      <c r="B25" s="4">
        <v>100</v>
      </c>
    </row>
    <row r="26" spans="1:6" x14ac:dyDescent="0.3">
      <c r="A26" s="5" t="s">
        <v>17</v>
      </c>
      <c r="B26" s="4">
        <f>B24*B25</f>
        <v>40</v>
      </c>
    </row>
    <row r="27" spans="1:6" x14ac:dyDescent="0.3">
      <c r="A27" s="5" t="s">
        <v>11</v>
      </c>
      <c r="B27" s="4">
        <v>50</v>
      </c>
    </row>
    <row r="28" spans="1:6" x14ac:dyDescent="0.3">
      <c r="A28" s="5" t="s">
        <v>18</v>
      </c>
      <c r="B28" s="4">
        <f>B27*B18/60</f>
        <v>62.5</v>
      </c>
    </row>
    <row r="29" spans="1:6" x14ac:dyDescent="0.3">
      <c r="A29" s="3" t="s">
        <v>12</v>
      </c>
      <c r="B29" s="3">
        <v>500</v>
      </c>
    </row>
    <row r="30" spans="1:6" x14ac:dyDescent="0.3">
      <c r="A30" s="3" t="s">
        <v>19</v>
      </c>
      <c r="B30" s="3">
        <v>2</v>
      </c>
    </row>
    <row r="31" spans="1:6" x14ac:dyDescent="0.3">
      <c r="A31" s="3" t="s">
        <v>20</v>
      </c>
      <c r="B31" s="3">
        <f>B29*B30</f>
        <v>1000</v>
      </c>
    </row>
    <row r="32" spans="1:6" x14ac:dyDescent="0.3">
      <c r="A32" s="3" t="s">
        <v>21</v>
      </c>
      <c r="B32" s="3">
        <v>100</v>
      </c>
    </row>
    <row r="33" spans="1:2" x14ac:dyDescent="0.3">
      <c r="A33" s="3" t="s">
        <v>13</v>
      </c>
      <c r="B33" s="3">
        <f>B32</f>
        <v>100</v>
      </c>
    </row>
    <row r="34" spans="1:2" x14ac:dyDescent="0.3">
      <c r="A34" s="3" t="s">
        <v>22</v>
      </c>
      <c r="B34" s="4">
        <f>B31+B32+B33</f>
        <v>1200</v>
      </c>
    </row>
    <row r="35" spans="1:2" x14ac:dyDescent="0.3">
      <c r="A35" s="3" t="s">
        <v>23</v>
      </c>
      <c r="B35" s="4">
        <v>15</v>
      </c>
    </row>
    <row r="36" spans="1:2" x14ac:dyDescent="0.3">
      <c r="A36" s="3" t="s">
        <v>24</v>
      </c>
      <c r="B36" s="4">
        <v>2</v>
      </c>
    </row>
    <row r="37" spans="1:2" x14ac:dyDescent="0.3">
      <c r="A37" s="3" t="s">
        <v>25</v>
      </c>
      <c r="B37" s="4">
        <v>5</v>
      </c>
    </row>
    <row r="38" spans="1:2" x14ac:dyDescent="0.3">
      <c r="A38" s="4" t="s">
        <v>32</v>
      </c>
      <c r="B38" s="4">
        <f>SUM(B23,B26,B28)</f>
        <v>118.125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Dixit</dc:creator>
  <cp:lastModifiedBy>dixit</cp:lastModifiedBy>
  <dcterms:created xsi:type="dcterms:W3CDTF">2015-06-05T18:17:20Z</dcterms:created>
  <dcterms:modified xsi:type="dcterms:W3CDTF">2021-08-21T06:07:56Z</dcterms:modified>
</cp:coreProperties>
</file>