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<sst xmlns="http://schemas.openxmlformats.org/spreadsheetml/2006/main" count="37" uniqueCount="33">
  <si>
    <t>SGB: July 18-22, 2016</t>
  </si>
  <si>
    <t>SGB Redemption: (26 MAY 2021)</t>
  </si>
  <si>
    <t>Nippon NAV 20/7/2016</t>
  </si>
  <si>
    <t>Nippon NAV  26/05/2021</t>
  </si>
  <si>
    <t>Gold price 20/7/2016</t>
  </si>
  <si>
    <t>Gold price 26/05/2021</t>
  </si>
  <si>
    <t>Investment amount</t>
  </si>
  <si>
    <t>Physical
(coin)</t>
  </si>
  <si>
    <t>Physical
(earing)</t>
  </si>
  <si>
    <t>Physical
(piece)</t>
  </si>
  <si>
    <t>Digital</t>
  </si>
  <si>
    <t>SGB</t>
  </si>
  <si>
    <t>Nippon
Gold Fund</t>
  </si>
  <si>
    <t>Costs</t>
  </si>
  <si>
    <t>SGB XIRR</t>
  </si>
  <si>
    <t>Buy</t>
  </si>
  <si>
    <t>Making Charge</t>
  </si>
  <si>
    <t>GST</t>
  </si>
  <si>
    <t>Total Cost</t>
  </si>
  <si>
    <t>Value on 26th MAY, 2021</t>
  </si>
  <si>
    <t>Value</t>
  </si>
  <si>
    <t>Interest @2.5% p.a</t>
  </si>
  <si>
    <t>Spread/ Exit load</t>
  </si>
  <si>
    <t>XIRR</t>
  </si>
  <si>
    <t>Final Amount</t>
  </si>
  <si>
    <t>Indexed Cost</t>
  </si>
  <si>
    <t>Tax-FREE</t>
  </si>
  <si>
    <t xml:space="preserve">Sell </t>
  </si>
  <si>
    <t>Taxable capital gain</t>
  </si>
  <si>
    <t>Tax @20%</t>
  </si>
  <si>
    <t>Post tax profit</t>
  </si>
  <si>
    <t>Post tax XIRR</t>
  </si>
  <si>
    <t>GOLD XIRR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</si>
</sst>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"/>
    <numFmt numFmtId="165" formatCode="d mmmm"/>
    <numFmt numFmtId="166" formatCode="d/m/yyyy"/>
    <numFmt numFmtId="167" formatCode="0.0"/>
    <numFmt numFmtId="168" formatCode="dd/mm/yyyy"/>
  </numFmts>
  <fonts count="12">
    <font>
      <sz val="10.0"/>
      <color rgb="FF000000"/>
      <name val="Arial"/>
    </font>
    <font>
      <b/>
    </font>
    <font>
      <color theme="1"/>
      <name val="Arial"/>
    </font>
    <font>
      <b/>
      <color theme="1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b/>
      <sz val="18.0"/>
      <color theme="1"/>
      <name val="Arial"/>
    </font>
    <font>
      <b/>
      <sz val="14.0"/>
      <color theme="1"/>
      <name val="Arial"/>
    </font>
    <font/>
    <font>
      <b/>
      <sz val="12.0"/>
      <color theme="1"/>
      <name val="Arial"/>
    </font>
    <font>
      <b/>
      <sz val="18.0"/>
    </font>
    <font>
      <sz val="1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4" numFmtId="3" xfId="0" applyAlignment="1" applyFill="1" applyFont="1" applyNumberFormat="1">
      <alignment horizontal="right" readingOrder="0"/>
    </xf>
    <xf borderId="0" fillId="2" fontId="4" numFmtId="3" xfId="0" applyAlignment="1" applyFont="1" applyNumberFormat="1">
      <alignment horizontal="left" readingOrder="0"/>
    </xf>
    <xf borderId="0" fillId="2" fontId="4" numFmtId="0" xfId="0" applyAlignment="1" applyFont="1">
      <alignment horizontal="center" readingOrder="0"/>
    </xf>
    <xf borderId="0" fillId="3" fontId="5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8" numFmtId="166" xfId="0" applyAlignment="1" applyFont="1" applyNumberFormat="1">
      <alignment horizontal="left" readingOrder="0"/>
    </xf>
    <xf borderId="0" fillId="0" fontId="8" numFmtId="0" xfId="0" applyAlignment="1" applyFont="1">
      <alignment horizontal="right" readingOrder="0"/>
    </xf>
    <xf borderId="0" fillId="0" fontId="2" numFmtId="2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2" xfId="0" applyAlignment="1" applyFont="1" applyNumberFormat="1">
      <alignment horizontal="right"/>
    </xf>
    <xf borderId="0" fillId="4" fontId="9" numFmtId="0" xfId="0" applyAlignment="1" applyFill="1" applyFont="1">
      <alignment readingOrder="0"/>
    </xf>
    <xf borderId="0" fillId="4" fontId="2" numFmtId="166" xfId="0" applyAlignment="1" applyFont="1" applyNumberFormat="1">
      <alignment readingOrder="0"/>
    </xf>
    <xf borderId="0" fillId="4" fontId="2" numFmtId="2" xfId="0" applyFont="1" applyNumberForma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/>
    </xf>
    <xf borderId="0" fillId="4" fontId="2" numFmtId="168" xfId="0" applyAlignment="1" applyFont="1" applyNumberForma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4" fontId="3" numFmtId="0" xfId="0" applyFont="1"/>
    <xf borderId="0" fillId="4" fontId="3" numFmtId="2" xfId="0" applyFont="1" applyNumberFormat="1"/>
    <xf borderId="0" fillId="4" fontId="3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2" xfId="0" applyFont="1" applyNumberFormat="1"/>
    <xf borderId="0" fillId="0" fontId="8" numFmtId="168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166" xfId="0" applyAlignment="1" applyFont="1" applyNumberFormat="1">
      <alignment readingOrder="0"/>
    </xf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2" max="2" width="21.86"/>
    <col customWidth="1" min="3" max="3" width="11.86"/>
    <col customWidth="1" min="4" max="4" width="12.86"/>
    <col customWidth="1" min="5" max="5" width="14.57"/>
    <col customWidth="1" min="6" max="6" width="11.71"/>
    <col customWidth="1" min="7" max="7" width="10.14"/>
    <col customWidth="1" min="8" max="8" width="13.29"/>
    <col customWidth="1" min="10" max="10" width="10.43"/>
    <col customWidth="1" min="11" max="11" width="9.57"/>
  </cols>
  <sheetData>
    <row r="1">
      <c r="A1" s="1" t="s">
        <v>0</v>
      </c>
      <c r="B1" s="2">
        <v>3119.0</v>
      </c>
      <c r="C1" s="3">
        <v>3069.0</v>
      </c>
      <c r="D1" s="4"/>
      <c r="F1" s="5"/>
      <c r="M1" s="3">
        <v>27.0</v>
      </c>
    </row>
    <row r="2">
      <c r="A2" s="1" t="s">
        <v>1</v>
      </c>
      <c r="B2" s="2">
        <v>4836.5</v>
      </c>
      <c r="C2" s="3"/>
      <c r="M2" s="3"/>
    </row>
    <row r="3">
      <c r="A3" s="6" t="s">
        <v>2</v>
      </c>
      <c r="B3" s="2">
        <v>13.63</v>
      </c>
      <c r="C3" s="3"/>
      <c r="M3" s="3">
        <v>30.0</v>
      </c>
    </row>
    <row r="4">
      <c r="A4" s="6" t="s">
        <v>3</v>
      </c>
      <c r="B4" s="2">
        <v>20.7</v>
      </c>
      <c r="C4" s="3"/>
      <c r="M4" s="3"/>
    </row>
    <row r="5">
      <c r="A5" s="6" t="s">
        <v>4</v>
      </c>
      <c r="B5" s="2">
        <v>3199.8</v>
      </c>
      <c r="C5" s="7"/>
      <c r="M5" s="3">
        <v>31.0</v>
      </c>
    </row>
    <row r="6">
      <c r="A6" s="6" t="s">
        <v>5</v>
      </c>
      <c r="B6" s="2">
        <v>5011.0</v>
      </c>
      <c r="C6" s="7"/>
      <c r="M6" s="3"/>
    </row>
    <row r="7">
      <c r="A7" s="6" t="s">
        <v>6</v>
      </c>
      <c r="B7" s="8">
        <v>30690.0</v>
      </c>
      <c r="C7" s="9"/>
      <c r="D7" s="10"/>
      <c r="E7" s="10"/>
      <c r="F7" s="10"/>
      <c r="M7" s="3">
        <v>30.0</v>
      </c>
    </row>
    <row r="8">
      <c r="A8" s="6"/>
      <c r="B8" s="6"/>
      <c r="C8" s="9"/>
      <c r="D8" s="9"/>
      <c r="E8" s="10"/>
      <c r="F8" s="10"/>
      <c r="M8" s="3"/>
    </row>
    <row r="9">
      <c r="A9" s="6"/>
      <c r="B9" s="6"/>
      <c r="C9" s="9"/>
      <c r="D9" s="9"/>
      <c r="E9" s="10"/>
      <c r="F9" s="10"/>
      <c r="M9" s="3"/>
    </row>
    <row r="10">
      <c r="A10" s="6"/>
      <c r="B10" s="6"/>
      <c r="C10" s="9"/>
      <c r="D10" s="9"/>
      <c r="E10" s="10"/>
      <c r="F10" s="10"/>
      <c r="G10" s="10"/>
      <c r="H10" s="10"/>
      <c r="M10" s="3"/>
    </row>
    <row r="11"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  <c r="H11" s="11" t="s">
        <v>12</v>
      </c>
    </row>
    <row r="12">
      <c r="A12" s="12" t="s">
        <v>13</v>
      </c>
      <c r="B12" s="12"/>
      <c r="J12" s="13" t="s">
        <v>14</v>
      </c>
    </row>
    <row r="13">
      <c r="A13" s="3" t="s">
        <v>15</v>
      </c>
      <c r="C13" s="3">
        <v>-30690.0</v>
      </c>
      <c r="D13" s="3">
        <v>-30690.0</v>
      </c>
      <c r="E13" s="3">
        <v>-30690.0</v>
      </c>
      <c r="F13" s="3">
        <v>-30690.0</v>
      </c>
      <c r="G13" s="3">
        <v>-30690.0</v>
      </c>
      <c r="H13" s="3">
        <v>-30690.0</v>
      </c>
      <c r="J13" s="14">
        <v>42571.0</v>
      </c>
      <c r="K13" s="15">
        <v>-30690.0</v>
      </c>
    </row>
    <row r="14">
      <c r="A14" s="3" t="s">
        <v>16</v>
      </c>
      <c r="B14" s="3"/>
      <c r="C14" s="16">
        <f>C13*0.07</f>
        <v>-2148.3</v>
      </c>
      <c r="D14" s="17">
        <f>D13*0.29</f>
        <v>-8900.1</v>
      </c>
      <c r="E14" s="3">
        <v>0.0</v>
      </c>
      <c r="F14" s="3">
        <v>0.0</v>
      </c>
      <c r="G14" s="3">
        <v>0.0</v>
      </c>
      <c r="H14" s="3">
        <v>0.0</v>
      </c>
      <c r="J14" s="14">
        <v>42755.0</v>
      </c>
      <c r="K14" s="18">
        <f>-K13*0.0125</f>
        <v>383.625</v>
      </c>
    </row>
    <row r="15">
      <c r="A15" s="3" t="s">
        <v>17</v>
      </c>
      <c r="B15" s="3"/>
      <c r="C15" s="16">
        <f t="shared" ref="C15:F15" si="1">(C13+C14)*0.03</f>
        <v>-985.149</v>
      </c>
      <c r="D15" s="16">
        <f t="shared" si="1"/>
        <v>-1187.703</v>
      </c>
      <c r="E15" s="16">
        <f t="shared" si="1"/>
        <v>-920.7</v>
      </c>
      <c r="F15" s="16">
        <f t="shared" si="1"/>
        <v>-920.7</v>
      </c>
      <c r="G15" s="3">
        <v>0.0</v>
      </c>
      <c r="H15" s="3">
        <v>0.0</v>
      </c>
      <c r="J15" s="14">
        <v>42936.0</v>
      </c>
      <c r="K15" s="15">
        <v>383.63</v>
      </c>
    </row>
    <row r="16">
      <c r="A16" s="19" t="s">
        <v>18</v>
      </c>
      <c r="B16" s="20">
        <v>42571.0</v>
      </c>
      <c r="C16" s="21">
        <f t="shared" ref="C16:H16" si="2">SUM(C13:C15)</f>
        <v>-33823.449</v>
      </c>
      <c r="D16" s="21">
        <f t="shared" si="2"/>
        <v>-40777.803</v>
      </c>
      <c r="E16" s="21">
        <f t="shared" si="2"/>
        <v>-31610.7</v>
      </c>
      <c r="F16" s="21">
        <f t="shared" si="2"/>
        <v>-31610.7</v>
      </c>
      <c r="G16" s="21">
        <f t="shared" si="2"/>
        <v>-30690</v>
      </c>
      <c r="H16" s="21">
        <f t="shared" si="2"/>
        <v>-30690</v>
      </c>
      <c r="J16" s="14">
        <v>43120.0</v>
      </c>
      <c r="K16" s="15">
        <v>383.63</v>
      </c>
    </row>
    <row r="17">
      <c r="J17" s="14">
        <v>43301.0</v>
      </c>
      <c r="K17" s="15">
        <v>383.63</v>
      </c>
    </row>
    <row r="18">
      <c r="J18" s="14">
        <v>43485.0</v>
      </c>
      <c r="K18" s="15">
        <v>383.63</v>
      </c>
    </row>
    <row r="19">
      <c r="J19" s="14">
        <v>43666.0</v>
      </c>
      <c r="K19" s="15">
        <v>383.63</v>
      </c>
    </row>
    <row r="20" ht="24.75" customHeight="1">
      <c r="A20" s="22" t="s">
        <v>19</v>
      </c>
      <c r="B20" s="23"/>
      <c r="J20" s="14">
        <v>43850.0</v>
      </c>
      <c r="K20" s="2">
        <v>383.63</v>
      </c>
    </row>
    <row r="21">
      <c r="A21" s="3" t="s">
        <v>20</v>
      </c>
      <c r="B21" s="24">
        <v>44342.0</v>
      </c>
      <c r="C21" s="3">
        <v>48061.0</v>
      </c>
      <c r="D21" s="3">
        <v>48061.0</v>
      </c>
      <c r="E21" s="3">
        <v>48061.0</v>
      </c>
      <c r="F21" s="3">
        <v>48061.0</v>
      </c>
      <c r="G21" s="3">
        <v>48365.0</v>
      </c>
      <c r="H21" s="3">
        <v>46609.17</v>
      </c>
      <c r="J21" s="14">
        <v>44032.0</v>
      </c>
      <c r="K21" s="15">
        <v>383.63</v>
      </c>
    </row>
    <row r="22">
      <c r="A22" s="3" t="s">
        <v>21</v>
      </c>
      <c r="B22" s="3"/>
      <c r="G22" s="3">
        <f>(-F13*0.12)</f>
        <v>3682.8</v>
      </c>
      <c r="J22" s="14">
        <v>44216.0</v>
      </c>
      <c r="K22" s="15">
        <v>383.63</v>
      </c>
    </row>
    <row r="23">
      <c r="A23" s="3" t="s">
        <v>22</v>
      </c>
      <c r="B23" s="24">
        <v>44342.0</v>
      </c>
      <c r="C23" s="25">
        <f t="shared" ref="C23:D23" si="3">-C21*0.03</f>
        <v>-1441.83</v>
      </c>
      <c r="D23" s="25">
        <f t="shared" si="3"/>
        <v>-1441.83</v>
      </c>
      <c r="E23" s="3"/>
      <c r="F23" s="25">
        <f>-F21*0.03</f>
        <v>-1441.83</v>
      </c>
      <c r="J23" s="14">
        <v>44403.0</v>
      </c>
      <c r="K23" s="15">
        <v>48630.0</v>
      </c>
    </row>
    <row r="24">
      <c r="J24" s="26" t="s">
        <v>23</v>
      </c>
      <c r="K24" s="27">
        <f>xirr(K13:K23, J13:J23)*100</f>
        <v>11.59450247</v>
      </c>
    </row>
    <row r="25">
      <c r="A25" s="19" t="s">
        <v>24</v>
      </c>
      <c r="B25" s="28">
        <v>44342.0</v>
      </c>
      <c r="C25" s="29">
        <f t="shared" ref="C25:D25" si="4">C21+C22+C23</f>
        <v>46619.17</v>
      </c>
      <c r="D25" s="29">
        <f t="shared" si="4"/>
        <v>46619.17</v>
      </c>
      <c r="E25" s="30">
        <v>48061.0</v>
      </c>
      <c r="F25" s="29">
        <f t="shared" ref="F25:H25" si="5">F21+F22+F23</f>
        <v>46619.17</v>
      </c>
      <c r="G25" s="29">
        <f t="shared" si="5"/>
        <v>52047.8</v>
      </c>
      <c r="H25" s="29">
        <f t="shared" si="5"/>
        <v>46609.17</v>
      </c>
      <c r="J25" s="31"/>
    </row>
    <row r="26">
      <c r="A26" s="19" t="s">
        <v>23</v>
      </c>
      <c r="B26" s="32"/>
      <c r="C26" s="33">
        <f>xirr(C16:C23, B16:B23)*100</f>
        <v>6.836364194</v>
      </c>
      <c r="D26" s="33">
        <f>xirr(D16:D23, B16:B23)*100</f>
        <v>2.79753466</v>
      </c>
      <c r="E26" s="33">
        <f>xirr(E16:E21, B16:B21)*100</f>
        <v>9.018792502</v>
      </c>
      <c r="F26" s="33">
        <f>xirr(F16:F23, B16:B23)*100</f>
        <v>8.336560917</v>
      </c>
      <c r="G26" s="34">
        <v>11.6</v>
      </c>
      <c r="H26" s="33">
        <f>XIRR(H16:H21, B16:B21)*100</f>
        <v>8.993744433</v>
      </c>
    </row>
    <row r="27">
      <c r="A27" s="3"/>
    </row>
    <row r="28">
      <c r="A28" s="3" t="s">
        <v>25</v>
      </c>
      <c r="B28" s="35">
        <v>42571.0</v>
      </c>
      <c r="C28" s="36">
        <f t="shared" ref="C28:F28" si="6">C13*1.14</f>
        <v>-34986.6</v>
      </c>
      <c r="D28" s="36">
        <f t="shared" si="6"/>
        <v>-34986.6</v>
      </c>
      <c r="E28" s="36">
        <f t="shared" si="6"/>
        <v>-34986.6</v>
      </c>
      <c r="F28" s="36">
        <f t="shared" si="6"/>
        <v>-34986.6</v>
      </c>
      <c r="G28" s="6" t="s">
        <v>26</v>
      </c>
      <c r="H28" s="36">
        <f>H13*1.14</f>
        <v>-34986.6</v>
      </c>
    </row>
    <row r="29">
      <c r="A29" s="3" t="s">
        <v>27</v>
      </c>
      <c r="B29" s="37"/>
      <c r="C29" s="3">
        <v>46619.17</v>
      </c>
      <c r="D29" s="3">
        <v>46619.17</v>
      </c>
      <c r="E29" s="3">
        <v>48061.0</v>
      </c>
      <c r="F29" s="3">
        <v>46619.17</v>
      </c>
      <c r="G29" s="6" t="s">
        <v>26</v>
      </c>
      <c r="H29" s="3">
        <v>46609.17</v>
      </c>
    </row>
    <row r="30">
      <c r="A30" s="3" t="s">
        <v>28</v>
      </c>
      <c r="B30" s="37"/>
      <c r="C30" s="36">
        <f t="shared" ref="C30:F30" si="7">C29+C28</f>
        <v>11632.57</v>
      </c>
      <c r="D30" s="36">
        <f t="shared" si="7"/>
        <v>11632.57</v>
      </c>
      <c r="E30" s="36">
        <f t="shared" si="7"/>
        <v>13074.4</v>
      </c>
      <c r="F30" s="36">
        <f t="shared" si="7"/>
        <v>11632.57</v>
      </c>
      <c r="G30" s="6" t="s">
        <v>26</v>
      </c>
      <c r="H30" s="36">
        <f>H29+H28</f>
        <v>11622.57</v>
      </c>
      <c r="I30" s="35"/>
    </row>
    <row r="31">
      <c r="A31" s="6" t="s">
        <v>29</v>
      </c>
      <c r="B31" s="37"/>
      <c r="C31" s="36">
        <f t="shared" ref="C31:F31" si="8">C30*0.2</f>
        <v>2326.514</v>
      </c>
      <c r="D31" s="36">
        <f t="shared" si="8"/>
        <v>2326.514</v>
      </c>
      <c r="E31" s="36">
        <f t="shared" si="8"/>
        <v>2614.88</v>
      </c>
      <c r="F31" s="36">
        <f t="shared" si="8"/>
        <v>2326.514</v>
      </c>
      <c r="G31" s="6" t="s">
        <v>26</v>
      </c>
      <c r="H31" s="36">
        <f>H30*0.2</f>
        <v>2324.514</v>
      </c>
      <c r="I31" s="24"/>
    </row>
    <row r="32">
      <c r="A32" s="3" t="s">
        <v>30</v>
      </c>
      <c r="B32" s="37"/>
      <c r="C32" s="36">
        <f t="shared" ref="C32:F32" si="9">C30-C31</f>
        <v>9306.056</v>
      </c>
      <c r="D32" s="36">
        <f t="shared" si="9"/>
        <v>9306.056</v>
      </c>
      <c r="E32" s="36">
        <f t="shared" si="9"/>
        <v>10459.52</v>
      </c>
      <c r="F32" s="36">
        <f t="shared" si="9"/>
        <v>9306.056</v>
      </c>
      <c r="H32" s="36">
        <f>H30-H31</f>
        <v>9298.056</v>
      </c>
    </row>
    <row r="33">
      <c r="A33" s="38" t="s">
        <v>31</v>
      </c>
      <c r="B33" s="39"/>
      <c r="C33" s="38">
        <v>5.7</v>
      </c>
      <c r="D33" s="38">
        <v>1.7</v>
      </c>
      <c r="E33" s="38">
        <v>7.7</v>
      </c>
      <c r="F33" s="38">
        <v>7.1</v>
      </c>
      <c r="G33" s="38">
        <v>11.6</v>
      </c>
      <c r="H33" s="38">
        <v>7.8</v>
      </c>
    </row>
    <row r="35">
      <c r="A35" s="1" t="s">
        <v>32</v>
      </c>
      <c r="C35" s="1">
        <v>9.7</v>
      </c>
      <c r="D35" s="16"/>
    </row>
    <row r="36">
      <c r="C36" s="24"/>
    </row>
    <row r="39">
      <c r="E39" s="40"/>
    </row>
    <row r="40">
      <c r="E40" s="37"/>
    </row>
    <row r="41">
      <c r="F41" s="41"/>
    </row>
  </sheetData>
  <mergeCells count="2">
    <mergeCell ref="J12:K12"/>
    <mergeCell ref="H2:H5"/>
  </mergeCells>
  <drawing r:id="rId1"/>
</worksheet>
</file>