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\KimmieTest\KimmieDoc\串檔文件區\"/>
    </mc:Choice>
  </mc:AlternateContent>
  <bookViews>
    <workbookView xWindow="0" yWindow="0" windowWidth="20610" windowHeight="5940" activeTab="1"/>
  </bookViews>
  <sheets>
    <sheet name="程式讀取頁" sheetId="2" r:id="rId1"/>
    <sheet name="更新歷程-必保留此頁" sheetId="5" r:id="rId2"/>
    <sheet name="備註" sheetId="6" r:id="rId3"/>
    <sheet name="表格製作提醒-必保留此頁" sheetId="3" r:id="rId4"/>
    <sheet name="對應名稱與負責人" sheetId="4" r:id="rId5"/>
    <sheet name="統計" sheetId="7" r:id="rId6"/>
    <sheet name="數值索引" sheetId="8" r:id="rId7"/>
  </sheets>
  <externalReferences>
    <externalReference r:id="rId8"/>
    <externalReference r:id="rId9"/>
  </externalReferences>
  <definedNames>
    <definedName name="_xlnm._FilterDatabase" localSheetId="0" hidden="1">程式讀取頁!$A$4:$AE$363</definedName>
    <definedName name="服裝風格">數值索引!$I$3:$I$22</definedName>
    <definedName name="屬性偏重">數值索引!$I$25:$I$26</definedName>
  </definedNames>
  <calcPr calcId="162913"/>
</workbook>
</file>

<file path=xl/calcChain.xml><?xml version="1.0" encoding="utf-8"?>
<calcChain xmlns="http://schemas.openxmlformats.org/spreadsheetml/2006/main">
  <c r="O7" i="2" l="1"/>
  <c r="P7" i="2"/>
  <c r="Q7" i="2"/>
  <c r="R7" i="2"/>
  <c r="S7" i="2"/>
  <c r="T7" i="2"/>
  <c r="O8" i="2"/>
  <c r="P8" i="2"/>
  <c r="Q8" i="2"/>
  <c r="R8" i="2"/>
  <c r="S8" i="2"/>
  <c r="T8" i="2"/>
  <c r="O9" i="2"/>
  <c r="P9" i="2"/>
  <c r="Q9" i="2"/>
  <c r="R9" i="2"/>
  <c r="S9" i="2"/>
  <c r="T9" i="2"/>
  <c r="T119" i="2"/>
  <c r="S119" i="2"/>
  <c r="R119" i="2"/>
  <c r="Q119" i="2"/>
  <c r="P119" i="2"/>
  <c r="O119" i="2"/>
  <c r="T118" i="2"/>
  <c r="S118" i="2"/>
  <c r="R118" i="2"/>
  <c r="Q118" i="2"/>
  <c r="P118" i="2"/>
  <c r="O118" i="2"/>
  <c r="T117" i="2"/>
  <c r="S117" i="2"/>
  <c r="R117" i="2"/>
  <c r="Q117" i="2"/>
  <c r="P117" i="2"/>
  <c r="O117" i="2"/>
  <c r="O209" i="2" l="1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160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15" i="2"/>
  <c r="O116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80" i="2"/>
  <c r="O81" i="2"/>
  <c r="O82" i="2"/>
  <c r="O83" i="2"/>
  <c r="O84" i="2"/>
  <c r="O85" i="2"/>
  <c r="O86" i="2"/>
  <c r="T245" i="2" l="1"/>
  <c r="S245" i="2"/>
  <c r="R245" i="2"/>
  <c r="Q245" i="2"/>
  <c r="P245" i="2"/>
  <c r="P341" i="2" l="1"/>
  <c r="Q341" i="2"/>
  <c r="R341" i="2"/>
  <c r="S341" i="2"/>
  <c r="T341" i="2"/>
  <c r="P359" i="2" l="1"/>
  <c r="Q359" i="2"/>
  <c r="R359" i="2"/>
  <c r="S359" i="2"/>
  <c r="T359" i="2"/>
  <c r="P360" i="2"/>
  <c r="Q360" i="2"/>
  <c r="R360" i="2"/>
  <c r="S360" i="2"/>
  <c r="T360" i="2"/>
  <c r="P361" i="2"/>
  <c r="Q361" i="2"/>
  <c r="R361" i="2"/>
  <c r="S361" i="2"/>
  <c r="T361" i="2"/>
  <c r="P10" i="2" l="1"/>
  <c r="Q10" i="2"/>
  <c r="R10" i="2"/>
  <c r="S10" i="2"/>
  <c r="T10" i="2"/>
  <c r="P11" i="2"/>
  <c r="Q11" i="2"/>
  <c r="R11" i="2"/>
  <c r="S11" i="2"/>
  <c r="T11" i="2"/>
  <c r="P12" i="2"/>
  <c r="Q12" i="2"/>
  <c r="R12" i="2"/>
  <c r="S12" i="2"/>
  <c r="T12" i="2"/>
  <c r="P13" i="2"/>
  <c r="Q13" i="2"/>
  <c r="R13" i="2"/>
  <c r="S13" i="2"/>
  <c r="T13" i="2"/>
  <c r="P14" i="2"/>
  <c r="Q14" i="2"/>
  <c r="R14" i="2"/>
  <c r="S14" i="2"/>
  <c r="T14" i="2"/>
  <c r="P15" i="2"/>
  <c r="Q15" i="2"/>
  <c r="R15" i="2"/>
  <c r="S15" i="2"/>
  <c r="T15" i="2"/>
  <c r="P16" i="2"/>
  <c r="Q16" i="2"/>
  <c r="R16" i="2"/>
  <c r="S16" i="2"/>
  <c r="T16" i="2"/>
  <c r="P17" i="2"/>
  <c r="Q17" i="2"/>
  <c r="R17" i="2"/>
  <c r="S17" i="2"/>
  <c r="T17" i="2"/>
  <c r="P18" i="2"/>
  <c r="Q18" i="2"/>
  <c r="R18" i="2"/>
  <c r="S18" i="2"/>
  <c r="T18" i="2"/>
  <c r="P19" i="2"/>
  <c r="Q19" i="2"/>
  <c r="R19" i="2"/>
  <c r="S19" i="2"/>
  <c r="T19" i="2"/>
  <c r="P20" i="2"/>
  <c r="Q20" i="2"/>
  <c r="R20" i="2"/>
  <c r="S20" i="2"/>
  <c r="T20" i="2"/>
  <c r="P21" i="2"/>
  <c r="Q21" i="2"/>
  <c r="R21" i="2"/>
  <c r="S21" i="2"/>
  <c r="T21" i="2"/>
  <c r="P22" i="2"/>
  <c r="Q22" i="2"/>
  <c r="R22" i="2"/>
  <c r="S22" i="2"/>
  <c r="T22" i="2"/>
  <c r="P23" i="2"/>
  <c r="Q23" i="2"/>
  <c r="R23" i="2"/>
  <c r="S23" i="2"/>
  <c r="T23" i="2"/>
  <c r="P24" i="2"/>
  <c r="Q24" i="2"/>
  <c r="R24" i="2"/>
  <c r="S24" i="2"/>
  <c r="T24" i="2"/>
  <c r="P25" i="2"/>
  <c r="Q25" i="2"/>
  <c r="R25" i="2"/>
  <c r="S25" i="2"/>
  <c r="T25" i="2"/>
  <c r="P26" i="2"/>
  <c r="Q26" i="2"/>
  <c r="R26" i="2"/>
  <c r="S26" i="2"/>
  <c r="T26" i="2"/>
  <c r="P27" i="2"/>
  <c r="Q27" i="2"/>
  <c r="R27" i="2"/>
  <c r="S27" i="2"/>
  <c r="T27" i="2"/>
  <c r="P28" i="2"/>
  <c r="Q28" i="2"/>
  <c r="R28" i="2"/>
  <c r="S28" i="2"/>
  <c r="T28" i="2"/>
  <c r="P29" i="2"/>
  <c r="Q29" i="2"/>
  <c r="R29" i="2"/>
  <c r="S29" i="2"/>
  <c r="T29" i="2"/>
  <c r="P30" i="2"/>
  <c r="Q30" i="2"/>
  <c r="R30" i="2"/>
  <c r="S30" i="2"/>
  <c r="T30" i="2"/>
  <c r="P31" i="2"/>
  <c r="Q31" i="2"/>
  <c r="R31" i="2"/>
  <c r="S31" i="2"/>
  <c r="T31" i="2"/>
  <c r="P32" i="2"/>
  <c r="Q32" i="2"/>
  <c r="R32" i="2"/>
  <c r="S32" i="2"/>
  <c r="T32" i="2"/>
  <c r="P33" i="2"/>
  <c r="Q33" i="2"/>
  <c r="R33" i="2"/>
  <c r="S33" i="2"/>
  <c r="T33" i="2"/>
  <c r="P34" i="2"/>
  <c r="Q34" i="2"/>
  <c r="R34" i="2"/>
  <c r="S34" i="2"/>
  <c r="T34" i="2"/>
  <c r="P35" i="2"/>
  <c r="Q35" i="2"/>
  <c r="R35" i="2"/>
  <c r="S35" i="2"/>
  <c r="T35" i="2"/>
  <c r="P36" i="2"/>
  <c r="Q36" i="2"/>
  <c r="R36" i="2"/>
  <c r="S36" i="2"/>
  <c r="T36" i="2"/>
  <c r="P37" i="2"/>
  <c r="Q37" i="2"/>
  <c r="R37" i="2"/>
  <c r="S37" i="2"/>
  <c r="T37" i="2"/>
  <c r="P38" i="2"/>
  <c r="Q38" i="2"/>
  <c r="R38" i="2"/>
  <c r="S38" i="2"/>
  <c r="T38" i="2"/>
  <c r="P39" i="2"/>
  <c r="Q39" i="2"/>
  <c r="R39" i="2"/>
  <c r="S39" i="2"/>
  <c r="T39" i="2"/>
  <c r="P40" i="2"/>
  <c r="Q40" i="2"/>
  <c r="R40" i="2"/>
  <c r="S40" i="2"/>
  <c r="T40" i="2"/>
  <c r="P41" i="2"/>
  <c r="Q41" i="2"/>
  <c r="R41" i="2"/>
  <c r="S41" i="2"/>
  <c r="T41" i="2"/>
  <c r="P42" i="2"/>
  <c r="Q42" i="2"/>
  <c r="R42" i="2"/>
  <c r="S42" i="2"/>
  <c r="T42" i="2"/>
  <c r="P43" i="2"/>
  <c r="Q43" i="2"/>
  <c r="R43" i="2"/>
  <c r="S43" i="2"/>
  <c r="T43" i="2"/>
  <c r="P44" i="2"/>
  <c r="Q44" i="2"/>
  <c r="R44" i="2"/>
  <c r="S44" i="2"/>
  <c r="T44" i="2"/>
  <c r="P45" i="2"/>
  <c r="Q45" i="2"/>
  <c r="R45" i="2"/>
  <c r="S45" i="2"/>
  <c r="T45" i="2"/>
  <c r="P46" i="2"/>
  <c r="Q46" i="2"/>
  <c r="R46" i="2"/>
  <c r="S46" i="2"/>
  <c r="T46" i="2"/>
  <c r="P47" i="2"/>
  <c r="Q47" i="2"/>
  <c r="R47" i="2"/>
  <c r="S47" i="2"/>
  <c r="T47" i="2"/>
  <c r="P48" i="2"/>
  <c r="Q48" i="2"/>
  <c r="R48" i="2"/>
  <c r="S48" i="2"/>
  <c r="T48" i="2"/>
  <c r="P49" i="2"/>
  <c r="Q49" i="2"/>
  <c r="R49" i="2"/>
  <c r="S49" i="2"/>
  <c r="T49" i="2"/>
  <c r="P50" i="2"/>
  <c r="Q50" i="2"/>
  <c r="R50" i="2"/>
  <c r="S50" i="2"/>
  <c r="T50" i="2"/>
  <c r="P51" i="2"/>
  <c r="Q51" i="2"/>
  <c r="R51" i="2"/>
  <c r="S51" i="2"/>
  <c r="T51" i="2"/>
  <c r="P52" i="2"/>
  <c r="Q52" i="2"/>
  <c r="R52" i="2"/>
  <c r="S52" i="2"/>
  <c r="T52" i="2"/>
  <c r="P53" i="2"/>
  <c r="Q53" i="2"/>
  <c r="R53" i="2"/>
  <c r="S53" i="2"/>
  <c r="T53" i="2"/>
  <c r="P54" i="2"/>
  <c r="Q54" i="2"/>
  <c r="R54" i="2"/>
  <c r="S54" i="2"/>
  <c r="T54" i="2"/>
  <c r="P55" i="2"/>
  <c r="Q55" i="2"/>
  <c r="R55" i="2"/>
  <c r="S55" i="2"/>
  <c r="T55" i="2"/>
  <c r="P56" i="2"/>
  <c r="Q56" i="2"/>
  <c r="R56" i="2"/>
  <c r="S56" i="2"/>
  <c r="T56" i="2"/>
  <c r="P57" i="2"/>
  <c r="Q57" i="2"/>
  <c r="R57" i="2"/>
  <c r="S57" i="2"/>
  <c r="T57" i="2"/>
  <c r="P58" i="2"/>
  <c r="Q58" i="2"/>
  <c r="R58" i="2"/>
  <c r="S58" i="2"/>
  <c r="T58" i="2"/>
  <c r="P59" i="2"/>
  <c r="Q59" i="2"/>
  <c r="R59" i="2"/>
  <c r="S59" i="2"/>
  <c r="T59" i="2"/>
  <c r="P60" i="2"/>
  <c r="Q60" i="2"/>
  <c r="R60" i="2"/>
  <c r="S60" i="2"/>
  <c r="T60" i="2"/>
  <c r="P61" i="2"/>
  <c r="Q61" i="2"/>
  <c r="R61" i="2"/>
  <c r="S61" i="2"/>
  <c r="T61" i="2"/>
  <c r="P62" i="2"/>
  <c r="Q62" i="2"/>
  <c r="R62" i="2"/>
  <c r="S62" i="2"/>
  <c r="T62" i="2"/>
  <c r="P63" i="2"/>
  <c r="Q63" i="2"/>
  <c r="R63" i="2"/>
  <c r="S63" i="2"/>
  <c r="T63" i="2"/>
  <c r="P64" i="2"/>
  <c r="Q64" i="2"/>
  <c r="R64" i="2"/>
  <c r="S64" i="2"/>
  <c r="T64" i="2"/>
  <c r="P65" i="2"/>
  <c r="Q65" i="2"/>
  <c r="R65" i="2"/>
  <c r="S65" i="2"/>
  <c r="T65" i="2"/>
  <c r="P66" i="2"/>
  <c r="Q66" i="2"/>
  <c r="R66" i="2"/>
  <c r="S66" i="2"/>
  <c r="T66" i="2"/>
  <c r="P67" i="2"/>
  <c r="Q67" i="2"/>
  <c r="R67" i="2"/>
  <c r="S67" i="2"/>
  <c r="T67" i="2"/>
  <c r="P68" i="2"/>
  <c r="Q68" i="2"/>
  <c r="R68" i="2"/>
  <c r="S68" i="2"/>
  <c r="T68" i="2"/>
  <c r="P69" i="2"/>
  <c r="Q69" i="2"/>
  <c r="R69" i="2"/>
  <c r="S69" i="2"/>
  <c r="T69" i="2"/>
  <c r="P70" i="2"/>
  <c r="Q70" i="2"/>
  <c r="R70" i="2"/>
  <c r="S70" i="2"/>
  <c r="T70" i="2"/>
  <c r="P71" i="2"/>
  <c r="Q71" i="2"/>
  <c r="R71" i="2"/>
  <c r="S71" i="2"/>
  <c r="T71" i="2"/>
  <c r="P72" i="2"/>
  <c r="Q72" i="2"/>
  <c r="R72" i="2"/>
  <c r="S72" i="2"/>
  <c r="T72" i="2"/>
  <c r="P73" i="2"/>
  <c r="Q73" i="2"/>
  <c r="R73" i="2"/>
  <c r="S73" i="2"/>
  <c r="T73" i="2"/>
  <c r="P74" i="2"/>
  <c r="Q74" i="2"/>
  <c r="R74" i="2"/>
  <c r="S74" i="2"/>
  <c r="T74" i="2"/>
  <c r="P75" i="2"/>
  <c r="Q75" i="2"/>
  <c r="R75" i="2"/>
  <c r="S75" i="2"/>
  <c r="T75" i="2"/>
  <c r="P76" i="2"/>
  <c r="Q76" i="2"/>
  <c r="R76" i="2"/>
  <c r="S76" i="2"/>
  <c r="T76" i="2"/>
  <c r="P77" i="2"/>
  <c r="Q77" i="2"/>
  <c r="R77" i="2"/>
  <c r="S77" i="2"/>
  <c r="T77" i="2"/>
  <c r="P78" i="2"/>
  <c r="Q78" i="2"/>
  <c r="R78" i="2"/>
  <c r="S78" i="2"/>
  <c r="T78" i="2"/>
  <c r="P79" i="2"/>
  <c r="Q79" i="2"/>
  <c r="R79" i="2"/>
  <c r="S79" i="2"/>
  <c r="T79" i="2"/>
  <c r="P80" i="2"/>
  <c r="Q80" i="2"/>
  <c r="R80" i="2"/>
  <c r="S80" i="2"/>
  <c r="T80" i="2"/>
  <c r="P81" i="2"/>
  <c r="Q81" i="2"/>
  <c r="R81" i="2"/>
  <c r="S81" i="2"/>
  <c r="T81" i="2"/>
  <c r="P82" i="2"/>
  <c r="Q82" i="2"/>
  <c r="R82" i="2"/>
  <c r="S82" i="2"/>
  <c r="T82" i="2"/>
  <c r="P83" i="2"/>
  <c r="Q83" i="2"/>
  <c r="R83" i="2"/>
  <c r="S83" i="2"/>
  <c r="T83" i="2"/>
  <c r="P84" i="2"/>
  <c r="Q84" i="2"/>
  <c r="R84" i="2"/>
  <c r="S84" i="2"/>
  <c r="T84" i="2"/>
  <c r="P85" i="2"/>
  <c r="Q85" i="2"/>
  <c r="R85" i="2"/>
  <c r="S85" i="2"/>
  <c r="T85" i="2"/>
  <c r="P86" i="2"/>
  <c r="Q86" i="2"/>
  <c r="R86" i="2"/>
  <c r="S86" i="2"/>
  <c r="T86" i="2"/>
  <c r="P87" i="2"/>
  <c r="Q87" i="2"/>
  <c r="R87" i="2"/>
  <c r="S87" i="2"/>
  <c r="T87" i="2"/>
  <c r="P88" i="2"/>
  <c r="Q88" i="2"/>
  <c r="R88" i="2"/>
  <c r="S88" i="2"/>
  <c r="T88" i="2"/>
  <c r="P89" i="2"/>
  <c r="Q89" i="2"/>
  <c r="R89" i="2"/>
  <c r="S89" i="2"/>
  <c r="T89" i="2"/>
  <c r="P90" i="2"/>
  <c r="Q90" i="2"/>
  <c r="R90" i="2"/>
  <c r="S90" i="2"/>
  <c r="T90" i="2"/>
  <c r="P91" i="2"/>
  <c r="Q91" i="2"/>
  <c r="R91" i="2"/>
  <c r="S91" i="2"/>
  <c r="T91" i="2"/>
  <c r="P92" i="2"/>
  <c r="Q92" i="2"/>
  <c r="R92" i="2"/>
  <c r="S92" i="2"/>
  <c r="T92" i="2"/>
  <c r="P93" i="2"/>
  <c r="Q93" i="2"/>
  <c r="R93" i="2"/>
  <c r="S93" i="2"/>
  <c r="T93" i="2"/>
  <c r="P94" i="2"/>
  <c r="Q94" i="2"/>
  <c r="R94" i="2"/>
  <c r="S94" i="2"/>
  <c r="T94" i="2"/>
  <c r="P95" i="2"/>
  <c r="Q95" i="2"/>
  <c r="R95" i="2"/>
  <c r="S95" i="2"/>
  <c r="T95" i="2"/>
  <c r="P96" i="2"/>
  <c r="Q96" i="2"/>
  <c r="R96" i="2"/>
  <c r="S96" i="2"/>
  <c r="T96" i="2"/>
  <c r="P97" i="2"/>
  <c r="Q97" i="2"/>
  <c r="R97" i="2"/>
  <c r="S97" i="2"/>
  <c r="T97" i="2"/>
  <c r="P98" i="2"/>
  <c r="Q98" i="2"/>
  <c r="R98" i="2"/>
  <c r="S98" i="2"/>
  <c r="T98" i="2"/>
  <c r="P99" i="2"/>
  <c r="Q99" i="2"/>
  <c r="R99" i="2"/>
  <c r="S99" i="2"/>
  <c r="T99" i="2"/>
  <c r="P100" i="2"/>
  <c r="Q100" i="2"/>
  <c r="R100" i="2"/>
  <c r="S100" i="2"/>
  <c r="T100" i="2"/>
  <c r="P101" i="2"/>
  <c r="Q101" i="2"/>
  <c r="R101" i="2"/>
  <c r="S101" i="2"/>
  <c r="T101" i="2"/>
  <c r="P102" i="2"/>
  <c r="Q102" i="2"/>
  <c r="R102" i="2"/>
  <c r="S102" i="2"/>
  <c r="T102" i="2"/>
  <c r="P103" i="2"/>
  <c r="Q103" i="2"/>
  <c r="R103" i="2"/>
  <c r="S103" i="2"/>
  <c r="T103" i="2"/>
  <c r="P104" i="2"/>
  <c r="Q104" i="2"/>
  <c r="R104" i="2"/>
  <c r="S104" i="2"/>
  <c r="T104" i="2"/>
  <c r="P105" i="2"/>
  <c r="Q105" i="2"/>
  <c r="R105" i="2"/>
  <c r="S105" i="2"/>
  <c r="T105" i="2"/>
  <c r="P106" i="2"/>
  <c r="Q106" i="2"/>
  <c r="R106" i="2"/>
  <c r="S106" i="2"/>
  <c r="T106" i="2"/>
  <c r="P107" i="2"/>
  <c r="Q107" i="2"/>
  <c r="R107" i="2"/>
  <c r="S107" i="2"/>
  <c r="T107" i="2"/>
  <c r="P108" i="2"/>
  <c r="Q108" i="2"/>
  <c r="R108" i="2"/>
  <c r="S108" i="2"/>
  <c r="T108" i="2"/>
  <c r="P109" i="2"/>
  <c r="Q109" i="2"/>
  <c r="R109" i="2"/>
  <c r="S109" i="2"/>
  <c r="T109" i="2"/>
  <c r="P110" i="2"/>
  <c r="Q110" i="2"/>
  <c r="R110" i="2"/>
  <c r="S110" i="2"/>
  <c r="T110" i="2"/>
  <c r="P111" i="2"/>
  <c r="Q111" i="2"/>
  <c r="R111" i="2"/>
  <c r="S111" i="2"/>
  <c r="T111" i="2"/>
  <c r="P112" i="2"/>
  <c r="Q112" i="2"/>
  <c r="R112" i="2"/>
  <c r="S112" i="2"/>
  <c r="T112" i="2"/>
  <c r="P113" i="2"/>
  <c r="Q113" i="2"/>
  <c r="R113" i="2"/>
  <c r="S113" i="2"/>
  <c r="T113" i="2"/>
  <c r="P114" i="2"/>
  <c r="Q114" i="2"/>
  <c r="R114" i="2"/>
  <c r="S114" i="2"/>
  <c r="T114" i="2"/>
  <c r="P115" i="2"/>
  <c r="Q115" i="2"/>
  <c r="R115" i="2"/>
  <c r="S115" i="2"/>
  <c r="T115" i="2"/>
  <c r="P116" i="2"/>
  <c r="Q116" i="2"/>
  <c r="R116" i="2"/>
  <c r="S116" i="2"/>
  <c r="T116" i="2"/>
  <c r="P120" i="2"/>
  <c r="Q120" i="2"/>
  <c r="R120" i="2"/>
  <c r="S120" i="2"/>
  <c r="T120" i="2"/>
  <c r="P121" i="2"/>
  <c r="Q121" i="2"/>
  <c r="R121" i="2"/>
  <c r="S121" i="2"/>
  <c r="T121" i="2"/>
  <c r="P122" i="2"/>
  <c r="Q122" i="2"/>
  <c r="R122" i="2"/>
  <c r="S122" i="2"/>
  <c r="T122" i="2"/>
  <c r="P123" i="2"/>
  <c r="Q123" i="2"/>
  <c r="R123" i="2"/>
  <c r="S123" i="2"/>
  <c r="T123" i="2"/>
  <c r="P124" i="2"/>
  <c r="Q124" i="2"/>
  <c r="R124" i="2"/>
  <c r="S124" i="2"/>
  <c r="T124" i="2"/>
  <c r="P125" i="2"/>
  <c r="Q125" i="2"/>
  <c r="R125" i="2"/>
  <c r="S125" i="2"/>
  <c r="T125" i="2"/>
  <c r="P126" i="2"/>
  <c r="Q126" i="2"/>
  <c r="R126" i="2"/>
  <c r="S126" i="2"/>
  <c r="T126" i="2"/>
  <c r="P127" i="2"/>
  <c r="Q127" i="2"/>
  <c r="R127" i="2"/>
  <c r="S127" i="2"/>
  <c r="T127" i="2"/>
  <c r="P128" i="2"/>
  <c r="Q128" i="2"/>
  <c r="R128" i="2"/>
  <c r="S128" i="2"/>
  <c r="T128" i="2"/>
  <c r="P129" i="2"/>
  <c r="Q129" i="2"/>
  <c r="R129" i="2"/>
  <c r="S129" i="2"/>
  <c r="T129" i="2"/>
  <c r="P130" i="2"/>
  <c r="Q130" i="2"/>
  <c r="R130" i="2"/>
  <c r="S130" i="2"/>
  <c r="T130" i="2"/>
  <c r="P131" i="2"/>
  <c r="Q131" i="2"/>
  <c r="R131" i="2"/>
  <c r="S131" i="2"/>
  <c r="T131" i="2"/>
  <c r="P132" i="2"/>
  <c r="Q132" i="2"/>
  <c r="R132" i="2"/>
  <c r="S132" i="2"/>
  <c r="T132" i="2"/>
  <c r="P133" i="2"/>
  <c r="Q133" i="2"/>
  <c r="R133" i="2"/>
  <c r="S133" i="2"/>
  <c r="T133" i="2"/>
  <c r="P134" i="2"/>
  <c r="Q134" i="2"/>
  <c r="R134" i="2"/>
  <c r="S134" i="2"/>
  <c r="T134" i="2"/>
  <c r="P135" i="2"/>
  <c r="Q135" i="2"/>
  <c r="R135" i="2"/>
  <c r="S135" i="2"/>
  <c r="T135" i="2"/>
  <c r="P136" i="2"/>
  <c r="Q136" i="2"/>
  <c r="R136" i="2"/>
  <c r="S136" i="2"/>
  <c r="T136" i="2"/>
  <c r="P137" i="2"/>
  <c r="Q137" i="2"/>
  <c r="R137" i="2"/>
  <c r="S137" i="2"/>
  <c r="T137" i="2"/>
  <c r="P138" i="2"/>
  <c r="Q138" i="2"/>
  <c r="R138" i="2"/>
  <c r="S138" i="2"/>
  <c r="T138" i="2"/>
  <c r="P139" i="2"/>
  <c r="Q139" i="2"/>
  <c r="R139" i="2"/>
  <c r="S139" i="2"/>
  <c r="T139" i="2"/>
  <c r="P140" i="2"/>
  <c r="Q140" i="2"/>
  <c r="R140" i="2"/>
  <c r="S140" i="2"/>
  <c r="T140" i="2"/>
  <c r="P141" i="2"/>
  <c r="Q141" i="2"/>
  <c r="R141" i="2"/>
  <c r="S141" i="2"/>
  <c r="T141" i="2"/>
  <c r="P142" i="2"/>
  <c r="Q142" i="2"/>
  <c r="R142" i="2"/>
  <c r="S142" i="2"/>
  <c r="T142" i="2"/>
  <c r="P143" i="2"/>
  <c r="Q143" i="2"/>
  <c r="R143" i="2"/>
  <c r="S143" i="2"/>
  <c r="T143" i="2"/>
  <c r="P144" i="2"/>
  <c r="Q144" i="2"/>
  <c r="R144" i="2"/>
  <c r="S144" i="2"/>
  <c r="T144" i="2"/>
  <c r="P145" i="2"/>
  <c r="Q145" i="2"/>
  <c r="R145" i="2"/>
  <c r="S145" i="2"/>
  <c r="T145" i="2"/>
  <c r="P146" i="2"/>
  <c r="Q146" i="2"/>
  <c r="R146" i="2"/>
  <c r="S146" i="2"/>
  <c r="T146" i="2"/>
  <c r="P147" i="2"/>
  <c r="Q147" i="2"/>
  <c r="R147" i="2"/>
  <c r="S147" i="2"/>
  <c r="T147" i="2"/>
  <c r="P148" i="2"/>
  <c r="Q148" i="2"/>
  <c r="R148" i="2"/>
  <c r="S148" i="2"/>
  <c r="T148" i="2"/>
  <c r="P149" i="2"/>
  <c r="Q149" i="2"/>
  <c r="R149" i="2"/>
  <c r="S149" i="2"/>
  <c r="T149" i="2"/>
  <c r="P150" i="2"/>
  <c r="Q150" i="2"/>
  <c r="R150" i="2"/>
  <c r="S150" i="2"/>
  <c r="T150" i="2"/>
  <c r="P151" i="2"/>
  <c r="Q151" i="2"/>
  <c r="R151" i="2"/>
  <c r="S151" i="2"/>
  <c r="T151" i="2"/>
  <c r="P152" i="2"/>
  <c r="Q152" i="2"/>
  <c r="R152" i="2"/>
  <c r="S152" i="2"/>
  <c r="T152" i="2"/>
  <c r="P153" i="2"/>
  <c r="Q153" i="2"/>
  <c r="R153" i="2"/>
  <c r="S153" i="2"/>
  <c r="T153" i="2"/>
  <c r="P154" i="2"/>
  <c r="Q154" i="2"/>
  <c r="R154" i="2"/>
  <c r="S154" i="2"/>
  <c r="T154" i="2"/>
  <c r="P155" i="2"/>
  <c r="Q155" i="2"/>
  <c r="R155" i="2"/>
  <c r="S155" i="2"/>
  <c r="T155" i="2"/>
  <c r="P156" i="2"/>
  <c r="Q156" i="2"/>
  <c r="R156" i="2"/>
  <c r="S156" i="2"/>
  <c r="T156" i="2"/>
  <c r="P157" i="2"/>
  <c r="Q157" i="2"/>
  <c r="R157" i="2"/>
  <c r="S157" i="2"/>
  <c r="T157" i="2"/>
  <c r="P158" i="2"/>
  <c r="Q158" i="2"/>
  <c r="R158" i="2"/>
  <c r="S158" i="2"/>
  <c r="T158" i="2"/>
  <c r="P159" i="2"/>
  <c r="Q159" i="2"/>
  <c r="R159" i="2"/>
  <c r="S159" i="2"/>
  <c r="T159" i="2"/>
  <c r="P160" i="2"/>
  <c r="Q160" i="2"/>
  <c r="R160" i="2"/>
  <c r="S160" i="2"/>
  <c r="T160" i="2"/>
  <c r="P161" i="2"/>
  <c r="Q161" i="2"/>
  <c r="R161" i="2"/>
  <c r="S161" i="2"/>
  <c r="T161" i="2"/>
  <c r="P162" i="2"/>
  <c r="Q162" i="2"/>
  <c r="R162" i="2"/>
  <c r="S162" i="2"/>
  <c r="T162" i="2"/>
  <c r="P163" i="2"/>
  <c r="Q163" i="2"/>
  <c r="R163" i="2"/>
  <c r="S163" i="2"/>
  <c r="T163" i="2"/>
  <c r="P164" i="2"/>
  <c r="Q164" i="2"/>
  <c r="R164" i="2"/>
  <c r="S164" i="2"/>
  <c r="T164" i="2"/>
  <c r="P165" i="2"/>
  <c r="Q165" i="2"/>
  <c r="R165" i="2"/>
  <c r="S165" i="2"/>
  <c r="T165" i="2"/>
  <c r="P166" i="2"/>
  <c r="Q166" i="2"/>
  <c r="R166" i="2"/>
  <c r="S166" i="2"/>
  <c r="T166" i="2"/>
  <c r="P167" i="2"/>
  <c r="Q167" i="2"/>
  <c r="R167" i="2"/>
  <c r="S167" i="2"/>
  <c r="T167" i="2"/>
  <c r="P168" i="2"/>
  <c r="Q168" i="2"/>
  <c r="R168" i="2"/>
  <c r="S168" i="2"/>
  <c r="T168" i="2"/>
  <c r="P169" i="2"/>
  <c r="Q169" i="2"/>
  <c r="R169" i="2"/>
  <c r="S169" i="2"/>
  <c r="T169" i="2"/>
  <c r="P170" i="2"/>
  <c r="Q170" i="2"/>
  <c r="R170" i="2"/>
  <c r="S170" i="2"/>
  <c r="T170" i="2"/>
  <c r="P171" i="2"/>
  <c r="Q171" i="2"/>
  <c r="R171" i="2"/>
  <c r="S171" i="2"/>
  <c r="T171" i="2"/>
  <c r="P172" i="2"/>
  <c r="Q172" i="2"/>
  <c r="R172" i="2"/>
  <c r="S172" i="2"/>
  <c r="T172" i="2"/>
  <c r="P173" i="2"/>
  <c r="Q173" i="2"/>
  <c r="R173" i="2"/>
  <c r="S173" i="2"/>
  <c r="T173" i="2"/>
  <c r="P174" i="2"/>
  <c r="Q174" i="2"/>
  <c r="R174" i="2"/>
  <c r="S174" i="2"/>
  <c r="T174" i="2"/>
  <c r="P175" i="2"/>
  <c r="Q175" i="2"/>
  <c r="R175" i="2"/>
  <c r="S175" i="2"/>
  <c r="T175" i="2"/>
  <c r="P176" i="2"/>
  <c r="Q176" i="2"/>
  <c r="R176" i="2"/>
  <c r="S176" i="2"/>
  <c r="T176" i="2"/>
  <c r="P177" i="2"/>
  <c r="Q177" i="2"/>
  <c r="R177" i="2"/>
  <c r="S177" i="2"/>
  <c r="T177" i="2"/>
  <c r="P178" i="2"/>
  <c r="Q178" i="2"/>
  <c r="R178" i="2"/>
  <c r="S178" i="2"/>
  <c r="T178" i="2"/>
  <c r="P179" i="2"/>
  <c r="Q179" i="2"/>
  <c r="R179" i="2"/>
  <c r="S179" i="2"/>
  <c r="T179" i="2"/>
  <c r="P180" i="2"/>
  <c r="Q180" i="2"/>
  <c r="R180" i="2"/>
  <c r="S180" i="2"/>
  <c r="T180" i="2"/>
  <c r="P181" i="2"/>
  <c r="Q181" i="2"/>
  <c r="R181" i="2"/>
  <c r="S181" i="2"/>
  <c r="T181" i="2"/>
  <c r="P182" i="2"/>
  <c r="Q182" i="2"/>
  <c r="R182" i="2"/>
  <c r="S182" i="2"/>
  <c r="T182" i="2"/>
  <c r="P183" i="2"/>
  <c r="Q183" i="2"/>
  <c r="R183" i="2"/>
  <c r="S183" i="2"/>
  <c r="T183" i="2"/>
  <c r="P184" i="2"/>
  <c r="Q184" i="2"/>
  <c r="R184" i="2"/>
  <c r="S184" i="2"/>
  <c r="T184" i="2"/>
  <c r="P185" i="2"/>
  <c r="Q185" i="2"/>
  <c r="R185" i="2"/>
  <c r="S185" i="2"/>
  <c r="T185" i="2"/>
  <c r="P186" i="2"/>
  <c r="Q186" i="2"/>
  <c r="R186" i="2"/>
  <c r="S186" i="2"/>
  <c r="T186" i="2"/>
  <c r="P187" i="2"/>
  <c r="Q187" i="2"/>
  <c r="R187" i="2"/>
  <c r="S187" i="2"/>
  <c r="T187" i="2"/>
  <c r="P188" i="2"/>
  <c r="Q188" i="2"/>
  <c r="R188" i="2"/>
  <c r="S188" i="2"/>
  <c r="T188" i="2"/>
  <c r="P189" i="2"/>
  <c r="Q189" i="2"/>
  <c r="R189" i="2"/>
  <c r="S189" i="2"/>
  <c r="T189" i="2"/>
  <c r="P190" i="2"/>
  <c r="Q190" i="2"/>
  <c r="R190" i="2"/>
  <c r="S190" i="2"/>
  <c r="T190" i="2"/>
  <c r="P191" i="2"/>
  <c r="Q191" i="2"/>
  <c r="R191" i="2"/>
  <c r="S191" i="2"/>
  <c r="T191" i="2"/>
  <c r="P192" i="2"/>
  <c r="Q192" i="2"/>
  <c r="R192" i="2"/>
  <c r="S192" i="2"/>
  <c r="T192" i="2"/>
  <c r="P193" i="2"/>
  <c r="Q193" i="2"/>
  <c r="R193" i="2"/>
  <c r="S193" i="2"/>
  <c r="T193" i="2"/>
  <c r="P194" i="2"/>
  <c r="Q194" i="2"/>
  <c r="R194" i="2"/>
  <c r="S194" i="2"/>
  <c r="T194" i="2"/>
  <c r="P195" i="2"/>
  <c r="Q195" i="2"/>
  <c r="R195" i="2"/>
  <c r="S195" i="2"/>
  <c r="T195" i="2"/>
  <c r="P196" i="2"/>
  <c r="Q196" i="2"/>
  <c r="R196" i="2"/>
  <c r="S196" i="2"/>
  <c r="T196" i="2"/>
  <c r="P197" i="2"/>
  <c r="Q197" i="2"/>
  <c r="R197" i="2"/>
  <c r="S197" i="2"/>
  <c r="T197" i="2"/>
  <c r="P198" i="2"/>
  <c r="Q198" i="2"/>
  <c r="R198" i="2"/>
  <c r="S198" i="2"/>
  <c r="T198" i="2"/>
  <c r="P199" i="2"/>
  <c r="Q199" i="2"/>
  <c r="R199" i="2"/>
  <c r="S199" i="2"/>
  <c r="T199" i="2"/>
  <c r="P200" i="2"/>
  <c r="Q200" i="2"/>
  <c r="R200" i="2"/>
  <c r="S200" i="2"/>
  <c r="T200" i="2"/>
  <c r="P201" i="2"/>
  <c r="Q201" i="2"/>
  <c r="R201" i="2"/>
  <c r="S201" i="2"/>
  <c r="T201" i="2"/>
  <c r="P202" i="2"/>
  <c r="Q202" i="2"/>
  <c r="R202" i="2"/>
  <c r="S202" i="2"/>
  <c r="T202" i="2"/>
  <c r="P203" i="2"/>
  <c r="Q203" i="2"/>
  <c r="R203" i="2"/>
  <c r="S203" i="2"/>
  <c r="T203" i="2"/>
  <c r="P204" i="2"/>
  <c r="Q204" i="2"/>
  <c r="R204" i="2"/>
  <c r="S204" i="2"/>
  <c r="T204" i="2"/>
  <c r="P205" i="2"/>
  <c r="Q205" i="2"/>
  <c r="R205" i="2"/>
  <c r="S205" i="2"/>
  <c r="T205" i="2"/>
  <c r="P206" i="2"/>
  <c r="Q206" i="2"/>
  <c r="R206" i="2"/>
  <c r="S206" i="2"/>
  <c r="T206" i="2"/>
  <c r="P207" i="2"/>
  <c r="Q207" i="2"/>
  <c r="R207" i="2"/>
  <c r="S207" i="2"/>
  <c r="T207" i="2"/>
  <c r="P208" i="2"/>
  <c r="Q208" i="2"/>
  <c r="R208" i="2"/>
  <c r="S208" i="2"/>
  <c r="T208" i="2"/>
  <c r="P209" i="2"/>
  <c r="Q209" i="2"/>
  <c r="R209" i="2"/>
  <c r="S209" i="2"/>
  <c r="T209" i="2"/>
  <c r="P210" i="2"/>
  <c r="Q210" i="2"/>
  <c r="R210" i="2"/>
  <c r="S210" i="2"/>
  <c r="T210" i="2"/>
  <c r="P211" i="2"/>
  <c r="Q211" i="2"/>
  <c r="R211" i="2"/>
  <c r="S211" i="2"/>
  <c r="T211" i="2"/>
  <c r="P212" i="2"/>
  <c r="Q212" i="2"/>
  <c r="R212" i="2"/>
  <c r="S212" i="2"/>
  <c r="T212" i="2"/>
  <c r="P213" i="2"/>
  <c r="Q213" i="2"/>
  <c r="R213" i="2"/>
  <c r="S213" i="2"/>
  <c r="T213" i="2"/>
  <c r="P214" i="2"/>
  <c r="Q214" i="2"/>
  <c r="R214" i="2"/>
  <c r="S214" i="2"/>
  <c r="T214" i="2"/>
  <c r="P215" i="2"/>
  <c r="Q215" i="2"/>
  <c r="R215" i="2"/>
  <c r="S215" i="2"/>
  <c r="T215" i="2"/>
  <c r="P216" i="2"/>
  <c r="Q216" i="2"/>
  <c r="R216" i="2"/>
  <c r="S216" i="2"/>
  <c r="T216" i="2"/>
  <c r="P217" i="2"/>
  <c r="Q217" i="2"/>
  <c r="R217" i="2"/>
  <c r="S217" i="2"/>
  <c r="T217" i="2"/>
  <c r="P218" i="2"/>
  <c r="Q218" i="2"/>
  <c r="R218" i="2"/>
  <c r="S218" i="2"/>
  <c r="T218" i="2"/>
  <c r="P219" i="2"/>
  <c r="Q219" i="2"/>
  <c r="R219" i="2"/>
  <c r="S219" i="2"/>
  <c r="T219" i="2"/>
  <c r="P220" i="2"/>
  <c r="Q220" i="2"/>
  <c r="R220" i="2"/>
  <c r="S220" i="2"/>
  <c r="T220" i="2"/>
  <c r="P221" i="2"/>
  <c r="Q221" i="2"/>
  <c r="R221" i="2"/>
  <c r="S221" i="2"/>
  <c r="T221" i="2"/>
  <c r="P222" i="2"/>
  <c r="Q222" i="2"/>
  <c r="R222" i="2"/>
  <c r="S222" i="2"/>
  <c r="T222" i="2"/>
  <c r="P223" i="2"/>
  <c r="Q223" i="2"/>
  <c r="R223" i="2"/>
  <c r="S223" i="2"/>
  <c r="T223" i="2"/>
  <c r="P224" i="2"/>
  <c r="Q224" i="2"/>
  <c r="R224" i="2"/>
  <c r="S224" i="2"/>
  <c r="T224" i="2"/>
  <c r="P225" i="2"/>
  <c r="Q225" i="2"/>
  <c r="R225" i="2"/>
  <c r="S225" i="2"/>
  <c r="T225" i="2"/>
  <c r="P226" i="2"/>
  <c r="Q226" i="2"/>
  <c r="R226" i="2"/>
  <c r="S226" i="2"/>
  <c r="T226" i="2"/>
  <c r="P227" i="2"/>
  <c r="Q227" i="2"/>
  <c r="R227" i="2"/>
  <c r="S227" i="2"/>
  <c r="T227" i="2"/>
  <c r="P228" i="2"/>
  <c r="Q228" i="2"/>
  <c r="R228" i="2"/>
  <c r="S228" i="2"/>
  <c r="T228" i="2"/>
  <c r="P229" i="2"/>
  <c r="Q229" i="2"/>
  <c r="R229" i="2"/>
  <c r="S229" i="2"/>
  <c r="T229" i="2"/>
  <c r="P230" i="2"/>
  <c r="Q230" i="2"/>
  <c r="R230" i="2"/>
  <c r="S230" i="2"/>
  <c r="T230" i="2"/>
  <c r="P231" i="2"/>
  <c r="Q231" i="2"/>
  <c r="R231" i="2"/>
  <c r="S231" i="2"/>
  <c r="T231" i="2"/>
  <c r="P232" i="2"/>
  <c r="Q232" i="2"/>
  <c r="R232" i="2"/>
  <c r="S232" i="2"/>
  <c r="T232" i="2"/>
  <c r="P233" i="2"/>
  <c r="Q233" i="2"/>
  <c r="R233" i="2"/>
  <c r="S233" i="2"/>
  <c r="T233" i="2"/>
  <c r="P234" i="2"/>
  <c r="Q234" i="2"/>
  <c r="R234" i="2"/>
  <c r="S234" i="2"/>
  <c r="T234" i="2"/>
  <c r="P235" i="2"/>
  <c r="Q235" i="2"/>
  <c r="R235" i="2"/>
  <c r="S235" i="2"/>
  <c r="T235" i="2"/>
  <c r="P236" i="2"/>
  <c r="Q236" i="2"/>
  <c r="R236" i="2"/>
  <c r="S236" i="2"/>
  <c r="T236" i="2"/>
  <c r="P237" i="2"/>
  <c r="Q237" i="2"/>
  <c r="R237" i="2"/>
  <c r="S237" i="2"/>
  <c r="T237" i="2"/>
  <c r="P238" i="2"/>
  <c r="Q238" i="2"/>
  <c r="R238" i="2"/>
  <c r="S238" i="2"/>
  <c r="T238" i="2"/>
  <c r="P239" i="2"/>
  <c r="Q239" i="2"/>
  <c r="R239" i="2"/>
  <c r="S239" i="2"/>
  <c r="T239" i="2"/>
  <c r="P240" i="2"/>
  <c r="Q240" i="2"/>
  <c r="R240" i="2"/>
  <c r="S240" i="2"/>
  <c r="T240" i="2"/>
  <c r="P241" i="2"/>
  <c r="Q241" i="2"/>
  <c r="R241" i="2"/>
  <c r="S241" i="2"/>
  <c r="T241" i="2"/>
  <c r="P242" i="2"/>
  <c r="Q242" i="2"/>
  <c r="R242" i="2"/>
  <c r="S242" i="2"/>
  <c r="T242" i="2"/>
  <c r="P243" i="2"/>
  <c r="Q243" i="2"/>
  <c r="R243" i="2"/>
  <c r="S243" i="2"/>
  <c r="T243" i="2"/>
  <c r="P244" i="2"/>
  <c r="Q244" i="2"/>
  <c r="R244" i="2"/>
  <c r="S244" i="2"/>
  <c r="T244" i="2"/>
  <c r="P246" i="2"/>
  <c r="Q246" i="2"/>
  <c r="R246" i="2"/>
  <c r="S246" i="2"/>
  <c r="T246" i="2"/>
  <c r="P247" i="2"/>
  <c r="Q247" i="2"/>
  <c r="R247" i="2"/>
  <c r="S247" i="2"/>
  <c r="T247" i="2"/>
  <c r="P248" i="2"/>
  <c r="Q248" i="2"/>
  <c r="R248" i="2"/>
  <c r="S248" i="2"/>
  <c r="T248" i="2"/>
  <c r="P249" i="2"/>
  <c r="Q249" i="2"/>
  <c r="R249" i="2"/>
  <c r="S249" i="2"/>
  <c r="T249" i="2"/>
  <c r="P250" i="2"/>
  <c r="Q250" i="2"/>
  <c r="R250" i="2"/>
  <c r="S250" i="2"/>
  <c r="T250" i="2"/>
  <c r="P251" i="2"/>
  <c r="Q251" i="2"/>
  <c r="R251" i="2"/>
  <c r="S251" i="2"/>
  <c r="T251" i="2"/>
  <c r="P252" i="2"/>
  <c r="Q252" i="2"/>
  <c r="R252" i="2"/>
  <c r="S252" i="2"/>
  <c r="T252" i="2"/>
  <c r="P253" i="2"/>
  <c r="Q253" i="2"/>
  <c r="R253" i="2"/>
  <c r="S253" i="2"/>
  <c r="T253" i="2"/>
  <c r="P254" i="2"/>
  <c r="Q254" i="2"/>
  <c r="R254" i="2"/>
  <c r="S254" i="2"/>
  <c r="T254" i="2"/>
  <c r="P255" i="2"/>
  <c r="Q255" i="2"/>
  <c r="R255" i="2"/>
  <c r="S255" i="2"/>
  <c r="T255" i="2"/>
  <c r="P256" i="2"/>
  <c r="Q256" i="2"/>
  <c r="R256" i="2"/>
  <c r="S256" i="2"/>
  <c r="T256" i="2"/>
  <c r="P257" i="2"/>
  <c r="Q257" i="2"/>
  <c r="R257" i="2"/>
  <c r="S257" i="2"/>
  <c r="T257" i="2"/>
  <c r="P258" i="2"/>
  <c r="Q258" i="2"/>
  <c r="R258" i="2"/>
  <c r="S258" i="2"/>
  <c r="T258" i="2"/>
  <c r="P259" i="2"/>
  <c r="Q259" i="2"/>
  <c r="R259" i="2"/>
  <c r="S259" i="2"/>
  <c r="T259" i="2"/>
  <c r="P260" i="2"/>
  <c r="Q260" i="2"/>
  <c r="R260" i="2"/>
  <c r="S260" i="2"/>
  <c r="T260" i="2"/>
  <c r="P261" i="2"/>
  <c r="Q261" i="2"/>
  <c r="R261" i="2"/>
  <c r="S261" i="2"/>
  <c r="T261" i="2"/>
  <c r="P262" i="2"/>
  <c r="Q262" i="2"/>
  <c r="R262" i="2"/>
  <c r="S262" i="2"/>
  <c r="T262" i="2"/>
  <c r="P263" i="2"/>
  <c r="Q263" i="2"/>
  <c r="R263" i="2"/>
  <c r="S263" i="2"/>
  <c r="T263" i="2"/>
  <c r="P264" i="2"/>
  <c r="Q264" i="2"/>
  <c r="R264" i="2"/>
  <c r="S264" i="2"/>
  <c r="T264" i="2"/>
  <c r="P265" i="2"/>
  <c r="Q265" i="2"/>
  <c r="R265" i="2"/>
  <c r="S265" i="2"/>
  <c r="T265" i="2"/>
  <c r="P266" i="2"/>
  <c r="Q266" i="2"/>
  <c r="R266" i="2"/>
  <c r="S266" i="2"/>
  <c r="T266" i="2"/>
  <c r="P267" i="2"/>
  <c r="Q267" i="2"/>
  <c r="R267" i="2"/>
  <c r="S267" i="2"/>
  <c r="T267" i="2"/>
  <c r="P268" i="2"/>
  <c r="Q268" i="2"/>
  <c r="R268" i="2"/>
  <c r="S268" i="2"/>
  <c r="T268" i="2"/>
  <c r="P269" i="2"/>
  <c r="Q269" i="2"/>
  <c r="R269" i="2"/>
  <c r="S269" i="2"/>
  <c r="T269" i="2"/>
  <c r="P270" i="2"/>
  <c r="Q270" i="2"/>
  <c r="R270" i="2"/>
  <c r="S270" i="2"/>
  <c r="T270" i="2"/>
  <c r="P271" i="2"/>
  <c r="Q271" i="2"/>
  <c r="R271" i="2"/>
  <c r="S271" i="2"/>
  <c r="T271" i="2"/>
  <c r="P272" i="2"/>
  <c r="Q272" i="2"/>
  <c r="R272" i="2"/>
  <c r="S272" i="2"/>
  <c r="T272" i="2"/>
  <c r="P273" i="2"/>
  <c r="Q273" i="2"/>
  <c r="R273" i="2"/>
  <c r="S273" i="2"/>
  <c r="T273" i="2"/>
  <c r="P274" i="2"/>
  <c r="Q274" i="2"/>
  <c r="R274" i="2"/>
  <c r="S274" i="2"/>
  <c r="T274" i="2"/>
  <c r="P275" i="2"/>
  <c r="Q275" i="2"/>
  <c r="R275" i="2"/>
  <c r="S275" i="2"/>
  <c r="T275" i="2"/>
  <c r="P276" i="2"/>
  <c r="Q276" i="2"/>
  <c r="R276" i="2"/>
  <c r="S276" i="2"/>
  <c r="T276" i="2"/>
  <c r="P277" i="2"/>
  <c r="Q277" i="2"/>
  <c r="R277" i="2"/>
  <c r="S277" i="2"/>
  <c r="T277" i="2"/>
  <c r="P278" i="2"/>
  <c r="Q278" i="2"/>
  <c r="R278" i="2"/>
  <c r="S278" i="2"/>
  <c r="T278" i="2"/>
  <c r="P279" i="2"/>
  <c r="Q279" i="2"/>
  <c r="R279" i="2"/>
  <c r="S279" i="2"/>
  <c r="T279" i="2"/>
  <c r="P280" i="2"/>
  <c r="Q280" i="2"/>
  <c r="R280" i="2"/>
  <c r="S280" i="2"/>
  <c r="T280" i="2"/>
  <c r="P281" i="2"/>
  <c r="Q281" i="2"/>
  <c r="R281" i="2"/>
  <c r="S281" i="2"/>
  <c r="T281" i="2"/>
  <c r="P282" i="2"/>
  <c r="Q282" i="2"/>
  <c r="R282" i="2"/>
  <c r="S282" i="2"/>
  <c r="T282" i="2"/>
  <c r="P283" i="2"/>
  <c r="Q283" i="2"/>
  <c r="R283" i="2"/>
  <c r="S283" i="2"/>
  <c r="T283" i="2"/>
  <c r="P284" i="2"/>
  <c r="Q284" i="2"/>
  <c r="R284" i="2"/>
  <c r="S284" i="2"/>
  <c r="T284" i="2"/>
  <c r="P285" i="2"/>
  <c r="Q285" i="2"/>
  <c r="R285" i="2"/>
  <c r="S285" i="2"/>
  <c r="T285" i="2"/>
  <c r="P286" i="2"/>
  <c r="Q286" i="2"/>
  <c r="R286" i="2"/>
  <c r="S286" i="2"/>
  <c r="T286" i="2"/>
  <c r="P287" i="2"/>
  <c r="Q287" i="2"/>
  <c r="R287" i="2"/>
  <c r="S287" i="2"/>
  <c r="T287" i="2"/>
  <c r="P288" i="2"/>
  <c r="Q288" i="2"/>
  <c r="R288" i="2"/>
  <c r="S288" i="2"/>
  <c r="T288" i="2"/>
  <c r="P289" i="2"/>
  <c r="Q289" i="2"/>
  <c r="R289" i="2"/>
  <c r="S289" i="2"/>
  <c r="T289" i="2"/>
  <c r="P290" i="2"/>
  <c r="Q290" i="2"/>
  <c r="R290" i="2"/>
  <c r="S290" i="2"/>
  <c r="T290" i="2"/>
  <c r="P291" i="2"/>
  <c r="Q291" i="2"/>
  <c r="R291" i="2"/>
  <c r="S291" i="2"/>
  <c r="T291" i="2"/>
  <c r="P292" i="2"/>
  <c r="Q292" i="2"/>
  <c r="R292" i="2"/>
  <c r="S292" i="2"/>
  <c r="T292" i="2"/>
  <c r="P293" i="2"/>
  <c r="Q293" i="2"/>
  <c r="R293" i="2"/>
  <c r="S293" i="2"/>
  <c r="T293" i="2"/>
  <c r="P294" i="2"/>
  <c r="Q294" i="2"/>
  <c r="R294" i="2"/>
  <c r="S294" i="2"/>
  <c r="T294" i="2"/>
  <c r="P295" i="2"/>
  <c r="Q295" i="2"/>
  <c r="R295" i="2"/>
  <c r="S295" i="2"/>
  <c r="T295" i="2"/>
  <c r="P296" i="2"/>
  <c r="Q296" i="2"/>
  <c r="R296" i="2"/>
  <c r="S296" i="2"/>
  <c r="T296" i="2"/>
  <c r="P297" i="2"/>
  <c r="Q297" i="2"/>
  <c r="R297" i="2"/>
  <c r="S297" i="2"/>
  <c r="T297" i="2"/>
  <c r="P298" i="2"/>
  <c r="Q298" i="2"/>
  <c r="R298" i="2"/>
  <c r="S298" i="2"/>
  <c r="T298" i="2"/>
  <c r="P299" i="2"/>
  <c r="Q299" i="2"/>
  <c r="R299" i="2"/>
  <c r="S299" i="2"/>
  <c r="T299" i="2"/>
  <c r="P300" i="2"/>
  <c r="Q300" i="2"/>
  <c r="R300" i="2"/>
  <c r="S300" i="2"/>
  <c r="T300" i="2"/>
  <c r="P301" i="2"/>
  <c r="Q301" i="2"/>
  <c r="R301" i="2"/>
  <c r="S301" i="2"/>
  <c r="T301" i="2"/>
  <c r="P302" i="2"/>
  <c r="Q302" i="2"/>
  <c r="R302" i="2"/>
  <c r="S302" i="2"/>
  <c r="T302" i="2"/>
  <c r="P303" i="2"/>
  <c r="Q303" i="2"/>
  <c r="R303" i="2"/>
  <c r="S303" i="2"/>
  <c r="T303" i="2"/>
  <c r="P304" i="2"/>
  <c r="Q304" i="2"/>
  <c r="R304" i="2"/>
  <c r="S304" i="2"/>
  <c r="T304" i="2"/>
  <c r="P305" i="2"/>
  <c r="Q305" i="2"/>
  <c r="R305" i="2"/>
  <c r="S305" i="2"/>
  <c r="T305" i="2"/>
  <c r="P306" i="2"/>
  <c r="Q306" i="2"/>
  <c r="R306" i="2"/>
  <c r="S306" i="2"/>
  <c r="T306" i="2"/>
  <c r="P307" i="2"/>
  <c r="Q307" i="2"/>
  <c r="R307" i="2"/>
  <c r="S307" i="2"/>
  <c r="T307" i="2"/>
  <c r="P308" i="2"/>
  <c r="Q308" i="2"/>
  <c r="R308" i="2"/>
  <c r="S308" i="2"/>
  <c r="T308" i="2"/>
  <c r="P309" i="2"/>
  <c r="Q309" i="2"/>
  <c r="R309" i="2"/>
  <c r="S309" i="2"/>
  <c r="T309" i="2"/>
  <c r="P310" i="2"/>
  <c r="Q310" i="2"/>
  <c r="R310" i="2"/>
  <c r="S310" i="2"/>
  <c r="T310" i="2"/>
  <c r="P311" i="2"/>
  <c r="Q311" i="2"/>
  <c r="R311" i="2"/>
  <c r="S311" i="2"/>
  <c r="T311" i="2"/>
  <c r="P312" i="2"/>
  <c r="Q312" i="2"/>
  <c r="R312" i="2"/>
  <c r="S312" i="2"/>
  <c r="T312" i="2"/>
  <c r="P318" i="2"/>
  <c r="Q318" i="2"/>
  <c r="R318" i="2"/>
  <c r="S318" i="2"/>
  <c r="T318" i="2"/>
  <c r="P313" i="2"/>
  <c r="Q313" i="2"/>
  <c r="R313" i="2"/>
  <c r="S313" i="2"/>
  <c r="T313" i="2"/>
  <c r="P314" i="2"/>
  <c r="Q314" i="2"/>
  <c r="R314" i="2"/>
  <c r="S314" i="2"/>
  <c r="T314" i="2"/>
  <c r="P315" i="2"/>
  <c r="Q315" i="2"/>
  <c r="R315" i="2"/>
  <c r="S315" i="2"/>
  <c r="T315" i="2"/>
  <c r="P316" i="2"/>
  <c r="Q316" i="2"/>
  <c r="R316" i="2"/>
  <c r="S316" i="2"/>
  <c r="T316" i="2"/>
  <c r="P317" i="2"/>
  <c r="Q317" i="2"/>
  <c r="R317" i="2"/>
  <c r="S317" i="2"/>
  <c r="T317" i="2"/>
  <c r="P319" i="2"/>
  <c r="Q319" i="2"/>
  <c r="R319" i="2"/>
  <c r="S319" i="2"/>
  <c r="T319" i="2"/>
  <c r="P320" i="2"/>
  <c r="Q320" i="2"/>
  <c r="R320" i="2"/>
  <c r="S320" i="2"/>
  <c r="T320" i="2"/>
  <c r="P321" i="2"/>
  <c r="Q321" i="2"/>
  <c r="R321" i="2"/>
  <c r="S321" i="2"/>
  <c r="T321" i="2"/>
  <c r="P322" i="2"/>
  <c r="Q322" i="2"/>
  <c r="R322" i="2"/>
  <c r="S322" i="2"/>
  <c r="T322" i="2"/>
  <c r="P323" i="2"/>
  <c r="Q323" i="2"/>
  <c r="R323" i="2"/>
  <c r="S323" i="2"/>
  <c r="T323" i="2"/>
  <c r="P324" i="2"/>
  <c r="Q324" i="2"/>
  <c r="R324" i="2"/>
  <c r="S324" i="2"/>
  <c r="T324" i="2"/>
  <c r="P325" i="2"/>
  <c r="Q325" i="2"/>
  <c r="R325" i="2"/>
  <c r="S325" i="2"/>
  <c r="T325" i="2"/>
  <c r="P326" i="2"/>
  <c r="Q326" i="2"/>
  <c r="R326" i="2"/>
  <c r="S326" i="2"/>
  <c r="T326" i="2"/>
  <c r="P327" i="2"/>
  <c r="Q327" i="2"/>
  <c r="R327" i="2"/>
  <c r="S327" i="2"/>
  <c r="T327" i="2"/>
  <c r="P328" i="2"/>
  <c r="Q328" i="2"/>
  <c r="R328" i="2"/>
  <c r="S328" i="2"/>
  <c r="T328" i="2"/>
  <c r="P329" i="2"/>
  <c r="Q329" i="2"/>
  <c r="R329" i="2"/>
  <c r="S329" i="2"/>
  <c r="T329" i="2"/>
  <c r="P330" i="2"/>
  <c r="Q330" i="2"/>
  <c r="R330" i="2"/>
  <c r="S330" i="2"/>
  <c r="T330" i="2"/>
  <c r="P331" i="2"/>
  <c r="Q331" i="2"/>
  <c r="R331" i="2"/>
  <c r="S331" i="2"/>
  <c r="T331" i="2"/>
  <c r="P332" i="2"/>
  <c r="Q332" i="2"/>
  <c r="R332" i="2"/>
  <c r="S332" i="2"/>
  <c r="T332" i="2"/>
  <c r="P333" i="2"/>
  <c r="Q333" i="2"/>
  <c r="R333" i="2"/>
  <c r="S333" i="2"/>
  <c r="T333" i="2"/>
  <c r="P334" i="2"/>
  <c r="Q334" i="2"/>
  <c r="R334" i="2"/>
  <c r="S334" i="2"/>
  <c r="T334" i="2"/>
  <c r="P335" i="2"/>
  <c r="Q335" i="2"/>
  <c r="R335" i="2"/>
  <c r="S335" i="2"/>
  <c r="T335" i="2"/>
  <c r="P336" i="2"/>
  <c r="Q336" i="2"/>
  <c r="R336" i="2"/>
  <c r="S336" i="2"/>
  <c r="T336" i="2"/>
  <c r="P337" i="2"/>
  <c r="Q337" i="2"/>
  <c r="R337" i="2"/>
  <c r="S337" i="2"/>
  <c r="T337" i="2"/>
  <c r="P338" i="2"/>
  <c r="Q338" i="2"/>
  <c r="R338" i="2"/>
  <c r="S338" i="2"/>
  <c r="T338" i="2"/>
  <c r="P339" i="2"/>
  <c r="Q339" i="2"/>
  <c r="R339" i="2"/>
  <c r="S339" i="2"/>
  <c r="T339" i="2"/>
  <c r="P340" i="2"/>
  <c r="Q340" i="2"/>
  <c r="R340" i="2"/>
  <c r="S340" i="2"/>
  <c r="T340" i="2"/>
  <c r="P342" i="2"/>
  <c r="Q342" i="2"/>
  <c r="R342" i="2"/>
  <c r="S342" i="2"/>
  <c r="T342" i="2"/>
  <c r="P343" i="2"/>
  <c r="Q343" i="2"/>
  <c r="R343" i="2"/>
  <c r="S343" i="2"/>
  <c r="T343" i="2"/>
  <c r="P344" i="2"/>
  <c r="Q344" i="2"/>
  <c r="R344" i="2"/>
  <c r="S344" i="2"/>
  <c r="T344" i="2"/>
  <c r="P345" i="2"/>
  <c r="Q345" i="2"/>
  <c r="R345" i="2"/>
  <c r="S345" i="2"/>
  <c r="T345" i="2"/>
  <c r="P346" i="2"/>
  <c r="Q346" i="2"/>
  <c r="R346" i="2"/>
  <c r="S346" i="2"/>
  <c r="T346" i="2"/>
  <c r="P347" i="2"/>
  <c r="Q347" i="2"/>
  <c r="R347" i="2"/>
  <c r="S347" i="2"/>
  <c r="T347" i="2"/>
  <c r="P348" i="2"/>
  <c r="Q348" i="2"/>
  <c r="R348" i="2"/>
  <c r="S348" i="2"/>
  <c r="T348" i="2"/>
  <c r="P349" i="2"/>
  <c r="Q349" i="2"/>
  <c r="R349" i="2"/>
  <c r="S349" i="2"/>
  <c r="T349" i="2"/>
  <c r="P350" i="2"/>
  <c r="Q350" i="2"/>
  <c r="R350" i="2"/>
  <c r="S350" i="2"/>
  <c r="T350" i="2"/>
  <c r="P351" i="2"/>
  <c r="Q351" i="2"/>
  <c r="R351" i="2"/>
  <c r="S351" i="2"/>
  <c r="T351" i="2"/>
  <c r="P352" i="2"/>
  <c r="Q352" i="2"/>
  <c r="R352" i="2"/>
  <c r="S352" i="2"/>
  <c r="T352" i="2"/>
  <c r="P353" i="2"/>
  <c r="Q353" i="2"/>
  <c r="R353" i="2"/>
  <c r="S353" i="2"/>
  <c r="T353" i="2"/>
  <c r="P354" i="2"/>
  <c r="Q354" i="2"/>
  <c r="R354" i="2"/>
  <c r="S354" i="2"/>
  <c r="T354" i="2"/>
  <c r="P355" i="2"/>
  <c r="Q355" i="2"/>
  <c r="R355" i="2"/>
  <c r="S355" i="2"/>
  <c r="T355" i="2"/>
  <c r="P356" i="2"/>
  <c r="Q356" i="2"/>
  <c r="R356" i="2"/>
  <c r="S356" i="2"/>
  <c r="T356" i="2"/>
  <c r="P357" i="2"/>
  <c r="Q357" i="2"/>
  <c r="R357" i="2"/>
  <c r="S357" i="2"/>
  <c r="T357" i="2"/>
  <c r="P358" i="2"/>
  <c r="Q358" i="2"/>
  <c r="R358" i="2"/>
  <c r="S358" i="2"/>
  <c r="T358" i="2"/>
  <c r="O62" i="2"/>
  <c r="O61" i="2"/>
  <c r="O63" i="2"/>
  <c r="O64" i="2"/>
  <c r="O55" i="2"/>
  <c r="O54" i="2"/>
  <c r="O53" i="2"/>
  <c r="O17" i="2"/>
  <c r="O18" i="2"/>
  <c r="W4" i="7" l="1"/>
  <c r="X4" i="7"/>
  <c r="Y4" i="7"/>
  <c r="Z4" i="7"/>
  <c r="D4" i="7"/>
  <c r="O87" i="2" l="1"/>
  <c r="O79" i="2"/>
  <c r="O114" i="2" l="1"/>
  <c r="O141" i="2"/>
  <c r="O161" i="2"/>
  <c r="O208" i="2"/>
  <c r="P5" i="2" l="1"/>
  <c r="T5" i="2"/>
  <c r="S5" i="2"/>
  <c r="R5" i="2"/>
  <c r="Q5" i="2"/>
  <c r="R6" i="8" l="1"/>
  <c r="Q6" i="8"/>
  <c r="P6" i="8"/>
  <c r="O6" i="8"/>
  <c r="N6" i="8"/>
  <c r="M6" i="8"/>
  <c r="O77" i="2"/>
  <c r="O78" i="2"/>
  <c r="O56" i="2"/>
  <c r="O57" i="2"/>
  <c r="O58" i="2"/>
  <c r="O59" i="2"/>
  <c r="O65" i="2"/>
  <c r="O66" i="2"/>
  <c r="O67" i="2"/>
  <c r="O68" i="2"/>
  <c r="O69" i="2"/>
  <c r="O70" i="2"/>
  <c r="O71" i="2"/>
  <c r="O72" i="2"/>
  <c r="O73" i="2"/>
  <c r="O74" i="2"/>
  <c r="O75" i="2"/>
  <c r="O76" i="2"/>
  <c r="O6" i="2"/>
  <c r="O10" i="2"/>
  <c r="O11" i="2"/>
  <c r="O12" i="2"/>
  <c r="O13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" i="2"/>
  <c r="D21" i="7" l="1"/>
  <c r="R6" i="2"/>
  <c r="Q6" i="2"/>
  <c r="S6" i="2"/>
  <c r="P6" i="2"/>
  <c r="T6" i="2"/>
  <c r="Q7" i="8"/>
  <c r="O7" i="8"/>
  <c r="M7" i="8"/>
  <c r="M8" i="8" s="1"/>
  <c r="P7" i="8"/>
  <c r="P8" i="8" s="1"/>
  <c r="N7" i="8"/>
  <c r="R7" i="8"/>
  <c r="N8" i="8"/>
  <c r="R8" i="8"/>
  <c r="Q8" i="8"/>
  <c r="O8" i="8" l="1"/>
  <c r="Q9" i="8"/>
  <c r="R9" i="8"/>
  <c r="O9" i="8"/>
  <c r="M9" i="8"/>
  <c r="P9" i="8"/>
  <c r="N9" i="8"/>
  <c r="E21" i="7"/>
  <c r="F21" i="7"/>
  <c r="G21" i="7"/>
  <c r="H21" i="7"/>
  <c r="N10" i="8" l="1"/>
  <c r="R10" i="8"/>
  <c r="O10" i="8"/>
  <c r="M10" i="8"/>
  <c r="Q10" i="8"/>
  <c r="P10" i="8"/>
  <c r="E22" i="7"/>
  <c r="B363" i="2"/>
  <c r="D13" i="7" s="1"/>
  <c r="J4" i="7"/>
  <c r="K4" i="7"/>
  <c r="L4" i="7"/>
  <c r="M4" i="7"/>
  <c r="N4" i="7"/>
  <c r="O4" i="7"/>
  <c r="P4" i="7"/>
  <c r="Q4" i="7"/>
  <c r="R4" i="7"/>
  <c r="S4" i="7"/>
  <c r="T4" i="7"/>
  <c r="U4" i="7"/>
  <c r="V4" i="7"/>
  <c r="F4" i="7"/>
  <c r="G4" i="7"/>
  <c r="H4" i="7"/>
  <c r="I4" i="7"/>
  <c r="E4" i="7"/>
  <c r="E5" i="7" l="1"/>
  <c r="G13" i="7"/>
  <c r="K13" i="7"/>
  <c r="O13" i="7"/>
  <c r="S13" i="7"/>
  <c r="W13" i="7"/>
  <c r="AA13" i="7"/>
  <c r="AE13" i="7"/>
  <c r="AI13" i="7"/>
  <c r="I13" i="7"/>
  <c r="Y13" i="7"/>
  <c r="H13" i="7"/>
  <c r="L13" i="7"/>
  <c r="P13" i="7"/>
  <c r="T13" i="7"/>
  <c r="X13" i="7"/>
  <c r="AB13" i="7"/>
  <c r="AF13" i="7"/>
  <c r="Q13" i="7"/>
  <c r="AC13" i="7"/>
  <c r="E13" i="7"/>
  <c r="J13" i="7"/>
  <c r="N13" i="7"/>
  <c r="R13" i="7"/>
  <c r="V13" i="7"/>
  <c r="Z13" i="7"/>
  <c r="AD13" i="7"/>
  <c r="AH13" i="7"/>
  <c r="F13" i="7"/>
  <c r="M13" i="7"/>
  <c r="U13" i="7"/>
  <c r="AG13" i="7"/>
  <c r="E14" i="7" l="1"/>
</calcChain>
</file>

<file path=xl/sharedStrings.xml><?xml version="1.0" encoding="utf-8"?>
<sst xmlns="http://schemas.openxmlformats.org/spreadsheetml/2006/main" count="2792" uniqueCount="1468">
  <si>
    <t>4.Excel頁籤讀取默認為「第一頁」</t>
  </si>
  <si>
    <t>3.語言檔獨立編碼：8位數</t>
    <phoneticPr fontId="1" type="noConversion"/>
  </si>
  <si>
    <t>4-1.後續其它頁籤可放企劃案、相關規格、備註、注意事項...等</t>
    <phoneticPr fontId="1" type="noConversion"/>
  </si>
  <si>
    <t>1.表格注意事項</t>
    <phoneticPr fontId="1" type="noConversion"/>
  </si>
  <si>
    <t>2.編碼規則：8位數</t>
    <phoneticPr fontId="1" type="noConversion"/>
  </si>
  <si>
    <t>欄位定義與規則提示，由負責表格企劃填寫</t>
    <phoneticPr fontId="1" type="noConversion"/>
  </si>
  <si>
    <t>程式讀檔字串，由程式填寫，英文字</t>
    <phoneticPr fontId="1" type="noConversion"/>
  </si>
  <si>
    <t>資料型態，由程式填寫，英文字</t>
    <phoneticPr fontId="1" type="noConversion"/>
  </si>
  <si>
    <t>1-1.首列：中文字，欄位定義與規則提示，由負責表格企劃填寫，程式不讀此列。</t>
    <phoneticPr fontId="1" type="noConversion"/>
  </si>
  <si>
    <t>1-2.第二列：英文字，程式讀檔定義字串，由程式填寫。</t>
    <phoneticPr fontId="1" type="noConversion"/>
  </si>
  <si>
    <t>1-3.第三列：英文字，資料型態，程式讀取。</t>
    <phoneticPr fontId="1" type="noConversion"/>
  </si>
  <si>
    <t>本條</t>
    <phoneticPr fontId="1" type="noConversion"/>
  </si>
  <si>
    <t>本條之第一格的資料</t>
    <phoneticPr fontId="1" type="noConversion"/>
  </si>
  <si>
    <t>本條之第三格的資料</t>
    <phoneticPr fontId="1" type="noConversion"/>
  </si>
  <si>
    <t>本條之第二格的資料，此為不開放</t>
    <phoneticPr fontId="1" type="noConversion"/>
  </si>
  <si>
    <t>5.格子內可以直接填寫「算式」，而「算式內參數」限制只有讀檔頁面裡的資料。</t>
    <phoneticPr fontId="1" type="noConversion"/>
  </si>
  <si>
    <t>2-1.前三碼，類別顯示。</t>
    <phoneticPr fontId="1" type="noConversion"/>
  </si>
  <si>
    <t>7.表格命名時，單字字首一律大寫，可以多單字組成。</t>
    <phoneticPr fontId="1" type="noConversion"/>
  </si>
  <si>
    <t>匯出目標Client/Server，共同討論後填寫為C/S/CS，大寫</t>
    <phoneticPr fontId="1" type="noConversion"/>
  </si>
  <si>
    <t>1-4.第四列：英文字，匯出目標Client/Server，共同討論後填寫為英文字大寫C/S/CS，程式讀取。</t>
    <phoneticPr fontId="1" type="noConversion"/>
  </si>
  <si>
    <t>8.表格內GID不可重複。</t>
    <phoneticPr fontId="1" type="noConversion"/>
  </si>
  <si>
    <t>1-5.第一條：功能「開啟」填1、「關閉」填0。</t>
    <phoneticPr fontId="1" type="noConversion"/>
  </si>
  <si>
    <t>有1則讀</t>
    <phoneticPr fontId="1" type="noConversion"/>
  </si>
  <si>
    <t>填0則不讀</t>
    <phoneticPr fontId="1" type="noConversion"/>
  </si>
  <si>
    <t>2-2.後五碼，依照該系統需求各自定義。</t>
    <phoneticPr fontId="1" type="noConversion"/>
  </si>
  <si>
    <t>EndOfFile</t>
    <phoneticPr fontId="1" type="noConversion"/>
  </si>
  <si>
    <t>日期</t>
    <phoneticPr fontId="1" type="noConversion"/>
  </si>
  <si>
    <t>填表人</t>
    <phoneticPr fontId="1" type="noConversion"/>
  </si>
  <si>
    <t>說明</t>
    <phoneticPr fontId="1" type="noConversion"/>
  </si>
  <si>
    <t>編號區間</t>
    <phoneticPr fontId="1" type="noConversion"/>
  </si>
  <si>
    <t>6.不可合併格。</t>
    <phoneticPr fontId="1" type="noConversion"/>
  </si>
  <si>
    <t>9.EndOfFile必填。</t>
    <phoneticPr fontId="1" type="noConversion"/>
  </si>
  <si>
    <t xml:space="preserve">10.欄位內，以數字代表種類時，要從1開始編輯；0統一代表「不使用」
</t>
    <phoneticPr fontId="1" type="noConversion"/>
  </si>
  <si>
    <t>C</t>
    <phoneticPr fontId="1" type="noConversion"/>
  </si>
  <si>
    <t>1.服裝擁有第二件後(含)，全都可分解</t>
    <phoneticPr fontId="1" type="noConversion"/>
  </si>
  <si>
    <r>
      <t>6.</t>
    </r>
    <r>
      <rPr>
        <sz val="15"/>
        <color rgb="FFFF0000"/>
        <rFont val="微软雅黑"/>
        <family val="2"/>
      </rPr>
      <t>只有原色可進化，進化後可再染色</t>
    </r>
    <phoneticPr fontId="1" type="noConversion"/>
  </si>
  <si>
    <t>服裝注意事項：</t>
    <phoneticPr fontId="1" type="noConversion"/>
  </si>
  <si>
    <t>Ruby</t>
    <phoneticPr fontId="1" type="noConversion"/>
  </si>
  <si>
    <t>小標籤2
(讀Tag表)</t>
    <phoneticPr fontId="1" type="noConversion"/>
  </si>
  <si>
    <t>4.進化最多3段，染色最多4色，總共一整組不可超過9件，EX.服裝如果可以進化3階段，就不可超過3色</t>
    <phoneticPr fontId="1" type="noConversion"/>
  </si>
  <si>
    <t>EndOfFile</t>
    <phoneticPr fontId="1" type="noConversion"/>
  </si>
  <si>
    <t>10300000-10399999</t>
    <phoneticPr fontId="1" type="noConversion"/>
  </si>
  <si>
    <t>40000000-40099999</t>
    <phoneticPr fontId="1" type="noConversion"/>
  </si>
  <si>
    <t>劇情編輯器文字</t>
    <phoneticPr fontId="1" type="noConversion"/>
  </si>
  <si>
    <t>劇情對話從Unity插件匯出，跟程式索取檔案。</t>
    <phoneticPr fontId="1" type="noConversion"/>
  </si>
  <si>
    <t>戰鬥相關</t>
    <phoneticPr fontId="1" type="noConversion"/>
  </si>
  <si>
    <t>Setting</t>
    <phoneticPr fontId="1" type="noConversion"/>
  </si>
  <si>
    <t>Elsa</t>
    <phoneticPr fontId="1" type="noConversion"/>
  </si>
  <si>
    <t>主角屬性設定</t>
    <phoneticPr fontId="1" type="noConversion"/>
  </si>
  <si>
    <t>10000000-10099999</t>
    <phoneticPr fontId="1" type="noConversion"/>
  </si>
  <si>
    <t>主角升級公式與數值</t>
    <phoneticPr fontId="1" type="noConversion"/>
  </si>
  <si>
    <t>10100000-10199999</t>
    <phoneticPr fontId="1" type="noConversion"/>
  </si>
  <si>
    <t>NPCSetting</t>
    <phoneticPr fontId="1" type="noConversion"/>
  </si>
  <si>
    <t>NPC屬性設定</t>
    <phoneticPr fontId="1" type="noConversion"/>
  </si>
  <si>
    <t>NPCExp</t>
    <phoneticPr fontId="1" type="noConversion"/>
  </si>
  <si>
    <t>NPC升級公式與數值</t>
    <phoneticPr fontId="1" type="noConversion"/>
  </si>
  <si>
    <t>NPCSeries</t>
    <phoneticPr fontId="1" type="noConversion"/>
  </si>
  <si>
    <t>NPC系列</t>
    <phoneticPr fontId="1" type="noConversion"/>
  </si>
  <si>
    <t>10400000-10499999</t>
    <phoneticPr fontId="1" type="noConversion"/>
  </si>
  <si>
    <t>MobSetting</t>
    <phoneticPr fontId="1" type="noConversion"/>
  </si>
  <si>
    <t>戰鬥時屬性設定與公式</t>
    <phoneticPr fontId="1" type="noConversion"/>
  </si>
  <si>
    <t>10600000-10699999</t>
    <phoneticPr fontId="1" type="noConversion"/>
  </si>
  <si>
    <t>MobAI</t>
    <phoneticPr fontId="1" type="noConversion"/>
  </si>
  <si>
    <t>關卡相關</t>
    <phoneticPr fontId="1" type="noConversion"/>
  </si>
  <si>
    <t>Stage</t>
    <phoneticPr fontId="1" type="noConversion"/>
  </si>
  <si>
    <t>Scott</t>
    <phoneticPr fontId="1" type="noConversion"/>
  </si>
  <si>
    <t>關卡</t>
    <phoneticPr fontId="1" type="noConversion"/>
  </si>
  <si>
    <t>章節</t>
    <phoneticPr fontId="1" type="noConversion"/>
  </si>
  <si>
    <t>20100000-20199999</t>
    <phoneticPr fontId="1" type="noConversion"/>
  </si>
  <si>
    <t>Cutscenes</t>
    <phoneticPr fontId="1" type="noConversion"/>
  </si>
  <si>
    <t>TiroHelp</t>
    <phoneticPr fontId="1" type="noConversion"/>
  </si>
  <si>
    <t>新手教學</t>
    <phoneticPr fontId="1" type="noConversion"/>
  </si>
  <si>
    <t>20400000-20499999</t>
    <phoneticPr fontId="1" type="noConversion"/>
  </si>
  <si>
    <t>Mail</t>
    <phoneticPr fontId="1" type="noConversion"/>
  </si>
  <si>
    <t>官方系統通知</t>
    <phoneticPr fontId="1" type="noConversion"/>
  </si>
  <si>
    <t>20500000-20599999</t>
    <phoneticPr fontId="1" type="noConversion"/>
  </si>
  <si>
    <t>全部編號分配表</t>
    <phoneticPr fontId="1" type="noConversion"/>
  </si>
  <si>
    <t>物品相關</t>
    <phoneticPr fontId="1" type="noConversion"/>
  </si>
  <si>
    <t>StageReward</t>
    <phoneticPr fontId="1" type="noConversion"/>
  </si>
  <si>
    <t>關卡掉寶</t>
    <phoneticPr fontId="1" type="noConversion"/>
  </si>
  <si>
    <t>ChapterReward</t>
    <phoneticPr fontId="1" type="noConversion"/>
  </si>
  <si>
    <t>MissionReward</t>
    <phoneticPr fontId="1" type="noConversion"/>
  </si>
  <si>
    <t>任務與成就完成獎勵</t>
    <phoneticPr fontId="1" type="noConversion"/>
  </si>
  <si>
    <t>Store</t>
    <phoneticPr fontId="1" type="noConversion"/>
  </si>
  <si>
    <t>商城</t>
    <phoneticPr fontId="1" type="noConversion"/>
  </si>
  <si>
    <t>31000000-31099999</t>
    <phoneticPr fontId="1" type="noConversion"/>
  </si>
  <si>
    <t>Ruby</t>
    <phoneticPr fontId="1" type="noConversion"/>
  </si>
  <si>
    <t>LottoDrop</t>
    <phoneticPr fontId="1" type="noConversion"/>
  </si>
  <si>
    <t>AndroidStore</t>
    <phoneticPr fontId="1" type="noConversion"/>
  </si>
  <si>
    <t>Tag</t>
    <phoneticPr fontId="1" type="noConversion"/>
  </si>
  <si>
    <t>合成</t>
    <phoneticPr fontId="8" type="noConversion"/>
  </si>
  <si>
    <t>31800000-31899999</t>
    <phoneticPr fontId="1" type="noConversion"/>
  </si>
  <si>
    <t>進化</t>
    <phoneticPr fontId="8" type="noConversion"/>
  </si>
  <si>
    <t>31900000-31999999</t>
    <phoneticPr fontId="1" type="noConversion"/>
  </si>
  <si>
    <t>染色</t>
    <phoneticPr fontId="8" type="noConversion"/>
  </si>
  <si>
    <t>32000000-32999999</t>
    <phoneticPr fontId="1" type="noConversion"/>
  </si>
  <si>
    <t>負責人</t>
    <phoneticPr fontId="1" type="noConversion"/>
  </si>
  <si>
    <t>表格說明</t>
    <phoneticPr fontId="1" type="noConversion"/>
  </si>
  <si>
    <t>音樂</t>
    <phoneticPr fontId="1" type="noConversion"/>
  </si>
  <si>
    <t>編號參閱該表</t>
    <phoneticPr fontId="1" type="noConversion"/>
  </si>
  <si>
    <t>Effect</t>
    <phoneticPr fontId="1" type="noConversion"/>
  </si>
  <si>
    <t>特效</t>
    <phoneticPr fontId="1" type="noConversion"/>
  </si>
  <si>
    <t>背景</t>
    <phoneticPr fontId="1" type="noConversion"/>
  </si>
  <si>
    <t>Schedule</t>
    <phoneticPr fontId="1" type="noConversion"/>
  </si>
  <si>
    <t>11.必定納入GID的條件：</t>
    <phoneticPr fontId="1" type="noConversion"/>
  </si>
  <si>
    <t>1-1.跨表查詢時會用到的編號。</t>
    <phoneticPr fontId="1" type="noConversion"/>
  </si>
  <si>
    <t>1-2.會填在獎勵欄位發給玩家的東西。</t>
    <phoneticPr fontId="1" type="noConversion"/>
  </si>
  <si>
    <t>1-3.以上皆不確定者，可詢問程式。</t>
    <phoneticPr fontId="1" type="noConversion"/>
  </si>
  <si>
    <t>性別類型
(僅服裝)
0:皆可
1:女
2:男</t>
    <phoneticPr fontId="1" type="noConversion"/>
  </si>
  <si>
    <t>8.穿著部位</t>
    <phoneticPr fontId="1" type="noConversion"/>
  </si>
  <si>
    <t>髮型</t>
  </si>
  <si>
    <t>上衣</t>
  </si>
  <si>
    <t>下著</t>
  </si>
  <si>
    <t>外套</t>
  </si>
  <si>
    <t>鞋子</t>
  </si>
  <si>
    <t>左手飾品</t>
  </si>
  <si>
    <t>手套</t>
  </si>
  <si>
    <t>右手持物</t>
  </si>
  <si>
    <t>左手持物</t>
  </si>
  <si>
    <t>雙手持物</t>
  </si>
  <si>
    <t>腰飾</t>
  </si>
  <si>
    <t>髮飾</t>
    <phoneticPr fontId="1" type="noConversion"/>
  </si>
  <si>
    <t>頭紗</t>
    <phoneticPr fontId="1" type="noConversion"/>
  </si>
  <si>
    <t>耳朵</t>
    <phoneticPr fontId="1" type="noConversion"/>
  </si>
  <si>
    <t>耳飾</t>
    <phoneticPr fontId="1" type="noConversion"/>
  </si>
  <si>
    <t>右手飾品</t>
    <phoneticPr fontId="1" type="noConversion"/>
  </si>
  <si>
    <t>圍巾</t>
    <phoneticPr fontId="1" type="noConversion"/>
  </si>
  <si>
    <t>項鍊</t>
    <phoneticPr fontId="1" type="noConversion"/>
  </si>
  <si>
    <t>頸飾</t>
    <phoneticPr fontId="1" type="noConversion"/>
  </si>
  <si>
    <t>皮膚</t>
    <phoneticPr fontId="1" type="noConversion"/>
  </si>
  <si>
    <t>面飾</t>
    <phoneticPr fontId="1" type="noConversion"/>
  </si>
  <si>
    <t>胸飾</t>
    <phoneticPr fontId="1" type="noConversion"/>
  </si>
  <si>
    <t>紋身</t>
    <phoneticPr fontId="1" type="noConversion"/>
  </si>
  <si>
    <t>翅膀</t>
    <phoneticPr fontId="1" type="noConversion"/>
  </si>
  <si>
    <t>尾巴</t>
    <phoneticPr fontId="1" type="noConversion"/>
  </si>
  <si>
    <t>前景</t>
    <phoneticPr fontId="1" type="noConversion"/>
  </si>
  <si>
    <t>後景</t>
    <phoneticPr fontId="1" type="noConversion"/>
  </si>
  <si>
    <t>頂飾</t>
    <phoneticPr fontId="1" type="noConversion"/>
  </si>
  <si>
    <t>地板</t>
    <phoneticPr fontId="1" type="noConversion"/>
  </si>
  <si>
    <t>特殊</t>
    <phoneticPr fontId="1" type="noConversion"/>
  </si>
  <si>
    <t>手飾</t>
    <phoneticPr fontId="1" type="noConversion"/>
  </si>
  <si>
    <t>手持</t>
    <phoneticPr fontId="1" type="noConversion"/>
  </si>
  <si>
    <t>飾品</t>
    <phoneticPr fontId="1" type="noConversion"/>
  </si>
  <si>
    <t>7. 道具區間分類</t>
    <phoneticPr fontId="1" type="noConversion"/>
  </si>
  <si>
    <t>一層</t>
    <phoneticPr fontId="1" type="noConversion"/>
  </si>
  <si>
    <t>二層</t>
    <phoneticPr fontId="1" type="noConversion"/>
  </si>
  <si>
    <t>三層</t>
    <phoneticPr fontId="1" type="noConversion"/>
  </si>
  <si>
    <t>連身裙</t>
    <phoneticPr fontId="1" type="noConversion"/>
  </si>
  <si>
    <t>妝容</t>
  </si>
  <si>
    <t>雙手持</t>
    <phoneticPr fontId="1" type="noConversion"/>
  </si>
  <si>
    <t>GID前4碼</t>
    <phoneticPr fontId="1" type="noConversion"/>
  </si>
  <si>
    <t>道具編號
(參考備註第7項)</t>
    <phoneticPr fontId="1" type="noConversion"/>
  </si>
  <si>
    <t>穿著部位1
(參考備註第8項)</t>
    <phoneticPr fontId="1" type="noConversion"/>
  </si>
  <si>
    <t>穿著部位2
(參考備註第8項)</t>
    <phoneticPr fontId="1" type="noConversion"/>
  </si>
  <si>
    <t>主大類</t>
    <phoneticPr fontId="1" type="noConversion"/>
  </si>
  <si>
    <t>30800000-30899999</t>
    <phoneticPr fontId="1" type="noConversion"/>
  </si>
  <si>
    <t>30900000-30999999</t>
    <phoneticPr fontId="1" type="noConversion"/>
  </si>
  <si>
    <t>之後有需要再定</t>
    <phoneticPr fontId="1" type="noConversion"/>
  </si>
  <si>
    <t>襪子</t>
    <phoneticPr fontId="1" type="noConversion"/>
  </si>
  <si>
    <t>腿飾</t>
    <phoneticPr fontId="1" type="noConversion"/>
  </si>
  <si>
    <t>穿著部位</t>
    <phoneticPr fontId="1" type="noConversion"/>
  </si>
  <si>
    <t>層級</t>
    <phoneticPr fontId="1" type="noConversion"/>
  </si>
  <si>
    <t>分類</t>
    <phoneticPr fontId="1" type="noConversion"/>
  </si>
  <si>
    <t>類型</t>
    <phoneticPr fontId="1" type="noConversion"/>
  </si>
  <si>
    <t>Clothes</t>
    <phoneticPr fontId="1" type="noConversion"/>
  </si>
  <si>
    <t>重新規劃GID規則、新增穿著部位規則</t>
    <phoneticPr fontId="1" type="noConversion"/>
  </si>
  <si>
    <t>建檔、編號分配、新增提醒事項與規則</t>
    <phoneticPr fontId="1" type="noConversion"/>
  </si>
  <si>
    <t>新增穿著部位規則、分層級，新增提醒事項</t>
    <phoneticPr fontId="1" type="noConversion"/>
  </si>
  <si>
    <r>
      <t>5.服裝以十位數為一個服裝類型，染色與進化則以個位數區分
EX：300000</t>
    </r>
    <r>
      <rPr>
        <sz val="15"/>
        <color rgb="FFFF0000"/>
        <rFont val="微软雅黑"/>
        <family val="2"/>
        <charset val="134"/>
      </rPr>
      <t>1</t>
    </r>
    <r>
      <rPr>
        <sz val="15"/>
        <color rgb="FF000000"/>
        <rFont val="微软雅黑"/>
        <family val="2"/>
        <charset val="134"/>
      </rPr>
      <t>0 = 一種服裝款式   3000001</t>
    </r>
    <r>
      <rPr>
        <sz val="15"/>
        <color rgb="FFFF0000"/>
        <rFont val="微软雅黑"/>
        <family val="2"/>
        <charset val="134"/>
      </rPr>
      <t>1</t>
    </r>
    <r>
      <rPr>
        <sz val="15"/>
        <color rgb="FF000000"/>
        <rFont val="微软雅黑"/>
        <family val="2"/>
        <charset val="134"/>
      </rPr>
      <t xml:space="preserve"> = 該服裝的進階款 
進階款之後的流水號為換色款
</t>
    </r>
    <phoneticPr fontId="1" type="noConversion"/>
  </si>
  <si>
    <t>髮型</t>
    <phoneticPr fontId="13" type="noConversion"/>
  </si>
  <si>
    <t>飾品</t>
    <phoneticPr fontId="13" type="noConversion"/>
  </si>
  <si>
    <t>頭飾</t>
    <phoneticPr fontId="13" type="noConversion"/>
  </si>
  <si>
    <t>耳飾</t>
    <phoneticPr fontId="13" type="noConversion"/>
  </si>
  <si>
    <t>頸飾</t>
    <phoneticPr fontId="13" type="noConversion"/>
  </si>
  <si>
    <t>手飾</t>
    <phoneticPr fontId="13" type="noConversion"/>
  </si>
  <si>
    <t>手持物</t>
    <phoneticPr fontId="13" type="noConversion"/>
  </si>
  <si>
    <t>腰飾</t>
    <phoneticPr fontId="13" type="noConversion"/>
  </si>
  <si>
    <t>特殊</t>
    <phoneticPr fontId="13" type="noConversion"/>
  </si>
  <si>
    <t>通用相關</t>
    <phoneticPr fontId="1" type="noConversion"/>
  </si>
  <si>
    <t>負責人</t>
    <phoneticPr fontId="1" type="noConversion"/>
  </si>
  <si>
    <t>表格說明</t>
    <phoneticPr fontId="1" type="noConversion"/>
  </si>
  <si>
    <t>編號區間-中文、英文、日文</t>
    <phoneticPr fontId="1" type="noConversion"/>
  </si>
  <si>
    <t>Text</t>
    <phoneticPr fontId="1" type="noConversion"/>
  </si>
  <si>
    <t>米莉</t>
    <phoneticPr fontId="1" type="noConversion"/>
  </si>
  <si>
    <t>米莉</t>
    <phoneticPr fontId="1" type="noConversion"/>
  </si>
  <si>
    <t>UIText（涵蓋所有UI文字）</t>
    <phoneticPr fontId="1" type="noConversion"/>
  </si>
  <si>
    <t>10000000-10199999</t>
    <phoneticPr fontId="1" type="noConversion"/>
  </si>
  <si>
    <t>MailText（系統信件）</t>
    <phoneticPr fontId="1" type="noConversion"/>
  </si>
  <si>
    <t>10200000-10299999</t>
    <phoneticPr fontId="1" type="noConversion"/>
  </si>
  <si>
    <t>10200000-10299999</t>
    <phoneticPr fontId="1" type="noConversion"/>
  </si>
  <si>
    <t>EventText（活動訊息）</t>
    <phoneticPr fontId="1" type="noConversion"/>
  </si>
  <si>
    <t>10300000-10399999</t>
    <phoneticPr fontId="1" type="noConversion"/>
  </si>
  <si>
    <t>ChapterText（章節名稱、敘述）</t>
    <phoneticPr fontId="1" type="noConversion"/>
  </si>
  <si>
    <t>20000000-20099999</t>
    <phoneticPr fontId="1" type="noConversion"/>
  </si>
  <si>
    <t>20000000-20099999</t>
    <phoneticPr fontId="1" type="noConversion"/>
  </si>
  <si>
    <t>StageText（關卡名稱、敘述）</t>
    <phoneticPr fontId="1" type="noConversion"/>
  </si>
  <si>
    <t>20100000-20199999</t>
    <phoneticPr fontId="1" type="noConversion"/>
  </si>
  <si>
    <t>MissionText（所有種類任務名稱、敘述）</t>
    <phoneticPr fontId="1" type="noConversion"/>
  </si>
  <si>
    <t>20200000-20299999</t>
    <phoneticPr fontId="1" type="noConversion"/>
  </si>
  <si>
    <t>20200000-20299999</t>
    <phoneticPr fontId="1" type="noConversion"/>
  </si>
  <si>
    <t>BattleText（戰鬥、技能名稱、敘述）</t>
    <phoneticPr fontId="1" type="noConversion"/>
  </si>
  <si>
    <t>20300000-20399999</t>
    <phoneticPr fontId="1" type="noConversion"/>
  </si>
  <si>
    <t>ItemText（物品、商城、禮包系統相關）</t>
    <phoneticPr fontId="1" type="noConversion"/>
  </si>
  <si>
    <t>30000000-30099999</t>
    <phoneticPr fontId="1" type="noConversion"/>
  </si>
  <si>
    <t>NPCText（NPC名稱、敘述）</t>
    <phoneticPr fontId="1" type="noConversion"/>
  </si>
  <si>
    <t>LevelExp</t>
    <phoneticPr fontId="1" type="noConversion"/>
  </si>
  <si>
    <t>NPCAlbum</t>
    <phoneticPr fontId="1" type="noConversion"/>
  </si>
  <si>
    <t>NPC圖鑑</t>
    <phoneticPr fontId="1" type="noConversion"/>
  </si>
  <si>
    <t>10500000-10599999</t>
    <phoneticPr fontId="1" type="noConversion"/>
  </si>
  <si>
    <t>戰鬥時反應</t>
    <phoneticPr fontId="1" type="noConversion"/>
  </si>
  <si>
    <t>10700000-10799999</t>
    <phoneticPr fontId="1" type="noConversion"/>
  </si>
  <si>
    <t>Chapter</t>
    <phoneticPr fontId="1" type="noConversion"/>
  </si>
  <si>
    <t>Mission</t>
    <phoneticPr fontId="1" type="noConversion"/>
  </si>
  <si>
    <t>每日任務、成就</t>
    <phoneticPr fontId="1" type="noConversion"/>
  </si>
  <si>
    <t>過場演出</t>
    <phoneticPr fontId="1" type="noConversion"/>
  </si>
  <si>
    <t>編號對照總表</t>
    <phoneticPr fontId="1" type="noConversion"/>
  </si>
  <si>
    <t>服裝</t>
    <phoneticPr fontId="1" type="noConversion"/>
  </si>
  <si>
    <t>Item</t>
    <phoneticPr fontId="1" type="noConversion"/>
  </si>
  <si>
    <t>道具</t>
    <phoneticPr fontId="1" type="noConversion"/>
  </si>
  <si>
    <t>總表</t>
    <phoneticPr fontId="1" type="noConversion"/>
  </si>
  <si>
    <t>30400000-30499999</t>
    <phoneticPr fontId="1" type="noConversion"/>
  </si>
  <si>
    <t>30500000-30599999</t>
    <phoneticPr fontId="1" type="noConversion"/>
  </si>
  <si>
    <t>30600000-30799999</t>
    <phoneticPr fontId="1" type="noConversion"/>
  </si>
  <si>
    <t>章節完成獎勵</t>
    <phoneticPr fontId="1" type="noConversion"/>
  </si>
  <si>
    <t>Lotto</t>
    <phoneticPr fontId="1" type="noConversion"/>
  </si>
  <si>
    <t>禮包</t>
    <phoneticPr fontId="1" type="noConversion"/>
  </si>
  <si>
    <t>31100000-31199999</t>
    <phoneticPr fontId="1" type="noConversion"/>
  </si>
  <si>
    <t>禮包內容物</t>
    <phoneticPr fontId="1" type="noConversion"/>
  </si>
  <si>
    <t>31200000-31399999</t>
    <phoneticPr fontId="1" type="noConversion"/>
  </si>
  <si>
    <t>Constant</t>
    <phoneticPr fontId="1" type="noConversion"/>
  </si>
  <si>
    <t>常數-新創角色數值與服裝，每日送體力值…</t>
    <phoneticPr fontId="1" type="noConversion"/>
  </si>
  <si>
    <t>31400000-31499999</t>
    <phoneticPr fontId="1" type="noConversion"/>
  </si>
  <si>
    <t>AppleStore</t>
    <phoneticPr fontId="1" type="noConversion"/>
  </si>
  <si>
    <t>iOS儲值項目（iOS系統用儲值渠道）</t>
    <phoneticPr fontId="1" type="noConversion"/>
  </si>
  <si>
    <t>31500000-31599999</t>
    <phoneticPr fontId="1" type="noConversion"/>
  </si>
  <si>
    <t>Android儲值項目（Andriod系統用儲值渠道）</t>
    <phoneticPr fontId="1" type="noConversion"/>
  </si>
  <si>
    <t>31600000-31699999</t>
    <phoneticPr fontId="1" type="noConversion"/>
  </si>
  <si>
    <t>服裝標籤</t>
    <phoneticPr fontId="1" type="noConversion"/>
  </si>
  <si>
    <t>31700000-31799999</t>
    <phoneticPr fontId="1" type="noConversion"/>
  </si>
  <si>
    <t>Combine</t>
    <phoneticPr fontId="8" type="noConversion"/>
  </si>
  <si>
    <t>Evolve</t>
    <phoneticPr fontId="8" type="noConversion"/>
  </si>
  <si>
    <t>Dye</t>
    <phoneticPr fontId="8" type="noConversion"/>
  </si>
  <si>
    <t>FreeReward</t>
    <phoneticPr fontId="1" type="noConversion"/>
  </si>
  <si>
    <t>廣告獎勵</t>
    <phoneticPr fontId="1" type="noConversion"/>
  </si>
  <si>
    <t>其他</t>
    <phoneticPr fontId="1" type="noConversion"/>
  </si>
  <si>
    <t>BGM</t>
    <phoneticPr fontId="1" type="noConversion"/>
  </si>
  <si>
    <t>SE</t>
    <phoneticPr fontId="1" type="noConversion"/>
  </si>
  <si>
    <t>音效</t>
    <phoneticPr fontId="1" type="noConversion"/>
  </si>
  <si>
    <t>Background</t>
    <phoneticPr fontId="1" type="noConversion"/>
  </si>
  <si>
    <t>時間排程表</t>
    <phoneticPr fontId="1" type="noConversion"/>
  </si>
  <si>
    <t>一般道具(活動兌換道具、製作材料)</t>
    <phoneticPr fontId="1" type="noConversion"/>
  </si>
  <si>
    <t>數值道具(體力、金幣、鑽石)</t>
    <phoneticPr fontId="1" type="noConversion"/>
  </si>
  <si>
    <t>2.服裝進化or合成必定保留原料最後一件，染色不會保留原始服裝</t>
    <phoneticPr fontId="1" type="noConversion"/>
  </si>
  <si>
    <t>衣櫃排序</t>
    <phoneticPr fontId="1" type="noConversion"/>
  </si>
  <si>
    <t>第一層</t>
    <phoneticPr fontId="1" type="noConversion"/>
  </si>
  <si>
    <t>第二層</t>
    <phoneticPr fontId="1" type="noConversion"/>
  </si>
  <si>
    <t>第三層</t>
    <phoneticPr fontId="1" type="noConversion"/>
  </si>
  <si>
    <t>3.服裝圖檔命名為I+服裝GID</t>
    <phoneticPr fontId="1" type="noConversion"/>
  </si>
  <si>
    <t>編號區間</t>
    <phoneticPr fontId="1" type="noConversion"/>
  </si>
  <si>
    <t>NPC好感度</t>
    <phoneticPr fontId="1" type="noConversion"/>
  </si>
  <si>
    <t>33100000-33199999</t>
    <phoneticPr fontId="1" type="noConversion"/>
  </si>
  <si>
    <t>Suit</t>
    <phoneticPr fontId="1" type="noConversion"/>
  </si>
  <si>
    <t>套裝圖鑑</t>
    <phoneticPr fontId="1" type="noConversion"/>
  </si>
  <si>
    <t>33000000-33099999</t>
    <phoneticPr fontId="1" type="noConversion"/>
  </si>
  <si>
    <t>SuitSeries</t>
    <phoneticPr fontId="1" type="noConversion"/>
  </si>
  <si>
    <t>套裝系列</t>
    <phoneticPr fontId="1" type="noConversion"/>
  </si>
  <si>
    <t>33200000-33299999</t>
    <phoneticPr fontId="1" type="noConversion"/>
  </si>
  <si>
    <t>星等</t>
    <phoneticPr fontId="1" type="noConversion"/>
  </si>
  <si>
    <t>新增保暖、清涼、星等屬性欄位，新增套裝組合，訂定套裝規則在備註</t>
    <phoneticPr fontId="1" type="noConversion"/>
  </si>
  <si>
    <t>屬性3
甜美
sweet
甘い</t>
    <phoneticPr fontId="1" type="noConversion"/>
  </si>
  <si>
    <t>屬性4
性感
Sexy
セクシー</t>
    <phoneticPr fontId="1" type="noConversion"/>
  </si>
  <si>
    <t>屬性5
帥氣
Handsome
ハンサム</t>
    <phoneticPr fontId="1" type="noConversion"/>
  </si>
  <si>
    <t>屬性2
絢麗
Beautiful
美しい</t>
    <phoneticPr fontId="1" type="noConversion"/>
  </si>
  <si>
    <t>屬性1
典雅Elegant
エレガント</t>
    <phoneticPr fontId="1" type="noConversion"/>
  </si>
  <si>
    <t>修改欄位名稱，屬性、標籤、對立屬性</t>
    <phoneticPr fontId="1" type="noConversion"/>
  </si>
  <si>
    <t>C</t>
    <phoneticPr fontId="1" type="noConversion"/>
  </si>
  <si>
    <t>刪除獲取途徑欄位與規則，修改對立屬性欄位</t>
    <phoneticPr fontId="1" type="noConversion"/>
  </si>
  <si>
    <t>ID</t>
    <phoneticPr fontId="1" type="noConversion"/>
  </si>
  <si>
    <t>DWORD</t>
    <phoneticPr fontId="1" type="noConversion"/>
  </si>
  <si>
    <t>CS</t>
    <phoneticPr fontId="1" type="noConversion"/>
  </si>
  <si>
    <t>BYTE</t>
    <phoneticPr fontId="1" type="noConversion"/>
  </si>
  <si>
    <t>Position1</t>
    <phoneticPr fontId="1" type="noConversion"/>
  </si>
  <si>
    <t>Position2</t>
    <phoneticPr fontId="1" type="noConversion"/>
  </si>
  <si>
    <t>Gender</t>
    <phoneticPr fontId="1" type="noConversion"/>
  </si>
  <si>
    <t>MainStyle</t>
    <phoneticPr fontId="1" type="noConversion"/>
  </si>
  <si>
    <t>MainStyle1</t>
    <phoneticPr fontId="1" type="noConversion"/>
  </si>
  <si>
    <t>MainStyle2</t>
    <phoneticPr fontId="1" type="noConversion"/>
  </si>
  <si>
    <t>MainStyle3</t>
  </si>
  <si>
    <t>MainStyle4</t>
  </si>
  <si>
    <t>MainStyle5</t>
  </si>
  <si>
    <t>Tag1</t>
    <phoneticPr fontId="1" type="noConversion"/>
  </si>
  <si>
    <t>Tag2</t>
    <phoneticPr fontId="1" type="noConversion"/>
  </si>
  <si>
    <t>Tag3</t>
    <phoneticPr fontId="1" type="noConversion"/>
  </si>
  <si>
    <t>UpgradeWay</t>
    <phoneticPr fontId="1" type="noConversion"/>
  </si>
  <si>
    <t>C</t>
    <phoneticPr fontId="1" type="noConversion"/>
  </si>
  <si>
    <t>20+21</t>
    <phoneticPr fontId="1" type="noConversion"/>
  </si>
  <si>
    <t>2+3</t>
    <phoneticPr fontId="1" type="noConversion"/>
  </si>
  <si>
    <t>1髮型</t>
    <phoneticPr fontId="1" type="noConversion"/>
  </si>
  <si>
    <t>12髮飾</t>
    <phoneticPr fontId="1" type="noConversion"/>
  </si>
  <si>
    <t>13頭紗</t>
    <phoneticPr fontId="1" type="noConversion"/>
  </si>
  <si>
    <t>14耳朵</t>
    <phoneticPr fontId="1" type="noConversion"/>
  </si>
  <si>
    <t>2上身</t>
    <phoneticPr fontId="1" type="noConversion"/>
  </si>
  <si>
    <t>3下著</t>
    <phoneticPr fontId="1" type="noConversion"/>
  </si>
  <si>
    <t>4外套</t>
    <phoneticPr fontId="1" type="noConversion"/>
  </si>
  <si>
    <t>5襪子</t>
    <phoneticPr fontId="1" type="noConversion"/>
  </si>
  <si>
    <t>6腿飾</t>
    <phoneticPr fontId="1" type="noConversion"/>
  </si>
  <si>
    <t>7鞋子</t>
    <phoneticPr fontId="1" type="noConversion"/>
  </si>
  <si>
    <t>8妝容</t>
    <phoneticPr fontId="1" type="noConversion"/>
  </si>
  <si>
    <t>9耳環</t>
    <phoneticPr fontId="1" type="noConversion"/>
  </si>
  <si>
    <t>10腰飾</t>
    <phoneticPr fontId="1" type="noConversion"/>
  </si>
  <si>
    <t>11皮膚</t>
    <phoneticPr fontId="1" type="noConversion"/>
  </si>
  <si>
    <t>15圍巾</t>
    <phoneticPr fontId="1" type="noConversion"/>
  </si>
  <si>
    <t>16項鍊</t>
    <phoneticPr fontId="1" type="noConversion"/>
  </si>
  <si>
    <t>17右手飾品</t>
    <phoneticPr fontId="1" type="noConversion"/>
  </si>
  <si>
    <t>18左手飾品</t>
    <phoneticPr fontId="1" type="noConversion"/>
  </si>
  <si>
    <t>19手套</t>
    <phoneticPr fontId="1" type="noConversion"/>
  </si>
  <si>
    <t>20右手持物</t>
    <phoneticPr fontId="1" type="noConversion"/>
  </si>
  <si>
    <t>21左手持物</t>
    <phoneticPr fontId="1" type="noConversion"/>
  </si>
  <si>
    <t>22面飾</t>
    <phoneticPr fontId="1" type="noConversion"/>
  </si>
  <si>
    <t>23胸飾</t>
    <phoneticPr fontId="1" type="noConversion"/>
  </si>
  <si>
    <t>24紋身</t>
    <phoneticPr fontId="1" type="noConversion"/>
  </si>
  <si>
    <t>25翅膀</t>
    <phoneticPr fontId="1" type="noConversion"/>
  </si>
  <si>
    <t>26尾巴</t>
    <phoneticPr fontId="1" type="noConversion"/>
  </si>
  <si>
    <t>27前景</t>
    <phoneticPr fontId="1" type="noConversion"/>
  </si>
  <si>
    <t>28後景</t>
    <phoneticPr fontId="1" type="noConversion"/>
  </si>
  <si>
    <t>29頂飾</t>
    <phoneticPr fontId="1" type="noConversion"/>
  </si>
  <si>
    <t>30地板</t>
    <phoneticPr fontId="1" type="noConversion"/>
  </si>
  <si>
    <t>30000000-30399999</t>
    <phoneticPr fontId="1" type="noConversion"/>
  </si>
  <si>
    <t>預設髮型</t>
  </si>
  <si>
    <t>家居褲</t>
  </si>
  <si>
    <t>家居鞋</t>
  </si>
  <si>
    <t>侍衛髮</t>
  </si>
  <si>
    <t>侍衛裝上衣</t>
  </si>
  <si>
    <t>侍衛装皮帶</t>
  </si>
  <si>
    <t>侍衛裝長褲</t>
  </si>
  <si>
    <t>侍衛靴</t>
  </si>
  <si>
    <t>新增四套正式版服裝和一套預設服裝</t>
    <phoneticPr fontId="1" type="noConversion"/>
  </si>
  <si>
    <t>開關
關:0
開:1
測試:2</t>
    <phoneticPr fontId="1" type="noConversion"/>
  </si>
  <si>
    <t>刪除套裝組合欄位，新增動作與聲音欄位</t>
    <phoneticPr fontId="1" type="noConversion"/>
  </si>
  <si>
    <t>C</t>
    <phoneticPr fontId="1" type="noConversion"/>
  </si>
  <si>
    <t>動作
0:沒有動作
1:有動作</t>
    <phoneticPr fontId="1" type="noConversion"/>
  </si>
  <si>
    <t>聲音
0:無
有則填入GID</t>
    <phoneticPr fontId="1" type="noConversion"/>
  </si>
  <si>
    <t>※閒置區間 30320000~30399999</t>
    <phoneticPr fontId="1" type="noConversion"/>
  </si>
  <si>
    <t>小標籤3
(讀Tag表)</t>
    <phoneticPr fontId="1" type="noConversion"/>
  </si>
  <si>
    <t>小標籤1
(讀Tag表)</t>
    <phoneticPr fontId="1" type="noConversion"/>
  </si>
  <si>
    <t>套裝系列-套裝名稱</t>
    <phoneticPr fontId="1" type="noConversion"/>
  </si>
  <si>
    <t>防水雨鞋</t>
  </si>
  <si>
    <t>EndOfFile</t>
    <phoneticPr fontId="1" type="noConversion"/>
  </si>
  <si>
    <t>新增四套劇情服裝</t>
    <phoneticPr fontId="1" type="noConversion"/>
  </si>
  <si>
    <t>Star</t>
    <phoneticPr fontId="1" type="noConversion"/>
  </si>
  <si>
    <t>圍巾</t>
    <phoneticPr fontId="1" type="noConversion"/>
  </si>
  <si>
    <t>頭紗</t>
    <phoneticPr fontId="1" type="noConversion"/>
  </si>
  <si>
    <t>上線前</t>
    <phoneticPr fontId="1" type="noConversion"/>
  </si>
  <si>
    <t>後期更新第二批</t>
    <phoneticPr fontId="1" type="noConversion"/>
  </si>
  <si>
    <t>後期更新第一批</t>
    <phoneticPr fontId="1" type="noConversion"/>
  </si>
  <si>
    <t>上線前套裝部位從１３更改為１８部位，詳見備註</t>
    <phoneticPr fontId="1" type="noConversion"/>
  </si>
  <si>
    <t>頭部</t>
    <phoneticPr fontId="1" type="noConversion"/>
  </si>
  <si>
    <t>身體</t>
    <phoneticPr fontId="1" type="noConversion"/>
  </si>
  <si>
    <t>雙手飾品</t>
    <phoneticPr fontId="1" type="noConversion"/>
  </si>
  <si>
    <t>腳部</t>
    <phoneticPr fontId="1" type="noConversion"/>
  </si>
  <si>
    <t>髮型</t>
    <phoneticPr fontId="1" type="noConversion"/>
  </si>
  <si>
    <t>髮飾</t>
    <phoneticPr fontId="1" type="noConversion"/>
  </si>
  <si>
    <t>頭紗</t>
    <phoneticPr fontId="1" type="noConversion"/>
  </si>
  <si>
    <t>耳朵</t>
    <phoneticPr fontId="1" type="noConversion"/>
  </si>
  <si>
    <t>妝容</t>
    <phoneticPr fontId="1" type="noConversion"/>
  </si>
  <si>
    <t>面飾</t>
    <phoneticPr fontId="1" type="noConversion"/>
  </si>
  <si>
    <t>其它配件</t>
    <phoneticPr fontId="1" type="noConversion"/>
  </si>
  <si>
    <t>耳飾</t>
    <phoneticPr fontId="1" type="noConversion"/>
  </si>
  <si>
    <t>前景</t>
    <phoneticPr fontId="1" type="noConversion"/>
  </si>
  <si>
    <t>後景</t>
    <phoneticPr fontId="1" type="noConversion"/>
  </si>
  <si>
    <t>頂飾</t>
    <phoneticPr fontId="1" type="noConversion"/>
  </si>
  <si>
    <t>連身裙</t>
    <phoneticPr fontId="1" type="noConversion"/>
  </si>
  <si>
    <t>上衣</t>
    <phoneticPr fontId="1" type="noConversion"/>
  </si>
  <si>
    <t>下著</t>
    <phoneticPr fontId="1" type="noConversion"/>
  </si>
  <si>
    <t>外套</t>
    <phoneticPr fontId="1" type="noConversion"/>
  </si>
  <si>
    <t>圍巾</t>
    <phoneticPr fontId="1" type="noConversion"/>
  </si>
  <si>
    <t>項練</t>
    <phoneticPr fontId="1" type="noConversion"/>
  </si>
  <si>
    <t>腰飾</t>
    <phoneticPr fontId="1" type="noConversion"/>
  </si>
  <si>
    <t>右手飾品</t>
    <phoneticPr fontId="1" type="noConversion"/>
  </si>
  <si>
    <t>左手飾品</t>
    <phoneticPr fontId="1" type="noConversion"/>
  </si>
  <si>
    <t>右手手持</t>
    <phoneticPr fontId="1" type="noConversion"/>
  </si>
  <si>
    <t>左手手持</t>
    <phoneticPr fontId="1" type="noConversion"/>
  </si>
  <si>
    <t>手套</t>
    <phoneticPr fontId="1" type="noConversion"/>
  </si>
  <si>
    <t>雙手手持</t>
    <phoneticPr fontId="1" type="noConversion"/>
  </si>
  <si>
    <t>襪子</t>
    <phoneticPr fontId="1" type="noConversion"/>
  </si>
  <si>
    <t>腿飾</t>
    <phoneticPr fontId="1" type="noConversion"/>
  </si>
  <si>
    <t>鞋子</t>
    <phoneticPr fontId="1" type="noConversion"/>
  </si>
  <si>
    <t>地板</t>
    <phoneticPr fontId="1" type="noConversion"/>
  </si>
  <si>
    <t>胸飾</t>
    <phoneticPr fontId="1" type="noConversion"/>
  </si>
  <si>
    <t>紋身</t>
    <phoneticPr fontId="1" type="noConversion"/>
  </si>
  <si>
    <t>翅膀</t>
    <phoneticPr fontId="1" type="noConversion"/>
  </si>
  <si>
    <t>尾巴</t>
    <phoneticPr fontId="1" type="noConversion"/>
  </si>
  <si>
    <t>皮膚</t>
    <phoneticPr fontId="1" type="noConversion"/>
  </si>
  <si>
    <t>連身裙</t>
    <phoneticPr fontId="1" type="noConversion"/>
  </si>
  <si>
    <t>變身演出分類</t>
    <phoneticPr fontId="1" type="noConversion"/>
  </si>
  <si>
    <t>新增變身演出分類部位</t>
    <phoneticPr fontId="1" type="noConversion"/>
  </si>
  <si>
    <t>是否可進化/合成
0:皆不可
1:可進化
2:可被合成
3:可進化+可被合成
4:可染色
5:可進化+可染色
6:可被合成+可染色
7:可進化+可被合成+可染色</t>
    <phoneticPr fontId="1" type="noConversion"/>
  </si>
  <si>
    <t>新增是否為製作圖材料欄位</t>
    <phoneticPr fontId="1" type="noConversion"/>
  </si>
  <si>
    <t>BYTE</t>
    <phoneticPr fontId="1" type="noConversion"/>
  </si>
  <si>
    <t>Type</t>
    <phoneticPr fontId="1" type="noConversion"/>
  </si>
  <si>
    <t>BYTE</t>
    <phoneticPr fontId="1" type="noConversion"/>
  </si>
  <si>
    <t>Voice</t>
    <phoneticPr fontId="1" type="noConversion"/>
  </si>
  <si>
    <t>Action</t>
    <phoneticPr fontId="1" type="noConversion"/>
  </si>
  <si>
    <t>IsMaterial</t>
    <phoneticPr fontId="1" type="noConversion"/>
  </si>
  <si>
    <t>漸遠</t>
  </si>
  <si>
    <t>深色外套</t>
  </si>
  <si>
    <t>素雅襪</t>
  </si>
  <si>
    <t>可愛項鍊</t>
  </si>
  <si>
    <t>showNum</t>
    <phoneticPr fontId="1" type="noConversion"/>
  </si>
  <si>
    <t>新增新服裝資料3套</t>
    <phoneticPr fontId="1" type="noConversion"/>
  </si>
  <si>
    <t>座標X</t>
    <phoneticPr fontId="1" type="noConversion"/>
  </si>
  <si>
    <t>座標Y</t>
    <phoneticPr fontId="1" type="noConversion"/>
  </si>
  <si>
    <t>新增服裝座標X.Y欄位</t>
    <phoneticPr fontId="1" type="noConversion"/>
  </si>
  <si>
    <t>DWORD</t>
    <phoneticPr fontId="1" type="noConversion"/>
  </si>
  <si>
    <t>INT32</t>
    <phoneticPr fontId="1" type="noConversion"/>
  </si>
  <si>
    <t>CameraX</t>
    <phoneticPr fontId="1" type="noConversion"/>
  </si>
  <si>
    <t>是否為材料
0:否
1:是</t>
    <phoneticPr fontId="1" type="noConversion"/>
  </si>
  <si>
    <t>CameraY</t>
    <phoneticPr fontId="1" type="noConversion"/>
  </si>
  <si>
    <t>Kite</t>
    <phoneticPr fontId="1" type="noConversion"/>
  </si>
  <si>
    <t>新增評分演出的ZoomIn放大倍率</t>
    <phoneticPr fontId="1" type="noConversion"/>
  </si>
  <si>
    <t>Scale</t>
    <phoneticPr fontId="1" type="noConversion"/>
  </si>
  <si>
    <t>ZoomIn的放大倍率
表填值要乘以10
Scale 2.5要填25</t>
    <phoneticPr fontId="1" type="noConversion"/>
  </si>
  <si>
    <t>刪除對立屬性相關備註</t>
    <phoneticPr fontId="1" type="noConversion"/>
  </si>
  <si>
    <t>CS</t>
    <phoneticPr fontId="1" type="noConversion"/>
  </si>
  <si>
    <t>目前有的服裝種類</t>
    <phoneticPr fontId="1" type="noConversion"/>
  </si>
  <si>
    <t>小熊T恤</t>
  </si>
  <si>
    <t>日記情人節髮</t>
  </si>
  <si>
    <t>日記情人節</t>
  </si>
  <si>
    <t>西洋情人節髮</t>
  </si>
  <si>
    <t>西洋情人節</t>
  </si>
  <si>
    <t>白色情人節髮</t>
  </si>
  <si>
    <t>白色情人節</t>
  </si>
  <si>
    <t>黑色情人節髮</t>
  </si>
  <si>
    <t>黑色情人節</t>
  </si>
  <si>
    <t>黃色情人節髮</t>
  </si>
  <si>
    <t>黃色情人節</t>
  </si>
  <si>
    <t>親吻情人節髮</t>
  </si>
  <si>
    <t>親吻情人節</t>
  </si>
  <si>
    <t>銀色情人節髮</t>
  </si>
  <si>
    <t>銀色情人節</t>
  </si>
  <si>
    <t>綠色情人節髮</t>
  </si>
  <si>
    <t>綠色情人節</t>
  </si>
  <si>
    <t>音樂&amp;相片情人節髮</t>
  </si>
  <si>
    <t>音樂&amp;相片情人節</t>
  </si>
  <si>
    <t>葡萄酒情人節短髮</t>
  </si>
  <si>
    <t>葡萄酒情人節</t>
  </si>
  <si>
    <t>橙色&amp;電影情人節髮</t>
  </si>
  <si>
    <t>橙色&amp;電影情人節</t>
  </si>
  <si>
    <t>擁抱情人節髮</t>
  </si>
  <si>
    <t>擁抱情人節</t>
  </si>
  <si>
    <t>彌月中性髮</t>
  </si>
  <si>
    <t>扭蛋區3星</t>
    <phoneticPr fontId="1" type="noConversion"/>
  </si>
  <si>
    <t>俏皮甜心髮</t>
  </si>
  <si>
    <t>扭蛋區4星</t>
  </si>
  <si>
    <t>盛夏海灘髮</t>
  </si>
  <si>
    <t>盛夏海灘泳裝</t>
  </si>
  <si>
    <t>振袖髮</t>
  </si>
  <si>
    <t>慶賀振袖</t>
  </si>
  <si>
    <t>偶像宣言</t>
  </si>
  <si>
    <t>馬戲團卷髮</t>
  </si>
  <si>
    <t>樂園馬戲團</t>
  </si>
  <si>
    <t>蒸氣龐克長髮</t>
  </si>
  <si>
    <t>蒸氣龐克幻想</t>
  </si>
  <si>
    <t>星辰教皇髮</t>
  </si>
  <si>
    <t>星辰教皇</t>
  </si>
  <si>
    <t>優雅OL</t>
    <phoneticPr fontId="1" type="noConversion"/>
  </si>
  <si>
    <t>暖暖冬季</t>
    <phoneticPr fontId="1" type="noConversion"/>
  </si>
  <si>
    <t>花漾少女</t>
    <phoneticPr fontId="1" type="noConversion"/>
  </si>
  <si>
    <t>花漾少女</t>
    <phoneticPr fontId="1" type="noConversion"/>
  </si>
  <si>
    <t>慕蓉</t>
    <phoneticPr fontId="1" type="noConversion"/>
  </si>
  <si>
    <t>千蕾名媛</t>
    <phoneticPr fontId="1" type="noConversion"/>
  </si>
  <si>
    <t>冰孤凝</t>
    <phoneticPr fontId="1" type="noConversion"/>
  </si>
  <si>
    <t>精靈的讚頌</t>
    <phoneticPr fontId="1" type="noConversion"/>
  </si>
  <si>
    <t>扭蛋區3星</t>
    <phoneticPr fontId="1" type="noConversion"/>
  </si>
  <si>
    <t>優雅OL</t>
    <phoneticPr fontId="1" type="noConversion"/>
  </si>
  <si>
    <t>暖暖冬季</t>
    <phoneticPr fontId="1" type="noConversion"/>
  </si>
  <si>
    <t>花漾少女</t>
    <phoneticPr fontId="1" type="noConversion"/>
  </si>
  <si>
    <t>慕蓉</t>
    <phoneticPr fontId="1" type="noConversion"/>
  </si>
  <si>
    <t>千蕾名媛</t>
    <phoneticPr fontId="1" type="noConversion"/>
  </si>
  <si>
    <t>冰孤凝</t>
    <phoneticPr fontId="1" type="noConversion"/>
  </si>
  <si>
    <t>精靈的讚頌</t>
    <phoneticPr fontId="1" type="noConversion"/>
  </si>
  <si>
    <t>西洋情人節裙</t>
  </si>
  <si>
    <t>西洋情人節</t>
    <phoneticPr fontId="1" type="noConversion"/>
  </si>
  <si>
    <t>白色情人節裙</t>
    <phoneticPr fontId="1" type="noConversion"/>
  </si>
  <si>
    <t>白色情人節</t>
    <phoneticPr fontId="1" type="noConversion"/>
  </si>
  <si>
    <t>黃色情人節裙</t>
  </si>
  <si>
    <t>黃色情人節</t>
    <phoneticPr fontId="1" type="noConversion"/>
  </si>
  <si>
    <t>親吻情人節連身裙</t>
  </si>
  <si>
    <t>親吻情人節</t>
    <phoneticPr fontId="1" type="noConversion"/>
  </si>
  <si>
    <t>葡萄酒情人節裙</t>
  </si>
  <si>
    <t>葡萄酒情人節</t>
    <phoneticPr fontId="1" type="noConversion"/>
  </si>
  <si>
    <t>橙色&amp;電影情人節裙</t>
  </si>
  <si>
    <t>橙色&amp;電影情人節</t>
    <phoneticPr fontId="1" type="noConversion"/>
  </si>
  <si>
    <t>單拖尾連身裙</t>
  </si>
  <si>
    <t>扭蛋區3星</t>
    <phoneticPr fontId="1" type="noConversion"/>
  </si>
  <si>
    <t>大振袖</t>
  </si>
  <si>
    <t>偶像宣言裙</t>
  </si>
  <si>
    <t>星辰教皇裙</t>
  </si>
  <si>
    <t>星辰教皇</t>
    <phoneticPr fontId="1" type="noConversion"/>
  </si>
  <si>
    <t>星辰教皇</t>
    <phoneticPr fontId="1" type="noConversion"/>
  </si>
  <si>
    <t>慕蓉</t>
    <phoneticPr fontId="1" type="noConversion"/>
  </si>
  <si>
    <t>日記情人節</t>
    <phoneticPr fontId="1" type="noConversion"/>
  </si>
  <si>
    <t>黑色情人節上衣</t>
  </si>
  <si>
    <t>黑色情人節</t>
    <phoneticPr fontId="1" type="noConversion"/>
  </si>
  <si>
    <t>銀色情人節上衣</t>
  </si>
  <si>
    <t>銀色情人節</t>
    <phoneticPr fontId="1" type="noConversion"/>
  </si>
  <si>
    <t>綠色情人節上衣</t>
  </si>
  <si>
    <t>綠色情人節</t>
    <phoneticPr fontId="1" type="noConversion"/>
  </si>
  <si>
    <t>音樂&amp;相片情人節上衣</t>
  </si>
  <si>
    <t>音樂&amp;相片情人節</t>
    <phoneticPr fontId="1" type="noConversion"/>
  </si>
  <si>
    <t>擁抱情人節上衣</t>
  </si>
  <si>
    <t>擁抱情人節</t>
    <phoneticPr fontId="1" type="noConversion"/>
  </si>
  <si>
    <t>盛夏海灘泳裝</t>
    <phoneticPr fontId="1" type="noConversion"/>
  </si>
  <si>
    <t>樂園馬戲團</t>
    <phoneticPr fontId="1" type="noConversion"/>
  </si>
  <si>
    <t>優雅OL</t>
    <phoneticPr fontId="1" type="noConversion"/>
  </si>
  <si>
    <t>日記情人節裙</t>
  </si>
  <si>
    <t>日記情人節</t>
    <phoneticPr fontId="1" type="noConversion"/>
  </si>
  <si>
    <t>黑色情人節裙</t>
  </si>
  <si>
    <t>黑色情人節</t>
    <phoneticPr fontId="1" type="noConversion"/>
  </si>
  <si>
    <t>銀色情人節短褲</t>
  </si>
  <si>
    <t>銀色情人節</t>
    <phoneticPr fontId="1" type="noConversion"/>
  </si>
  <si>
    <t>綠色情人節</t>
    <phoneticPr fontId="1" type="noConversion"/>
  </si>
  <si>
    <t>音樂&amp;相片情人節褲</t>
  </si>
  <si>
    <t>音樂&amp;相片情人節</t>
    <phoneticPr fontId="1" type="noConversion"/>
  </si>
  <si>
    <t>擁抱情人節七分褲</t>
  </si>
  <si>
    <t>擁抱情人節</t>
    <phoneticPr fontId="1" type="noConversion"/>
  </si>
  <si>
    <t>扭蛋區3星</t>
    <phoneticPr fontId="1" type="noConversion"/>
  </si>
  <si>
    <t>盛夏海灘泳裝</t>
    <phoneticPr fontId="1" type="noConversion"/>
  </si>
  <si>
    <t>冰孤凝</t>
    <phoneticPr fontId="1" type="noConversion"/>
  </si>
  <si>
    <t>黃色情人節</t>
    <phoneticPr fontId="1" type="noConversion"/>
  </si>
  <si>
    <t>綠色情人節西裝外套</t>
  </si>
  <si>
    <t>綠色情人節西裝</t>
    <phoneticPr fontId="1" type="noConversion"/>
  </si>
  <si>
    <t>擁抱情人節外套</t>
  </si>
  <si>
    <t>擁抱情人節</t>
    <phoneticPr fontId="1" type="noConversion"/>
  </si>
  <si>
    <t>拼布背心</t>
  </si>
  <si>
    <t>扭蛋區3星</t>
    <phoneticPr fontId="1" type="noConversion"/>
  </si>
  <si>
    <t>慶賀振袖</t>
    <phoneticPr fontId="1" type="noConversion"/>
  </si>
  <si>
    <t>暖暖冬季</t>
    <phoneticPr fontId="1" type="noConversion"/>
  </si>
  <si>
    <t>千蕾名媛</t>
    <phoneticPr fontId="1" type="noConversion"/>
  </si>
  <si>
    <t>冰孤凝</t>
  </si>
  <si>
    <t>西洋情人節鞋</t>
  </si>
  <si>
    <t>白色情人節鞋</t>
  </si>
  <si>
    <t>黑色情人節鞋</t>
  </si>
  <si>
    <t>黃色情人節鞋</t>
  </si>
  <si>
    <t>親吻情人節鞋</t>
  </si>
  <si>
    <t>銀色情人節靴</t>
  </si>
  <si>
    <t>葡萄酒情人節鞋</t>
  </si>
  <si>
    <t>橙色&amp;電影情人節鞋</t>
  </si>
  <si>
    <t>擁抱情人節鞋</t>
  </si>
  <si>
    <t>扭蛋區4星</t>
    <phoneticPr fontId="1" type="noConversion"/>
  </si>
  <si>
    <t>花漾少女皮鞋</t>
  </si>
  <si>
    <t>黑色情人節襪</t>
  </si>
  <si>
    <t>葡萄酒情人節</t>
    <phoneticPr fontId="1" type="noConversion"/>
  </si>
  <si>
    <t>橙色&amp;電影情人節絲襪</t>
  </si>
  <si>
    <t>橙色&amp;電影情人節</t>
    <phoneticPr fontId="1" type="noConversion"/>
  </si>
  <si>
    <t>白色情人節髮飾</t>
  </si>
  <si>
    <t>白色情人節</t>
    <phoneticPr fontId="1" type="noConversion"/>
  </si>
  <si>
    <t>親吻情人節髮飾</t>
  </si>
  <si>
    <t>親吻情人節</t>
    <phoneticPr fontId="1" type="noConversion"/>
  </si>
  <si>
    <t>橙色&amp;電影情人節帽</t>
  </si>
  <si>
    <t>西洋情人節耳環</t>
  </si>
  <si>
    <t>黃色情人節耳環</t>
  </si>
  <si>
    <t>親吻情人節耳飾</t>
  </si>
  <si>
    <t>葡萄酒情人節耳環</t>
  </si>
  <si>
    <t>橙色&amp;電影情人節耳環</t>
  </si>
  <si>
    <t>西洋情人節項練</t>
  </si>
  <si>
    <t>銀色情人節項鍊</t>
  </si>
  <si>
    <t>綠色情人節項練</t>
  </si>
  <si>
    <t>音樂&amp;相片情人節項鍊</t>
  </si>
  <si>
    <t>日記情人節腰帶</t>
  </si>
  <si>
    <t>黑色情人節腰封</t>
  </si>
  <si>
    <t>音樂&amp;相片情人節腰飾</t>
  </si>
  <si>
    <t>菱格紋襪</t>
  </si>
  <si>
    <t>祈願月亮貓耳環</t>
  </si>
  <si>
    <t>玫瑰墜圍巾</t>
  </si>
  <si>
    <t>蕾絲雕花項鍊</t>
  </si>
  <si>
    <t>小惡魔角帽</t>
  </si>
  <si>
    <t>簍空雕花腰封</t>
  </si>
  <si>
    <t>彗星耳飾</t>
  </si>
  <si>
    <t>海洋圍巾</t>
  </si>
  <si>
    <t>大貓耳帽</t>
  </si>
  <si>
    <t>盛夏海灘耳飾</t>
  </si>
  <si>
    <t>盛夏海灘髮飾</t>
  </si>
  <si>
    <t>盛夏海灘腰鍊</t>
  </si>
  <si>
    <t>振袖二趾襪</t>
  </si>
  <si>
    <t>振袖腰帶</t>
  </si>
  <si>
    <t>振袖髮飾</t>
  </si>
  <si>
    <t>偶像宣言大腿襪</t>
  </si>
  <si>
    <t>偶像宣言</t>
    <phoneticPr fontId="1" type="noConversion"/>
  </si>
  <si>
    <t>偶像宣言耳環</t>
  </si>
  <si>
    <t>偶像宣言髮飾</t>
  </si>
  <si>
    <t>馬戲團大腿襪</t>
  </si>
  <si>
    <t>馬戲團頸飾</t>
  </si>
  <si>
    <t>旋轉木馬耳環</t>
  </si>
  <si>
    <t>馬戲團帽</t>
  </si>
  <si>
    <t>龐克腰飾</t>
  </si>
  <si>
    <t>蒸氣龐克幻想</t>
    <phoneticPr fontId="1" type="noConversion"/>
  </si>
  <si>
    <t>蒸氣龐克項鍊</t>
  </si>
  <si>
    <t>蒸氣龐克耳飾</t>
  </si>
  <si>
    <t>蒸氣龐克帽</t>
  </si>
  <si>
    <t>星辰耳環</t>
  </si>
  <si>
    <t>星辰頸飾</t>
  </si>
  <si>
    <t>星辰教皇帽</t>
  </si>
  <si>
    <t>千蕾名媛</t>
  </si>
  <si>
    <t>預設</t>
    <phoneticPr fontId="1" type="noConversion"/>
  </si>
  <si>
    <t>預設</t>
    <phoneticPr fontId="1" type="noConversion"/>
  </si>
  <si>
    <t>第一章第六節</t>
    <phoneticPr fontId="1" type="noConversion"/>
  </si>
  <si>
    <t>第一章第六節</t>
    <phoneticPr fontId="1" type="noConversion"/>
  </si>
  <si>
    <t>第二章第二節</t>
    <phoneticPr fontId="1" type="noConversion"/>
  </si>
  <si>
    <t>第二章第二節</t>
    <phoneticPr fontId="1" type="noConversion"/>
  </si>
  <si>
    <t>第一章第八節</t>
    <phoneticPr fontId="1" type="noConversion"/>
  </si>
  <si>
    <t>第一章第八節</t>
    <phoneticPr fontId="1" type="noConversion"/>
  </si>
  <si>
    <t>第二章第五節</t>
    <phoneticPr fontId="1" type="noConversion"/>
  </si>
  <si>
    <t>第二章第五節</t>
    <phoneticPr fontId="1" type="noConversion"/>
  </si>
  <si>
    <t>第三章第二節</t>
    <phoneticPr fontId="1" type="noConversion"/>
  </si>
  <si>
    <t>第三章第二節</t>
    <phoneticPr fontId="1" type="noConversion"/>
  </si>
  <si>
    <t>第三章第五節</t>
    <phoneticPr fontId="1" type="noConversion"/>
  </si>
  <si>
    <t>第三章第五節</t>
    <phoneticPr fontId="1" type="noConversion"/>
  </si>
  <si>
    <t>第三章第八節</t>
    <phoneticPr fontId="1" type="noConversion"/>
  </si>
  <si>
    <t>第三章第八節</t>
    <phoneticPr fontId="1" type="noConversion"/>
  </si>
  <si>
    <t>預設</t>
    <phoneticPr fontId="1" type="noConversion"/>
  </si>
  <si>
    <t>第一章第二節</t>
    <phoneticPr fontId="1" type="noConversion"/>
  </si>
  <si>
    <t>第一章第八節</t>
    <phoneticPr fontId="1" type="noConversion"/>
  </si>
  <si>
    <t>第三章第五節</t>
    <phoneticPr fontId="1" type="noConversion"/>
  </si>
  <si>
    <t>第一章第二節</t>
    <phoneticPr fontId="1" type="noConversion"/>
  </si>
  <si>
    <t>第一章第八節</t>
    <phoneticPr fontId="1" type="noConversion"/>
  </si>
  <si>
    <t>第三章第五節</t>
    <phoneticPr fontId="1" type="noConversion"/>
  </si>
  <si>
    <t>第一章第六節</t>
    <phoneticPr fontId="1" type="noConversion"/>
  </si>
  <si>
    <t>第二章第二節</t>
    <phoneticPr fontId="1" type="noConversion"/>
  </si>
  <si>
    <t>第一章第八節</t>
    <phoneticPr fontId="1" type="noConversion"/>
  </si>
  <si>
    <t>第三章第五節</t>
    <phoneticPr fontId="1" type="noConversion"/>
  </si>
  <si>
    <t>第一章第二節</t>
    <phoneticPr fontId="1" type="noConversion"/>
  </si>
  <si>
    <t>第一章第六節</t>
    <phoneticPr fontId="1" type="noConversion"/>
  </si>
  <si>
    <t>第二章第二節</t>
    <phoneticPr fontId="1" type="noConversion"/>
  </si>
  <si>
    <t>第一章第八節</t>
    <phoneticPr fontId="1" type="noConversion"/>
  </si>
  <si>
    <t>第二章第五節</t>
    <phoneticPr fontId="1" type="noConversion"/>
  </si>
  <si>
    <t>第三章第二節</t>
    <phoneticPr fontId="1" type="noConversion"/>
  </si>
  <si>
    <t>第三章第五節</t>
    <phoneticPr fontId="1" type="noConversion"/>
  </si>
  <si>
    <t>第三章第八節</t>
    <phoneticPr fontId="1" type="noConversion"/>
  </si>
  <si>
    <t>第一章第六節</t>
    <phoneticPr fontId="1" type="noConversion"/>
  </si>
  <si>
    <t>第二章第二節</t>
    <phoneticPr fontId="1" type="noConversion"/>
  </si>
  <si>
    <t>第三章第二節</t>
    <phoneticPr fontId="1" type="noConversion"/>
  </si>
  <si>
    <t>第三章第五節</t>
    <phoneticPr fontId="1" type="noConversion"/>
  </si>
  <si>
    <t>第三章第八節</t>
    <phoneticPr fontId="1" type="noConversion"/>
  </si>
  <si>
    <t>第一章第六節</t>
    <phoneticPr fontId="1" type="noConversion"/>
  </si>
  <si>
    <t>第二章第二節</t>
    <phoneticPr fontId="1" type="noConversion"/>
  </si>
  <si>
    <t>第三章第八節</t>
    <phoneticPr fontId="1" type="noConversion"/>
  </si>
  <si>
    <t>第一章第六節</t>
    <phoneticPr fontId="1" type="noConversion"/>
  </si>
  <si>
    <t>第二章第二節</t>
    <phoneticPr fontId="1" type="noConversion"/>
  </si>
  <si>
    <t>第一章第八節</t>
    <phoneticPr fontId="1" type="noConversion"/>
  </si>
  <si>
    <t>第一章第六節</t>
    <phoneticPr fontId="1" type="noConversion"/>
  </si>
  <si>
    <t>第二章第二節</t>
    <phoneticPr fontId="1" type="noConversion"/>
  </si>
  <si>
    <t>第三章第五節</t>
    <phoneticPr fontId="1" type="noConversion"/>
  </si>
  <si>
    <t>第二章第二節</t>
    <phoneticPr fontId="1" type="noConversion"/>
  </si>
  <si>
    <t>第二章第五節</t>
    <phoneticPr fontId="1" type="noConversion"/>
  </si>
  <si>
    <t>新增第一批134件服裝</t>
    <phoneticPr fontId="1" type="noConversion"/>
  </si>
  <si>
    <t>新增各細項統計、分類</t>
    <phoneticPr fontId="1" type="noConversion"/>
  </si>
  <si>
    <t>情人節</t>
  </si>
  <si>
    <t>服裝類別</t>
    <phoneticPr fontId="1" type="noConversion"/>
  </si>
  <si>
    <t>小標籤</t>
    <phoneticPr fontId="1" type="noConversion"/>
  </si>
  <si>
    <t>3001????</t>
  </si>
  <si>
    <t>總共/件</t>
    <phoneticPr fontId="1" type="noConversion"/>
  </si>
  <si>
    <t>總共/件</t>
    <phoneticPr fontId="1" type="noConversion"/>
  </si>
  <si>
    <t>3000????</t>
    <phoneticPr fontId="1" type="noConversion"/>
  </si>
  <si>
    <t>3002????</t>
  </si>
  <si>
    <t>3003????</t>
  </si>
  <si>
    <t>3005????</t>
  </si>
  <si>
    <t>3006????</t>
  </si>
  <si>
    <t>3007????</t>
  </si>
  <si>
    <t>3008????</t>
  </si>
  <si>
    <t>3009????</t>
  </si>
  <si>
    <t>3010????</t>
  </si>
  <si>
    <t>3011????</t>
  </si>
  <si>
    <t>3012????</t>
  </si>
  <si>
    <t>3013????</t>
  </si>
  <si>
    <t>3014????</t>
  </si>
  <si>
    <t>3015????</t>
  </si>
  <si>
    <t>3016????</t>
  </si>
  <si>
    <t>3017????</t>
  </si>
  <si>
    <t>3018????</t>
  </si>
  <si>
    <t>3019????</t>
  </si>
  <si>
    <t>3020????</t>
  </si>
  <si>
    <t>3021????</t>
  </si>
  <si>
    <t>3022????</t>
  </si>
  <si>
    <t>3023????</t>
  </si>
  <si>
    <t>3024????</t>
  </si>
  <si>
    <t>3025????</t>
  </si>
  <si>
    <t>3026????</t>
  </si>
  <si>
    <t>3027????</t>
  </si>
  <si>
    <t>3028????</t>
  </si>
  <si>
    <t>3029????</t>
  </si>
  <si>
    <t>3030????</t>
  </si>
  <si>
    <t>3031????</t>
  </si>
  <si>
    <t>統計/件</t>
    <phoneticPr fontId="1" type="noConversion"/>
  </si>
  <si>
    <t>樂園馬戲團</t>
    <phoneticPr fontId="1" type="noConversion"/>
  </si>
  <si>
    <t>3004????</t>
    <phoneticPr fontId="1" type="noConversion"/>
  </si>
  <si>
    <t>主屬性</t>
    <phoneticPr fontId="1" type="noConversion"/>
  </si>
  <si>
    <t>典雅</t>
    <phoneticPr fontId="1" type="noConversion"/>
  </si>
  <si>
    <t>絢麗</t>
    <phoneticPr fontId="1" type="noConversion"/>
  </si>
  <si>
    <t>甜美</t>
    <phoneticPr fontId="1" type="noConversion"/>
  </si>
  <si>
    <t>性感</t>
    <phoneticPr fontId="1" type="noConversion"/>
  </si>
  <si>
    <t>帥氣</t>
    <phoneticPr fontId="1" type="noConversion"/>
  </si>
  <si>
    <t>新增各細項統計、分類，索引欄位</t>
    <phoneticPr fontId="1" type="noConversion"/>
  </si>
  <si>
    <t>典雅</t>
    <phoneticPr fontId="1" type="noConversion"/>
  </si>
  <si>
    <t>絢麗</t>
    <phoneticPr fontId="1" type="noConversion"/>
  </si>
  <si>
    <t>甜美</t>
    <phoneticPr fontId="1" type="noConversion"/>
  </si>
  <si>
    <t>性感</t>
    <phoneticPr fontId="1" type="noConversion"/>
  </si>
  <si>
    <t>帥氣</t>
    <phoneticPr fontId="1" type="noConversion"/>
  </si>
  <si>
    <t>SS</t>
    <phoneticPr fontId="19" type="noConversion"/>
  </si>
  <si>
    <t>A</t>
    <phoneticPr fontId="19" type="noConversion"/>
  </si>
  <si>
    <t>A-</t>
    <phoneticPr fontId="19" type="noConversion"/>
  </si>
  <si>
    <t>B</t>
    <phoneticPr fontId="19" type="noConversion"/>
  </si>
  <si>
    <t>SS</t>
    <phoneticPr fontId="19" type="noConversion"/>
  </si>
  <si>
    <t>A-</t>
    <phoneticPr fontId="19" type="noConversion"/>
  </si>
  <si>
    <t>SS</t>
    <phoneticPr fontId="19" type="noConversion"/>
  </si>
  <si>
    <t>S</t>
    <phoneticPr fontId="19" type="noConversion"/>
  </si>
  <si>
    <t>S-</t>
    <phoneticPr fontId="19" type="noConversion"/>
  </si>
  <si>
    <t>B</t>
    <phoneticPr fontId="19" type="noConversion"/>
  </si>
  <si>
    <t>A</t>
    <phoneticPr fontId="19" type="noConversion"/>
  </si>
  <si>
    <t>S</t>
    <phoneticPr fontId="19" type="noConversion"/>
  </si>
  <si>
    <t>B</t>
    <phoneticPr fontId="19" type="noConversion"/>
  </si>
  <si>
    <t>A-</t>
    <phoneticPr fontId="19" type="noConversion"/>
  </si>
  <si>
    <t>A</t>
    <phoneticPr fontId="19" type="noConversion"/>
  </si>
  <si>
    <t>S</t>
    <phoneticPr fontId="19" type="noConversion"/>
  </si>
  <si>
    <t>服裝風格</t>
    <phoneticPr fontId="1" type="noConversion"/>
  </si>
  <si>
    <t>屬性偏重</t>
    <phoneticPr fontId="1" type="noConversion"/>
  </si>
  <si>
    <t>典雅-絢麗</t>
  </si>
  <si>
    <t>典雅-甜美</t>
  </si>
  <si>
    <t>典雅-性感</t>
  </si>
  <si>
    <t>典雅-帥氣</t>
  </si>
  <si>
    <t>絢麗-典雅</t>
  </si>
  <si>
    <t>絢麗-甜美</t>
  </si>
  <si>
    <t>絢麗-性感</t>
  </si>
  <si>
    <t>絢麗-帥氣</t>
  </si>
  <si>
    <t>甜美-典雅</t>
  </si>
  <si>
    <t>甜美-絢麗</t>
  </si>
  <si>
    <t>甜美-性感</t>
  </si>
  <si>
    <t>甜美-帥氣</t>
  </si>
  <si>
    <t>性感-典雅</t>
  </si>
  <si>
    <t>性感-絢麗</t>
  </si>
  <si>
    <t>性感-甜美</t>
  </si>
  <si>
    <t>性感-帥氣</t>
  </si>
  <si>
    <t>帥氣-典雅</t>
  </si>
  <si>
    <t>帥氣-絢麗</t>
  </si>
  <si>
    <t>帥氣-甜美</t>
  </si>
  <si>
    <t>帥氣-性感</t>
  </si>
  <si>
    <t>[平均]典雅-絢麗</t>
  </si>
  <si>
    <t>[平均]典雅-甜美</t>
  </si>
  <si>
    <t>[平均]典雅-性感</t>
  </si>
  <si>
    <t>[平均]典雅-帥氣</t>
  </si>
  <si>
    <t>[平均]絢麗-典雅</t>
  </si>
  <si>
    <t>[平均]絢麗-甜美</t>
  </si>
  <si>
    <t>[平均]絢麗-性感</t>
  </si>
  <si>
    <t>[平均]絢麗-帥氣</t>
  </si>
  <si>
    <t>[平均]甜美-典雅</t>
  </si>
  <si>
    <t>[平均]甜美-絢麗</t>
  </si>
  <si>
    <t>[平均]甜美-性感</t>
  </si>
  <si>
    <t>[平均]甜美-帥氣</t>
  </si>
  <si>
    <t>[平均]性感-典雅</t>
  </si>
  <si>
    <t>[平均]性感-絢麗</t>
  </si>
  <si>
    <t>[平均]性感-甜美</t>
  </si>
  <si>
    <t>[平均]性感-帥氣</t>
  </si>
  <si>
    <t>[平均]帥氣-典雅</t>
  </si>
  <si>
    <t>[平均]帥氣-絢麗</t>
  </si>
  <si>
    <t>[平均]帥氣-甜美</t>
  </si>
  <si>
    <t>[平均]帥氣-性感</t>
  </si>
  <si>
    <t>[專精]典雅-絢麗</t>
  </si>
  <si>
    <t>[專精]典雅-甜美</t>
  </si>
  <si>
    <t>[專精]典雅-性感</t>
  </si>
  <si>
    <t>[專精]典雅-帥氣</t>
  </si>
  <si>
    <t>[專精]絢麗-典雅</t>
  </si>
  <si>
    <t>[專精]絢麗-甜美</t>
  </si>
  <si>
    <t>[專精]絢麗-性感</t>
  </si>
  <si>
    <t>[專精]絢麗-帥氣</t>
  </si>
  <si>
    <t>[專精]甜美-典雅</t>
  </si>
  <si>
    <t>[專精]甜美-絢麗</t>
  </si>
  <si>
    <t>[專精]甜美-性感</t>
  </si>
  <si>
    <t>[專精]甜美-帥氣</t>
  </si>
  <si>
    <t>[專精]性感-典雅</t>
  </si>
  <si>
    <t>[專精]性感-絢麗</t>
  </si>
  <si>
    <t>[專精]性感-甜美</t>
  </si>
  <si>
    <t>[專精]性感-帥氣</t>
  </si>
  <si>
    <t>[專精]帥氣-典雅</t>
  </si>
  <si>
    <t>[專精]帥氣-絢麗</t>
  </si>
  <si>
    <t>[專精]帥氣-甜美</t>
  </si>
  <si>
    <t>[專精]帥氣-性感</t>
  </si>
  <si>
    <t>[專精]</t>
  </si>
  <si>
    <t>主屬性
31700000典雅
31700001絢麗
31700002甜美
31700003性感
31700004帥氣</t>
    <phoneticPr fontId="1" type="noConversion"/>
  </si>
  <si>
    <t>典雅-絢麗</t>
    <phoneticPr fontId="13" type="noConversion"/>
  </si>
  <si>
    <t>絢麗-典雅</t>
    <phoneticPr fontId="13" type="noConversion"/>
  </si>
  <si>
    <t>[平均]</t>
  </si>
  <si>
    <t>性感-甜美</t>
    <phoneticPr fontId="1" type="noConversion"/>
  </si>
  <si>
    <t>[專精]</t>
    <phoneticPr fontId="1" type="noConversion"/>
  </si>
  <si>
    <t>[專精]</t>
    <phoneticPr fontId="1" type="noConversion"/>
  </si>
  <si>
    <t>Kite</t>
    <phoneticPr fontId="1" type="noConversion"/>
  </si>
  <si>
    <t>服裝數值套用類別索引</t>
    <phoneticPr fontId="1" type="noConversion"/>
  </si>
  <si>
    <r>
      <t>Class</t>
    </r>
    <r>
      <rPr>
        <b/>
        <sz val="14"/>
        <color rgb="FF000000"/>
        <rFont val="細明體"/>
        <family val="3"/>
        <charset val="136"/>
      </rPr>
      <t>索引</t>
    </r>
    <phoneticPr fontId="13" type="noConversion"/>
  </si>
  <si>
    <t>標籤索引</t>
    <phoneticPr fontId="13" type="noConversion"/>
  </si>
  <si>
    <t>數值分佈索引</t>
    <phoneticPr fontId="13" type="noConversion"/>
  </si>
  <si>
    <t>[平均]</t>
    <phoneticPr fontId="13" type="noConversion"/>
  </si>
  <si>
    <t>[專精]</t>
    <phoneticPr fontId="13" type="noConversion"/>
  </si>
  <si>
    <t>各星級數值索引</t>
    <phoneticPr fontId="13" type="noConversion"/>
  </si>
  <si>
    <t>髮型</t>
    <phoneticPr fontId="13" type="noConversion"/>
  </si>
  <si>
    <t>連身裙</t>
    <phoneticPr fontId="13" type="noConversion"/>
  </si>
  <si>
    <t>上衣</t>
    <phoneticPr fontId="13" type="noConversion"/>
  </si>
  <si>
    <t>下著</t>
    <phoneticPr fontId="13" type="noConversion"/>
  </si>
  <si>
    <t>外套</t>
    <phoneticPr fontId="13" type="noConversion"/>
  </si>
  <si>
    <t>襪子</t>
    <phoneticPr fontId="13" type="noConversion"/>
  </si>
  <si>
    <t>鞋子</t>
    <phoneticPr fontId="13" type="noConversion"/>
  </si>
  <si>
    <t>配件</t>
    <phoneticPr fontId="13" type="noConversion"/>
  </si>
  <si>
    <t>妝容</t>
    <phoneticPr fontId="13" type="noConversion"/>
  </si>
  <si>
    <t>服裝類別係數</t>
    <phoneticPr fontId="13" type="noConversion"/>
  </si>
  <si>
    <t>第一章第二節</t>
    <phoneticPr fontId="1" type="noConversion"/>
  </si>
  <si>
    <t>率性中性髮</t>
  </si>
  <si>
    <t>第一批單件</t>
    <phoneticPr fontId="1" type="noConversion"/>
  </si>
  <si>
    <t>第一批單件</t>
    <phoneticPr fontId="1" type="noConversion"/>
  </si>
  <si>
    <t>蓬鬆中長髮</t>
  </si>
  <si>
    <t>無袖小禮服</t>
  </si>
  <si>
    <t>孔雀連身褲裝</t>
  </si>
  <si>
    <t>瀑布長尾裙</t>
  </si>
  <si>
    <t>盛夏無袖上衣</t>
  </si>
  <si>
    <t>波浪短袖</t>
  </si>
  <si>
    <t>花袖長袖</t>
  </si>
  <si>
    <t>條紋長袖</t>
  </si>
  <si>
    <t>撞色連帽T恤</t>
  </si>
  <si>
    <t>寬鬆版毛衣</t>
  </si>
  <si>
    <t>格子短裙</t>
  </si>
  <si>
    <t>第一批單件</t>
    <phoneticPr fontId="1" type="noConversion"/>
  </si>
  <si>
    <t>運動緊身長褲</t>
  </si>
  <si>
    <t>寬鬆個性垮褲</t>
  </si>
  <si>
    <t>吊帶短褲</t>
  </si>
  <si>
    <t>多層紗蓬裙</t>
  </si>
  <si>
    <t>無袖外套</t>
  </si>
  <si>
    <t>翻領長大衣</t>
  </si>
  <si>
    <t>花紋披風</t>
  </si>
  <si>
    <t>百搭學生鞋</t>
  </si>
  <si>
    <t>運動風球鞋</t>
  </si>
  <si>
    <t>膝下馬汀鞋</t>
  </si>
  <si>
    <t>動物膝下襪</t>
  </si>
  <si>
    <t>第一批單件</t>
    <phoneticPr fontId="1" type="noConversion"/>
  </si>
  <si>
    <t>蝴蝶裝飾泡泡襪</t>
  </si>
  <si>
    <t>漸層絲襪</t>
  </si>
  <si>
    <t>碎星褲襪</t>
  </si>
  <si>
    <t>防曬</t>
  </si>
  <si>
    <t>探險家</t>
  </si>
  <si>
    <t>武裝</t>
  </si>
  <si>
    <t>運動風</t>
  </si>
  <si>
    <t>雨具</t>
  </si>
  <si>
    <t>家居服</t>
    <phoneticPr fontId="1" type="noConversion"/>
  </si>
  <si>
    <t>中性風</t>
    <phoneticPr fontId="1" type="noConversion"/>
  </si>
  <si>
    <t>晚宴服</t>
    <phoneticPr fontId="1" type="noConversion"/>
  </si>
  <si>
    <t>保暖</t>
    <phoneticPr fontId="1" type="noConversion"/>
  </si>
  <si>
    <t>清涼</t>
    <phoneticPr fontId="1" type="noConversion"/>
  </si>
  <si>
    <t>泳裝</t>
    <phoneticPr fontId="1" type="noConversion"/>
  </si>
  <si>
    <t>和服</t>
    <phoneticPr fontId="1" type="noConversion"/>
  </si>
  <si>
    <t>龐克</t>
    <phoneticPr fontId="1" type="noConversion"/>
  </si>
  <si>
    <t>學院風</t>
    <phoneticPr fontId="1" type="noConversion"/>
  </si>
  <si>
    <t>小動物</t>
    <phoneticPr fontId="1" type="noConversion"/>
  </si>
  <si>
    <t>時尚</t>
    <phoneticPr fontId="1" type="noConversion"/>
  </si>
  <si>
    <t>奇幻</t>
    <phoneticPr fontId="1" type="noConversion"/>
  </si>
  <si>
    <t>英倫風</t>
    <phoneticPr fontId="1" type="noConversion"/>
  </si>
  <si>
    <t>蘿莉塔</t>
    <phoneticPr fontId="1" type="noConversion"/>
  </si>
  <si>
    <t>童話</t>
    <phoneticPr fontId="1" type="noConversion"/>
  </si>
  <si>
    <t>女神</t>
    <phoneticPr fontId="1" type="noConversion"/>
  </si>
  <si>
    <t>森林</t>
    <phoneticPr fontId="1" type="noConversion"/>
  </si>
  <si>
    <t>新增散件服裝x53，調整30200030穿著部位為21</t>
    <phoneticPr fontId="1" type="noConversion"/>
  </si>
  <si>
    <t>細部分類</t>
    <phoneticPr fontId="1" type="noConversion"/>
  </si>
  <si>
    <t>服裝分類
1:髮型
2.連身裙
3:上衣
4:下著
5:外套
6:襪子
7:鞋子
8:配件
9:妝容</t>
    <phoneticPr fontId="1" type="noConversion"/>
  </si>
  <si>
    <t>細部位分類</t>
    <phoneticPr fontId="1" type="noConversion"/>
  </si>
  <si>
    <t>新增欄位"細部分類"</t>
    <phoneticPr fontId="1" type="noConversion"/>
  </si>
  <si>
    <t>CS</t>
    <phoneticPr fontId="1" type="noConversion"/>
  </si>
  <si>
    <t>TypeDetail</t>
    <phoneticPr fontId="1" type="noConversion"/>
  </si>
  <si>
    <t>DWORD</t>
    <phoneticPr fontId="1" type="noConversion"/>
  </si>
  <si>
    <t>花坊制服</t>
    <phoneticPr fontId="1" type="noConversion"/>
  </si>
  <si>
    <t>花坊制服</t>
  </si>
  <si>
    <t>花坊制服·珍稀</t>
  </si>
  <si>
    <t>WORD</t>
    <phoneticPr fontId="1" type="noConversion"/>
  </si>
  <si>
    <t>C</t>
    <phoneticPr fontId="1" type="noConversion"/>
  </si>
  <si>
    <t>乘風髮</t>
  </si>
  <si>
    <t>乘風旅行</t>
  </si>
  <si>
    <t>乘風旅行·華麗</t>
    <phoneticPr fontId="1" type="noConversion"/>
  </si>
  <si>
    <t>乘風旅行·華麗</t>
    <phoneticPr fontId="1" type="noConversion"/>
  </si>
  <si>
    <t>乘風旅行·珍稀</t>
    <phoneticPr fontId="1" type="noConversion"/>
  </si>
  <si>
    <t>乘風旅行·珍稀</t>
    <phoneticPr fontId="1" type="noConversion"/>
  </si>
  <si>
    <t>圖鑑編號
(停用)</t>
    <phoneticPr fontId="1" type="noConversion"/>
  </si>
  <si>
    <t>花坊制服·珍稀</t>
    <phoneticPr fontId="1" type="noConversion"/>
  </si>
  <si>
    <t>乘風連身裙</t>
  </si>
  <si>
    <t>原野漫步</t>
  </si>
  <si>
    <t>原野漫步·珍稀</t>
  </si>
  <si>
    <t>飾邊緞帶·華麗</t>
  </si>
  <si>
    <t>花坊馬鞍包·華麗</t>
  </si>
  <si>
    <t>花坊制服</t>
    <phoneticPr fontId="1" type="noConversion"/>
  </si>
  <si>
    <t>花坊制服·珍稀</t>
    <phoneticPr fontId="1" type="noConversion"/>
  </si>
  <si>
    <t>花坊馬鞍包</t>
  </si>
  <si>
    <t>花坊馬鞍包·珍稀</t>
  </si>
  <si>
    <t>飾邊緞帶</t>
  </si>
  <si>
    <t>飾邊緞帶·珍稀</t>
  </si>
  <si>
    <t>乘風帽</t>
  </si>
  <si>
    <t>乘風旅行·華麗</t>
    <phoneticPr fontId="1" type="noConversion"/>
  </si>
  <si>
    <t>乘風旅行·珍稀</t>
    <phoneticPr fontId="1" type="noConversion"/>
  </si>
  <si>
    <t>乘風旅行·華麗</t>
    <phoneticPr fontId="1" type="noConversion"/>
  </si>
  <si>
    <t>乘風旅行·珍稀</t>
    <phoneticPr fontId="1" type="noConversion"/>
  </si>
  <si>
    <t>花坊制服·華麗</t>
  </si>
  <si>
    <t>花坊制服·華麗</t>
    <phoneticPr fontId="1" type="noConversion"/>
  </si>
  <si>
    <t>Ruby</t>
  </si>
  <si>
    <t>新增兩套進化服裝</t>
    <phoneticPr fontId="1" type="noConversion"/>
  </si>
  <si>
    <t>開關都改1，部份名稱修正</t>
    <phoneticPr fontId="1" type="noConversion"/>
  </si>
  <si>
    <t>侍衛裝外套</t>
  </si>
  <si>
    <t>修改白色情人節左手飾編號</t>
    <phoneticPr fontId="1" type="noConversion"/>
  </si>
  <si>
    <t>銀色情人節</t>
    <phoneticPr fontId="1" type="noConversion"/>
  </si>
  <si>
    <t>葡萄酒情人節</t>
    <phoneticPr fontId="1" type="noConversion"/>
  </si>
  <si>
    <t>修改編號
30200010&gt;30210090
30200040&gt;30210100
30200050&gt;30210110</t>
    <phoneticPr fontId="1" type="noConversion"/>
  </si>
  <si>
    <t>調整花坊腿飾部位編號</t>
    <phoneticPr fontId="1" type="noConversion"/>
  </si>
  <si>
    <t>第三章第八節</t>
    <phoneticPr fontId="1" type="noConversion"/>
  </si>
  <si>
    <t>新增宴會耳環、調整部份資料</t>
    <phoneticPr fontId="1" type="noConversion"/>
  </si>
  <si>
    <t>Kite</t>
    <phoneticPr fontId="1" type="noConversion"/>
  </si>
  <si>
    <t>調整服裝風格標籤</t>
    <phoneticPr fontId="1" type="noConversion"/>
  </si>
  <si>
    <t>家居髮型</t>
    <phoneticPr fontId="1" type="noConversion"/>
  </si>
  <si>
    <t>寫意丸子頭</t>
    <phoneticPr fontId="1" type="noConversion"/>
  </si>
  <si>
    <t>外出髮型</t>
    <phoneticPr fontId="1" type="noConversion"/>
  </si>
  <si>
    <t>繾綣眷念</t>
    <phoneticPr fontId="1" type="noConversion"/>
  </si>
  <si>
    <t>外出髮型·華麗</t>
    <phoneticPr fontId="1" type="noConversion"/>
  </si>
  <si>
    <t>繾綣眷念·華麗</t>
    <phoneticPr fontId="1" type="noConversion"/>
  </si>
  <si>
    <t>英氣風發</t>
    <phoneticPr fontId="1" type="noConversion"/>
  </si>
  <si>
    <t>側邊辮子髮</t>
    <phoneticPr fontId="1" type="noConversion"/>
  </si>
  <si>
    <t>催花雨</t>
    <phoneticPr fontId="1" type="noConversion"/>
  </si>
  <si>
    <t>花坊髮型·華麗</t>
    <phoneticPr fontId="1" type="noConversion"/>
  </si>
  <si>
    <t>初戀花蕾·華麗</t>
    <phoneticPr fontId="1" type="noConversion"/>
  </si>
  <si>
    <t>花坊髮型</t>
    <phoneticPr fontId="1" type="noConversion"/>
  </si>
  <si>
    <t>初戀花蕾</t>
    <phoneticPr fontId="1" type="noConversion"/>
  </si>
  <si>
    <t>花坊髮型·珍稀</t>
    <phoneticPr fontId="1" type="noConversion"/>
  </si>
  <si>
    <t>初戀花蕾·珍稀</t>
    <phoneticPr fontId="1" type="noConversion"/>
  </si>
  <si>
    <t>芭蕾舞髮</t>
    <phoneticPr fontId="1" type="noConversion"/>
  </si>
  <si>
    <t>旋曲</t>
    <phoneticPr fontId="1" type="noConversion"/>
  </si>
  <si>
    <t>雪地翻翹短髮</t>
    <phoneticPr fontId="1" type="noConversion"/>
  </si>
  <si>
    <t>柳絮飛舞</t>
    <phoneticPr fontId="1" type="noConversion"/>
  </si>
  <si>
    <t>宴會髮</t>
    <phoneticPr fontId="1" type="noConversion"/>
  </si>
  <si>
    <t>織月</t>
    <phoneticPr fontId="1" type="noConversion"/>
  </si>
  <si>
    <t>外出髮型3</t>
    <phoneticPr fontId="1" type="noConversion"/>
  </si>
  <si>
    <t>外出髮型2</t>
    <phoneticPr fontId="1" type="noConversion"/>
  </si>
  <si>
    <t>外出髮型2</t>
    <phoneticPr fontId="1" type="noConversion"/>
  </si>
  <si>
    <t>奉獻</t>
    <phoneticPr fontId="1" type="noConversion"/>
  </si>
  <si>
    <t>戀夢</t>
    <phoneticPr fontId="1" type="noConversion"/>
  </si>
  <si>
    <t>純情乙女</t>
    <phoneticPr fontId="1" type="noConversion"/>
  </si>
  <si>
    <t>早熟</t>
    <phoneticPr fontId="1" type="noConversion"/>
  </si>
  <si>
    <t>破曉誓言</t>
    <phoneticPr fontId="1" type="noConversion"/>
  </si>
  <si>
    <t>小鹿亂撞</t>
    <phoneticPr fontId="1" type="noConversion"/>
  </si>
  <si>
    <t>音韻</t>
    <phoneticPr fontId="1" type="noConversion"/>
  </si>
  <si>
    <t>散葉</t>
    <phoneticPr fontId="1" type="noConversion"/>
  </si>
  <si>
    <t>香吻女郎</t>
    <phoneticPr fontId="1" type="noConversion"/>
  </si>
  <si>
    <t>香檳之夜</t>
    <phoneticPr fontId="1" type="noConversion"/>
  </si>
  <si>
    <t>孤獨童話</t>
    <phoneticPr fontId="1" type="noConversion"/>
  </si>
  <si>
    <t>致命陷阱</t>
    <phoneticPr fontId="1" type="noConversion"/>
  </si>
  <si>
    <t>起義</t>
    <phoneticPr fontId="1" type="noConversion"/>
  </si>
  <si>
    <t>菓子魔女</t>
    <phoneticPr fontId="1" type="noConversion"/>
  </si>
  <si>
    <t>夏戀</t>
    <phoneticPr fontId="1" type="noConversion"/>
  </si>
  <si>
    <t>櫻兒</t>
    <phoneticPr fontId="1" type="noConversion"/>
  </si>
  <si>
    <r>
      <t>偶像宣言髮  (優雅長直髮</t>
    </r>
    <r>
      <rPr>
        <sz val="15"/>
        <rFont val="細明體"/>
        <family val="3"/>
        <charset val="136"/>
      </rPr>
      <t>‧</t>
    </r>
    <r>
      <rPr>
        <sz val="15"/>
        <rFont val="微软雅黑"/>
        <family val="2"/>
        <charset val="134"/>
      </rPr>
      <t>紅)</t>
    </r>
    <phoneticPr fontId="1" type="noConversion"/>
  </si>
  <si>
    <t>不和協律音</t>
    <phoneticPr fontId="1" type="noConversion"/>
  </si>
  <si>
    <t>糖衣野獸</t>
    <phoneticPr fontId="1" type="noConversion"/>
  </si>
  <si>
    <t>硝煙</t>
    <phoneticPr fontId="1" type="noConversion"/>
  </si>
  <si>
    <t>星河教義</t>
    <phoneticPr fontId="1" type="noConversion"/>
  </si>
  <si>
    <t>溫雅</t>
    <phoneticPr fontId="1" type="noConversion"/>
  </si>
  <si>
    <t>高雅姊姊</t>
    <phoneticPr fontId="1" type="noConversion"/>
  </si>
  <si>
    <t>蓬鬆雅致</t>
    <phoneticPr fontId="1" type="noConversion"/>
  </si>
  <si>
    <t>花漾少女髮型</t>
    <phoneticPr fontId="1" type="noConversion"/>
  </si>
  <si>
    <t>太妃糖</t>
    <phoneticPr fontId="1" type="noConversion"/>
  </si>
  <si>
    <t>慕蓉髮型</t>
    <phoneticPr fontId="1" type="noConversion"/>
  </si>
  <si>
    <t>小公主</t>
    <phoneticPr fontId="1" type="noConversion"/>
  </si>
  <si>
    <t>千蕾名媛髮型</t>
    <phoneticPr fontId="1" type="noConversion"/>
  </si>
  <si>
    <t>醉心圈套</t>
    <phoneticPr fontId="1" type="noConversion"/>
  </si>
  <si>
    <t>冰孤凝髮型</t>
    <phoneticPr fontId="1" type="noConversion"/>
  </si>
  <si>
    <t>業火</t>
    <phoneticPr fontId="1" type="noConversion"/>
  </si>
  <si>
    <t>精靈長髮</t>
    <phoneticPr fontId="1" type="noConversion"/>
  </si>
  <si>
    <t>夏娃</t>
    <phoneticPr fontId="1" type="noConversion"/>
  </si>
  <si>
    <t>少年時期</t>
    <phoneticPr fontId="1" type="noConversion"/>
  </si>
  <si>
    <t>幽靜花田</t>
    <phoneticPr fontId="1" type="noConversion"/>
  </si>
  <si>
    <t>優雅長直髮</t>
    <phoneticPr fontId="1" type="noConversion"/>
  </si>
  <si>
    <t>祈禱詩</t>
    <phoneticPr fontId="1" type="noConversion"/>
  </si>
  <si>
    <t>翩旋人偶</t>
    <phoneticPr fontId="1" type="noConversion"/>
  </si>
  <si>
    <t>乘風髮·華麗</t>
    <phoneticPr fontId="1" type="noConversion"/>
  </si>
  <si>
    <t>翩旋人偶·華麗</t>
    <phoneticPr fontId="1" type="noConversion"/>
  </si>
  <si>
    <t>乘風髮·珍稀</t>
    <phoneticPr fontId="1" type="noConversion"/>
  </si>
  <si>
    <t>翩旋人偶·珍稀</t>
    <phoneticPr fontId="1" type="noConversion"/>
  </si>
  <si>
    <t>預設連身裙</t>
    <phoneticPr fontId="1" type="noConversion"/>
  </si>
  <si>
    <t>外出連身裙</t>
    <phoneticPr fontId="1" type="noConversion"/>
  </si>
  <si>
    <t>古典繆思</t>
    <phoneticPr fontId="1" type="noConversion"/>
  </si>
  <si>
    <t>外出連身裙·華麗</t>
    <phoneticPr fontId="1" type="noConversion"/>
  </si>
  <si>
    <t>古典繆思·華麗</t>
    <phoneticPr fontId="1" type="noConversion"/>
  </si>
  <si>
    <t>連帽防水雨衣</t>
    <phoneticPr fontId="1" type="noConversion"/>
  </si>
  <si>
    <t>宿雨瑩瑩</t>
    <phoneticPr fontId="1" type="noConversion"/>
  </si>
  <si>
    <t>花坊制服·華麗</t>
    <phoneticPr fontId="1" type="noConversion"/>
  </si>
  <si>
    <t>情意花園·華麗</t>
    <phoneticPr fontId="1" type="noConversion"/>
  </si>
  <si>
    <t>花坊制服</t>
    <phoneticPr fontId="1" type="noConversion"/>
  </si>
  <si>
    <t>情意花園</t>
    <phoneticPr fontId="1" type="noConversion"/>
  </si>
  <si>
    <t>花坊制服·珍稀</t>
    <phoneticPr fontId="1" type="noConversion"/>
  </si>
  <si>
    <t>情意花園·珍稀</t>
    <phoneticPr fontId="1" type="noConversion"/>
  </si>
  <si>
    <t>芭蕾舞衣</t>
    <phoneticPr fontId="1" type="noConversion"/>
  </si>
  <si>
    <t>天鵝湖</t>
    <phoneticPr fontId="1" type="noConversion"/>
  </si>
  <si>
    <t>宴會禮服</t>
    <phoneticPr fontId="1" type="noConversion"/>
  </si>
  <si>
    <t>月神晚宴</t>
    <phoneticPr fontId="1" type="noConversion"/>
  </si>
  <si>
    <t>爍星</t>
    <phoneticPr fontId="1" type="noConversion"/>
  </si>
  <si>
    <t>爍星</t>
    <phoneticPr fontId="1" type="noConversion"/>
  </si>
  <si>
    <t>瑰麗綻放</t>
    <phoneticPr fontId="1" type="noConversion"/>
  </si>
  <si>
    <t>宿命論</t>
    <phoneticPr fontId="1" type="noConversion"/>
  </si>
  <si>
    <t>喚醒悸動</t>
    <phoneticPr fontId="1" type="noConversion"/>
  </si>
  <si>
    <t>波瀾之誓</t>
    <phoneticPr fontId="1" type="noConversion"/>
  </si>
  <si>
    <t>貴腐豪賭</t>
    <phoneticPr fontId="1" type="noConversion"/>
  </si>
  <si>
    <t>黯世古堡</t>
    <phoneticPr fontId="1" type="noConversion"/>
  </si>
  <si>
    <t>終局旁觀者</t>
    <phoneticPr fontId="1" type="noConversion"/>
  </si>
  <si>
    <t>戀櫻滿開</t>
    <phoneticPr fontId="1" type="noConversion"/>
  </si>
  <si>
    <t>閃耀舞台</t>
    <phoneticPr fontId="1" type="noConversion"/>
  </si>
  <si>
    <t>光年史詩</t>
    <phoneticPr fontId="1" type="noConversion"/>
  </si>
  <si>
    <t>花漾少女連身裙</t>
    <phoneticPr fontId="1" type="noConversion"/>
  </si>
  <si>
    <t>酒心糖</t>
    <phoneticPr fontId="1" type="noConversion"/>
  </si>
  <si>
    <t>慕蓉連身裙</t>
    <phoneticPr fontId="1" type="noConversion"/>
  </si>
  <si>
    <t>洋氣娃娃</t>
    <phoneticPr fontId="1" type="noConversion"/>
  </si>
  <si>
    <t>千蕾名媛連身裙</t>
    <phoneticPr fontId="1" type="noConversion"/>
  </si>
  <si>
    <t>迷魂陷阱</t>
    <phoneticPr fontId="1" type="noConversion"/>
  </si>
  <si>
    <t>精靈連身裙</t>
    <phoneticPr fontId="1" type="noConversion"/>
  </si>
  <si>
    <t>伊甸園</t>
    <phoneticPr fontId="1" type="noConversion"/>
  </si>
  <si>
    <t>幕影花香</t>
    <phoneticPr fontId="1" type="noConversion"/>
  </si>
  <si>
    <t>紫戀晚禮服</t>
    <phoneticPr fontId="1" type="noConversion"/>
  </si>
  <si>
    <t>皇女之宴</t>
    <phoneticPr fontId="1" type="noConversion"/>
  </si>
  <si>
    <t>媚羽孔雀</t>
    <phoneticPr fontId="1" type="noConversion"/>
  </si>
  <si>
    <t>阿卡西記錄</t>
    <phoneticPr fontId="1" type="noConversion"/>
  </si>
  <si>
    <t>旅者桃樂絲</t>
    <phoneticPr fontId="1" type="noConversion"/>
  </si>
  <si>
    <t>乘風連身裙·華麗</t>
    <phoneticPr fontId="1" type="noConversion"/>
  </si>
  <si>
    <t>旅者桃樂絲·華麗</t>
    <phoneticPr fontId="1" type="noConversion"/>
  </si>
  <si>
    <t>乘風連身裙·珍稀</t>
    <phoneticPr fontId="1" type="noConversion"/>
  </si>
  <si>
    <t>旅者桃樂絲·珍稀</t>
    <phoneticPr fontId="1" type="noConversion"/>
  </si>
  <si>
    <t>預設上衣</t>
    <phoneticPr fontId="1" type="noConversion"/>
  </si>
  <si>
    <t>家居服</t>
    <phoneticPr fontId="1" type="noConversion"/>
  </si>
  <si>
    <t>翼衛守則</t>
    <phoneticPr fontId="1" type="noConversion"/>
  </si>
  <si>
    <t>雪地毛衣</t>
    <phoneticPr fontId="1" type="noConversion"/>
  </si>
  <si>
    <t>凜冬暖意</t>
    <phoneticPr fontId="1" type="noConversion"/>
  </si>
  <si>
    <t>小熊換色2</t>
    <phoneticPr fontId="1" type="noConversion"/>
  </si>
  <si>
    <t>小熊換色3</t>
    <phoneticPr fontId="1" type="noConversion"/>
  </si>
  <si>
    <t>日記情人節上衣</t>
    <phoneticPr fontId="1" type="noConversion"/>
  </si>
  <si>
    <t>密語呢喃</t>
    <phoneticPr fontId="1" type="noConversion"/>
  </si>
  <si>
    <t>釋放欲望</t>
    <phoneticPr fontId="1" type="noConversion"/>
  </si>
  <si>
    <t>賦格</t>
    <phoneticPr fontId="1" type="noConversion"/>
  </si>
  <si>
    <t>迷霧森林</t>
    <phoneticPr fontId="1" type="noConversion"/>
  </si>
  <si>
    <t>相思曲</t>
    <phoneticPr fontId="1" type="noConversion"/>
  </si>
  <si>
    <t>機密特務</t>
    <phoneticPr fontId="1" type="noConversion"/>
  </si>
  <si>
    <t>古典一字領上衣</t>
    <phoneticPr fontId="1" type="noConversion"/>
  </si>
  <si>
    <t>果穗</t>
    <phoneticPr fontId="1" type="noConversion"/>
  </si>
  <si>
    <t>盛夏海灘泳裝上衣</t>
    <phoneticPr fontId="1" type="noConversion"/>
  </si>
  <si>
    <t>炎夏妖精</t>
    <phoneticPr fontId="1" type="noConversion"/>
  </si>
  <si>
    <t>馬戲團馬甲上衣</t>
    <phoneticPr fontId="1" type="noConversion"/>
  </si>
  <si>
    <t>感官收束</t>
    <phoneticPr fontId="1" type="noConversion"/>
  </si>
  <si>
    <t>龐克馬甲上衣</t>
    <phoneticPr fontId="1" type="noConversion"/>
  </si>
  <si>
    <t>先鋒飛艇</t>
    <phoneticPr fontId="1" type="noConversion"/>
  </si>
  <si>
    <t>熟韻</t>
    <phoneticPr fontId="1" type="noConversion"/>
  </si>
  <si>
    <t>漸層色毛衣</t>
    <phoneticPr fontId="1" type="noConversion"/>
  </si>
  <si>
    <t>柔光眠意</t>
    <phoneticPr fontId="1" type="noConversion"/>
  </si>
  <si>
    <t>冰孤凝上衣</t>
    <phoneticPr fontId="1" type="noConversion"/>
  </si>
  <si>
    <t>隻身</t>
    <phoneticPr fontId="1" type="noConversion"/>
  </si>
  <si>
    <t>盛夏記憶</t>
    <phoneticPr fontId="1" type="noConversion"/>
  </si>
  <si>
    <r>
      <t>立領</t>
    </r>
    <r>
      <rPr>
        <sz val="15"/>
        <color rgb="FFFF0000"/>
        <rFont val="微软雅黑"/>
        <family val="2"/>
        <charset val="134"/>
      </rPr>
      <t>長袖</t>
    </r>
    <r>
      <rPr>
        <sz val="15"/>
        <rFont val="微软雅黑"/>
        <family val="2"/>
        <charset val="134"/>
      </rPr>
      <t>上衣</t>
    </r>
    <phoneticPr fontId="1" type="noConversion"/>
  </si>
  <si>
    <t>極簡主義</t>
    <phoneticPr fontId="1" type="noConversion"/>
  </si>
  <si>
    <t>長袖淑女襯衫</t>
    <phoneticPr fontId="1" type="noConversion"/>
  </si>
  <si>
    <t>虔誠禮讚</t>
    <phoneticPr fontId="1" type="noConversion"/>
  </si>
  <si>
    <t>小浪花</t>
    <phoneticPr fontId="1" type="noConversion"/>
  </si>
  <si>
    <t>撫花袖</t>
    <phoneticPr fontId="1" type="noConversion"/>
  </si>
  <si>
    <t>心緒交錯</t>
    <phoneticPr fontId="1" type="noConversion"/>
  </si>
  <si>
    <t>巧拼玩具</t>
    <phoneticPr fontId="1" type="noConversion"/>
  </si>
  <si>
    <t>麥田圈</t>
    <phoneticPr fontId="1" type="noConversion"/>
  </si>
  <si>
    <t>預設下著</t>
    <phoneticPr fontId="1" type="noConversion"/>
  </si>
  <si>
    <t>預設下著</t>
    <phoneticPr fontId="1" type="noConversion"/>
  </si>
  <si>
    <t>休閒短褲</t>
    <phoneticPr fontId="1" type="noConversion"/>
  </si>
  <si>
    <t>捍衛行動</t>
    <phoneticPr fontId="1" type="noConversion"/>
  </si>
  <si>
    <t>雪地長褲</t>
    <phoneticPr fontId="1" type="noConversion"/>
  </si>
  <si>
    <t>白雪茸茸</t>
    <phoneticPr fontId="1" type="noConversion"/>
  </si>
  <si>
    <t>家居褲換色2</t>
    <phoneticPr fontId="1" type="noConversion"/>
  </si>
  <si>
    <t>家居褲換色3</t>
    <phoneticPr fontId="1" type="noConversion"/>
  </si>
  <si>
    <t>言之箱庭</t>
    <phoneticPr fontId="1" type="noConversion"/>
  </si>
  <si>
    <t>誘惑與動搖</t>
    <phoneticPr fontId="1" type="noConversion"/>
  </si>
  <si>
    <t>無調性</t>
    <phoneticPr fontId="1" type="noConversion"/>
  </si>
  <si>
    <t>綠色情人節短褲</t>
    <phoneticPr fontId="1" type="noConversion"/>
  </si>
  <si>
    <t>花重瓣</t>
    <phoneticPr fontId="1" type="noConversion"/>
  </si>
  <si>
    <t>復聞鳥鳴</t>
    <phoneticPr fontId="1" type="noConversion"/>
  </si>
  <si>
    <t>深夜拜訪</t>
    <phoneticPr fontId="1" type="noConversion"/>
  </si>
  <si>
    <r>
      <rPr>
        <sz val="15"/>
        <color rgb="FFFF0000"/>
        <rFont val="微软雅黑"/>
        <family val="2"/>
        <charset val="134"/>
      </rPr>
      <t>拉鍊</t>
    </r>
    <r>
      <rPr>
        <sz val="15"/>
        <rFont val="微软雅黑"/>
        <family val="2"/>
        <charset val="134"/>
      </rPr>
      <t>迷你裙</t>
    </r>
    <phoneticPr fontId="1" type="noConversion"/>
  </si>
  <si>
    <t>叛逆野貓</t>
    <phoneticPr fontId="1" type="noConversion"/>
  </si>
  <si>
    <t>盛夏海灘泳裝裙</t>
    <phoneticPr fontId="1" type="noConversion"/>
  </si>
  <si>
    <t>魅惑人魚</t>
    <phoneticPr fontId="1" type="noConversion"/>
  </si>
  <si>
    <t>馬戲團澎裙</t>
    <phoneticPr fontId="1" type="noConversion"/>
  </si>
  <si>
    <t>迷幻牢籠</t>
    <phoneticPr fontId="1" type="noConversion"/>
  </si>
  <si>
    <t>龐克長褲</t>
    <phoneticPr fontId="1" type="noConversion"/>
  </si>
  <si>
    <t>蒸氣革命</t>
    <phoneticPr fontId="1" type="noConversion"/>
  </si>
  <si>
    <t>白領短裙</t>
    <phoneticPr fontId="1" type="noConversion"/>
  </si>
  <si>
    <t>肅穆</t>
    <phoneticPr fontId="1" type="noConversion"/>
  </si>
  <si>
    <t>深色貼身褲</t>
    <phoneticPr fontId="1" type="noConversion"/>
  </si>
  <si>
    <t>初冬之夜</t>
    <phoneticPr fontId="1" type="noConversion"/>
  </si>
  <si>
    <t>冰孤凝下著</t>
    <phoneticPr fontId="1" type="noConversion"/>
  </si>
  <si>
    <t>心魔</t>
    <phoneticPr fontId="1" type="noConversion"/>
  </si>
  <si>
    <t>經典崛起</t>
    <phoneticPr fontId="1" type="noConversion"/>
  </si>
  <si>
    <t>動感時尚</t>
    <phoneticPr fontId="1" type="noConversion"/>
  </si>
  <si>
    <t>熱氣球</t>
    <phoneticPr fontId="1" type="noConversion"/>
  </si>
  <si>
    <t>躍動青春</t>
    <phoneticPr fontId="1" type="noConversion"/>
  </si>
  <si>
    <t>戀鐘</t>
    <phoneticPr fontId="1" type="noConversion"/>
  </si>
  <si>
    <t>外出小外套</t>
  </si>
  <si>
    <t>寧芙薄翼</t>
    <phoneticPr fontId="1" type="noConversion"/>
  </si>
  <si>
    <t>外出小外套·華麗</t>
  </si>
  <si>
    <t>寧芙薄翼·華麗</t>
    <phoneticPr fontId="1" type="noConversion"/>
  </si>
  <si>
    <t>少女英傑</t>
    <phoneticPr fontId="1" type="noConversion"/>
  </si>
  <si>
    <t>雪地長外套</t>
    <phoneticPr fontId="1" type="noConversion"/>
  </si>
  <si>
    <t>安塔提塞的餘溫</t>
    <phoneticPr fontId="1" type="noConversion"/>
  </si>
  <si>
    <t>舊的可愛披肩</t>
    <phoneticPr fontId="1" type="noConversion"/>
  </si>
  <si>
    <t>黃色情人節外套</t>
    <phoneticPr fontId="1" type="noConversion"/>
  </si>
  <si>
    <t>祈求之音</t>
    <phoneticPr fontId="1" type="noConversion"/>
  </si>
  <si>
    <t>戀心遁隱</t>
    <phoneticPr fontId="1" type="noConversion"/>
  </si>
  <si>
    <t>無名氏</t>
    <phoneticPr fontId="1" type="noConversion"/>
  </si>
  <si>
    <t>花窗玻璃</t>
    <phoneticPr fontId="1" type="noConversion"/>
  </si>
  <si>
    <t>短版皮夾克</t>
    <phoneticPr fontId="1" type="noConversion"/>
  </si>
  <si>
    <t>英倫神風</t>
    <phoneticPr fontId="1" type="noConversion"/>
  </si>
  <si>
    <t>振袖毛披肩</t>
    <phoneticPr fontId="1" type="noConversion"/>
  </si>
  <si>
    <t>彌年之羽</t>
    <phoneticPr fontId="1" type="noConversion"/>
  </si>
  <si>
    <t>可愛披肩</t>
    <phoneticPr fontId="1" type="noConversion"/>
  </si>
  <si>
    <t>羊兒搖籃曲</t>
    <phoneticPr fontId="1" type="noConversion"/>
  </si>
  <si>
    <t>千蕾名媛外套</t>
    <phoneticPr fontId="1" type="noConversion"/>
  </si>
  <si>
    <t>愛情俘虜</t>
  </si>
  <si>
    <t>冰孤凝外套</t>
    <phoneticPr fontId="1" type="noConversion"/>
  </si>
  <si>
    <t>海市蜃樓</t>
    <phoneticPr fontId="1" type="noConversion"/>
  </si>
  <si>
    <t>片裂之意</t>
    <phoneticPr fontId="1" type="noConversion"/>
  </si>
  <si>
    <t>長袖連帽毛外套</t>
    <phoneticPr fontId="1" type="noConversion"/>
  </si>
  <si>
    <t>霧雨淑女</t>
    <phoneticPr fontId="1" type="noConversion"/>
  </si>
  <si>
    <t>簡約無袖小背心</t>
    <phoneticPr fontId="1" type="noConversion"/>
  </si>
  <si>
    <t>野東西</t>
    <phoneticPr fontId="1" type="noConversion"/>
  </si>
  <si>
    <t>時鐘塔</t>
    <phoneticPr fontId="1" type="noConversion"/>
  </si>
  <si>
    <t>魔幻結界</t>
    <phoneticPr fontId="1" type="noConversion"/>
  </si>
  <si>
    <t>小熊拖鞋</t>
    <phoneticPr fontId="1" type="noConversion"/>
  </si>
  <si>
    <t>外出鞋</t>
  </si>
  <si>
    <t>神塑</t>
  </si>
  <si>
    <t>外出鞋·華麗</t>
    <phoneticPr fontId="13" type="noConversion"/>
  </si>
  <si>
    <t>神塑·華麗</t>
    <phoneticPr fontId="1" type="noConversion"/>
  </si>
  <si>
    <t>巡守者</t>
    <phoneticPr fontId="1" type="noConversion"/>
  </si>
  <si>
    <t>輕盈雨點</t>
    <phoneticPr fontId="1" type="noConversion"/>
  </si>
  <si>
    <t>原野漫步·華麗</t>
    <phoneticPr fontId="1" type="noConversion"/>
  </si>
  <si>
    <t>翩飛足跡·華麗</t>
    <phoneticPr fontId="1" type="noConversion"/>
  </si>
  <si>
    <t>翩飛足跡</t>
    <phoneticPr fontId="1" type="noConversion"/>
  </si>
  <si>
    <t>翩飛足跡·珍稀</t>
  </si>
  <si>
    <t>芭蕾舞鞋</t>
    <phoneticPr fontId="1" type="noConversion"/>
  </si>
  <si>
    <t>優雅落點</t>
    <phoneticPr fontId="1" type="noConversion"/>
  </si>
  <si>
    <t>短雪靴</t>
    <phoneticPr fontId="1" type="noConversion"/>
  </si>
  <si>
    <t>征雪意志</t>
    <phoneticPr fontId="1" type="noConversion"/>
  </si>
  <si>
    <t>宴會高跟鞋</t>
    <phoneticPr fontId="1" type="noConversion"/>
  </si>
  <si>
    <t>下弦月</t>
    <phoneticPr fontId="1" type="noConversion"/>
  </si>
  <si>
    <t>藍高跟換色1</t>
    <phoneticPr fontId="1" type="noConversion"/>
  </si>
  <si>
    <t>藍高跟換色2</t>
  </si>
  <si>
    <t>舊的毛毛靴</t>
    <phoneticPr fontId="1" type="noConversion"/>
  </si>
  <si>
    <t>日記情人節鞋</t>
    <phoneticPr fontId="1" type="noConversion"/>
  </si>
  <si>
    <t>乘著思念</t>
  </si>
  <si>
    <t>迷亂步伐</t>
  </si>
  <si>
    <t>預感</t>
  </si>
  <si>
    <t>歪曲之愛</t>
  </si>
  <si>
    <t>引導之光</t>
  </si>
  <si>
    <t>初吻</t>
  </si>
  <si>
    <t>斷奏</t>
  </si>
  <si>
    <t>綠色情人節靴</t>
    <phoneticPr fontId="1" type="noConversion"/>
  </si>
  <si>
    <t>生根</t>
  </si>
  <si>
    <t>音樂&amp;相片情人節鞋</t>
    <phoneticPr fontId="1" type="noConversion"/>
  </si>
  <si>
    <t>幽響</t>
  </si>
  <si>
    <t>高腳杯</t>
  </si>
  <si>
    <t>離別足音</t>
  </si>
  <si>
    <t>貓步</t>
  </si>
  <si>
    <t>藍洋魚口鞋</t>
    <phoneticPr fontId="1" type="noConversion"/>
  </si>
  <si>
    <t>雁魚</t>
    <phoneticPr fontId="1" type="noConversion"/>
  </si>
  <si>
    <t>優雅鋼琴靴</t>
    <phoneticPr fontId="1" type="noConversion"/>
  </si>
  <si>
    <t>調律者</t>
    <phoneticPr fontId="1" type="noConversion"/>
  </si>
  <si>
    <r>
      <t>盛夏海灘鞋 (靛藍回憶</t>
    </r>
    <r>
      <rPr>
        <sz val="15"/>
        <rFont val="細明體"/>
        <family val="3"/>
        <charset val="136"/>
      </rPr>
      <t>‧</t>
    </r>
    <r>
      <rPr>
        <sz val="15"/>
        <rFont val="微软雅黑"/>
        <family val="2"/>
        <charset val="134"/>
      </rPr>
      <t>黑)</t>
    </r>
    <phoneticPr fontId="1" type="noConversion"/>
  </si>
  <si>
    <t>熱帶海風</t>
    <phoneticPr fontId="1" type="noConversion"/>
  </si>
  <si>
    <t>振袖木屐</t>
    <phoneticPr fontId="1" type="noConversion"/>
  </si>
  <si>
    <t>春跡</t>
    <phoneticPr fontId="1" type="noConversion"/>
  </si>
  <si>
    <r>
      <t>偶像宣言靴 (運動風球鞋</t>
    </r>
    <r>
      <rPr>
        <sz val="15"/>
        <rFont val="細明體"/>
        <family val="3"/>
        <charset val="136"/>
      </rPr>
      <t>‧</t>
    </r>
    <r>
      <rPr>
        <sz val="15"/>
        <rFont val="微软雅黑"/>
        <family val="2"/>
        <charset val="134"/>
      </rPr>
      <t>黑)</t>
    </r>
    <phoneticPr fontId="1" type="noConversion"/>
  </si>
  <si>
    <t>踩到貓兒</t>
    <phoneticPr fontId="1" type="noConversion"/>
  </si>
  <si>
    <t>馬戲團鞋</t>
    <phoneticPr fontId="1" type="noConversion"/>
  </si>
  <si>
    <t>雀躍</t>
    <phoneticPr fontId="1" type="noConversion"/>
  </si>
  <si>
    <t>蒸氣龐克風靴</t>
    <phoneticPr fontId="1" type="noConversion"/>
  </si>
  <si>
    <t>流亡之徒</t>
    <phoneticPr fontId="1" type="noConversion"/>
  </si>
  <si>
    <t>星辰鞋</t>
    <phoneticPr fontId="1" type="noConversion"/>
  </si>
  <si>
    <t>夜幕信使</t>
    <phoneticPr fontId="1" type="noConversion"/>
  </si>
  <si>
    <t>白領皮鞋</t>
    <phoneticPr fontId="1" type="noConversion"/>
  </si>
  <si>
    <t>端凝</t>
    <phoneticPr fontId="1" type="noConversion"/>
  </si>
  <si>
    <t>毛毛靴</t>
    <phoneticPr fontId="1" type="noConversion"/>
  </si>
  <si>
    <t>夢語</t>
    <phoneticPr fontId="1" type="noConversion"/>
  </si>
  <si>
    <t>咖啡糖</t>
    <phoneticPr fontId="1" type="noConversion"/>
  </si>
  <si>
    <t>慕蓉鞋子</t>
    <phoneticPr fontId="1" type="noConversion"/>
  </si>
  <si>
    <t>千金風度</t>
    <phoneticPr fontId="1" type="noConversion"/>
  </si>
  <si>
    <t>千蕾名媛子鞋子</t>
    <phoneticPr fontId="1" type="noConversion"/>
  </si>
  <si>
    <t>足尖的誘惑</t>
    <phoneticPr fontId="1" type="noConversion"/>
  </si>
  <si>
    <t>冰孤凝靴子</t>
    <phoneticPr fontId="1" type="noConversion"/>
  </si>
  <si>
    <t>遺世孤立</t>
    <phoneticPr fontId="1" type="noConversion"/>
  </si>
  <si>
    <t>精靈高跟鞋</t>
    <phoneticPr fontId="1" type="noConversion"/>
  </si>
  <si>
    <t>天堂的階梯</t>
    <phoneticPr fontId="1" type="noConversion"/>
  </si>
  <si>
    <t>放課後的約定</t>
    <phoneticPr fontId="1" type="noConversion"/>
  </si>
  <si>
    <t>躍步練習</t>
    <phoneticPr fontId="1" type="noConversion"/>
  </si>
  <si>
    <t>肆意橫行</t>
    <phoneticPr fontId="1" type="noConversion"/>
  </si>
  <si>
    <t>雕紋膝上靴</t>
    <phoneticPr fontId="1" type="noConversion"/>
  </si>
  <si>
    <t>神秘客</t>
    <phoneticPr fontId="1" type="noConversion"/>
  </si>
  <si>
    <t>乘風鞋</t>
    <phoneticPr fontId="1" type="noConversion"/>
  </si>
  <si>
    <t>乘風而行</t>
    <phoneticPr fontId="1" type="noConversion"/>
  </si>
  <si>
    <t>乘風鞋·華麗</t>
    <phoneticPr fontId="1" type="noConversion"/>
  </si>
  <si>
    <t>乘風而行·華麗</t>
    <phoneticPr fontId="1" type="noConversion"/>
  </si>
  <si>
    <t>乘風鞋·珍稀</t>
    <phoneticPr fontId="1" type="noConversion"/>
  </si>
  <si>
    <t>乘風而行·珍稀</t>
    <phoneticPr fontId="1" type="noConversion"/>
  </si>
  <si>
    <t>外出襪</t>
  </si>
  <si>
    <t>天織</t>
  </si>
  <si>
    <t>外出襪·華麗</t>
    <phoneticPr fontId="1" type="noConversion"/>
  </si>
  <si>
    <t>天織·華麗</t>
  </si>
  <si>
    <t>芭蕾舞褲襪</t>
    <phoneticPr fontId="1" type="noConversion"/>
  </si>
  <si>
    <t>交織舞步</t>
  </si>
  <si>
    <t>雪地襪</t>
    <phoneticPr fontId="1" type="noConversion"/>
  </si>
  <si>
    <t>乍融</t>
  </si>
  <si>
    <t>宴會襪</t>
    <phoneticPr fontId="1" type="noConversion"/>
  </si>
  <si>
    <t>澄瑩</t>
  </si>
  <si>
    <t>隱晦之情</t>
  </si>
  <si>
    <t>葡萄酒情人節黑絲襪</t>
    <phoneticPr fontId="1" type="noConversion"/>
  </si>
  <si>
    <t>香味法則</t>
  </si>
  <si>
    <t>無聲</t>
  </si>
  <si>
    <t>幾何印記</t>
    <phoneticPr fontId="1" type="noConversion"/>
  </si>
  <si>
    <t>初詣</t>
    <phoneticPr fontId="1" type="noConversion"/>
  </si>
  <si>
    <t>雙面歌姬</t>
    <phoneticPr fontId="1" type="noConversion"/>
  </si>
  <si>
    <t>歡樂時光</t>
    <phoneticPr fontId="1" type="noConversion"/>
  </si>
  <si>
    <t>花漾少女襪</t>
    <phoneticPr fontId="1" type="noConversion"/>
  </si>
  <si>
    <t>牛奶糖</t>
    <phoneticPr fontId="1" type="noConversion"/>
  </si>
  <si>
    <t>慕蓉襪子</t>
    <phoneticPr fontId="1" type="noConversion"/>
  </si>
  <si>
    <t>純真幻想</t>
    <phoneticPr fontId="1" type="noConversion"/>
  </si>
  <si>
    <t>千蕾名媛長襪</t>
    <phoneticPr fontId="1" type="noConversion"/>
  </si>
  <si>
    <t>媚言心機</t>
    <phoneticPr fontId="1" type="noConversion"/>
  </si>
  <si>
    <t>稚氣</t>
    <phoneticPr fontId="1" type="noConversion"/>
  </si>
  <si>
    <t>糖果袋</t>
    <phoneticPr fontId="1" type="noConversion"/>
  </si>
  <si>
    <t>模糊邊界</t>
  </si>
  <si>
    <t>碎星褲襪</t>
    <phoneticPr fontId="1" type="noConversion"/>
  </si>
  <si>
    <t>蝶寄語·華麗</t>
    <phoneticPr fontId="13" type="noConversion"/>
  </si>
  <si>
    <t>蝶寄語</t>
    <phoneticPr fontId="1" type="noConversion"/>
  </si>
  <si>
    <t>蝶寄語·珍稀</t>
    <phoneticPr fontId="13" type="noConversion"/>
  </si>
  <si>
    <t>日記情人節耳環</t>
    <phoneticPr fontId="1" type="noConversion"/>
  </si>
  <si>
    <t>瞬逝</t>
    <phoneticPr fontId="13" type="noConversion"/>
  </si>
  <si>
    <t>繫結瞳眸</t>
    <phoneticPr fontId="13" type="noConversion"/>
  </si>
  <si>
    <t>楔子</t>
    <phoneticPr fontId="13" type="noConversion"/>
  </si>
  <si>
    <t>悅愛</t>
    <phoneticPr fontId="13" type="noConversion"/>
  </si>
  <si>
    <t>味蕾饗宴</t>
    <phoneticPr fontId="13" type="noConversion"/>
  </si>
  <si>
    <t>殘花飄落</t>
    <phoneticPr fontId="13" type="noConversion"/>
  </si>
  <si>
    <t>貓聆月</t>
    <phoneticPr fontId="13" type="noConversion"/>
  </si>
  <si>
    <t>千年一遇</t>
    <phoneticPr fontId="13" type="noConversion"/>
  </si>
  <si>
    <t>珍夏</t>
    <phoneticPr fontId="1" type="noConversion"/>
  </si>
  <si>
    <t>炫音魅力</t>
    <phoneticPr fontId="1" type="noConversion"/>
  </si>
  <si>
    <t>旋轉木馬</t>
    <phoneticPr fontId="1" type="noConversion"/>
  </si>
  <si>
    <t>質量解析</t>
    <phoneticPr fontId="1" type="noConversion"/>
  </si>
  <si>
    <t>星願流沙</t>
    <phoneticPr fontId="1" type="noConversion"/>
  </si>
  <si>
    <t>精靈耳環</t>
    <phoneticPr fontId="1" type="noConversion"/>
  </si>
  <si>
    <t>秘密果實</t>
    <phoneticPr fontId="1" type="noConversion"/>
  </si>
  <si>
    <t>宴會耳環</t>
    <phoneticPr fontId="1" type="noConversion"/>
  </si>
  <si>
    <t>輝光軌跡</t>
    <phoneticPr fontId="1" type="noConversion"/>
  </si>
  <si>
    <t>外出腰飾</t>
  </si>
  <si>
    <t>侍奉者</t>
  </si>
  <si>
    <t>外出腰飾·華麗</t>
  </si>
  <si>
    <t>侍奉者·華麗</t>
  </si>
  <si>
    <t>榮耀飾帶</t>
  </si>
  <si>
    <t>繫情</t>
  </si>
  <si>
    <t>遏止失控</t>
  </si>
  <si>
    <t>纏縷</t>
  </si>
  <si>
    <t>繁花皇庭</t>
    <phoneticPr fontId="1" type="noConversion"/>
  </si>
  <si>
    <t>熱風誘惑</t>
    <phoneticPr fontId="1" type="noConversion"/>
  </si>
  <si>
    <t>繫櫻花開</t>
    <phoneticPr fontId="1" type="noConversion"/>
  </si>
  <si>
    <t>簡易機關</t>
    <phoneticPr fontId="1" type="noConversion"/>
  </si>
  <si>
    <t>精靈腰帶</t>
    <phoneticPr fontId="1" type="noConversion"/>
  </si>
  <si>
    <t>誓約之絆</t>
    <phoneticPr fontId="1" type="noConversion"/>
  </si>
  <si>
    <t>結緣使者·華麗</t>
    <phoneticPr fontId="1" type="noConversion"/>
  </si>
  <si>
    <t>結緣使者</t>
    <phoneticPr fontId="1" type="noConversion"/>
  </si>
  <si>
    <t>結緣使者·珍稀</t>
    <phoneticPr fontId="1" type="noConversion"/>
  </si>
  <si>
    <t>外出頭飾</t>
  </si>
  <si>
    <t>聖靈冠冕</t>
  </si>
  <si>
    <t>外出頭飾·華麗</t>
  </si>
  <si>
    <t>聖靈冠冕·華麗</t>
  </si>
  <si>
    <t>侍衛頭盔</t>
    <phoneticPr fontId="1" type="noConversion"/>
  </si>
  <si>
    <t>守望之鷹</t>
  </si>
  <si>
    <t>芭蕾舞髮飾</t>
    <phoneticPr fontId="1" type="noConversion"/>
  </si>
  <si>
    <t>湖光之冠</t>
  </si>
  <si>
    <t>保暖雪地帽</t>
    <phoneticPr fontId="1" type="noConversion"/>
  </si>
  <si>
    <t>綿雪</t>
  </si>
  <si>
    <t>宴會蝴蝶結</t>
    <phoneticPr fontId="1" type="noConversion"/>
  </si>
  <si>
    <t>結弦</t>
  </si>
  <si>
    <t>戀愛預言</t>
  </si>
  <si>
    <t>凝淚</t>
  </si>
  <si>
    <t>褪色膠卷</t>
  </si>
  <si>
    <t>惡魔綺蕾</t>
  </si>
  <si>
    <t>魅惑貓</t>
  </si>
  <si>
    <t>熱帶夜</t>
  </si>
  <si>
    <t>流香鳴鈴</t>
  </si>
  <si>
    <t>魅惑信仰</t>
  </si>
  <si>
    <t>螺旋萬花筒</t>
  </si>
  <si>
    <t>命運齒輪</t>
  </si>
  <si>
    <t>聖潔靈魂</t>
  </si>
  <si>
    <t>花漾少女髮飾</t>
    <phoneticPr fontId="1" type="noConversion"/>
  </si>
  <si>
    <t>水果軟糖</t>
  </si>
  <si>
    <t>精靈髮飾</t>
    <phoneticPr fontId="1" type="noConversion"/>
  </si>
  <si>
    <t>片翼</t>
    <phoneticPr fontId="13" type="noConversion"/>
  </si>
  <si>
    <t>冒險的智慧</t>
  </si>
  <si>
    <t>乘風帽·華麗</t>
    <phoneticPr fontId="1" type="noConversion"/>
  </si>
  <si>
    <t>冒險的智慧·華麗</t>
  </si>
  <si>
    <t>乘風帽·珍稀</t>
    <phoneticPr fontId="1" type="noConversion"/>
  </si>
  <si>
    <t>冒險的智慧·珍稀</t>
  </si>
  <si>
    <t>純潔薔薇</t>
  </si>
  <si>
    <t>劫洋</t>
  </si>
  <si>
    <t>外出頸飾</t>
  </si>
  <si>
    <t>諸星</t>
  </si>
  <si>
    <t>外出頸飾·華麗</t>
  </si>
  <si>
    <t>諸星·華麗</t>
  </si>
  <si>
    <t>宴會鑽石鍊</t>
  </si>
  <si>
    <t>曉星之墜</t>
  </si>
  <si>
    <t>誓約之吻</t>
  </si>
  <si>
    <t>變格定弦</t>
  </si>
  <si>
    <t>曇花</t>
  </si>
  <si>
    <t>潑墨自吟</t>
    <phoneticPr fontId="1" type="noConversion"/>
  </si>
  <si>
    <t>華錦織</t>
    <phoneticPr fontId="1" type="noConversion"/>
  </si>
  <si>
    <t>幻影魔鏡</t>
    <phoneticPr fontId="1" type="noConversion"/>
  </si>
  <si>
    <t>空浮之島</t>
    <phoneticPr fontId="1" type="noConversion"/>
  </si>
  <si>
    <t>孤星</t>
    <phoneticPr fontId="1" type="noConversion"/>
  </si>
  <si>
    <t>花漾少女項鍊</t>
    <phoneticPr fontId="1" type="noConversion"/>
  </si>
  <si>
    <t>口笛糖</t>
    <phoneticPr fontId="1" type="noConversion"/>
  </si>
  <si>
    <t>慕蓉項鍊</t>
    <phoneticPr fontId="1" type="noConversion"/>
  </si>
  <si>
    <t>光明靈魂</t>
    <phoneticPr fontId="1" type="noConversion"/>
  </si>
  <si>
    <t>冰孤凝項鍊</t>
    <phoneticPr fontId="1" type="noConversion"/>
  </si>
  <si>
    <t>窒息感</t>
    <phoneticPr fontId="1" type="noConversion"/>
  </si>
  <si>
    <t>外出手環</t>
    <phoneticPr fontId="1" type="noConversion"/>
  </si>
  <si>
    <t>金絲雀</t>
    <phoneticPr fontId="1" type="noConversion"/>
  </si>
  <si>
    <t>繫花手環·華麗</t>
    <phoneticPr fontId="1" type="noConversion"/>
  </si>
  <si>
    <t>纏綿花語·華麗</t>
    <phoneticPr fontId="1" type="noConversion"/>
  </si>
  <si>
    <t>繫花手環</t>
    <phoneticPr fontId="1" type="noConversion"/>
  </si>
  <si>
    <t>纏綿花語</t>
    <phoneticPr fontId="1" type="noConversion"/>
  </si>
  <si>
    <t>繫花手環·珍稀</t>
    <phoneticPr fontId="1" type="noConversion"/>
  </si>
  <si>
    <t>纏綿花語·珍稀</t>
    <phoneticPr fontId="1" type="noConversion"/>
  </si>
  <si>
    <t>白色情人節右手飾</t>
    <phoneticPr fontId="1" type="noConversion"/>
  </si>
  <si>
    <t>命運轉動</t>
    <phoneticPr fontId="1" type="noConversion"/>
  </si>
  <si>
    <t>親吻情人節手環</t>
    <phoneticPr fontId="1" type="noConversion"/>
  </si>
  <si>
    <t>堅定璀璨</t>
    <phoneticPr fontId="1" type="noConversion"/>
  </si>
  <si>
    <t>盛夏海灘右手飾</t>
    <phoneticPr fontId="1" type="noConversion"/>
  </si>
  <si>
    <t>熱浪共舞</t>
    <phoneticPr fontId="1" type="noConversion"/>
  </si>
  <si>
    <t>偶像宣言右手飾</t>
    <phoneticPr fontId="1" type="noConversion"/>
  </si>
  <si>
    <t>環繞音階</t>
    <phoneticPr fontId="1" type="noConversion"/>
  </si>
  <si>
    <t>花漾少女的手錶</t>
    <phoneticPr fontId="1" type="noConversion"/>
  </si>
  <si>
    <t>雷根糖</t>
    <phoneticPr fontId="1" type="noConversion"/>
  </si>
  <si>
    <t>千蕾名媛手飾</t>
    <phoneticPr fontId="1" type="noConversion"/>
  </si>
  <si>
    <t>慾望枷鎖</t>
    <phoneticPr fontId="1" type="noConversion"/>
  </si>
  <si>
    <t>乘風手環</t>
    <phoneticPr fontId="1" type="noConversion"/>
  </si>
  <si>
    <t>奧茲之環</t>
    <phoneticPr fontId="1" type="noConversion"/>
  </si>
  <si>
    <t>乘風手環·華麗</t>
    <phoneticPr fontId="1" type="noConversion"/>
  </si>
  <si>
    <t>奧茲之環·華麗</t>
    <phoneticPr fontId="1" type="noConversion"/>
  </si>
  <si>
    <t>乘風手環·珍稀</t>
    <phoneticPr fontId="1" type="noConversion"/>
  </si>
  <si>
    <t>奧茲之環·珍稀</t>
    <phoneticPr fontId="1" type="noConversion"/>
  </si>
  <si>
    <t>外出手環·華麗</t>
    <phoneticPr fontId="1" type="noConversion"/>
  </si>
  <si>
    <t>金絲雀·華麗</t>
    <phoneticPr fontId="1" type="noConversion"/>
  </si>
  <si>
    <t>盛夏海灘左手飾</t>
    <phoneticPr fontId="1" type="noConversion"/>
  </si>
  <si>
    <t>吻上海風</t>
    <phoneticPr fontId="1" type="noConversion"/>
  </si>
  <si>
    <t>偶像宣言左手飾</t>
    <phoneticPr fontId="1" type="noConversion"/>
  </si>
  <si>
    <t>焦點之星</t>
    <phoneticPr fontId="1" type="noConversion"/>
  </si>
  <si>
    <t>蒸氣龐克手錶</t>
    <phoneticPr fontId="1" type="noConversion"/>
  </si>
  <si>
    <t>風暴指南</t>
    <phoneticPr fontId="1" type="noConversion"/>
  </si>
  <si>
    <t>冰孤凝手飾</t>
    <phoneticPr fontId="1" type="noConversion"/>
  </si>
  <si>
    <t>悲鳴</t>
    <phoneticPr fontId="1" type="noConversion"/>
  </si>
  <si>
    <t>精靈左手飾</t>
    <phoneticPr fontId="1" type="noConversion"/>
  </si>
  <si>
    <t>因果之束</t>
    <phoneticPr fontId="1" type="noConversion"/>
  </si>
  <si>
    <t>白色情人節左手飾</t>
    <phoneticPr fontId="1" type="noConversion"/>
  </si>
  <si>
    <t>假想說</t>
    <phoneticPr fontId="1" type="noConversion"/>
  </si>
  <si>
    <t>外出手套</t>
    <phoneticPr fontId="1" type="noConversion"/>
  </si>
  <si>
    <t>優雅指尖</t>
    <phoneticPr fontId="1" type="noConversion"/>
  </si>
  <si>
    <t>外出手套·華麗</t>
    <phoneticPr fontId="1" type="noConversion"/>
  </si>
  <si>
    <t>優雅指尖·華麗</t>
    <phoneticPr fontId="1" type="noConversion"/>
  </si>
  <si>
    <t>侍衛裝手套</t>
    <phoneticPr fontId="1" type="noConversion"/>
  </si>
  <si>
    <t>至誠心意</t>
    <phoneticPr fontId="1" type="noConversion"/>
  </si>
  <si>
    <t>黑色情人節手套</t>
    <phoneticPr fontId="1" type="noConversion"/>
  </si>
  <si>
    <t>交纏勾引</t>
    <phoneticPr fontId="1" type="noConversion"/>
  </si>
  <si>
    <t>西洋情人節手套</t>
    <phoneticPr fontId="1" type="noConversion"/>
  </si>
  <si>
    <t>迷戀依存</t>
    <phoneticPr fontId="1" type="noConversion"/>
  </si>
  <si>
    <t>擁抱情人節長手套</t>
    <phoneticPr fontId="1" type="noConversion"/>
  </si>
  <si>
    <t>匿名者</t>
    <phoneticPr fontId="1" type="noConversion"/>
  </si>
  <si>
    <r>
      <t>蕾絲手套 (優雅指尖</t>
    </r>
    <r>
      <rPr>
        <sz val="15"/>
        <rFont val="細明體"/>
        <family val="3"/>
        <charset val="136"/>
      </rPr>
      <t>‧</t>
    </r>
    <r>
      <rPr>
        <sz val="15"/>
        <rFont val="微软雅黑"/>
        <family val="2"/>
        <charset val="134"/>
      </rPr>
      <t>黑)</t>
    </r>
    <phoneticPr fontId="1" type="noConversion"/>
  </si>
  <si>
    <t>黑曜</t>
    <phoneticPr fontId="1" type="noConversion"/>
  </si>
  <si>
    <t>貓掌手套</t>
    <phoneticPr fontId="1" type="noConversion"/>
  </si>
  <si>
    <t>肉球教義</t>
    <phoneticPr fontId="1" type="noConversion"/>
  </si>
  <si>
    <t>馬戲團手套</t>
    <phoneticPr fontId="1" type="noConversion"/>
  </si>
  <si>
    <t>樂園歡歌</t>
    <phoneticPr fontId="1" type="noConversion"/>
  </si>
  <si>
    <t>龐克長手套</t>
    <phoneticPr fontId="1" type="noConversion"/>
  </si>
  <si>
    <t>鋼鐵皮膜</t>
    <phoneticPr fontId="1" type="noConversion"/>
  </si>
  <si>
    <t>星辰護腕</t>
    <phoneticPr fontId="1" type="noConversion"/>
  </si>
  <si>
    <t>天河共鳴</t>
    <phoneticPr fontId="1" type="noConversion"/>
  </si>
  <si>
    <t>慕蓉手套</t>
    <phoneticPr fontId="1" type="noConversion"/>
  </si>
  <si>
    <t>造夢者</t>
    <phoneticPr fontId="1" type="noConversion"/>
  </si>
  <si>
    <t>外出羽毛筆</t>
    <phoneticPr fontId="1" type="noConversion"/>
  </si>
  <si>
    <t>輕羽鵝毛</t>
    <phoneticPr fontId="1" type="noConversion"/>
  </si>
  <si>
    <t>外出羽毛筆·華麗</t>
    <phoneticPr fontId="1" type="noConversion"/>
  </si>
  <si>
    <t>輕羽鵝毛·華麗</t>
    <phoneticPr fontId="1" type="noConversion"/>
  </si>
  <si>
    <t>仲夏花團·華麗</t>
    <phoneticPr fontId="1" type="noConversion"/>
  </si>
  <si>
    <t>萬花爭寵·華麗</t>
    <phoneticPr fontId="1" type="noConversion"/>
  </si>
  <si>
    <t>仲夏花團</t>
    <phoneticPr fontId="1" type="noConversion"/>
  </si>
  <si>
    <t>萬花爭寵</t>
    <phoneticPr fontId="1" type="noConversion"/>
  </si>
  <si>
    <t>仲夏花團·珍稀</t>
    <phoneticPr fontId="1" type="noConversion"/>
  </si>
  <si>
    <t>萬花爭寵·珍稀</t>
    <phoneticPr fontId="1" type="noConversion"/>
  </si>
  <si>
    <t>碎冰鍬</t>
    <phoneticPr fontId="1" type="noConversion"/>
  </si>
  <si>
    <t>破冰者</t>
    <phoneticPr fontId="1" type="noConversion"/>
  </si>
  <si>
    <t>海灘游泳圈</t>
    <phoneticPr fontId="1" type="noConversion"/>
  </si>
  <si>
    <t>夏日氣泡</t>
    <phoneticPr fontId="1" type="noConversion"/>
  </si>
  <si>
    <t>振袖破魔矢</t>
    <phoneticPr fontId="1" type="noConversion"/>
  </si>
  <si>
    <t>緣結破魔矢</t>
    <phoneticPr fontId="1" type="noConversion"/>
  </si>
  <si>
    <t>偶像宣言麥克風</t>
    <phoneticPr fontId="1" type="noConversion"/>
  </si>
  <si>
    <t>偶像風範</t>
    <phoneticPr fontId="1" type="noConversion"/>
  </si>
  <si>
    <t>馬戲團撲克迷宮瓶</t>
    <phoneticPr fontId="1" type="noConversion"/>
  </si>
  <si>
    <t>無盡迷宮</t>
    <phoneticPr fontId="1" type="noConversion"/>
  </si>
  <si>
    <t>星辰杖</t>
    <phoneticPr fontId="1" type="noConversion"/>
  </si>
  <si>
    <t>星皇</t>
    <phoneticPr fontId="1" type="noConversion"/>
  </si>
  <si>
    <t>慕蓉手持</t>
    <phoneticPr fontId="1" type="noConversion"/>
  </si>
  <si>
    <t>翻轉逆境</t>
    <phoneticPr fontId="1" type="noConversion"/>
  </si>
  <si>
    <t>精靈燈</t>
    <phoneticPr fontId="1" type="noConversion"/>
  </si>
  <si>
    <t>瑪那的渴求</t>
    <phoneticPr fontId="1" type="noConversion"/>
  </si>
  <si>
    <t>乘風小相機</t>
    <phoneticPr fontId="1" type="noConversion"/>
  </si>
  <si>
    <t>巡禮記錄</t>
    <phoneticPr fontId="1" type="noConversion"/>
  </si>
  <si>
    <t>乘風小相機·華麗</t>
    <phoneticPr fontId="1" type="noConversion"/>
  </si>
  <si>
    <t>巡禮記錄·華麗</t>
    <phoneticPr fontId="1" type="noConversion"/>
  </si>
  <si>
    <t>乘風小相機·珍稀</t>
    <phoneticPr fontId="1" type="noConversion"/>
  </si>
  <si>
    <t>巡禮記錄·珍稀</t>
    <phoneticPr fontId="1" type="noConversion"/>
  </si>
  <si>
    <t>外出小提包</t>
    <phoneticPr fontId="1" type="noConversion"/>
  </si>
  <si>
    <t>靈感收藏</t>
    <phoneticPr fontId="1" type="noConversion"/>
  </si>
  <si>
    <t>外出小提包·華麗</t>
    <phoneticPr fontId="1" type="noConversion"/>
  </si>
  <si>
    <t>靈感收藏·華麗</t>
    <phoneticPr fontId="1" type="noConversion"/>
  </si>
  <si>
    <t>小雨傘</t>
    <phoneticPr fontId="1" type="noConversion"/>
  </si>
  <si>
    <t>落雨盤桓</t>
    <phoneticPr fontId="1" type="noConversion"/>
  </si>
  <si>
    <t>情人節日記本</t>
    <phoneticPr fontId="1" type="noConversion"/>
  </si>
  <si>
    <t>交換日記</t>
    <phoneticPr fontId="1" type="noConversion"/>
  </si>
  <si>
    <t>黃色情人節提燈</t>
    <phoneticPr fontId="1" type="noConversion"/>
  </si>
  <si>
    <t>永宿</t>
    <phoneticPr fontId="1" type="noConversion"/>
  </si>
  <si>
    <t>振袖和服手袋</t>
    <phoneticPr fontId="1" type="noConversion"/>
  </si>
  <si>
    <t>花咲記存</t>
    <phoneticPr fontId="1" type="noConversion"/>
  </si>
  <si>
    <t>星辰時鐘儀</t>
    <phoneticPr fontId="1" type="noConversion"/>
  </si>
  <si>
    <t>夜空秘儀</t>
    <phoneticPr fontId="1" type="noConversion"/>
  </si>
  <si>
    <t>手提包</t>
    <phoneticPr fontId="1" type="noConversion"/>
  </si>
  <si>
    <t>甜美夢境</t>
    <phoneticPr fontId="1" type="noConversion"/>
  </si>
  <si>
    <t>花漾少女氣球</t>
    <phoneticPr fontId="1" type="noConversion"/>
  </si>
  <si>
    <t>泡泡糖</t>
    <phoneticPr fontId="1" type="noConversion"/>
  </si>
  <si>
    <t>乘風行李箱</t>
    <phoneticPr fontId="1" type="noConversion"/>
  </si>
  <si>
    <t>滿載而歸</t>
    <phoneticPr fontId="1" type="noConversion"/>
  </si>
  <si>
    <t>乘風行李箱·華麗</t>
    <phoneticPr fontId="1" type="noConversion"/>
  </si>
  <si>
    <t>滿載而歸·華麗</t>
    <phoneticPr fontId="1" type="noConversion"/>
  </si>
  <si>
    <t>乘風行李箱·珍稀</t>
    <phoneticPr fontId="1" type="noConversion"/>
  </si>
  <si>
    <t>滿載而歸·珍稀</t>
    <phoneticPr fontId="1" type="noConversion"/>
  </si>
  <si>
    <t>侍衛劍</t>
    <phoneticPr fontId="1" type="noConversion"/>
  </si>
  <si>
    <t>聖喬治之劍</t>
    <phoneticPr fontId="1" type="noConversion"/>
  </si>
  <si>
    <t>銀色情人節手提包</t>
    <phoneticPr fontId="1" type="noConversion"/>
  </si>
  <si>
    <t>裝飾音</t>
    <phoneticPr fontId="1" type="noConversion"/>
  </si>
  <si>
    <t>葡萄酒情人節手提包</t>
    <phoneticPr fontId="1" type="noConversion"/>
  </si>
  <si>
    <t>極端濃郁</t>
    <phoneticPr fontId="1" type="noConversion"/>
  </si>
  <si>
    <t>正式名稱</t>
    <phoneticPr fontId="1" type="noConversion"/>
  </si>
  <si>
    <t>舊名稱</t>
    <phoneticPr fontId="1" type="noConversion"/>
  </si>
  <si>
    <t>更新服裝名字</t>
    <phoneticPr fontId="1" type="noConversion"/>
  </si>
  <si>
    <t>關閉30010060</t>
    <phoneticPr fontId="1" type="noConversion"/>
  </si>
  <si>
    <t>Kite</t>
    <phoneticPr fontId="1" type="noConversion"/>
  </si>
  <si>
    <t>展示製作圖Icon調整服裝星等</t>
    <phoneticPr fontId="1" type="noConversion"/>
  </si>
  <si>
    <r>
      <t>捍衛行動</t>
    </r>
    <r>
      <rPr>
        <sz val="15"/>
        <rFont val="細明體"/>
        <family val="3"/>
        <charset val="136"/>
      </rPr>
      <t>‧澄</t>
    </r>
    <phoneticPr fontId="1" type="noConversion"/>
  </si>
  <si>
    <r>
      <t>捍衛行動</t>
    </r>
    <r>
      <rPr>
        <sz val="15"/>
        <rFont val="細明體"/>
        <family val="3"/>
        <charset val="136"/>
      </rPr>
      <t>‧粉</t>
    </r>
    <phoneticPr fontId="1" type="noConversion"/>
  </si>
  <si>
    <r>
      <t>捍衛行動</t>
    </r>
    <r>
      <rPr>
        <sz val="15"/>
        <rFont val="細明體"/>
        <family val="3"/>
        <charset val="136"/>
      </rPr>
      <t>‧黑</t>
    </r>
    <phoneticPr fontId="1" type="noConversion"/>
  </si>
  <si>
    <t>染色</t>
    <phoneticPr fontId="1" type="noConversion"/>
  </si>
  <si>
    <r>
      <t>寫意丸子頭</t>
    </r>
    <r>
      <rPr>
        <sz val="15"/>
        <rFont val="細明體"/>
        <family val="3"/>
        <charset val="136"/>
      </rPr>
      <t>‧紅</t>
    </r>
    <phoneticPr fontId="1" type="noConversion"/>
  </si>
  <si>
    <r>
      <t>寫意丸子頭</t>
    </r>
    <r>
      <rPr>
        <sz val="15"/>
        <rFont val="細明體"/>
        <family val="3"/>
        <charset val="136"/>
      </rPr>
      <t>‧</t>
    </r>
    <r>
      <rPr>
        <sz val="15"/>
        <rFont val="微软雅黑"/>
        <family val="2"/>
        <charset val="134"/>
      </rPr>
      <t>黃</t>
    </r>
    <phoneticPr fontId="1" type="noConversion"/>
  </si>
  <si>
    <r>
      <t>寫意丸子頭</t>
    </r>
    <r>
      <rPr>
        <sz val="15"/>
        <rFont val="細明體"/>
        <family val="3"/>
        <charset val="136"/>
      </rPr>
      <t>‧</t>
    </r>
    <r>
      <rPr>
        <sz val="15"/>
        <rFont val="微软雅黑"/>
        <family val="2"/>
        <charset val="134"/>
      </rPr>
      <t>藍</t>
    </r>
    <phoneticPr fontId="1" type="noConversion"/>
  </si>
  <si>
    <t>染色</t>
    <phoneticPr fontId="1" type="noConversion"/>
  </si>
  <si>
    <t>增加丸子頭、侍衛褲異色版本、修改服裝屬性服和關卡描述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</si>
</sst>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6">
    <font>
      <sz val="10"/>
      <color rgb="FF000000"/>
      <name val="Arial"/>
      <family val="2"/>
    </font>
    <font>
      <sz val="9"/>
      <name val="Wawati TC"/>
      <family val="3"/>
      <charset val="136"/>
    </font>
    <font>
      <sz val="15"/>
      <color rgb="FF000000"/>
      <name val="微软雅黑"/>
      <family val="2"/>
      <charset val="134"/>
    </font>
    <font>
      <sz val="15"/>
      <color theme="0"/>
      <name val="微软雅黑"/>
      <family val="2"/>
      <charset val="134"/>
    </font>
    <font>
      <sz val="15"/>
      <color theme="0" tint="-0.499984740745262"/>
      <name val="微软雅黑"/>
      <family val="2"/>
      <charset val="134"/>
    </font>
    <font>
      <sz val="15"/>
      <color rgb="FFFF0000"/>
      <name val="微软雅黑"/>
      <family val="2"/>
      <charset val="134"/>
    </font>
    <font>
      <sz val="10"/>
      <color rgb="FF000000"/>
      <name val="Arial"/>
      <family val="2"/>
    </font>
    <font>
      <sz val="15"/>
      <color rgb="FFFF0000"/>
      <name val="微软雅黑"/>
      <family val="2"/>
    </font>
    <font>
      <sz val="9"/>
      <name val="新細明體"/>
      <family val="2"/>
      <charset val="136"/>
      <scheme val="minor"/>
    </font>
    <font>
      <sz val="15"/>
      <name val="微软雅黑"/>
      <family val="2"/>
      <charset val="134"/>
    </font>
    <font>
      <sz val="15"/>
      <color rgb="FF000000"/>
      <name val="Microsoft JhengHei"/>
      <family val="2"/>
      <charset val="136"/>
    </font>
    <font>
      <b/>
      <sz val="15"/>
      <color rgb="FFC00000"/>
      <name val="微软雅黑"/>
      <family val="2"/>
      <charset val="134"/>
    </font>
    <font>
      <sz val="15"/>
      <color rgb="FFC00000"/>
      <name val="微软雅黑"/>
      <family val="2"/>
      <charset val="134"/>
    </font>
    <font>
      <sz val="9"/>
      <name val="細明體"/>
      <family val="3"/>
      <charset val="136"/>
    </font>
    <font>
      <b/>
      <sz val="15"/>
      <name val="微软雅黑"/>
      <family val="2"/>
      <charset val="134"/>
    </font>
    <font>
      <sz val="20"/>
      <color rgb="FF000000"/>
      <name val="微軟正黑體"/>
      <family val="2"/>
      <charset val="136"/>
    </font>
    <font>
      <sz val="18"/>
      <color rgb="FF000000"/>
      <name val="微軟正黑體"/>
      <family val="2"/>
      <charset val="136"/>
    </font>
    <font>
      <sz val="15"/>
      <name val="微软雅黑"/>
      <family val="2"/>
    </font>
    <font>
      <sz val="15"/>
      <color theme="0" tint="-0.34998626667073579"/>
      <name val="微软雅黑"/>
      <family val="2"/>
      <charset val="134"/>
    </font>
    <font>
      <sz val="9"/>
      <name val="新細明體"/>
      <family val="3"/>
      <charset val="136"/>
      <scheme val="minor"/>
    </font>
    <font>
      <b/>
      <sz val="15"/>
      <color rgb="FF000000"/>
      <name val="微软雅黑"/>
      <family val="2"/>
      <charset val="134"/>
    </font>
    <font>
      <sz val="14"/>
      <color theme="0"/>
      <name val="微软雅黑"/>
      <family val="2"/>
      <charset val="134"/>
    </font>
    <font>
      <sz val="14"/>
      <color rgb="FF000000"/>
      <name val="微软雅黑"/>
      <family val="2"/>
    </font>
    <font>
      <sz val="14"/>
      <name val="微软雅黑"/>
      <family val="2"/>
    </font>
    <font>
      <sz val="14"/>
      <color theme="0" tint="-0.34998626667073579"/>
      <name val="微软雅黑"/>
      <family val="2"/>
    </font>
    <font>
      <b/>
      <sz val="14"/>
      <color rgb="FF000000"/>
      <name val="Arial"/>
      <family val="2"/>
    </font>
    <font>
      <b/>
      <sz val="14"/>
      <color rgb="FF000000"/>
      <name val="細明體"/>
      <family val="3"/>
      <charset val="136"/>
    </font>
    <font>
      <sz val="15"/>
      <color theme="0" tint="-0.249977111117893"/>
      <name val="微软雅黑"/>
      <family val="2"/>
      <charset val="134"/>
    </font>
    <font>
      <sz val="14"/>
      <color theme="0" tint="-0.249977111117893"/>
      <name val="微软雅黑"/>
      <family val="2"/>
      <charset val="134"/>
    </font>
    <font>
      <sz val="14"/>
      <color rgb="FFFF0000"/>
      <name val="微软雅黑"/>
      <family val="2"/>
      <charset val="134"/>
    </font>
    <font>
      <sz val="15"/>
      <color theme="1"/>
      <name val="微软雅黑"/>
      <family val="2"/>
      <charset val="134"/>
    </font>
    <font>
      <sz val="15"/>
      <name val="細明體"/>
      <family val="3"/>
      <charset val="136"/>
    </font>
    <font>
      <sz val="15"/>
      <color theme="2" tint="-0.249977111117893"/>
      <name val="微软雅黑"/>
      <family val="2"/>
      <charset val="134"/>
    </font>
    <font>
      <sz val="15"/>
      <color theme="4" tint="-0.249977111117893"/>
      <name val="微软雅黑"/>
      <family val="2"/>
      <charset val="134"/>
    </font>
    <font>
      <sz val="15"/>
      <color rgb="FF0070C0"/>
      <name val="微软雅黑"/>
      <family val="2"/>
      <charset val="134"/>
    </font>
    <font>
      <sz val="14"/>
      <color theme="0" tint="-0.34998626667073579"/>
      <name val="微软雅黑"/>
      <family val="2"/>
      <charset val="134"/>
    </font>
  </fonts>
  <fills count="2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5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medium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 style="medium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92">
    <xf numFmtId="0" fontId="0" fillId="0" borderId="0" xfId="0"/>
    <xf numFmtId="0" fontId="2" fillId="0" borderId="1" xfId="0" applyFont="1" applyBorder="1"/>
    <xf numFmtId="0" fontId="2" fillId="4" borderId="3" xfId="0" applyFont="1" applyFill="1" applyBorder="1"/>
    <xf numFmtId="0" fontId="3" fillId="5" borderId="3" xfId="0" applyFont="1" applyFill="1" applyBorder="1"/>
    <xf numFmtId="0" fontId="2" fillId="0" borderId="5" xfId="0" applyFont="1" applyBorder="1"/>
    <xf numFmtId="0" fontId="4" fillId="0" borderId="8" xfId="0" applyFont="1" applyBorder="1"/>
    <xf numFmtId="0" fontId="2" fillId="0" borderId="9" xfId="0" applyFont="1" applyBorder="1"/>
    <xf numFmtId="0" fontId="2" fillId="3" borderId="10" xfId="0" applyFont="1" applyFill="1" applyBorder="1"/>
    <xf numFmtId="0" fontId="3" fillId="2" borderId="2" xfId="0" applyFont="1" applyFill="1" applyBorder="1"/>
    <xf numFmtId="0" fontId="3" fillId="7" borderId="1" xfId="0" applyFont="1" applyFill="1" applyBorder="1"/>
    <xf numFmtId="0" fontId="2" fillId="8" borderId="1" xfId="0" applyFont="1" applyFill="1" applyBorder="1"/>
    <xf numFmtId="0" fontId="2" fillId="0" borderId="10" xfId="0" applyFont="1" applyFill="1" applyBorder="1"/>
    <xf numFmtId="0" fontId="2" fillId="0" borderId="1" xfId="0" applyFont="1" applyFill="1" applyBorder="1"/>
    <xf numFmtId="0" fontId="4" fillId="0" borderId="3" xfId="0" applyFont="1" applyFill="1" applyBorder="1"/>
    <xf numFmtId="0" fontId="4" fillId="0" borderId="1" xfId="0" applyFont="1" applyFill="1" applyBorder="1"/>
    <xf numFmtId="0" fontId="2" fillId="0" borderId="3" xfId="0" applyFont="1" applyFill="1" applyBorder="1"/>
    <xf numFmtId="0" fontId="2" fillId="0" borderId="11" xfId="0" applyFont="1" applyBorder="1"/>
    <xf numFmtId="0" fontId="2" fillId="6" borderId="7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5" fillId="0" borderId="3" xfId="0" applyFont="1" applyFill="1" applyBorder="1"/>
    <xf numFmtId="0" fontId="5" fillId="0" borderId="1" xfId="0" applyFont="1" applyFill="1" applyBorder="1"/>
    <xf numFmtId="14" fontId="2" fillId="8" borderId="1" xfId="0" applyNumberFormat="1" applyFont="1" applyFill="1" applyBorder="1"/>
    <xf numFmtId="0" fontId="2" fillId="8" borderId="1" xfId="0" applyFont="1" applyFill="1" applyBorder="1" applyAlignment="1">
      <alignment wrapText="1"/>
    </xf>
    <xf numFmtId="0" fontId="2" fillId="8" borderId="1" xfId="0" applyFont="1" applyFill="1" applyBorder="1" applyAlignment="1">
      <alignment horizontal="right"/>
    </xf>
    <xf numFmtId="0" fontId="3" fillId="9" borderId="10" xfId="0" applyFont="1" applyFill="1" applyBorder="1"/>
    <xf numFmtId="0" fontId="3" fillId="10" borderId="3" xfId="0" applyFont="1" applyFill="1" applyBorder="1"/>
    <xf numFmtId="0" fontId="2" fillId="0" borderId="13" xfId="0" applyFont="1" applyBorder="1"/>
    <xf numFmtId="0" fontId="2" fillId="0" borderId="13" xfId="0" applyFont="1" applyFill="1" applyBorder="1"/>
    <xf numFmtId="0" fontId="4" fillId="0" borderId="13" xfId="0" applyFont="1" applyBorder="1"/>
    <xf numFmtId="0" fontId="2" fillId="0" borderId="1" xfId="0" applyFont="1" applyBorder="1" applyAlignment="1"/>
    <xf numFmtId="0" fontId="5" fillId="0" borderId="1" xfId="0" applyFont="1" applyBorder="1"/>
    <xf numFmtId="0" fontId="2" fillId="8" borderId="1" xfId="1" applyFont="1" applyFill="1" applyBorder="1"/>
    <xf numFmtId="0" fontId="2" fillId="8" borderId="1" xfId="1" applyFont="1" applyFill="1" applyBorder="1" applyAlignment="1">
      <alignment horizontal="right"/>
    </xf>
    <xf numFmtId="0" fontId="2" fillId="0" borderId="13" xfId="0" applyFont="1" applyBorder="1" applyAlignment="1">
      <alignment horizontal="left"/>
    </xf>
    <xf numFmtId="0" fontId="3" fillId="7" borderId="13" xfId="0" applyFont="1" applyFill="1" applyBorder="1" applyAlignment="1">
      <alignment horizontal="left" wrapText="1"/>
    </xf>
    <xf numFmtId="0" fontId="5" fillId="0" borderId="1" xfId="0" applyFont="1" applyBorder="1" applyAlignment="1"/>
    <xf numFmtId="0" fontId="2" fillId="0" borderId="1" xfId="0" applyFont="1" applyBorder="1" applyAlignment="1">
      <alignment vertical="top" wrapText="1"/>
    </xf>
    <xf numFmtId="0" fontId="2" fillId="0" borderId="14" xfId="0" applyFont="1" applyBorder="1"/>
    <xf numFmtId="0" fontId="2" fillId="0" borderId="3" xfId="0" applyFont="1" applyBorder="1"/>
    <xf numFmtId="0" fontId="3" fillId="13" borderId="3" xfId="0" applyFont="1" applyFill="1" applyBorder="1"/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horizontal="left"/>
    </xf>
    <xf numFmtId="0" fontId="11" fillId="0" borderId="18" xfId="0" applyFont="1" applyBorder="1" applyAlignment="1"/>
    <xf numFmtId="0" fontId="2" fillId="0" borderId="4" xfId="0" applyFont="1" applyBorder="1"/>
    <xf numFmtId="0" fontId="2" fillId="0" borderId="13" xfId="0" applyFont="1" applyBorder="1" applyAlignment="1">
      <alignment horizontal="left" vertical="top" wrapText="1"/>
    </xf>
    <xf numFmtId="0" fontId="11" fillId="0" borderId="16" xfId="0" applyFont="1" applyBorder="1" applyAlignment="1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49" fontId="2" fillId="0" borderId="19" xfId="0" applyNumberFormat="1" applyFont="1" applyBorder="1"/>
    <xf numFmtId="0" fontId="0" fillId="0" borderId="3" xfId="0" applyBorder="1"/>
    <xf numFmtId="0" fontId="2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2" fillId="0" borderId="1" xfId="0" applyNumberFormat="1" applyFont="1" applyBorder="1"/>
    <xf numFmtId="0" fontId="10" fillId="15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left" vertical="top" wrapText="1"/>
    </xf>
    <xf numFmtId="0" fontId="11" fillId="0" borderId="18" xfId="0" applyFont="1" applyBorder="1" applyAlignment="1">
      <alignment vertical="top"/>
    </xf>
    <xf numFmtId="0" fontId="2" fillId="0" borderId="18" xfId="0" applyFont="1" applyBorder="1"/>
    <xf numFmtId="0" fontId="12" fillId="14" borderId="13" xfId="0" applyFont="1" applyFill="1" applyBorder="1" applyAlignment="1">
      <alignment horizontal="center"/>
    </xf>
    <xf numFmtId="0" fontId="10" fillId="3" borderId="13" xfId="0" applyFont="1" applyFill="1" applyBorder="1" applyAlignment="1">
      <alignment wrapText="1"/>
    </xf>
    <xf numFmtId="0" fontId="10" fillId="12" borderId="13" xfId="0" applyFont="1" applyFill="1" applyBorder="1" applyAlignment="1">
      <alignment wrapText="1"/>
    </xf>
    <xf numFmtId="0" fontId="10" fillId="11" borderId="13" xfId="0" applyFont="1" applyFill="1" applyBorder="1" applyAlignment="1">
      <alignment wrapText="1"/>
    </xf>
    <xf numFmtId="0" fontId="12" fillId="14" borderId="13" xfId="0" applyFont="1" applyFill="1" applyBorder="1" applyAlignment="1">
      <alignment horizontal="center" vertical="top"/>
    </xf>
    <xf numFmtId="0" fontId="2" fillId="0" borderId="19" xfId="0" applyFont="1" applyBorder="1"/>
    <xf numFmtId="0" fontId="10" fillId="12" borderId="13" xfId="0" applyFont="1" applyFill="1" applyBorder="1" applyAlignment="1">
      <alignment horizontal="center" vertical="center" wrapText="1"/>
    </xf>
    <xf numFmtId="0" fontId="10" fillId="16" borderId="13" xfId="0" applyFont="1" applyFill="1" applyBorder="1" applyAlignment="1">
      <alignment horizontal="center" vertical="center" wrapText="1"/>
    </xf>
    <xf numFmtId="0" fontId="14" fillId="0" borderId="18" xfId="0" applyFont="1" applyBorder="1" applyAlignment="1"/>
    <xf numFmtId="0" fontId="2" fillId="8" borderId="4" xfId="0" applyFont="1" applyFill="1" applyBorder="1" applyAlignment="1">
      <alignment horizontal="left" vertical="center"/>
    </xf>
    <xf numFmtId="0" fontId="9" fillId="8" borderId="13" xfId="0" applyFont="1" applyFill="1" applyBorder="1"/>
    <xf numFmtId="0" fontId="9" fillId="12" borderId="13" xfId="0" applyFont="1" applyFill="1" applyBorder="1"/>
    <xf numFmtId="0" fontId="9" fillId="17" borderId="13" xfId="0" applyFont="1" applyFill="1" applyBorder="1"/>
    <xf numFmtId="0" fontId="9" fillId="4" borderId="13" xfId="0" applyFont="1" applyFill="1" applyBorder="1"/>
    <xf numFmtId="0" fontId="9" fillId="3" borderId="13" xfId="0" applyFont="1" applyFill="1" applyBorder="1"/>
    <xf numFmtId="0" fontId="2" fillId="0" borderId="13" xfId="0" applyFont="1" applyBorder="1" applyAlignment="1">
      <alignment horizontal="left" wrapText="1"/>
    </xf>
    <xf numFmtId="0" fontId="2" fillId="0" borderId="0" xfId="0" applyFont="1" applyBorder="1"/>
    <xf numFmtId="0" fontId="9" fillId="0" borderId="13" xfId="0" applyFont="1" applyBorder="1"/>
    <xf numFmtId="0" fontId="2" fillId="0" borderId="23" xfId="0" applyFont="1" applyBorder="1"/>
    <xf numFmtId="0" fontId="2" fillId="0" borderId="28" xfId="0" applyFont="1" applyBorder="1"/>
    <xf numFmtId="0" fontId="2" fillId="0" borderId="30" xfId="0" applyFont="1" applyBorder="1"/>
    <xf numFmtId="0" fontId="2" fillId="0" borderId="26" xfId="0" applyFont="1" applyBorder="1"/>
    <xf numFmtId="0" fontId="2" fillId="0" borderId="33" xfId="0" applyFont="1" applyBorder="1"/>
    <xf numFmtId="0" fontId="2" fillId="0" borderId="31" xfId="0" applyFont="1" applyBorder="1"/>
    <xf numFmtId="0" fontId="2" fillId="0" borderId="4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5" fillId="0" borderId="4" xfId="0" applyFont="1" applyFill="1" applyBorder="1"/>
    <xf numFmtId="0" fontId="3" fillId="7" borderId="0" xfId="0" applyFont="1" applyFill="1" applyBorder="1" applyAlignment="1">
      <alignment horizontal="left" wrapText="1"/>
    </xf>
    <xf numFmtId="0" fontId="3" fillId="9" borderId="0" xfId="0" applyFont="1" applyFill="1" applyBorder="1" applyAlignment="1">
      <alignment horizontal="center" vertical="center"/>
    </xf>
    <xf numFmtId="0" fontId="9" fillId="17" borderId="13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/>
    </xf>
    <xf numFmtId="0" fontId="9" fillId="12" borderId="13" xfId="0" applyFont="1" applyFill="1" applyBorder="1" applyAlignment="1">
      <alignment horizontal="center"/>
    </xf>
    <xf numFmtId="0" fontId="2" fillId="8" borderId="1" xfId="1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12" fillId="14" borderId="13" xfId="0" applyFont="1" applyFill="1" applyBorder="1" applyAlignment="1">
      <alignment horizontal="center"/>
    </xf>
    <xf numFmtId="0" fontId="15" fillId="0" borderId="1" xfId="0" applyFont="1" applyBorder="1"/>
    <xf numFmtId="0" fontId="2" fillId="0" borderId="13" xfId="0" applyFont="1" applyFill="1" applyBorder="1" applyAlignment="1">
      <alignment horizontal="center" vertical="center"/>
    </xf>
    <xf numFmtId="0" fontId="9" fillId="17" borderId="13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12" borderId="13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/>
    </xf>
    <xf numFmtId="0" fontId="2" fillId="8" borderId="13" xfId="1" applyFont="1" applyFill="1" applyBorder="1" applyAlignment="1">
      <alignment horizontal="center" vertical="center"/>
    </xf>
    <xf numFmtId="0" fontId="5" fillId="4" borderId="13" xfId="0" applyFont="1" applyFill="1" applyBorder="1"/>
    <xf numFmtId="0" fontId="9" fillId="17" borderId="13" xfId="0" applyFont="1" applyFill="1" applyBorder="1" applyAlignment="1">
      <alignment wrapText="1"/>
    </xf>
    <xf numFmtId="0" fontId="16" fillId="0" borderId="1" xfId="0" applyFont="1" applyBorder="1"/>
    <xf numFmtId="0" fontId="16" fillId="0" borderId="1" xfId="0" applyFont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/>
    <xf numFmtId="49" fontId="3" fillId="7" borderId="13" xfId="0" applyNumberFormat="1" applyFont="1" applyFill="1" applyBorder="1" applyAlignment="1">
      <alignment horizontal="left" wrapText="1"/>
    </xf>
    <xf numFmtId="49" fontId="3" fillId="9" borderId="10" xfId="0" applyNumberFormat="1" applyFont="1" applyFill="1" applyBorder="1"/>
    <xf numFmtId="49" fontId="3" fillId="10" borderId="3" xfId="0" applyNumberFormat="1" applyFont="1" applyFill="1" applyBorder="1"/>
    <xf numFmtId="49" fontId="3" fillId="5" borderId="3" xfId="0" applyNumberFormat="1" applyFont="1" applyFill="1" applyBorder="1"/>
    <xf numFmtId="49" fontId="9" fillId="0" borderId="13" xfId="0" applyNumberFormat="1" applyFont="1" applyBorder="1"/>
    <xf numFmtId="49" fontId="2" fillId="0" borderId="13" xfId="0" applyNumberFormat="1" applyFont="1" applyBorder="1"/>
    <xf numFmtId="0" fontId="2" fillId="0" borderId="13" xfId="0" applyNumberFormat="1" applyFont="1" applyBorder="1"/>
    <xf numFmtId="0" fontId="18" fillId="17" borderId="13" xfId="0" applyFont="1" applyFill="1" applyBorder="1"/>
    <xf numFmtId="0" fontId="18" fillId="17" borderId="13" xfId="0" applyFont="1" applyFill="1" applyBorder="1" applyAlignment="1">
      <alignment horizontal="center"/>
    </xf>
    <xf numFmtId="0" fontId="18" fillId="3" borderId="13" xfId="0" applyFont="1" applyFill="1" applyBorder="1"/>
    <xf numFmtId="0" fontId="18" fillId="12" borderId="13" xfId="0" applyFont="1" applyFill="1" applyBorder="1"/>
    <xf numFmtId="0" fontId="18" fillId="12" borderId="13" xfId="0" applyFont="1" applyFill="1" applyBorder="1" applyAlignment="1">
      <alignment horizontal="center"/>
    </xf>
    <xf numFmtId="0" fontId="18" fillId="8" borderId="13" xfId="0" applyFont="1" applyFill="1" applyBorder="1"/>
    <xf numFmtId="0" fontId="17" fillId="3" borderId="20" xfId="0" applyFont="1" applyFill="1" applyBorder="1" applyAlignment="1">
      <alignment horizontal="center" vertical="center"/>
    </xf>
    <xf numFmtId="0" fontId="17" fillId="3" borderId="13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wrapText="1"/>
    </xf>
    <xf numFmtId="0" fontId="3" fillId="9" borderId="10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0" fontId="18" fillId="3" borderId="13" xfId="0" applyFont="1" applyFill="1" applyBorder="1" applyAlignment="1">
      <alignment horizontal="center"/>
    </xf>
    <xf numFmtId="0" fontId="9" fillId="8" borderId="13" xfId="0" applyFont="1" applyFill="1" applyBorder="1" applyAlignment="1">
      <alignment horizontal="center"/>
    </xf>
    <xf numFmtId="0" fontId="18" fillId="8" borderId="13" xfId="0" applyFont="1" applyFill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9" fillId="0" borderId="42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9" fillId="0" borderId="44" xfId="0" applyFont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2" fillId="0" borderId="44" xfId="0" applyFont="1" applyBorder="1" applyAlignment="1">
      <alignment horizontal="center"/>
    </xf>
    <xf numFmtId="0" fontId="9" fillId="0" borderId="46" xfId="0" applyFont="1" applyBorder="1" applyAlignment="1">
      <alignment horizont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20" fillId="20" borderId="13" xfId="0" applyNumberFormat="1" applyFont="1" applyFill="1" applyBorder="1" applyAlignment="1">
      <alignment horizontal="center" vertical="center"/>
    </xf>
    <xf numFmtId="0" fontId="2" fillId="0" borderId="13" xfId="0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vertical="top"/>
    </xf>
    <xf numFmtId="0" fontId="0" fillId="0" borderId="0" xfId="0" applyAlignment="1">
      <alignment horizontal="center"/>
    </xf>
    <xf numFmtId="0" fontId="21" fillId="7" borderId="13" xfId="0" applyFont="1" applyFill="1" applyBorder="1" applyAlignment="1">
      <alignment horizontal="center" wrapText="1"/>
    </xf>
    <xf numFmtId="0" fontId="22" fillId="0" borderId="0" xfId="0" applyFont="1" applyBorder="1" applyAlignment="1">
      <alignment horizontal="center"/>
    </xf>
    <xf numFmtId="0" fontId="23" fillId="17" borderId="13" xfId="0" applyFont="1" applyFill="1" applyBorder="1" applyAlignment="1">
      <alignment horizontal="center"/>
    </xf>
    <xf numFmtId="0" fontId="24" fillId="17" borderId="13" xfId="0" applyFont="1" applyFill="1" applyBorder="1" applyAlignment="1">
      <alignment horizontal="center"/>
    </xf>
    <xf numFmtId="0" fontId="23" fillId="4" borderId="13" xfId="0" applyFont="1" applyFill="1" applyBorder="1" applyAlignment="1">
      <alignment horizontal="center"/>
    </xf>
    <xf numFmtId="0" fontId="23" fillId="3" borderId="13" xfId="0" applyFont="1" applyFill="1" applyBorder="1" applyAlignment="1">
      <alignment horizontal="center"/>
    </xf>
    <xf numFmtId="0" fontId="23" fillId="12" borderId="13" xfId="0" applyFont="1" applyFill="1" applyBorder="1" applyAlignment="1">
      <alignment horizontal="center"/>
    </xf>
    <xf numFmtId="0" fontId="24" fillId="12" borderId="13" xfId="0" applyFont="1" applyFill="1" applyBorder="1" applyAlignment="1">
      <alignment horizontal="center"/>
    </xf>
    <xf numFmtId="0" fontId="23" fillId="8" borderId="13" xfId="0" applyFont="1" applyFill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22" fillId="0" borderId="13" xfId="0" applyFont="1" applyBorder="1" applyAlignment="1">
      <alignment horizontal="center"/>
    </xf>
    <xf numFmtId="0" fontId="0" fillId="0" borderId="0" xfId="0" applyAlignment="1">
      <alignment wrapText="1"/>
    </xf>
    <xf numFmtId="0" fontId="2" fillId="3" borderId="13" xfId="0" applyFont="1" applyFill="1" applyBorder="1" applyAlignment="1">
      <alignment horizontal="center" vertical="center"/>
    </xf>
    <xf numFmtId="0" fontId="16" fillId="19" borderId="13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2" fillId="0" borderId="13" xfId="0" applyFont="1" applyBorder="1" applyAlignment="1">
      <alignment horizontal="center" vertical="top" wrapText="1"/>
    </xf>
    <xf numFmtId="0" fontId="10" fillId="3" borderId="13" xfId="0" applyFont="1" applyFill="1" applyBorder="1" applyAlignment="1">
      <alignment horizontal="center" wrapText="1"/>
    </xf>
    <xf numFmtId="0" fontId="10" fillId="12" borderId="13" xfId="0" applyFont="1" applyFill="1" applyBorder="1" applyAlignment="1">
      <alignment horizontal="center" wrapText="1"/>
    </xf>
    <xf numFmtId="0" fontId="10" fillId="11" borderId="13" xfId="0" applyFont="1" applyFill="1" applyBorder="1" applyAlignment="1">
      <alignment horizontal="center" wrapText="1"/>
    </xf>
    <xf numFmtId="0" fontId="9" fillId="0" borderId="13" xfId="0" applyFont="1" applyBorder="1" applyAlignment="1">
      <alignment horizontal="center" vertical="top"/>
    </xf>
    <xf numFmtId="0" fontId="9" fillId="0" borderId="44" xfId="0" applyFont="1" applyBorder="1" applyAlignment="1">
      <alignment horizontal="center" vertical="top"/>
    </xf>
    <xf numFmtId="0" fontId="9" fillId="0" borderId="45" xfId="0" applyFont="1" applyBorder="1" applyAlignment="1">
      <alignment horizontal="center" vertical="top"/>
    </xf>
    <xf numFmtId="0" fontId="2" fillId="0" borderId="44" xfId="0" applyFont="1" applyBorder="1" applyAlignment="1">
      <alignment horizontal="center" vertical="top"/>
    </xf>
    <xf numFmtId="0" fontId="2" fillId="0" borderId="45" xfId="0" applyFont="1" applyBorder="1" applyAlignment="1">
      <alignment horizontal="center" vertical="top"/>
    </xf>
    <xf numFmtId="0" fontId="9" fillId="0" borderId="46" xfId="0" applyFont="1" applyBorder="1" applyAlignment="1">
      <alignment horizontal="center" vertical="top"/>
    </xf>
    <xf numFmtId="0" fontId="9" fillId="0" borderId="48" xfId="0" applyFont="1" applyBorder="1" applyAlignment="1">
      <alignment horizontal="center" vertical="top"/>
    </xf>
    <xf numFmtId="0" fontId="0" fillId="0" borderId="44" xfId="0" applyBorder="1" applyAlignment="1">
      <alignment horizontal="center" vertical="center"/>
    </xf>
    <xf numFmtId="0" fontId="20" fillId="20" borderId="44" xfId="0" applyNumberFormat="1" applyFont="1" applyFill="1" applyBorder="1" applyAlignment="1">
      <alignment horizontal="center" vertical="center"/>
    </xf>
    <xf numFmtId="0" fontId="20" fillId="20" borderId="45" xfId="0" applyNumberFormat="1" applyFont="1" applyFill="1" applyBorder="1" applyAlignment="1">
      <alignment horizontal="center" vertical="center"/>
    </xf>
    <xf numFmtId="0" fontId="2" fillId="0" borderId="44" xfId="0" applyNumberFormat="1" applyFont="1" applyFill="1" applyBorder="1" applyAlignment="1">
      <alignment horizontal="center" vertical="center"/>
    </xf>
    <xf numFmtId="0" fontId="2" fillId="0" borderId="45" xfId="0" applyNumberFormat="1" applyFont="1" applyFill="1" applyBorder="1" applyAlignment="1">
      <alignment horizontal="center" vertical="center"/>
    </xf>
    <xf numFmtId="0" fontId="2" fillId="0" borderId="46" xfId="0" applyNumberFormat="1" applyFont="1" applyFill="1" applyBorder="1" applyAlignment="1">
      <alignment horizontal="center" vertical="center"/>
    </xf>
    <xf numFmtId="0" fontId="2" fillId="0" borderId="47" xfId="0" applyNumberFormat="1" applyFont="1" applyFill="1" applyBorder="1" applyAlignment="1">
      <alignment horizontal="center" vertical="center"/>
    </xf>
    <xf numFmtId="0" fontId="2" fillId="0" borderId="48" xfId="0" applyNumberFormat="1" applyFont="1" applyFill="1" applyBorder="1" applyAlignment="1">
      <alignment horizontal="center" vertical="center"/>
    </xf>
    <xf numFmtId="0" fontId="2" fillId="0" borderId="46" xfId="0" applyFont="1" applyBorder="1" applyAlignment="1">
      <alignment horizontal="center" vertical="top"/>
    </xf>
    <xf numFmtId="0" fontId="2" fillId="0" borderId="48" xfId="0" applyFont="1" applyBorder="1" applyAlignment="1">
      <alignment horizontal="center" vertical="top"/>
    </xf>
    <xf numFmtId="0" fontId="9" fillId="0" borderId="47" xfId="0" applyFont="1" applyBorder="1" applyAlignment="1">
      <alignment horizontal="center" vertical="top"/>
    </xf>
    <xf numFmtId="0" fontId="27" fillId="17" borderId="13" xfId="0" applyFont="1" applyFill="1" applyBorder="1"/>
    <xf numFmtId="0" fontId="27" fillId="17" borderId="13" xfId="0" applyFont="1" applyFill="1" applyBorder="1" applyAlignment="1">
      <alignment horizontal="center"/>
    </xf>
    <xf numFmtId="0" fontId="28" fillId="17" borderId="13" xfId="0" applyFont="1" applyFill="1" applyBorder="1" applyAlignment="1">
      <alignment horizontal="center"/>
    </xf>
    <xf numFmtId="0" fontId="9" fillId="17" borderId="13" xfId="0" applyNumberFormat="1" applyFont="1" applyFill="1" applyBorder="1"/>
    <xf numFmtId="0" fontId="18" fillId="17" borderId="13" xfId="0" applyNumberFormat="1" applyFont="1" applyFill="1" applyBorder="1"/>
    <xf numFmtId="0" fontId="27" fillId="17" borderId="13" xfId="0" applyNumberFormat="1" applyFont="1" applyFill="1" applyBorder="1"/>
    <xf numFmtId="0" fontId="9" fillId="4" borderId="13" xfId="0" applyNumberFormat="1" applyFont="1" applyFill="1" applyBorder="1"/>
    <xf numFmtId="0" fontId="9" fillId="3" borderId="13" xfId="0" applyNumberFormat="1" applyFont="1" applyFill="1" applyBorder="1"/>
    <xf numFmtId="0" fontId="18" fillId="3" borderId="13" xfId="0" applyNumberFormat="1" applyFont="1" applyFill="1" applyBorder="1"/>
    <xf numFmtId="0" fontId="9" fillId="12" borderId="13" xfId="0" applyNumberFormat="1" applyFont="1" applyFill="1" applyBorder="1"/>
    <xf numFmtId="0" fontId="18" fillId="12" borderId="13" xfId="0" applyNumberFormat="1" applyFont="1" applyFill="1" applyBorder="1"/>
    <xf numFmtId="0" fontId="9" fillId="8" borderId="13" xfId="0" applyNumberFormat="1" applyFont="1" applyFill="1" applyBorder="1"/>
    <xf numFmtId="0" fontId="18" fillId="8" borderId="13" xfId="0" applyNumberFormat="1" applyFont="1" applyFill="1" applyBorder="1"/>
    <xf numFmtId="0" fontId="18" fillId="17" borderId="13" xfId="0" applyFont="1" applyFill="1" applyBorder="1" applyAlignment="1">
      <alignment horizontal="center" vertical="center"/>
    </xf>
    <xf numFmtId="0" fontId="27" fillId="17" borderId="13" xfId="0" applyFont="1" applyFill="1" applyBorder="1" applyAlignment="1">
      <alignment horizontal="center" vertical="center"/>
    </xf>
    <xf numFmtId="0" fontId="18" fillId="12" borderId="13" xfId="0" applyFont="1" applyFill="1" applyBorder="1" applyAlignment="1">
      <alignment horizontal="center" vertical="center"/>
    </xf>
    <xf numFmtId="0" fontId="9" fillId="22" borderId="13" xfId="0" applyNumberFormat="1" applyFont="1" applyFill="1" applyBorder="1"/>
    <xf numFmtId="0" fontId="9" fillId="22" borderId="13" xfId="0" applyFont="1" applyFill="1" applyBorder="1"/>
    <xf numFmtId="0" fontId="9" fillId="0" borderId="13" xfId="0" applyFont="1" applyFill="1" applyBorder="1"/>
    <xf numFmtId="0" fontId="17" fillId="8" borderId="13" xfId="0" applyFont="1" applyFill="1" applyBorder="1"/>
    <xf numFmtId="0" fontId="2" fillId="8" borderId="13" xfId="0" applyFont="1" applyFill="1" applyBorder="1"/>
    <xf numFmtId="0" fontId="2" fillId="17" borderId="13" xfId="1" applyFont="1" applyFill="1" applyBorder="1" applyAlignment="1">
      <alignment horizontal="center" vertical="center"/>
    </xf>
    <xf numFmtId="0" fontId="2" fillId="0" borderId="7" xfId="0" applyFont="1" applyBorder="1"/>
    <xf numFmtId="0" fontId="9" fillId="4" borderId="0" xfId="0" applyFont="1" applyFill="1" applyBorder="1"/>
    <xf numFmtId="0" fontId="5" fillId="17" borderId="13" xfId="0" applyFont="1" applyFill="1" applyBorder="1"/>
    <xf numFmtId="0" fontId="5" fillId="8" borderId="13" xfId="0" applyFont="1" applyFill="1" applyBorder="1"/>
    <xf numFmtId="0" fontId="5" fillId="4" borderId="13" xfId="0" applyFont="1" applyFill="1" applyBorder="1"/>
    <xf numFmtId="0" fontId="5" fillId="4" borderId="13" xfId="0" applyNumberFormat="1" applyFont="1" applyFill="1" applyBorder="1"/>
    <xf numFmtId="0" fontId="5" fillId="4" borderId="13" xfId="0" applyFont="1" applyFill="1" applyBorder="1" applyAlignment="1">
      <alignment horizontal="center"/>
    </xf>
    <xf numFmtId="0" fontId="29" fillId="4" borderId="13" xfId="0" applyFont="1" applyFill="1" applyBorder="1" applyAlignment="1">
      <alignment horizontal="center"/>
    </xf>
    <xf numFmtId="0" fontId="5" fillId="0" borderId="13" xfId="0" applyFont="1" applyBorder="1"/>
    <xf numFmtId="0" fontId="9" fillId="4" borderId="13" xfId="0" applyFont="1" applyFill="1" applyBorder="1" applyAlignment="1">
      <alignment wrapText="1"/>
    </xf>
    <xf numFmtId="0" fontId="30" fillId="17" borderId="13" xfId="0" applyFont="1" applyFill="1" applyBorder="1"/>
    <xf numFmtId="0" fontId="30" fillId="4" borderId="13" xfId="0" applyFont="1" applyFill="1" applyBorder="1"/>
    <xf numFmtId="0" fontId="4" fillId="4" borderId="13" xfId="0" applyFont="1" applyFill="1" applyBorder="1"/>
    <xf numFmtId="0" fontId="33" fillId="8" borderId="13" xfId="0" applyFont="1" applyFill="1" applyBorder="1"/>
    <xf numFmtId="0" fontId="34" fillId="8" borderId="13" xfId="0" applyFont="1" applyFill="1" applyBorder="1"/>
    <xf numFmtId="0" fontId="32" fillId="4" borderId="13" xfId="0" applyFont="1" applyFill="1" applyBorder="1"/>
    <xf numFmtId="0" fontId="35" fillId="8" borderId="13" xfId="0" applyFont="1" applyFill="1" applyBorder="1" applyAlignment="1">
      <alignment horizontal="center"/>
    </xf>
    <xf numFmtId="0" fontId="18" fillId="8" borderId="13" xfId="0" applyFont="1" applyFill="1" applyBorder="1" applyAlignment="1">
      <alignment horizontal="center" vertical="center"/>
    </xf>
    <xf numFmtId="0" fontId="12" fillId="14" borderId="13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 vertical="center" wrapText="1"/>
    </xf>
    <xf numFmtId="0" fontId="10" fillId="0" borderId="21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0" fontId="2" fillId="0" borderId="17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3" fillId="13" borderId="18" xfId="0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 wrapText="1"/>
    </xf>
    <xf numFmtId="0" fontId="3" fillId="13" borderId="18" xfId="0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12" fillId="14" borderId="13" xfId="0" applyFont="1" applyFill="1" applyBorder="1" applyAlignment="1">
      <alignment horizontal="center" wrapText="1"/>
    </xf>
    <xf numFmtId="0" fontId="2" fillId="0" borderId="3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18" borderId="36" xfId="0" applyFont="1" applyFill="1" applyBorder="1" applyAlignment="1">
      <alignment horizontal="center" vertical="center"/>
    </xf>
    <xf numFmtId="0" fontId="2" fillId="18" borderId="35" xfId="0" applyFont="1" applyFill="1" applyBorder="1" applyAlignment="1">
      <alignment horizontal="center" vertical="center"/>
    </xf>
    <xf numFmtId="0" fontId="2" fillId="18" borderId="37" xfId="0" applyFont="1" applyFill="1" applyBorder="1" applyAlignment="1">
      <alignment horizontal="center" vertical="center"/>
    </xf>
    <xf numFmtId="0" fontId="2" fillId="18" borderId="27" xfId="0" applyFont="1" applyFill="1" applyBorder="1" applyAlignment="1">
      <alignment horizontal="center" vertical="center"/>
    </xf>
    <xf numFmtId="0" fontId="2" fillId="18" borderId="40" xfId="0" applyFont="1" applyFill="1" applyBorder="1" applyAlignment="1">
      <alignment horizontal="center" vertical="center"/>
    </xf>
    <xf numFmtId="0" fontId="2" fillId="18" borderId="32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left" vertical="center"/>
    </xf>
    <xf numFmtId="0" fontId="2" fillId="8" borderId="7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left" vertical="center"/>
    </xf>
    <xf numFmtId="0" fontId="25" fillId="21" borderId="49" xfId="0" applyFont="1" applyFill="1" applyBorder="1" applyAlignment="1">
      <alignment horizontal="center"/>
    </xf>
    <xf numFmtId="0" fontId="25" fillId="21" borderId="50" xfId="0" applyFont="1" applyFill="1" applyBorder="1" applyAlignment="1">
      <alignment horizontal="center"/>
    </xf>
    <xf numFmtId="0" fontId="25" fillId="21" borderId="51" xfId="0" applyFont="1" applyFill="1" applyBorder="1" applyAlignment="1">
      <alignment horizontal="center"/>
    </xf>
    <xf numFmtId="0" fontId="26" fillId="21" borderId="41" xfId="0" applyFont="1" applyFill="1" applyBorder="1" applyAlignment="1">
      <alignment horizontal="center"/>
    </xf>
    <xf numFmtId="0" fontId="25" fillId="21" borderId="43" xfId="0" applyFont="1" applyFill="1" applyBorder="1" applyAlignment="1">
      <alignment horizontal="center"/>
    </xf>
    <xf numFmtId="0" fontId="26" fillId="21" borderId="52" xfId="0" applyFont="1" applyFill="1" applyBorder="1" applyAlignment="1">
      <alignment horizontal="center"/>
    </xf>
    <xf numFmtId="0" fontId="25" fillId="21" borderId="53" xfId="0" applyFont="1" applyFill="1" applyBorder="1" applyAlignment="1">
      <alignment horizontal="center"/>
    </xf>
    <xf numFmtId="0" fontId="25" fillId="21" borderId="54" xfId="0" applyFont="1" applyFill="1" applyBorder="1" applyAlignment="1">
      <alignment horizontal="center"/>
    </xf>
    <xf numFmtId="0" fontId="26" fillId="21" borderId="52" xfId="0" applyFont="1" applyFill="1" applyBorder="1" applyAlignment="1">
      <alignment horizontal="center" vertical="center"/>
    </xf>
    <xf numFmtId="0" fontId="25" fillId="21" borderId="53" xfId="0" applyFont="1" applyFill="1" applyBorder="1" applyAlignment="1">
      <alignment horizontal="center" vertical="center"/>
    </xf>
    <xf numFmtId="0" fontId="25" fillId="21" borderId="54" xfId="0" applyFont="1" applyFill="1" applyBorder="1" applyAlignment="1">
      <alignment horizontal="center" vertical="center"/>
    </xf>
  </cellXfs>
  <cellStyles count="2">
    <cellStyle name="一般" xfId="0" builtinId="0"/>
    <cellStyle name="一般 2" xfId="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.201\&#30740;&#19977;&#20849;&#29992;&#36039;&#26009;&#22846;\1.&#20225;&#21123;\Elsa\&#34920;&#21934;&#30003;&#35531;\Clothes_Elsa&#30003;&#35531;_1903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.201\&#30740;&#19977;&#20849;&#29992;&#36039;&#26009;&#22846;\1.&#20225;&#21123;\Elsa\&#34920;&#21934;&#30003;&#35531;\Clothes_Elsa&#30003;&#35531;_1904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程式讀取頁"/>
      <sheetName val="更新歷程-必保留此頁"/>
      <sheetName val="備註"/>
      <sheetName val="表格製作提醒-必保留此頁"/>
      <sheetName val="對應名稱與負責人"/>
      <sheetName val="統計"/>
      <sheetName val="數值索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I2" t="str">
            <v>標籤索引</v>
          </cell>
          <cell r="J2">
            <v>0</v>
          </cell>
        </row>
        <row r="3">
          <cell r="I3" t="str">
            <v>典雅-絢麗</v>
          </cell>
          <cell r="J3">
            <v>31700000</v>
          </cell>
        </row>
        <row r="4">
          <cell r="I4" t="str">
            <v>典雅-甜美</v>
          </cell>
          <cell r="J4">
            <v>31700000</v>
          </cell>
        </row>
        <row r="5">
          <cell r="I5" t="str">
            <v>典雅-性感</v>
          </cell>
          <cell r="J5">
            <v>31700000</v>
          </cell>
        </row>
        <row r="6">
          <cell r="I6" t="str">
            <v>典雅-帥氣</v>
          </cell>
          <cell r="J6">
            <v>31700000</v>
          </cell>
        </row>
        <row r="7">
          <cell r="I7" t="str">
            <v>絢麗-典雅</v>
          </cell>
          <cell r="J7">
            <v>31700001</v>
          </cell>
        </row>
        <row r="8">
          <cell r="I8" t="str">
            <v>絢麗-甜美</v>
          </cell>
          <cell r="J8">
            <v>31700001</v>
          </cell>
        </row>
        <row r="9">
          <cell r="I9" t="str">
            <v>絢麗-性感</v>
          </cell>
          <cell r="J9">
            <v>31700001</v>
          </cell>
        </row>
        <row r="10">
          <cell r="I10" t="str">
            <v>絢麗-帥氣</v>
          </cell>
          <cell r="J10">
            <v>31700001</v>
          </cell>
        </row>
        <row r="11">
          <cell r="I11" t="str">
            <v>甜美-典雅</v>
          </cell>
          <cell r="J11">
            <v>31700002</v>
          </cell>
        </row>
        <row r="12">
          <cell r="I12" t="str">
            <v>甜美-絢麗</v>
          </cell>
          <cell r="J12">
            <v>31700002</v>
          </cell>
        </row>
        <row r="13">
          <cell r="I13" t="str">
            <v>甜美-性感</v>
          </cell>
          <cell r="J13">
            <v>31700002</v>
          </cell>
        </row>
        <row r="14">
          <cell r="I14" t="str">
            <v>甜美-帥氣</v>
          </cell>
          <cell r="J14">
            <v>31700002</v>
          </cell>
        </row>
        <row r="15">
          <cell r="I15" t="str">
            <v>性感-典雅</v>
          </cell>
          <cell r="J15">
            <v>31700003</v>
          </cell>
        </row>
        <row r="16">
          <cell r="I16" t="str">
            <v>性感-絢麗</v>
          </cell>
          <cell r="J16">
            <v>31700003</v>
          </cell>
        </row>
        <row r="17">
          <cell r="I17" t="str">
            <v>性感-甜美</v>
          </cell>
          <cell r="J17">
            <v>31700003</v>
          </cell>
        </row>
        <row r="18">
          <cell r="I18" t="str">
            <v>性感-帥氣</v>
          </cell>
          <cell r="J18">
            <v>31700003</v>
          </cell>
        </row>
        <row r="19">
          <cell r="I19" t="str">
            <v>帥氣-典雅</v>
          </cell>
          <cell r="J19">
            <v>31700004</v>
          </cell>
        </row>
        <row r="20">
          <cell r="I20" t="str">
            <v>帥氣-絢麗</v>
          </cell>
          <cell r="J20">
            <v>31700004</v>
          </cell>
        </row>
        <row r="21">
          <cell r="I21" t="str">
            <v>帥氣-甜美</v>
          </cell>
          <cell r="J21">
            <v>31700004</v>
          </cell>
        </row>
        <row r="22">
          <cell r="I22" t="str">
            <v>帥氣-性感</v>
          </cell>
          <cell r="J22">
            <v>31700004</v>
          </cell>
        </row>
        <row r="24">
          <cell r="I24" t="str">
            <v>數值分佈索引</v>
          </cell>
          <cell r="J24">
            <v>0</v>
          </cell>
        </row>
        <row r="25">
          <cell r="I25" t="str">
            <v>[專精]</v>
          </cell>
          <cell r="J25">
            <v>0</v>
          </cell>
        </row>
        <row r="26">
          <cell r="I26" t="str">
            <v>[平均]</v>
          </cell>
          <cell r="J2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程式讀取頁"/>
      <sheetName val="更新歷程-必保留此頁"/>
      <sheetName val="備註"/>
      <sheetName val="表格製作提醒-必保留此頁"/>
      <sheetName val="對應名稱與負責人"/>
      <sheetName val="統計"/>
      <sheetName val="數值索引"/>
    </sheetNames>
    <sheetDataSet>
      <sheetData sheetId="0">
        <row r="239">
          <cell r="F239">
            <v>4</v>
          </cell>
        </row>
      </sheetData>
      <sheetData sheetId="1"/>
      <sheetData sheetId="2"/>
      <sheetData sheetId="3"/>
      <sheetData sheetId="4"/>
      <sheetData sheetId="5"/>
      <sheetData sheetId="6">
        <row r="3">
          <cell r="B3">
            <v>0</v>
          </cell>
          <cell r="C3" t="str">
            <v>典雅</v>
          </cell>
          <cell r="D3" t="str">
            <v>絢麗</v>
          </cell>
          <cell r="E3" t="str">
            <v>甜美</v>
          </cell>
          <cell r="F3" t="str">
            <v>性感</v>
          </cell>
          <cell r="G3" t="str">
            <v>帥氣</v>
          </cell>
        </row>
        <row r="4">
          <cell r="B4" t="str">
            <v>[專精]典雅-絢麗</v>
          </cell>
          <cell r="C4" t="str">
            <v>SS</v>
          </cell>
          <cell r="D4" t="str">
            <v>A</v>
          </cell>
          <cell r="E4" t="str">
            <v>A-</v>
          </cell>
          <cell r="F4" t="str">
            <v>B</v>
          </cell>
          <cell r="G4" t="str">
            <v>B</v>
          </cell>
          <cell r="L4">
            <v>0</v>
          </cell>
          <cell r="M4" t="str">
            <v>B</v>
          </cell>
          <cell r="N4" t="str">
            <v>A-</v>
          </cell>
          <cell r="O4" t="str">
            <v>A</v>
          </cell>
          <cell r="P4" t="str">
            <v>S-</v>
          </cell>
          <cell r="Q4" t="str">
            <v>S</v>
          </cell>
          <cell r="R4" t="str">
            <v>SS</v>
          </cell>
        </row>
        <row r="5">
          <cell r="B5" t="str">
            <v>[專精]典雅-甜美</v>
          </cell>
          <cell r="C5" t="str">
            <v>SS</v>
          </cell>
          <cell r="D5" t="str">
            <v>B</v>
          </cell>
          <cell r="E5" t="str">
            <v>A</v>
          </cell>
          <cell r="F5" t="str">
            <v>A-</v>
          </cell>
          <cell r="G5" t="str">
            <v>B</v>
          </cell>
          <cell r="L5">
            <v>1</v>
          </cell>
          <cell r="M5">
            <v>50</v>
          </cell>
          <cell r="N5">
            <v>100</v>
          </cell>
          <cell r="O5">
            <v>125</v>
          </cell>
          <cell r="P5">
            <v>160</v>
          </cell>
          <cell r="Q5">
            <v>200</v>
          </cell>
          <cell r="R5">
            <v>250</v>
          </cell>
        </row>
        <row r="6">
          <cell r="B6" t="str">
            <v>[專精]典雅-性感</v>
          </cell>
          <cell r="C6" t="str">
            <v>SS</v>
          </cell>
          <cell r="D6" t="str">
            <v>B</v>
          </cell>
          <cell r="E6" t="str">
            <v>B</v>
          </cell>
          <cell r="F6" t="str">
            <v>A</v>
          </cell>
          <cell r="G6" t="str">
            <v>A-</v>
          </cell>
          <cell r="L6">
            <v>2</v>
          </cell>
          <cell r="M6">
            <v>55</v>
          </cell>
          <cell r="N6">
            <v>114</v>
          </cell>
          <cell r="O6">
            <v>147</v>
          </cell>
          <cell r="P6">
            <v>195</v>
          </cell>
          <cell r="Q6">
            <v>252</v>
          </cell>
          <cell r="R6">
            <v>325</v>
          </cell>
        </row>
        <row r="7">
          <cell r="B7" t="str">
            <v>[專精]典雅-帥氣</v>
          </cell>
          <cell r="C7" t="str">
            <v>SS</v>
          </cell>
          <cell r="D7" t="str">
            <v>A-</v>
          </cell>
          <cell r="E7" t="str">
            <v>B</v>
          </cell>
          <cell r="F7" t="str">
            <v>B</v>
          </cell>
          <cell r="G7" t="str">
            <v>A</v>
          </cell>
          <cell r="L7">
            <v>3</v>
          </cell>
          <cell r="M7">
            <v>60</v>
          </cell>
          <cell r="N7">
            <v>129</v>
          </cell>
          <cell r="O7">
            <v>173</v>
          </cell>
          <cell r="P7">
            <v>237</v>
          </cell>
          <cell r="Q7">
            <v>317</v>
          </cell>
          <cell r="R7">
            <v>422</v>
          </cell>
        </row>
        <row r="8">
          <cell r="B8" t="str">
            <v>[平均]典雅-絢麗</v>
          </cell>
          <cell r="C8" t="str">
            <v>S</v>
          </cell>
          <cell r="D8" t="str">
            <v>S-</v>
          </cell>
          <cell r="E8" t="str">
            <v>A</v>
          </cell>
          <cell r="F8" t="str">
            <v>A-</v>
          </cell>
          <cell r="G8" t="str">
            <v>B</v>
          </cell>
          <cell r="L8">
            <v>4</v>
          </cell>
          <cell r="M8">
            <v>66</v>
          </cell>
          <cell r="N8">
            <v>147</v>
          </cell>
          <cell r="O8">
            <v>204</v>
          </cell>
          <cell r="P8">
            <v>289</v>
          </cell>
          <cell r="Q8">
            <v>399</v>
          </cell>
          <cell r="R8">
            <v>548</v>
          </cell>
        </row>
        <row r="9">
          <cell r="B9" t="str">
            <v>[平均]典雅-甜美</v>
          </cell>
          <cell r="C9" t="str">
            <v>S</v>
          </cell>
          <cell r="D9" t="str">
            <v>A-</v>
          </cell>
          <cell r="E9" t="str">
            <v>S-</v>
          </cell>
          <cell r="F9" t="str">
            <v>B</v>
          </cell>
          <cell r="G9" t="str">
            <v>A</v>
          </cell>
          <cell r="L9">
            <v>5</v>
          </cell>
          <cell r="M9">
            <v>72</v>
          </cell>
          <cell r="N9">
            <v>167</v>
          </cell>
          <cell r="O9">
            <v>240</v>
          </cell>
          <cell r="P9">
            <v>352</v>
          </cell>
          <cell r="Q9">
            <v>502</v>
          </cell>
          <cell r="R9">
            <v>712</v>
          </cell>
        </row>
        <row r="10">
          <cell r="B10" t="str">
            <v>[平均]典雅-性感</v>
          </cell>
          <cell r="C10" t="str">
            <v>S</v>
          </cell>
          <cell r="D10" t="str">
            <v>B</v>
          </cell>
          <cell r="E10" t="str">
            <v>A</v>
          </cell>
          <cell r="F10" t="str">
            <v>S-</v>
          </cell>
          <cell r="G10" t="str">
            <v>A-</v>
          </cell>
          <cell r="L10">
            <v>6</v>
          </cell>
          <cell r="M10">
            <v>79</v>
          </cell>
          <cell r="N10">
            <v>190</v>
          </cell>
          <cell r="O10">
            <v>283</v>
          </cell>
          <cell r="P10">
            <v>429</v>
          </cell>
          <cell r="Q10">
            <v>632</v>
          </cell>
          <cell r="R10">
            <v>925</v>
          </cell>
        </row>
        <row r="11">
          <cell r="B11" t="str">
            <v>[平均]典雅-帥氣</v>
          </cell>
          <cell r="C11" t="str">
            <v>S</v>
          </cell>
          <cell r="D11" t="str">
            <v>A-</v>
          </cell>
          <cell r="E11" t="str">
            <v>B</v>
          </cell>
          <cell r="F11" t="str">
            <v>A</v>
          </cell>
          <cell r="G11" t="str">
            <v>S-</v>
          </cell>
        </row>
        <row r="12">
          <cell r="B12" t="str">
            <v>[專精]絢麗-典雅</v>
          </cell>
          <cell r="C12" t="str">
            <v>A-</v>
          </cell>
          <cell r="D12" t="str">
            <v>SS</v>
          </cell>
          <cell r="E12" t="str">
            <v>A</v>
          </cell>
          <cell r="F12" t="str">
            <v>B</v>
          </cell>
          <cell r="G12" t="str">
            <v>B</v>
          </cell>
        </row>
        <row r="13">
          <cell r="B13" t="str">
            <v>[專精]絢麗-甜美</v>
          </cell>
          <cell r="C13" t="str">
            <v>B</v>
          </cell>
          <cell r="D13" t="str">
            <v>SS</v>
          </cell>
          <cell r="E13" t="str">
            <v>A-</v>
          </cell>
          <cell r="F13" t="str">
            <v>A</v>
          </cell>
          <cell r="G13" t="str">
            <v>B</v>
          </cell>
        </row>
        <row r="14">
          <cell r="B14" t="str">
            <v>[專精]絢麗-性感</v>
          </cell>
          <cell r="C14" t="str">
            <v>B</v>
          </cell>
          <cell r="D14" t="str">
            <v>SS</v>
          </cell>
          <cell r="E14" t="str">
            <v>B</v>
          </cell>
          <cell r="F14" t="str">
            <v>A-</v>
          </cell>
          <cell r="G14" t="str">
            <v>A</v>
          </cell>
          <cell r="L14">
            <v>1</v>
          </cell>
          <cell r="M14" t="str">
            <v>髮型</v>
          </cell>
          <cell r="N14">
            <v>1</v>
          </cell>
        </row>
        <row r="15">
          <cell r="B15" t="str">
            <v>[專精]絢麗-帥氣</v>
          </cell>
          <cell r="C15" t="str">
            <v>A</v>
          </cell>
          <cell r="D15" t="str">
            <v>SS</v>
          </cell>
          <cell r="E15" t="str">
            <v>B</v>
          </cell>
          <cell r="F15" t="str">
            <v>B</v>
          </cell>
          <cell r="G15" t="str">
            <v>A-</v>
          </cell>
          <cell r="L15">
            <v>2</v>
          </cell>
          <cell r="M15" t="str">
            <v>連身裙</v>
          </cell>
          <cell r="N15">
            <v>2.2000000000000002</v>
          </cell>
        </row>
        <row r="16">
          <cell r="B16" t="str">
            <v>[平均]絢麗-典雅</v>
          </cell>
          <cell r="C16" t="str">
            <v>S-</v>
          </cell>
          <cell r="D16" t="str">
            <v>S</v>
          </cell>
          <cell r="E16" t="str">
            <v>A</v>
          </cell>
          <cell r="F16" t="str">
            <v>B</v>
          </cell>
          <cell r="G16" t="str">
            <v>A-</v>
          </cell>
          <cell r="L16">
            <v>3</v>
          </cell>
          <cell r="M16" t="str">
            <v>上衣</v>
          </cell>
          <cell r="N16">
            <v>1</v>
          </cell>
        </row>
        <row r="17">
          <cell r="B17" t="str">
            <v>[平均]絢麗-甜美</v>
          </cell>
          <cell r="C17" t="str">
            <v>A-</v>
          </cell>
          <cell r="D17" t="str">
            <v>S</v>
          </cell>
          <cell r="E17" t="str">
            <v>S-</v>
          </cell>
          <cell r="F17" t="str">
            <v>A</v>
          </cell>
          <cell r="G17" t="str">
            <v>B</v>
          </cell>
          <cell r="L17">
            <v>4</v>
          </cell>
          <cell r="M17" t="str">
            <v>下著</v>
          </cell>
          <cell r="N17">
            <v>1</v>
          </cell>
        </row>
        <row r="18">
          <cell r="B18" t="str">
            <v>[平均]絢麗-性感</v>
          </cell>
          <cell r="C18" t="str">
            <v>B</v>
          </cell>
          <cell r="D18" t="str">
            <v>S</v>
          </cell>
          <cell r="E18" t="str">
            <v>A-</v>
          </cell>
          <cell r="F18" t="str">
            <v>S-</v>
          </cell>
          <cell r="G18" t="str">
            <v>A</v>
          </cell>
          <cell r="L18">
            <v>5</v>
          </cell>
          <cell r="M18" t="str">
            <v>外套</v>
          </cell>
          <cell r="N18">
            <v>0.7</v>
          </cell>
        </row>
        <row r="19">
          <cell r="B19" t="str">
            <v>[平均]絢麗-帥氣</v>
          </cell>
          <cell r="C19" t="str">
            <v>A</v>
          </cell>
          <cell r="D19" t="str">
            <v>S</v>
          </cell>
          <cell r="E19" t="str">
            <v>B</v>
          </cell>
          <cell r="F19" t="str">
            <v>A-</v>
          </cell>
          <cell r="G19" t="str">
            <v>S-</v>
          </cell>
          <cell r="L19">
            <v>6</v>
          </cell>
          <cell r="M19" t="str">
            <v>襪子</v>
          </cell>
          <cell r="N19">
            <v>0.5</v>
          </cell>
        </row>
        <row r="20">
          <cell r="B20" t="str">
            <v>[專精]甜美-典雅</v>
          </cell>
          <cell r="C20" t="str">
            <v>A</v>
          </cell>
          <cell r="D20" t="str">
            <v>A-</v>
          </cell>
          <cell r="E20" t="str">
            <v>SS</v>
          </cell>
          <cell r="F20" t="str">
            <v>B</v>
          </cell>
          <cell r="G20" t="str">
            <v>B</v>
          </cell>
          <cell r="L20">
            <v>7</v>
          </cell>
          <cell r="M20" t="str">
            <v>鞋子</v>
          </cell>
          <cell r="N20">
            <v>0.7</v>
          </cell>
        </row>
        <row r="21">
          <cell r="B21" t="str">
            <v>[專精]甜美-絢麗</v>
          </cell>
          <cell r="C21" t="str">
            <v>B</v>
          </cell>
          <cell r="D21" t="str">
            <v>A</v>
          </cell>
          <cell r="E21" t="str">
            <v>SS</v>
          </cell>
          <cell r="F21" t="str">
            <v>A-</v>
          </cell>
          <cell r="G21" t="str">
            <v>B</v>
          </cell>
          <cell r="L21">
            <v>8</v>
          </cell>
          <cell r="M21" t="str">
            <v>配件</v>
          </cell>
          <cell r="N21">
            <v>1</v>
          </cell>
        </row>
        <row r="22">
          <cell r="B22" t="str">
            <v>[專精]甜美-性感</v>
          </cell>
          <cell r="C22" t="str">
            <v>B</v>
          </cell>
          <cell r="D22" t="str">
            <v>B</v>
          </cell>
          <cell r="E22" t="str">
            <v>SS</v>
          </cell>
          <cell r="F22" t="str">
            <v>A</v>
          </cell>
          <cell r="G22" t="str">
            <v>A-</v>
          </cell>
          <cell r="L22">
            <v>9</v>
          </cell>
          <cell r="M22" t="str">
            <v>妝容</v>
          </cell>
          <cell r="N22">
            <v>0.5</v>
          </cell>
        </row>
        <row r="23">
          <cell r="B23" t="str">
            <v>[專精]甜美-帥氣</v>
          </cell>
          <cell r="C23" t="str">
            <v>A-</v>
          </cell>
          <cell r="D23" t="str">
            <v>B</v>
          </cell>
          <cell r="E23" t="str">
            <v>SS</v>
          </cell>
          <cell r="F23" t="str">
            <v>B</v>
          </cell>
          <cell r="G23" t="str">
            <v>A</v>
          </cell>
        </row>
        <row r="24">
          <cell r="B24" t="str">
            <v>[平均]甜美-典雅</v>
          </cell>
          <cell r="C24" t="str">
            <v>S-</v>
          </cell>
          <cell r="D24" t="str">
            <v>A</v>
          </cell>
          <cell r="E24" t="str">
            <v>S</v>
          </cell>
          <cell r="F24" t="str">
            <v>A-</v>
          </cell>
          <cell r="G24" t="str">
            <v>B</v>
          </cell>
        </row>
        <row r="25">
          <cell r="B25" t="str">
            <v>[平均]甜美-絢麗</v>
          </cell>
          <cell r="C25" t="str">
            <v>B</v>
          </cell>
          <cell r="D25" t="str">
            <v>S-</v>
          </cell>
          <cell r="E25" t="str">
            <v>S</v>
          </cell>
          <cell r="F25" t="str">
            <v>A</v>
          </cell>
          <cell r="G25" t="str">
            <v>A-</v>
          </cell>
        </row>
        <row r="26">
          <cell r="B26" t="str">
            <v>[平均]甜美-性感</v>
          </cell>
          <cell r="C26" t="str">
            <v>A-</v>
          </cell>
          <cell r="D26" t="str">
            <v>B</v>
          </cell>
          <cell r="E26" t="str">
            <v>S</v>
          </cell>
          <cell r="F26" t="str">
            <v>S-</v>
          </cell>
          <cell r="G26" t="str">
            <v>A</v>
          </cell>
        </row>
        <row r="27">
          <cell r="B27" t="str">
            <v>[平均]甜美-帥氣</v>
          </cell>
          <cell r="C27" t="str">
            <v>A</v>
          </cell>
          <cell r="D27" t="str">
            <v>A-</v>
          </cell>
          <cell r="E27" t="str">
            <v>S</v>
          </cell>
          <cell r="F27" t="str">
            <v>B</v>
          </cell>
          <cell r="G27" t="str">
            <v>S-</v>
          </cell>
        </row>
        <row r="28">
          <cell r="B28" t="str">
            <v>[專精]性感-典雅</v>
          </cell>
          <cell r="C28" t="str">
            <v>A</v>
          </cell>
          <cell r="D28" t="str">
            <v>A-</v>
          </cell>
          <cell r="E28" t="str">
            <v>B</v>
          </cell>
          <cell r="F28" t="str">
            <v>SS</v>
          </cell>
          <cell r="G28" t="str">
            <v>B</v>
          </cell>
        </row>
        <row r="29">
          <cell r="B29" t="str">
            <v>[專精]性感-絢麗</v>
          </cell>
          <cell r="C29" t="str">
            <v>B</v>
          </cell>
          <cell r="D29" t="str">
            <v>A</v>
          </cell>
          <cell r="E29" t="str">
            <v>A-</v>
          </cell>
          <cell r="F29" t="str">
            <v>SS</v>
          </cell>
          <cell r="G29" t="str">
            <v>B</v>
          </cell>
        </row>
        <row r="30">
          <cell r="B30" t="str">
            <v>[專精]性感-甜美</v>
          </cell>
          <cell r="C30" t="str">
            <v>B</v>
          </cell>
          <cell r="D30" t="str">
            <v>B</v>
          </cell>
          <cell r="E30" t="str">
            <v>A</v>
          </cell>
          <cell r="F30" t="str">
            <v>SS</v>
          </cell>
          <cell r="G30" t="str">
            <v>A-</v>
          </cell>
        </row>
        <row r="31">
          <cell r="B31" t="str">
            <v>[專精]性感-帥氣</v>
          </cell>
          <cell r="C31" t="str">
            <v>A-</v>
          </cell>
          <cell r="D31" t="str">
            <v>B</v>
          </cell>
          <cell r="E31" t="str">
            <v>B</v>
          </cell>
          <cell r="F31" t="str">
            <v>SS</v>
          </cell>
          <cell r="G31" t="str">
            <v>A</v>
          </cell>
        </row>
        <row r="32">
          <cell r="B32" t="str">
            <v>[平均]性感-典雅</v>
          </cell>
          <cell r="C32" t="str">
            <v>S-</v>
          </cell>
          <cell r="D32" t="str">
            <v>A</v>
          </cell>
          <cell r="E32" t="str">
            <v>A-</v>
          </cell>
          <cell r="F32" t="str">
            <v>S</v>
          </cell>
          <cell r="G32" t="str">
            <v>B</v>
          </cell>
        </row>
        <row r="33">
          <cell r="B33" t="str">
            <v>[平均]性感-絢麗</v>
          </cell>
          <cell r="C33" t="str">
            <v>B</v>
          </cell>
          <cell r="D33" t="str">
            <v>S-</v>
          </cell>
          <cell r="E33" t="str">
            <v>A</v>
          </cell>
          <cell r="F33" t="str">
            <v>S</v>
          </cell>
          <cell r="G33" t="str">
            <v>A-</v>
          </cell>
        </row>
        <row r="34">
          <cell r="B34" t="str">
            <v>[平均]性感-甜美</v>
          </cell>
          <cell r="C34" t="str">
            <v>A-</v>
          </cell>
          <cell r="D34" t="str">
            <v>B</v>
          </cell>
          <cell r="E34" t="str">
            <v>S-</v>
          </cell>
          <cell r="F34" t="str">
            <v>S</v>
          </cell>
          <cell r="G34" t="str">
            <v>A</v>
          </cell>
        </row>
        <row r="35">
          <cell r="B35" t="str">
            <v>[平均]性感-帥氣</v>
          </cell>
          <cell r="C35" t="str">
            <v>A</v>
          </cell>
          <cell r="D35" t="str">
            <v>A-</v>
          </cell>
          <cell r="E35" t="str">
            <v>B</v>
          </cell>
          <cell r="F35" t="str">
            <v>S</v>
          </cell>
          <cell r="G35" t="str">
            <v>S-</v>
          </cell>
        </row>
        <row r="36">
          <cell r="B36" t="str">
            <v>[專精]帥氣-典雅</v>
          </cell>
          <cell r="C36" t="str">
            <v>A</v>
          </cell>
          <cell r="D36" t="str">
            <v>A-</v>
          </cell>
          <cell r="E36" t="str">
            <v>B</v>
          </cell>
          <cell r="F36" t="str">
            <v>B</v>
          </cell>
          <cell r="G36" t="str">
            <v>SS</v>
          </cell>
        </row>
        <row r="37">
          <cell r="B37" t="str">
            <v>[專精]帥氣-絢麗</v>
          </cell>
          <cell r="C37" t="str">
            <v>B</v>
          </cell>
          <cell r="D37" t="str">
            <v>A</v>
          </cell>
          <cell r="E37" t="str">
            <v>A-</v>
          </cell>
          <cell r="F37" t="str">
            <v>B</v>
          </cell>
          <cell r="G37" t="str">
            <v>SS</v>
          </cell>
        </row>
        <row r="38">
          <cell r="B38" t="str">
            <v>[專精]帥氣-甜美</v>
          </cell>
          <cell r="C38" t="str">
            <v>B</v>
          </cell>
          <cell r="D38" t="str">
            <v>B</v>
          </cell>
          <cell r="E38" t="str">
            <v>A</v>
          </cell>
          <cell r="F38" t="str">
            <v>A-</v>
          </cell>
          <cell r="G38" t="str">
            <v>SS</v>
          </cell>
        </row>
        <row r="39">
          <cell r="B39" t="str">
            <v>[專精]帥氣-性感</v>
          </cell>
          <cell r="C39" t="str">
            <v>A-</v>
          </cell>
          <cell r="D39" t="str">
            <v>B</v>
          </cell>
          <cell r="E39" t="str">
            <v>B</v>
          </cell>
          <cell r="F39" t="str">
            <v>A</v>
          </cell>
          <cell r="G39" t="str">
            <v>SS</v>
          </cell>
        </row>
        <row r="40">
          <cell r="B40" t="str">
            <v>[平均]帥氣-典雅</v>
          </cell>
          <cell r="C40" t="str">
            <v>S-</v>
          </cell>
          <cell r="D40" t="str">
            <v>A</v>
          </cell>
          <cell r="E40" t="str">
            <v>A-</v>
          </cell>
          <cell r="F40" t="str">
            <v>B</v>
          </cell>
          <cell r="G40" t="str">
            <v>S</v>
          </cell>
        </row>
        <row r="41">
          <cell r="B41" t="str">
            <v>[平均]帥氣-絢麗</v>
          </cell>
          <cell r="C41" t="str">
            <v>B</v>
          </cell>
          <cell r="D41" t="str">
            <v>S-</v>
          </cell>
          <cell r="E41" t="str">
            <v>A</v>
          </cell>
          <cell r="F41" t="str">
            <v>A-</v>
          </cell>
          <cell r="G41" t="str">
            <v>S</v>
          </cell>
        </row>
        <row r="42">
          <cell r="B42" t="str">
            <v>[平均]帥氣-甜美</v>
          </cell>
          <cell r="C42" t="str">
            <v>A-</v>
          </cell>
          <cell r="D42" t="str">
            <v>B</v>
          </cell>
          <cell r="E42" t="str">
            <v>S-</v>
          </cell>
          <cell r="F42" t="str">
            <v>A</v>
          </cell>
          <cell r="G42" t="str">
            <v>S</v>
          </cell>
        </row>
        <row r="43">
          <cell r="B43" t="str">
            <v>[平均]帥氣-性感</v>
          </cell>
          <cell r="C43" t="str">
            <v>A</v>
          </cell>
          <cell r="D43" t="str">
            <v>A-</v>
          </cell>
          <cell r="E43" t="str">
            <v>B</v>
          </cell>
          <cell r="F43" t="str">
            <v>S-</v>
          </cell>
          <cell r="G43" t="str">
            <v>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3"/>
  <sheetViews>
    <sheetView zoomScaleNormal="100" workbookViewId="0">
      <pane xSplit="4" ySplit="4" topLeftCell="E152" activePane="bottomRight" state="frozen"/>
      <selection pane="topRight" activeCell="E1" sqref="E1"/>
      <selection pane="bottomLeft" activeCell="A5" sqref="A5"/>
      <selection pane="bottomRight" activeCell="L156" sqref="L156"/>
    </sheetView>
  </sheetViews>
  <sheetFormatPr defaultColWidth="8" defaultRowHeight="21.75"/>
  <cols>
    <col min="1" max="1" width="16.85546875" style="27" customWidth="1"/>
    <col min="2" max="2" width="24.42578125" style="120" bestFit="1" customWidth="1"/>
    <col min="3" max="3" width="13.42578125" style="27" customWidth="1"/>
    <col min="4" max="4" width="24" style="27" hidden="1" customWidth="1"/>
    <col min="5" max="5" width="24" style="27" customWidth="1"/>
    <col min="6" max="6" width="26.85546875" style="27" customWidth="1"/>
    <col min="7" max="9" width="19.5703125" style="27" customWidth="1"/>
    <col min="10" max="10" width="23.42578125" style="27" customWidth="1"/>
    <col min="11" max="11" width="22.5703125" style="27" customWidth="1"/>
    <col min="12" max="12" width="16.42578125" style="27" customWidth="1"/>
    <col min="13" max="13" width="18.42578125" style="139" bestFit="1" customWidth="1"/>
    <col min="14" max="14" width="18.42578125" style="164" bestFit="1" customWidth="1"/>
    <col min="15" max="15" width="23.85546875" style="139" customWidth="1"/>
    <col min="16" max="16" width="15.7109375" style="27" customWidth="1"/>
    <col min="17" max="17" width="16.5703125" style="27" customWidth="1"/>
    <col min="18" max="18" width="16.42578125" style="27" customWidth="1"/>
    <col min="19" max="19" width="17.7109375" style="27" customWidth="1"/>
    <col min="20" max="20" width="17.140625" style="27" customWidth="1"/>
    <col min="21" max="23" width="16.42578125" style="27" bestFit="1" customWidth="1"/>
    <col min="24" max="25" width="16.42578125" style="27" customWidth="1"/>
    <col min="26" max="26" width="36.5703125" style="27" customWidth="1"/>
    <col min="27" max="27" width="26.140625" style="27" customWidth="1"/>
    <col min="28" max="28" width="13.28515625" style="27" customWidth="1"/>
    <col min="29" max="29" width="13.140625" style="27" customWidth="1"/>
    <col min="30" max="30" width="27.140625" style="27" customWidth="1"/>
    <col min="31" max="16384" width="8" style="27"/>
  </cols>
  <sheetData>
    <row r="1" spans="1:31" s="34" customFormat="1" ht="217.5">
      <c r="A1" s="77" t="s">
        <v>337</v>
      </c>
      <c r="B1" s="115" t="s">
        <v>151</v>
      </c>
      <c r="C1" s="35" t="s">
        <v>884</v>
      </c>
      <c r="D1" s="35" t="s">
        <v>1454</v>
      </c>
      <c r="E1" s="35" t="s">
        <v>1453</v>
      </c>
      <c r="F1" s="35" t="s">
        <v>345</v>
      </c>
      <c r="G1" s="35" t="s">
        <v>267</v>
      </c>
      <c r="H1" s="35" t="s">
        <v>867</v>
      </c>
      <c r="I1" s="35" t="s">
        <v>866</v>
      </c>
      <c r="J1" s="35" t="s">
        <v>152</v>
      </c>
      <c r="K1" s="35" t="s">
        <v>153</v>
      </c>
      <c r="L1" s="35" t="s">
        <v>108</v>
      </c>
      <c r="M1" s="130" t="s">
        <v>724</v>
      </c>
      <c r="N1" s="154" t="s">
        <v>725</v>
      </c>
      <c r="O1" s="130" t="s">
        <v>787</v>
      </c>
      <c r="P1" s="35" t="s">
        <v>273</v>
      </c>
      <c r="Q1" s="35" t="s">
        <v>272</v>
      </c>
      <c r="R1" s="35" t="s">
        <v>269</v>
      </c>
      <c r="S1" s="35" t="s">
        <v>270</v>
      </c>
      <c r="T1" s="35" t="s">
        <v>271</v>
      </c>
      <c r="U1" s="35" t="s">
        <v>344</v>
      </c>
      <c r="V1" s="35" t="s">
        <v>38</v>
      </c>
      <c r="W1" s="35" t="s">
        <v>343</v>
      </c>
      <c r="X1" s="35" t="s">
        <v>340</v>
      </c>
      <c r="Y1" s="35" t="s">
        <v>341</v>
      </c>
      <c r="Z1" s="35" t="s">
        <v>396</v>
      </c>
      <c r="AA1" s="35" t="s">
        <v>416</v>
      </c>
      <c r="AB1" s="35" t="s">
        <v>410</v>
      </c>
      <c r="AC1" s="35" t="s">
        <v>411</v>
      </c>
      <c r="AD1" s="89" t="s">
        <v>421</v>
      </c>
      <c r="AE1" s="21" t="s">
        <v>40</v>
      </c>
    </row>
    <row r="2" spans="1:31">
      <c r="A2" s="28"/>
      <c r="B2" s="116" t="s">
        <v>277</v>
      </c>
      <c r="C2" s="25" t="s">
        <v>408</v>
      </c>
      <c r="E2" s="78"/>
      <c r="F2" s="78"/>
      <c r="G2" s="25" t="s">
        <v>349</v>
      </c>
      <c r="H2" s="25" t="s">
        <v>399</v>
      </c>
      <c r="I2" s="25" t="s">
        <v>871</v>
      </c>
      <c r="J2" s="25" t="s">
        <v>281</v>
      </c>
      <c r="K2" s="25" t="s">
        <v>282</v>
      </c>
      <c r="L2" s="25" t="s">
        <v>283</v>
      </c>
      <c r="N2" s="155"/>
      <c r="O2" s="131" t="s">
        <v>284</v>
      </c>
      <c r="P2" s="25" t="s">
        <v>285</v>
      </c>
      <c r="Q2" s="25" t="s">
        <v>286</v>
      </c>
      <c r="R2" s="25" t="s">
        <v>287</v>
      </c>
      <c r="S2" s="25" t="s">
        <v>288</v>
      </c>
      <c r="T2" s="25" t="s">
        <v>289</v>
      </c>
      <c r="U2" s="25" t="s">
        <v>290</v>
      </c>
      <c r="V2" s="25" t="s">
        <v>291</v>
      </c>
      <c r="W2" s="25" t="s">
        <v>292</v>
      </c>
      <c r="X2" s="25" t="s">
        <v>402</v>
      </c>
      <c r="Y2" s="25" t="s">
        <v>401</v>
      </c>
      <c r="Z2" s="25" t="s">
        <v>293</v>
      </c>
      <c r="AA2" s="25" t="s">
        <v>403</v>
      </c>
      <c r="AB2" s="25" t="s">
        <v>415</v>
      </c>
      <c r="AC2" s="25" t="s">
        <v>417</v>
      </c>
      <c r="AD2" s="90" t="s">
        <v>420</v>
      </c>
    </row>
    <row r="3" spans="1:31">
      <c r="A3" s="29"/>
      <c r="B3" s="117" t="s">
        <v>278</v>
      </c>
      <c r="C3" s="26" t="s">
        <v>876</v>
      </c>
      <c r="E3" s="78"/>
      <c r="F3" s="78"/>
      <c r="G3" s="26" t="s">
        <v>280</v>
      </c>
      <c r="H3" s="26" t="s">
        <v>398</v>
      </c>
      <c r="I3" s="26" t="s">
        <v>872</v>
      </c>
      <c r="J3" s="26" t="s">
        <v>280</v>
      </c>
      <c r="K3" s="26" t="s">
        <v>280</v>
      </c>
      <c r="L3" s="26" t="s">
        <v>280</v>
      </c>
      <c r="N3" s="155"/>
      <c r="O3" s="132" t="s">
        <v>278</v>
      </c>
      <c r="P3" s="26" t="s">
        <v>278</v>
      </c>
      <c r="Q3" s="26" t="s">
        <v>278</v>
      </c>
      <c r="R3" s="26" t="s">
        <v>278</v>
      </c>
      <c r="S3" s="26" t="s">
        <v>278</v>
      </c>
      <c r="T3" s="26" t="s">
        <v>278</v>
      </c>
      <c r="U3" s="26" t="s">
        <v>278</v>
      </c>
      <c r="V3" s="26" t="s">
        <v>278</v>
      </c>
      <c r="W3" s="26" t="s">
        <v>278</v>
      </c>
      <c r="X3" s="26" t="s">
        <v>400</v>
      </c>
      <c r="Y3" s="26" t="s">
        <v>413</v>
      </c>
      <c r="Z3" s="26" t="s">
        <v>280</v>
      </c>
      <c r="AA3" s="26" t="s">
        <v>280</v>
      </c>
      <c r="AB3" s="92" t="s">
        <v>414</v>
      </c>
      <c r="AC3" s="92" t="s">
        <v>414</v>
      </c>
      <c r="AD3" s="92" t="s">
        <v>414</v>
      </c>
    </row>
    <row r="4" spans="1:31">
      <c r="B4" s="118" t="s">
        <v>279</v>
      </c>
      <c r="C4" s="3" t="s">
        <v>877</v>
      </c>
      <c r="E4" s="78"/>
      <c r="F4" s="78"/>
      <c r="G4" s="3" t="s">
        <v>279</v>
      </c>
      <c r="H4" s="3" t="s">
        <v>423</v>
      </c>
      <c r="I4" s="3" t="s">
        <v>870</v>
      </c>
      <c r="J4" s="3" t="s">
        <v>279</v>
      </c>
      <c r="K4" s="3" t="s">
        <v>279</v>
      </c>
      <c r="L4" s="3" t="s">
        <v>279</v>
      </c>
      <c r="N4" s="155"/>
      <c r="O4" s="133" t="s">
        <v>275</v>
      </c>
      <c r="P4" s="3" t="s">
        <v>279</v>
      </c>
      <c r="Q4" s="3" t="s">
        <v>279</v>
      </c>
      <c r="R4" s="3" t="s">
        <v>279</v>
      </c>
      <c r="S4" s="3" t="s">
        <v>279</v>
      </c>
      <c r="T4" s="3" t="s">
        <v>279</v>
      </c>
      <c r="U4" s="3" t="s">
        <v>279</v>
      </c>
      <c r="V4" s="3" t="s">
        <v>279</v>
      </c>
      <c r="W4" s="3" t="s">
        <v>279</v>
      </c>
      <c r="X4" s="3" t="s">
        <v>339</v>
      </c>
      <c r="Y4" s="3" t="s">
        <v>339</v>
      </c>
      <c r="Z4" s="3" t="s">
        <v>294</v>
      </c>
      <c r="AA4" s="3" t="s">
        <v>33</v>
      </c>
      <c r="AB4" s="93" t="s">
        <v>275</v>
      </c>
      <c r="AC4" s="93" t="s">
        <v>275</v>
      </c>
      <c r="AD4" s="93" t="s">
        <v>33</v>
      </c>
    </row>
    <row r="5" spans="1:31" s="74" customFormat="1">
      <c r="A5" s="74">
        <v>1</v>
      </c>
      <c r="B5" s="198">
        <v>30000000</v>
      </c>
      <c r="C5" s="74">
        <v>1</v>
      </c>
      <c r="D5" s="74" t="s">
        <v>328</v>
      </c>
      <c r="E5" s="74" t="s">
        <v>328</v>
      </c>
      <c r="F5" s="74" t="s">
        <v>605</v>
      </c>
      <c r="G5" s="74">
        <v>1</v>
      </c>
      <c r="H5" s="74">
        <v>1</v>
      </c>
      <c r="I5" s="74">
        <v>3000</v>
      </c>
      <c r="J5" s="74">
        <v>1</v>
      </c>
      <c r="L5" s="74">
        <v>1</v>
      </c>
      <c r="M5" s="91" t="s">
        <v>736</v>
      </c>
      <c r="N5" s="156" t="s">
        <v>786</v>
      </c>
      <c r="O5" s="91">
        <f>VLOOKUP(M5,數值索引!$I:$J,2,FALSE)</f>
        <v>31700002</v>
      </c>
      <c r="P5" s="74">
        <f>INT(HLOOKUP(VLOOKUP($N5&amp;$M5,數值索引!$B$3:$G$43,2,FALSE),數值索引!$L$4:$R$10,程式讀取頁!$G5+1,FALSE)*VLOOKUP($H5,數值索引!$L$14:$N$22,3,FALSE))</f>
        <v>50</v>
      </c>
      <c r="Q5" s="74">
        <f>INT(HLOOKUP(VLOOKUP($N5&amp;$M5,數值索引!$B$3:$G$43,3,FALSE),數值索引!$L$4:$R$10,程式讀取頁!$G5+1,FALSE)*VLOOKUP($H5,數值索引!$L$14:$N$22,3,FALSE))</f>
        <v>50</v>
      </c>
      <c r="R5" s="74">
        <f>INT(HLOOKUP(VLOOKUP($N5&amp;$M5,數值索引!$B$3:$G$43,4,FALSE),數值索引!$L$4:$R$10,程式讀取頁!$G5+1,FALSE)*VLOOKUP($H5,數值索引!$L$14:$N$22,3,FALSE))</f>
        <v>250</v>
      </c>
      <c r="S5" s="74">
        <f>INT(HLOOKUP(VLOOKUP($N5&amp;$M5,數值索引!$B$3:$G$43,5,FALSE),數值索引!$L$4:$R$10,程式讀取頁!$G5+1,FALSE)*VLOOKUP($H5,數值索引!$L$14:$N$22,3,FALSE))</f>
        <v>125</v>
      </c>
      <c r="T5" s="74">
        <f>INT(HLOOKUP(VLOOKUP($N5&amp;$M5,數值索引!$B$3:$G$43,6,FALSE),數值索引!$L$4:$R$10,程式讀取頁!$G5+1,FALSE)*VLOOKUP($H5,數值索引!$L$14:$N$22,3,FALSE))</f>
        <v>100</v>
      </c>
      <c r="X5" s="74">
        <v>0</v>
      </c>
      <c r="Y5" s="74">
        <v>0</v>
      </c>
      <c r="Z5" s="74">
        <v>0</v>
      </c>
      <c r="AA5" s="74">
        <v>0</v>
      </c>
      <c r="AB5" s="103">
        <v>1</v>
      </c>
      <c r="AC5" s="103">
        <v>-12</v>
      </c>
      <c r="AD5" s="91">
        <v>25</v>
      </c>
    </row>
    <row r="6" spans="1:31" s="74" customFormat="1">
      <c r="A6" s="74">
        <v>1</v>
      </c>
      <c r="B6" s="198">
        <v>30000010</v>
      </c>
      <c r="C6" s="74">
        <v>2</v>
      </c>
      <c r="D6" s="74" t="s">
        <v>917</v>
      </c>
      <c r="E6" s="74" t="s">
        <v>918</v>
      </c>
      <c r="F6" s="74" t="s">
        <v>812</v>
      </c>
      <c r="G6" s="74">
        <v>2</v>
      </c>
      <c r="H6" s="74">
        <v>1</v>
      </c>
      <c r="I6" s="74">
        <v>3000</v>
      </c>
      <c r="J6" s="74">
        <v>1</v>
      </c>
      <c r="L6" s="74">
        <v>1</v>
      </c>
      <c r="M6" s="91" t="s">
        <v>734</v>
      </c>
      <c r="N6" s="156" t="s">
        <v>790</v>
      </c>
      <c r="O6" s="91">
        <f>VLOOKUP(M6,數值索引!$I:$J,2,FALSE)</f>
        <v>31700002</v>
      </c>
      <c r="P6" s="74">
        <f>INT(HLOOKUP(VLOOKUP($N6&amp;$M6,數值索引!$B$3:$G$43,2,FALSE),數值索引!$L$4:$R$10,程式讀取頁!$G6+1,FALSE)*VLOOKUP($H6,數值索引!$L$14:$N$22,3,FALSE))</f>
        <v>195</v>
      </c>
      <c r="Q6" s="74">
        <f>INT(HLOOKUP(VLOOKUP($N6&amp;$M6,數值索引!$B$3:$G$43,3,FALSE),數值索引!$L$4:$R$10,程式讀取頁!$G6+1,FALSE)*VLOOKUP($H6,數值索引!$L$14:$N$22,3,FALSE))</f>
        <v>147</v>
      </c>
      <c r="R6" s="74">
        <f>INT(HLOOKUP(VLOOKUP($N6&amp;$M6,數值索引!$B$3:$G$43,4,FALSE),數值索引!$L$4:$R$10,程式讀取頁!$G6+1,FALSE)*VLOOKUP($H6,數值索引!$L$14:$N$22,3,FALSE))</f>
        <v>252</v>
      </c>
      <c r="S6" s="74">
        <f>INT(HLOOKUP(VLOOKUP($N6&amp;$M6,數值索引!$B$3:$G$43,5,FALSE),數值索引!$L$4:$R$10,程式讀取頁!$G6+1,FALSE)*VLOOKUP($H6,數值索引!$L$14:$N$22,3,FALSE))</f>
        <v>114</v>
      </c>
      <c r="T6" s="74">
        <f>INT(HLOOKUP(VLOOKUP($N6&amp;$M6,數值索引!$B$3:$G$43,6,FALSE),數值索引!$L$4:$R$10,程式讀取頁!$G6+1,FALSE)*VLOOKUP($H6,數值索引!$L$14:$N$22,3,FALSE))</f>
        <v>55</v>
      </c>
      <c r="U6" s="74">
        <v>31720000</v>
      </c>
      <c r="X6" s="74">
        <v>0</v>
      </c>
      <c r="Y6" s="74">
        <v>0</v>
      </c>
      <c r="Z6" s="74">
        <v>0</v>
      </c>
      <c r="AA6" s="74">
        <v>0</v>
      </c>
      <c r="AB6" s="103">
        <v>2</v>
      </c>
      <c r="AC6" s="103">
        <v>-17</v>
      </c>
      <c r="AD6" s="103">
        <v>30</v>
      </c>
    </row>
    <row r="7" spans="1:31" s="74" customFormat="1">
      <c r="A7" s="74">
        <v>1</v>
      </c>
      <c r="B7" s="198">
        <v>30000011</v>
      </c>
      <c r="E7" s="74" t="s">
        <v>1463</v>
      </c>
      <c r="F7" s="74" t="s">
        <v>1466</v>
      </c>
      <c r="G7" s="74">
        <v>2</v>
      </c>
      <c r="H7" s="74">
        <v>1</v>
      </c>
      <c r="I7" s="74">
        <v>3000</v>
      </c>
      <c r="J7" s="74">
        <v>1</v>
      </c>
      <c r="L7" s="74">
        <v>1</v>
      </c>
      <c r="M7" s="91" t="s">
        <v>733</v>
      </c>
      <c r="N7" s="156" t="s">
        <v>790</v>
      </c>
      <c r="O7" s="91">
        <f>VLOOKUP(M7,數值索引!$I:$J,2,FALSE)</f>
        <v>31700001</v>
      </c>
      <c r="P7" s="74">
        <f>INT(HLOOKUP(VLOOKUP($N7&amp;$M7,數值索引!$B$3:$G$43,2,FALSE),數值索引!$L$4:$R$10,程式讀取頁!$G7+1,FALSE)*VLOOKUP($H7,數值索引!$L$14:$N$22,3,FALSE))</f>
        <v>147</v>
      </c>
      <c r="Q7" s="74">
        <f>INT(HLOOKUP(VLOOKUP($N7&amp;$M7,數值索引!$B$3:$G$43,3,FALSE),數值索引!$L$4:$R$10,程式讀取頁!$G7+1,FALSE)*VLOOKUP($H7,數值索引!$L$14:$N$22,3,FALSE))</f>
        <v>252</v>
      </c>
      <c r="R7" s="74">
        <f>INT(HLOOKUP(VLOOKUP($N7&amp;$M7,數值索引!$B$3:$G$43,4,FALSE),數值索引!$L$4:$R$10,程式讀取頁!$G7+1,FALSE)*VLOOKUP($H7,數值索引!$L$14:$N$22,3,FALSE))</f>
        <v>55</v>
      </c>
      <c r="S7" s="74">
        <f>INT(HLOOKUP(VLOOKUP($N7&amp;$M7,數值索引!$B$3:$G$43,5,FALSE),數值索引!$L$4:$R$10,程式讀取頁!$G7+1,FALSE)*VLOOKUP($H7,數值索引!$L$14:$N$22,3,FALSE))</f>
        <v>114</v>
      </c>
      <c r="T7" s="74">
        <f>INT(HLOOKUP(VLOOKUP($N7&amp;$M7,數值索引!$B$3:$G$43,6,FALSE),數值索引!$L$4:$R$10,程式讀取頁!$G7+1,FALSE)*VLOOKUP($H7,數值索引!$L$14:$N$22,3,FALSE))</f>
        <v>195</v>
      </c>
      <c r="U7" s="74">
        <v>31720000</v>
      </c>
      <c r="X7" s="74">
        <v>0</v>
      </c>
      <c r="Y7" s="74">
        <v>0</v>
      </c>
      <c r="Z7" s="74">
        <v>0</v>
      </c>
      <c r="AA7" s="74">
        <v>0</v>
      </c>
      <c r="AB7" s="103">
        <v>2</v>
      </c>
      <c r="AC7" s="103">
        <v>-17</v>
      </c>
      <c r="AD7" s="103">
        <v>30</v>
      </c>
    </row>
    <row r="8" spans="1:31" s="74" customFormat="1">
      <c r="A8" s="74">
        <v>1</v>
      </c>
      <c r="B8" s="198">
        <v>30000012</v>
      </c>
      <c r="E8" s="74" t="s">
        <v>1464</v>
      </c>
      <c r="F8" s="74" t="s">
        <v>1466</v>
      </c>
      <c r="G8" s="74">
        <v>2</v>
      </c>
      <c r="H8" s="74">
        <v>1</v>
      </c>
      <c r="I8" s="74">
        <v>3000</v>
      </c>
      <c r="J8" s="74">
        <v>1</v>
      </c>
      <c r="L8" s="74">
        <v>1</v>
      </c>
      <c r="M8" s="91" t="s">
        <v>735</v>
      </c>
      <c r="N8" s="156" t="s">
        <v>790</v>
      </c>
      <c r="O8" s="91">
        <f>VLOOKUP(M8,數值索引!$I:$J,2,FALSE)</f>
        <v>31700002</v>
      </c>
      <c r="P8" s="74">
        <f>INT(HLOOKUP(VLOOKUP($N8&amp;$M8,數值索引!$B$3:$G$43,2,FALSE),數值索引!$L$4:$R$10,程式讀取頁!$G8+1,FALSE)*VLOOKUP($H8,數值索引!$L$14:$N$22,3,FALSE))</f>
        <v>55</v>
      </c>
      <c r="Q8" s="74">
        <f>INT(HLOOKUP(VLOOKUP($N8&amp;$M8,數值索引!$B$3:$G$43,3,FALSE),數值索引!$L$4:$R$10,程式讀取頁!$G8+1,FALSE)*VLOOKUP($H8,數值索引!$L$14:$N$22,3,FALSE))</f>
        <v>195</v>
      </c>
      <c r="R8" s="74">
        <f>INT(HLOOKUP(VLOOKUP($N8&amp;$M8,數值索引!$B$3:$G$43,4,FALSE),數值索引!$L$4:$R$10,程式讀取頁!$G8+1,FALSE)*VLOOKUP($H8,數值索引!$L$14:$N$22,3,FALSE))</f>
        <v>252</v>
      </c>
      <c r="S8" s="74">
        <f>INT(HLOOKUP(VLOOKUP($N8&amp;$M8,數值索引!$B$3:$G$43,5,FALSE),數值索引!$L$4:$R$10,程式讀取頁!$G8+1,FALSE)*VLOOKUP($H8,數值索引!$L$14:$N$22,3,FALSE))</f>
        <v>147</v>
      </c>
      <c r="T8" s="74">
        <f>INT(HLOOKUP(VLOOKUP($N8&amp;$M8,數值索引!$B$3:$G$43,6,FALSE),數值索引!$L$4:$R$10,程式讀取頁!$G8+1,FALSE)*VLOOKUP($H8,數值索引!$L$14:$N$22,3,FALSE))</f>
        <v>114</v>
      </c>
      <c r="U8" s="74">
        <v>31720000</v>
      </c>
      <c r="X8" s="74">
        <v>0</v>
      </c>
      <c r="Y8" s="74">
        <v>0</v>
      </c>
      <c r="Z8" s="74">
        <v>0</v>
      </c>
      <c r="AA8" s="74">
        <v>0</v>
      </c>
      <c r="AB8" s="103">
        <v>2</v>
      </c>
      <c r="AC8" s="103">
        <v>-17</v>
      </c>
      <c r="AD8" s="103">
        <v>30</v>
      </c>
    </row>
    <row r="9" spans="1:31" s="74" customFormat="1">
      <c r="A9" s="74">
        <v>1</v>
      </c>
      <c r="B9" s="198">
        <v>30000013</v>
      </c>
      <c r="E9" s="74" t="s">
        <v>1465</v>
      </c>
      <c r="F9" s="74" t="s">
        <v>1466</v>
      </c>
      <c r="G9" s="74">
        <v>2</v>
      </c>
      <c r="H9" s="74">
        <v>1</v>
      </c>
      <c r="I9" s="74">
        <v>3000</v>
      </c>
      <c r="J9" s="74">
        <v>1</v>
      </c>
      <c r="L9" s="74">
        <v>1</v>
      </c>
      <c r="M9" s="91" t="s">
        <v>744</v>
      </c>
      <c r="N9" s="156" t="s">
        <v>790</v>
      </c>
      <c r="O9" s="91">
        <f>VLOOKUP(M9,數值索引!$I:$J,2,FALSE)</f>
        <v>31700004</v>
      </c>
      <c r="P9" s="74">
        <f>INT(HLOOKUP(VLOOKUP($N9&amp;$M9,數值索引!$B$3:$G$43,2,FALSE),數值索引!$L$4:$R$10,程式讀取頁!$G9+1,FALSE)*VLOOKUP($H9,數值索引!$L$14:$N$22,3,FALSE))</f>
        <v>114</v>
      </c>
      <c r="Q9" s="74">
        <f>INT(HLOOKUP(VLOOKUP($N9&amp;$M9,數值索引!$B$3:$G$43,3,FALSE),數值索引!$L$4:$R$10,程式讀取頁!$G9+1,FALSE)*VLOOKUP($H9,數值索引!$L$14:$N$22,3,FALSE))</f>
        <v>55</v>
      </c>
      <c r="R9" s="74">
        <f>INT(HLOOKUP(VLOOKUP($N9&amp;$M9,數值索引!$B$3:$G$43,4,FALSE),數值索引!$L$4:$R$10,程式讀取頁!$G9+1,FALSE)*VLOOKUP($H9,數值索引!$L$14:$N$22,3,FALSE))</f>
        <v>195</v>
      </c>
      <c r="S9" s="74">
        <f>INT(HLOOKUP(VLOOKUP($N9&amp;$M9,數值索引!$B$3:$G$43,5,FALSE),數值索引!$L$4:$R$10,程式讀取頁!$G9+1,FALSE)*VLOOKUP($H9,數值索引!$L$14:$N$22,3,FALSE))</f>
        <v>147</v>
      </c>
      <c r="T9" s="74">
        <f>INT(HLOOKUP(VLOOKUP($N9&amp;$M9,數值索引!$B$3:$G$43,6,FALSE),數值索引!$L$4:$R$10,程式讀取頁!$G9+1,FALSE)*VLOOKUP($H9,數值索引!$L$14:$N$22,3,FALSE))</f>
        <v>252</v>
      </c>
      <c r="U9" s="74">
        <v>31720000</v>
      </c>
      <c r="X9" s="74">
        <v>0</v>
      </c>
      <c r="Y9" s="74">
        <v>0</v>
      </c>
      <c r="Z9" s="74">
        <v>0</v>
      </c>
      <c r="AA9" s="74">
        <v>0</v>
      </c>
      <c r="AB9" s="103">
        <v>2</v>
      </c>
      <c r="AC9" s="103">
        <v>-17</v>
      </c>
      <c r="AD9" s="103">
        <v>30</v>
      </c>
    </row>
    <row r="10" spans="1:31" s="74" customFormat="1">
      <c r="A10" s="74">
        <v>1</v>
      </c>
      <c r="B10" s="198">
        <v>30000020</v>
      </c>
      <c r="C10" s="74">
        <v>3</v>
      </c>
      <c r="D10" s="227" t="s">
        <v>919</v>
      </c>
      <c r="E10" s="219" t="s">
        <v>920</v>
      </c>
      <c r="F10" s="74" t="s">
        <v>607</v>
      </c>
      <c r="G10" s="74">
        <v>2</v>
      </c>
      <c r="H10" s="74">
        <v>1</v>
      </c>
      <c r="I10" s="74">
        <v>3000</v>
      </c>
      <c r="J10" s="74">
        <v>1</v>
      </c>
      <c r="L10" s="74">
        <v>1</v>
      </c>
      <c r="M10" s="91" t="s">
        <v>726</v>
      </c>
      <c r="N10" s="156" t="s">
        <v>790</v>
      </c>
      <c r="O10" s="91">
        <f>VLOOKUP(M10,數值索引!$I:$J,2,FALSE)</f>
        <v>31700000</v>
      </c>
      <c r="P10" s="74">
        <f>INT(HLOOKUP(VLOOKUP($N10&amp;$M10,數值索引!$B$3:$G$43,2,FALSE),數值索引!$L$4:$R$10,程式讀取頁!$G10+1,FALSE)*VLOOKUP($H10,數值索引!$L$14:$N$22,3,FALSE))</f>
        <v>252</v>
      </c>
      <c r="Q10" s="74">
        <f>INT(HLOOKUP(VLOOKUP($N10&amp;$M10,數值索引!$B$3:$G$43,3,FALSE),數值索引!$L$4:$R$10,程式讀取頁!$G10+1,FALSE)*VLOOKUP($H10,數值索引!$L$14:$N$22,3,FALSE))</f>
        <v>195</v>
      </c>
      <c r="R10" s="74">
        <f>INT(HLOOKUP(VLOOKUP($N10&amp;$M10,數值索引!$B$3:$G$43,4,FALSE),數值索引!$L$4:$R$10,程式讀取頁!$G10+1,FALSE)*VLOOKUP($H10,數值索引!$L$14:$N$22,3,FALSE))</f>
        <v>147</v>
      </c>
      <c r="S10" s="74">
        <f>INT(HLOOKUP(VLOOKUP($N10&amp;$M10,數值索引!$B$3:$G$43,5,FALSE),數值索引!$L$4:$R$10,程式讀取頁!$G10+1,FALSE)*VLOOKUP($H10,數值索引!$L$14:$N$22,3,FALSE))</f>
        <v>114</v>
      </c>
      <c r="T10" s="74">
        <f>INT(HLOOKUP(VLOOKUP($N10&amp;$M10,數值索引!$B$3:$G$43,6,FALSE),數值索引!$L$4:$R$10,程式讀取頁!$G10+1,FALSE)*VLOOKUP($H10,數值索引!$L$14:$N$22,3,FALSE))</f>
        <v>55</v>
      </c>
      <c r="X10" s="74">
        <v>0</v>
      </c>
      <c r="Y10" s="74">
        <v>0</v>
      </c>
      <c r="Z10" s="74">
        <v>1</v>
      </c>
      <c r="AA10" s="74">
        <v>0</v>
      </c>
      <c r="AB10" s="103">
        <v>1</v>
      </c>
      <c r="AC10" s="103">
        <v>-9</v>
      </c>
      <c r="AD10" s="91">
        <v>20</v>
      </c>
    </row>
    <row r="11" spans="1:31" s="74" customFormat="1">
      <c r="A11" s="74">
        <v>1</v>
      </c>
      <c r="B11" s="198">
        <v>30000021</v>
      </c>
      <c r="C11" s="74">
        <v>4</v>
      </c>
      <c r="D11" s="227" t="s">
        <v>921</v>
      </c>
      <c r="E11" s="219" t="s">
        <v>922</v>
      </c>
      <c r="F11" s="74" t="s">
        <v>609</v>
      </c>
      <c r="G11" s="74">
        <v>4</v>
      </c>
      <c r="H11" s="74">
        <v>1</v>
      </c>
      <c r="I11" s="74">
        <v>3000</v>
      </c>
      <c r="J11" s="74">
        <v>1</v>
      </c>
      <c r="L11" s="74">
        <v>1</v>
      </c>
      <c r="M11" s="91" t="s">
        <v>726</v>
      </c>
      <c r="N11" s="156" t="s">
        <v>786</v>
      </c>
      <c r="O11" s="91">
        <f>VLOOKUP(M11,數值索引!$I:$J,2,FALSE)</f>
        <v>31700000</v>
      </c>
      <c r="P11" s="74">
        <f>INT(HLOOKUP(VLOOKUP($N11&amp;$M11,數值索引!$B$3:$G$43,2,FALSE),數值索引!$L$4:$R$10,程式讀取頁!$G11+1,FALSE)*VLOOKUP($H11,數值索引!$L$14:$N$22,3,FALSE))</f>
        <v>548</v>
      </c>
      <c r="Q11" s="74">
        <f>INT(HLOOKUP(VLOOKUP($N11&amp;$M11,數值索引!$B$3:$G$43,3,FALSE),數值索引!$L$4:$R$10,程式讀取頁!$G11+1,FALSE)*VLOOKUP($H11,數值索引!$L$14:$N$22,3,FALSE))</f>
        <v>204</v>
      </c>
      <c r="R11" s="74">
        <f>INT(HLOOKUP(VLOOKUP($N11&amp;$M11,數值索引!$B$3:$G$43,4,FALSE),數值索引!$L$4:$R$10,程式讀取頁!$G11+1,FALSE)*VLOOKUP($H11,數值索引!$L$14:$N$22,3,FALSE))</f>
        <v>147</v>
      </c>
      <c r="S11" s="74">
        <f>INT(HLOOKUP(VLOOKUP($N11&amp;$M11,數值索引!$B$3:$G$43,5,FALSE),數值索引!$L$4:$R$10,程式讀取頁!$G11+1,FALSE)*VLOOKUP($H11,數值索引!$L$14:$N$22,3,FALSE))</f>
        <v>66</v>
      </c>
      <c r="T11" s="74">
        <f>INT(HLOOKUP(VLOOKUP($N11&amp;$M11,數值索引!$B$3:$G$43,6,FALSE),數值索引!$L$4:$R$10,程式讀取頁!$G11+1,FALSE)*VLOOKUP($H11,數值索引!$L$14:$N$22,3,FALSE))</f>
        <v>66</v>
      </c>
      <c r="X11" s="74">
        <v>0</v>
      </c>
      <c r="Y11" s="74">
        <v>0</v>
      </c>
      <c r="Z11" s="74">
        <v>0</v>
      </c>
      <c r="AA11" s="74">
        <v>0</v>
      </c>
      <c r="AB11" s="103">
        <v>1</v>
      </c>
      <c r="AC11" s="103">
        <v>-9</v>
      </c>
      <c r="AD11" s="91">
        <v>20</v>
      </c>
    </row>
    <row r="12" spans="1:31" s="74" customFormat="1">
      <c r="A12" s="74">
        <v>1</v>
      </c>
      <c r="B12" s="198">
        <v>30000030</v>
      </c>
      <c r="C12" s="74">
        <v>5</v>
      </c>
      <c r="D12" s="74" t="s">
        <v>331</v>
      </c>
      <c r="E12" s="74" t="s">
        <v>923</v>
      </c>
      <c r="F12" s="74" t="s">
        <v>611</v>
      </c>
      <c r="G12" s="74">
        <v>3</v>
      </c>
      <c r="H12" s="74">
        <v>1</v>
      </c>
      <c r="I12" s="74">
        <v>3000</v>
      </c>
      <c r="J12" s="74">
        <v>1</v>
      </c>
      <c r="L12" s="74">
        <v>1</v>
      </c>
      <c r="M12" s="91" t="s">
        <v>744</v>
      </c>
      <c r="N12" s="156" t="s">
        <v>790</v>
      </c>
      <c r="O12" s="91">
        <f>VLOOKUP(M12,數值索引!$I:$J,2,FALSE)</f>
        <v>31700004</v>
      </c>
      <c r="P12" s="74">
        <f>INT(HLOOKUP(VLOOKUP($N12&amp;$M12,數值索引!$B$3:$G$43,2,FALSE),數值索引!$L$4:$R$10,程式讀取頁!$G12+1,FALSE)*VLOOKUP($H12,數值索引!$L$14:$N$22,3,FALSE))</f>
        <v>129</v>
      </c>
      <c r="Q12" s="74">
        <f>INT(HLOOKUP(VLOOKUP($N12&amp;$M12,數值索引!$B$3:$G$43,3,FALSE),數值索引!$L$4:$R$10,程式讀取頁!$G12+1,FALSE)*VLOOKUP($H12,數值索引!$L$14:$N$22,3,FALSE))</f>
        <v>60</v>
      </c>
      <c r="R12" s="74">
        <f>INT(HLOOKUP(VLOOKUP($N12&amp;$M12,數值索引!$B$3:$G$43,4,FALSE),數值索引!$L$4:$R$10,程式讀取頁!$G12+1,FALSE)*VLOOKUP($H12,數值索引!$L$14:$N$22,3,FALSE))</f>
        <v>237</v>
      </c>
      <c r="S12" s="74">
        <f>INT(HLOOKUP(VLOOKUP($N12&amp;$M12,數值索引!$B$3:$G$43,5,FALSE),數值索引!$L$4:$R$10,程式讀取頁!$G12+1,FALSE)*VLOOKUP($H12,數值索引!$L$14:$N$22,3,FALSE))</f>
        <v>173</v>
      </c>
      <c r="T12" s="74">
        <f>INT(HLOOKUP(VLOOKUP($N12&amp;$M12,數值索引!$B$3:$G$43,6,FALSE),數值索引!$L$4:$R$10,程式讀取頁!$G12+1,FALSE)*VLOOKUP($H12,數值索引!$L$14:$N$22,3,FALSE))</f>
        <v>317</v>
      </c>
      <c r="U12" s="74">
        <v>31720001</v>
      </c>
      <c r="X12" s="74">
        <v>0</v>
      </c>
      <c r="Y12" s="74">
        <v>0</v>
      </c>
      <c r="Z12" s="74">
        <v>0</v>
      </c>
      <c r="AA12" s="74">
        <v>0</v>
      </c>
      <c r="AB12" s="103">
        <v>2</v>
      </c>
      <c r="AC12" s="103">
        <v>-17</v>
      </c>
      <c r="AD12" s="103">
        <v>30</v>
      </c>
    </row>
    <row r="13" spans="1:31" s="74" customFormat="1">
      <c r="A13" s="74">
        <v>1</v>
      </c>
      <c r="B13" s="198">
        <v>30000040</v>
      </c>
      <c r="C13" s="74">
        <v>6</v>
      </c>
      <c r="D13" s="74" t="s">
        <v>924</v>
      </c>
      <c r="E13" s="74" t="s">
        <v>925</v>
      </c>
      <c r="F13" s="74" t="s">
        <v>613</v>
      </c>
      <c r="G13" s="74">
        <v>3</v>
      </c>
      <c r="H13" s="74">
        <v>1</v>
      </c>
      <c r="I13" s="74">
        <v>3000</v>
      </c>
      <c r="J13" s="74">
        <v>1</v>
      </c>
      <c r="L13" s="74">
        <v>1</v>
      </c>
      <c r="M13" s="91" t="s">
        <v>734</v>
      </c>
      <c r="N13" s="156" t="s">
        <v>790</v>
      </c>
      <c r="O13" s="91">
        <f>VLOOKUP(M13,數值索引!$I:$J,2,FALSE)</f>
        <v>31700002</v>
      </c>
      <c r="P13" s="74">
        <f>INT(HLOOKUP(VLOOKUP($N13&amp;$M13,數值索引!$B$3:$G$43,2,FALSE),數值索引!$L$4:$R$10,程式讀取頁!$G13+1,FALSE)*VLOOKUP($H13,數值索引!$L$14:$N$22,3,FALSE))</f>
        <v>237</v>
      </c>
      <c r="Q13" s="74">
        <f>INT(HLOOKUP(VLOOKUP($N13&amp;$M13,數值索引!$B$3:$G$43,3,FALSE),數值索引!$L$4:$R$10,程式讀取頁!$G13+1,FALSE)*VLOOKUP($H13,數值索引!$L$14:$N$22,3,FALSE))</f>
        <v>173</v>
      </c>
      <c r="R13" s="74">
        <f>INT(HLOOKUP(VLOOKUP($N13&amp;$M13,數值索引!$B$3:$G$43,4,FALSE),數值索引!$L$4:$R$10,程式讀取頁!$G13+1,FALSE)*VLOOKUP($H13,數值索引!$L$14:$N$22,3,FALSE))</f>
        <v>317</v>
      </c>
      <c r="S13" s="74">
        <f>INT(HLOOKUP(VLOOKUP($N13&amp;$M13,數值索引!$B$3:$G$43,5,FALSE),數值索引!$L$4:$R$10,程式讀取頁!$G13+1,FALSE)*VLOOKUP($H13,數值索引!$L$14:$N$22,3,FALSE))</f>
        <v>129</v>
      </c>
      <c r="T13" s="74">
        <f>INT(HLOOKUP(VLOOKUP($N13&amp;$M13,數值索引!$B$3:$G$43,6,FALSE),數值索引!$L$4:$R$10,程式讀取頁!$G13+1,FALSE)*VLOOKUP($H13,數值索引!$L$14:$N$22,3,FALSE))</f>
        <v>60</v>
      </c>
      <c r="X13" s="74">
        <v>0</v>
      </c>
      <c r="Y13" s="74">
        <v>0</v>
      </c>
      <c r="Z13" s="74">
        <v>0</v>
      </c>
      <c r="AA13" s="74">
        <v>0</v>
      </c>
      <c r="AB13" s="103">
        <v>1</v>
      </c>
      <c r="AC13" s="103">
        <v>-12</v>
      </c>
      <c r="AD13" s="91">
        <v>25</v>
      </c>
    </row>
    <row r="14" spans="1:31" s="74" customFormat="1">
      <c r="A14" s="74">
        <v>1</v>
      </c>
      <c r="B14" s="198">
        <v>30000050</v>
      </c>
      <c r="C14" s="74">
        <v>7</v>
      </c>
      <c r="D14" s="74" t="s">
        <v>926</v>
      </c>
      <c r="E14" s="74" t="s">
        <v>927</v>
      </c>
      <c r="F14" s="74" t="s">
        <v>902</v>
      </c>
      <c r="G14" s="74">
        <v>4</v>
      </c>
      <c r="H14" s="74">
        <v>1</v>
      </c>
      <c r="I14" s="74">
        <v>3000</v>
      </c>
      <c r="J14" s="74">
        <v>1</v>
      </c>
      <c r="L14" s="74">
        <v>1</v>
      </c>
      <c r="M14" s="91" t="s">
        <v>727</v>
      </c>
      <c r="N14" s="156" t="s">
        <v>790</v>
      </c>
      <c r="O14" s="91">
        <v>31700000</v>
      </c>
      <c r="P14" s="74">
        <f>INT(HLOOKUP(VLOOKUP($N14&amp;$M14,數值索引!$B$3:$G$43,2,FALSE),數值索引!$L$4:$R$10,程式讀取頁!$G14+1,FALSE)*VLOOKUP($H14,數值索引!$L$14:$N$22,3,FALSE))</f>
        <v>399</v>
      </c>
      <c r="Q14" s="74">
        <f>INT(HLOOKUP(VLOOKUP($N14&amp;$M14,數值索引!$B$3:$G$43,3,FALSE),數值索引!$L$4:$R$10,程式讀取頁!$G14+1,FALSE)*VLOOKUP($H14,數值索引!$L$14:$N$22,3,FALSE))</f>
        <v>147</v>
      </c>
      <c r="R14" s="74">
        <f>INT(HLOOKUP(VLOOKUP($N14&amp;$M14,數值索引!$B$3:$G$43,4,FALSE),數值索引!$L$4:$R$10,程式讀取頁!$G14+1,FALSE)*VLOOKUP($H14,數值索引!$L$14:$N$22,3,FALSE))</f>
        <v>289</v>
      </c>
      <c r="S14" s="74">
        <f>INT(HLOOKUP(VLOOKUP($N14&amp;$M14,數值索引!$B$3:$G$43,5,FALSE),數值索引!$L$4:$R$10,程式讀取頁!$G14+1,FALSE)*VLOOKUP($H14,數值索引!$L$14:$N$22,3,FALSE))</f>
        <v>66</v>
      </c>
      <c r="T14" s="74">
        <f>INT(HLOOKUP(VLOOKUP($N14&amp;$M14,數值索引!$B$3:$G$43,6,FALSE),數值索引!$L$4:$R$10,程式讀取頁!$G14+1,FALSE)*VLOOKUP($H14,數值索引!$L$14:$N$22,3,FALSE))</f>
        <v>204</v>
      </c>
      <c r="X14" s="74">
        <v>0</v>
      </c>
      <c r="Y14" s="74">
        <v>0</v>
      </c>
      <c r="Z14" s="74">
        <v>1</v>
      </c>
      <c r="AA14" s="74">
        <v>0</v>
      </c>
      <c r="AB14" s="103">
        <v>2</v>
      </c>
      <c r="AC14" s="103">
        <v>-17</v>
      </c>
      <c r="AD14" s="103">
        <v>30</v>
      </c>
    </row>
    <row r="15" spans="1:31" s="74" customFormat="1">
      <c r="A15" s="74">
        <v>1</v>
      </c>
      <c r="B15" s="198">
        <v>30000051</v>
      </c>
      <c r="D15" s="74" t="s">
        <v>928</v>
      </c>
      <c r="E15" s="74" t="s">
        <v>929</v>
      </c>
      <c r="F15" s="74" t="s">
        <v>874</v>
      </c>
      <c r="G15" s="74">
        <v>3</v>
      </c>
      <c r="H15" s="74">
        <v>1</v>
      </c>
      <c r="I15" s="74">
        <v>3000</v>
      </c>
      <c r="J15" s="74">
        <v>1</v>
      </c>
      <c r="L15" s="74">
        <v>1</v>
      </c>
      <c r="M15" s="91" t="s">
        <v>727</v>
      </c>
      <c r="N15" s="156" t="s">
        <v>790</v>
      </c>
      <c r="O15" s="91">
        <v>31700000</v>
      </c>
      <c r="P15" s="74">
        <f>INT(HLOOKUP(VLOOKUP($N15&amp;$M15,數值索引!$B$3:$G$43,2,FALSE),數值索引!$L$4:$R$10,程式讀取頁!$G15+1,FALSE)*VLOOKUP($H15,數值索引!$L$14:$N$22,3,FALSE))</f>
        <v>317</v>
      </c>
      <c r="Q15" s="74">
        <f>INT(HLOOKUP(VLOOKUP($N15&amp;$M15,數值索引!$B$3:$G$43,3,FALSE),數值索引!$L$4:$R$10,程式讀取頁!$G15+1,FALSE)*VLOOKUP($H15,數值索引!$L$14:$N$22,3,FALSE))</f>
        <v>129</v>
      </c>
      <c r="R15" s="74">
        <f>INT(HLOOKUP(VLOOKUP($N15&amp;$M15,數值索引!$B$3:$G$43,4,FALSE),數值索引!$L$4:$R$10,程式讀取頁!$G15+1,FALSE)*VLOOKUP($H15,數值索引!$L$14:$N$22,3,FALSE))</f>
        <v>237</v>
      </c>
      <c r="S15" s="74">
        <f>INT(HLOOKUP(VLOOKUP($N15&amp;$M15,數值索引!$B$3:$G$43,5,FALSE),數值索引!$L$4:$R$10,程式讀取頁!$G15+1,FALSE)*VLOOKUP($H15,數值索引!$L$14:$N$22,3,FALSE))</f>
        <v>60</v>
      </c>
      <c r="T15" s="74">
        <f>INT(HLOOKUP(VLOOKUP($N15&amp;$M15,數值索引!$B$3:$G$43,6,FALSE),數值索引!$L$4:$R$10,程式讀取頁!$G15+1,FALSE)*VLOOKUP($H15,數值索引!$L$14:$N$22,3,FALSE))</f>
        <v>173</v>
      </c>
      <c r="X15" s="74">
        <v>0</v>
      </c>
      <c r="Y15" s="74">
        <v>0</v>
      </c>
      <c r="Z15" s="74">
        <v>1</v>
      </c>
      <c r="AA15" s="74">
        <v>0</v>
      </c>
      <c r="AB15" s="103">
        <v>2</v>
      </c>
      <c r="AC15" s="103">
        <v>-17</v>
      </c>
      <c r="AD15" s="103">
        <v>30</v>
      </c>
    </row>
    <row r="16" spans="1:31" s="74" customFormat="1">
      <c r="A16" s="74">
        <v>1</v>
      </c>
      <c r="B16" s="198">
        <v>30000052</v>
      </c>
      <c r="D16" s="74" t="s">
        <v>930</v>
      </c>
      <c r="E16" s="74" t="s">
        <v>931</v>
      </c>
      <c r="F16" s="74" t="s">
        <v>875</v>
      </c>
      <c r="G16" s="74">
        <v>5</v>
      </c>
      <c r="H16" s="74">
        <v>1</v>
      </c>
      <c r="I16" s="74">
        <v>3000</v>
      </c>
      <c r="J16" s="74">
        <v>1</v>
      </c>
      <c r="L16" s="74">
        <v>1</v>
      </c>
      <c r="M16" s="91" t="s">
        <v>727</v>
      </c>
      <c r="N16" s="156" t="s">
        <v>790</v>
      </c>
      <c r="O16" s="91">
        <v>31700000</v>
      </c>
      <c r="P16" s="74">
        <f>INT(HLOOKUP(VLOOKUP($N16&amp;$M16,數值索引!$B$3:$G$43,2,FALSE),數值索引!$L$4:$R$10,程式讀取頁!$G16+1,FALSE)*VLOOKUP($H16,數值索引!$L$14:$N$22,3,FALSE))</f>
        <v>502</v>
      </c>
      <c r="Q16" s="74">
        <f>INT(HLOOKUP(VLOOKUP($N16&amp;$M16,數值索引!$B$3:$G$43,3,FALSE),數值索引!$L$4:$R$10,程式讀取頁!$G16+1,FALSE)*VLOOKUP($H16,數值索引!$L$14:$N$22,3,FALSE))</f>
        <v>167</v>
      </c>
      <c r="R16" s="74">
        <f>INT(HLOOKUP(VLOOKUP($N16&amp;$M16,數值索引!$B$3:$G$43,4,FALSE),數值索引!$L$4:$R$10,程式讀取頁!$G16+1,FALSE)*VLOOKUP($H16,數值索引!$L$14:$N$22,3,FALSE))</f>
        <v>352</v>
      </c>
      <c r="S16" s="74">
        <f>INT(HLOOKUP(VLOOKUP($N16&amp;$M16,數值索引!$B$3:$G$43,5,FALSE),數值索引!$L$4:$R$10,程式讀取頁!$G16+1,FALSE)*VLOOKUP($H16,數值索引!$L$14:$N$22,3,FALSE))</f>
        <v>72</v>
      </c>
      <c r="T16" s="74">
        <f>INT(HLOOKUP(VLOOKUP($N16&amp;$M16,數值索引!$B$3:$G$43,6,FALSE),數值索引!$L$4:$R$10,程式讀取頁!$G16+1,FALSE)*VLOOKUP($H16,數值索引!$L$14:$N$22,3,FALSE))</f>
        <v>240</v>
      </c>
      <c r="X16" s="74">
        <v>0</v>
      </c>
      <c r="Y16" s="74">
        <v>0</v>
      </c>
      <c r="Z16" s="74">
        <v>0</v>
      </c>
      <c r="AA16" s="74">
        <v>0</v>
      </c>
      <c r="AB16" s="103">
        <v>2</v>
      </c>
      <c r="AC16" s="103">
        <v>-17</v>
      </c>
      <c r="AD16" s="103">
        <v>30</v>
      </c>
    </row>
    <row r="17" spans="1:30" s="74" customFormat="1">
      <c r="A17" s="74">
        <v>1</v>
      </c>
      <c r="B17" s="198">
        <v>30000060</v>
      </c>
      <c r="C17" s="74">
        <v>8</v>
      </c>
      <c r="D17" s="74" t="s">
        <v>932</v>
      </c>
      <c r="E17" s="74" t="s">
        <v>933</v>
      </c>
      <c r="F17" s="74" t="s">
        <v>615</v>
      </c>
      <c r="G17" s="74">
        <v>3</v>
      </c>
      <c r="H17" s="74">
        <v>1</v>
      </c>
      <c r="I17" s="74">
        <v>3000</v>
      </c>
      <c r="J17" s="74">
        <v>1</v>
      </c>
      <c r="L17" s="74">
        <v>1</v>
      </c>
      <c r="M17" s="91" t="s">
        <v>726</v>
      </c>
      <c r="N17" s="156" t="s">
        <v>790</v>
      </c>
      <c r="O17" s="91">
        <f>VLOOKUP(M17,數值索引!$I:$J,2,FALSE)</f>
        <v>31700000</v>
      </c>
      <c r="P17" s="74">
        <f>INT(HLOOKUP(VLOOKUP($N17&amp;$M17,數值索引!$B$3:$G$43,2,FALSE),數值索引!$L$4:$R$10,程式讀取頁!$G17+1,FALSE)*VLOOKUP($H17,數值索引!$L$14:$N$22,3,FALSE))</f>
        <v>317</v>
      </c>
      <c r="Q17" s="74">
        <f>INT(HLOOKUP(VLOOKUP($N17&amp;$M17,數值索引!$B$3:$G$43,3,FALSE),數值索引!$L$4:$R$10,程式讀取頁!$G17+1,FALSE)*VLOOKUP($H17,數值索引!$L$14:$N$22,3,FALSE))</f>
        <v>237</v>
      </c>
      <c r="R17" s="74">
        <f>INT(HLOOKUP(VLOOKUP($N17&amp;$M17,數值索引!$B$3:$G$43,4,FALSE),數值索引!$L$4:$R$10,程式讀取頁!$G17+1,FALSE)*VLOOKUP($H17,數值索引!$L$14:$N$22,3,FALSE))</f>
        <v>173</v>
      </c>
      <c r="S17" s="74">
        <f>INT(HLOOKUP(VLOOKUP($N17&amp;$M17,數值索引!$B$3:$G$43,5,FALSE),數值索引!$L$4:$R$10,程式讀取頁!$G17+1,FALSE)*VLOOKUP($H17,數值索引!$L$14:$N$22,3,FALSE))</f>
        <v>129</v>
      </c>
      <c r="T17" s="74">
        <f>INT(HLOOKUP(VLOOKUP($N17&amp;$M17,數值索引!$B$3:$G$43,6,FALSE),數值索引!$L$4:$R$10,程式讀取頁!$G17+1,FALSE)*VLOOKUP($H17,數值索引!$L$14:$N$22,3,FALSE))</f>
        <v>60</v>
      </c>
      <c r="X17" s="74">
        <v>0</v>
      </c>
      <c r="Y17" s="74">
        <v>0</v>
      </c>
      <c r="Z17" s="74">
        <v>0</v>
      </c>
      <c r="AA17" s="74">
        <v>0</v>
      </c>
      <c r="AB17" s="103">
        <v>1</v>
      </c>
      <c r="AC17" s="103">
        <v>-12</v>
      </c>
      <c r="AD17" s="91">
        <v>25</v>
      </c>
    </row>
    <row r="18" spans="1:30" s="74" customFormat="1">
      <c r="A18" s="74">
        <v>1</v>
      </c>
      <c r="B18" s="198">
        <v>30000070</v>
      </c>
      <c r="C18" s="74">
        <v>9</v>
      </c>
      <c r="D18" s="74" t="s">
        <v>934</v>
      </c>
      <c r="E18" s="74" t="s">
        <v>935</v>
      </c>
      <c r="F18" s="109" t="s">
        <v>617</v>
      </c>
      <c r="G18" s="74">
        <v>4</v>
      </c>
      <c r="H18" s="74">
        <v>1</v>
      </c>
      <c r="I18" s="74">
        <v>3000</v>
      </c>
      <c r="J18" s="74">
        <v>1</v>
      </c>
      <c r="L18" s="74">
        <v>1</v>
      </c>
      <c r="M18" s="91" t="s">
        <v>731</v>
      </c>
      <c r="N18" s="156" t="s">
        <v>786</v>
      </c>
      <c r="O18" s="91">
        <f>VLOOKUP(M18,數值索引!$I:$J,2,FALSE)</f>
        <v>31700001</v>
      </c>
      <c r="P18" s="74">
        <f>INT(HLOOKUP(VLOOKUP($N18&amp;$M18,數值索引!$B$3:$G$43,2,FALSE),數值索引!$L$4:$R$10,程式讀取頁!$G18+1,FALSE)*VLOOKUP($H18,數值索引!$L$14:$N$22,3,FALSE))</f>
        <v>66</v>
      </c>
      <c r="Q18" s="74">
        <f>INT(HLOOKUP(VLOOKUP($N18&amp;$M18,數值索引!$B$3:$G$43,3,FALSE),數值索引!$L$4:$R$10,程式讀取頁!$G18+1,FALSE)*VLOOKUP($H18,數值索引!$L$14:$N$22,3,FALSE))</f>
        <v>548</v>
      </c>
      <c r="R18" s="74">
        <f>INT(HLOOKUP(VLOOKUP($N18&amp;$M18,數值索引!$B$3:$G$43,4,FALSE),數值索引!$L$4:$R$10,程式讀取頁!$G18+1,FALSE)*VLOOKUP($H18,數值索引!$L$14:$N$22,3,FALSE))</f>
        <v>147</v>
      </c>
      <c r="S18" s="74">
        <f>INT(HLOOKUP(VLOOKUP($N18&amp;$M18,數值索引!$B$3:$G$43,5,FALSE),數值索引!$L$4:$R$10,程式讀取頁!$G18+1,FALSE)*VLOOKUP($H18,數值索引!$L$14:$N$22,3,FALSE))</f>
        <v>204</v>
      </c>
      <c r="T18" s="74">
        <f>INT(HLOOKUP(VLOOKUP($N18&amp;$M18,數值索引!$B$3:$G$43,6,FALSE),數值索引!$L$4:$R$10,程式讀取頁!$G18+1,FALSE)*VLOOKUP($H18,數值索引!$L$14:$N$22,3,FALSE))</f>
        <v>66</v>
      </c>
      <c r="X18" s="74">
        <v>0</v>
      </c>
      <c r="Y18" s="74">
        <v>0</v>
      </c>
      <c r="Z18" s="74">
        <v>0</v>
      </c>
      <c r="AA18" s="74">
        <v>0</v>
      </c>
      <c r="AB18" s="103">
        <v>2</v>
      </c>
      <c r="AC18" s="103">
        <v>-17</v>
      </c>
      <c r="AD18" s="103">
        <v>30</v>
      </c>
    </row>
    <row r="19" spans="1:30" s="74" customFormat="1">
      <c r="A19" s="74">
        <v>1</v>
      </c>
      <c r="B19" s="198">
        <v>30000080</v>
      </c>
      <c r="C19" s="74">
        <v>10</v>
      </c>
      <c r="D19" s="74" t="s">
        <v>936</v>
      </c>
      <c r="E19" s="74" t="s">
        <v>937</v>
      </c>
      <c r="F19" s="74" t="s">
        <v>619</v>
      </c>
      <c r="G19" s="74">
        <v>4</v>
      </c>
      <c r="H19" s="74">
        <v>1</v>
      </c>
      <c r="I19" s="74">
        <v>3000</v>
      </c>
      <c r="J19" s="74">
        <v>1</v>
      </c>
      <c r="L19" s="74">
        <v>1</v>
      </c>
      <c r="M19" s="91" t="s">
        <v>732</v>
      </c>
      <c r="N19" s="156" t="s">
        <v>790</v>
      </c>
      <c r="O19" s="91">
        <f>VLOOKUP(M19,數值索引!$I:$J,2,FALSE)</f>
        <v>31700001</v>
      </c>
      <c r="P19" s="74">
        <f>INT(HLOOKUP(VLOOKUP($N19&amp;$M19,數值索引!$B$3:$G$43,2,FALSE),數值索引!$L$4:$R$10,程式讀取頁!$G19+1,FALSE)*VLOOKUP($H19,數值索引!$L$14:$N$22,3,FALSE))</f>
        <v>66</v>
      </c>
      <c r="Q19" s="74">
        <f>INT(HLOOKUP(VLOOKUP($N19&amp;$M19,數值索引!$B$3:$G$43,3,FALSE),數值索引!$L$4:$R$10,程式讀取頁!$G19+1,FALSE)*VLOOKUP($H19,數值索引!$L$14:$N$22,3,FALSE))</f>
        <v>399</v>
      </c>
      <c r="R19" s="74">
        <f>INT(HLOOKUP(VLOOKUP($N19&amp;$M19,數值索引!$B$3:$G$43,4,FALSE),數值索引!$L$4:$R$10,程式讀取頁!$G19+1,FALSE)*VLOOKUP($H19,數值索引!$L$14:$N$22,3,FALSE))</f>
        <v>147</v>
      </c>
      <c r="S19" s="74">
        <f>INT(HLOOKUP(VLOOKUP($N19&amp;$M19,數值索引!$B$3:$G$43,5,FALSE),數值索引!$L$4:$R$10,程式讀取頁!$G19+1,FALSE)*VLOOKUP($H19,數值索引!$L$14:$N$22,3,FALSE))</f>
        <v>289</v>
      </c>
      <c r="T19" s="74">
        <f>INT(HLOOKUP(VLOOKUP($N19&amp;$M19,數值索引!$B$3:$G$43,6,FALSE),數值索引!$L$4:$R$10,程式讀取頁!$G19+1,FALSE)*VLOOKUP($H19,數值索引!$L$14:$N$22,3,FALSE))</f>
        <v>204</v>
      </c>
      <c r="U19" s="74">
        <v>31720002</v>
      </c>
      <c r="X19" s="74">
        <v>0</v>
      </c>
      <c r="Y19" s="74">
        <v>0</v>
      </c>
      <c r="Z19" s="74">
        <v>0</v>
      </c>
      <c r="AA19" s="74">
        <v>0</v>
      </c>
      <c r="AB19" s="103">
        <v>1</v>
      </c>
      <c r="AC19" s="103">
        <v>-9</v>
      </c>
      <c r="AD19" s="91">
        <v>20</v>
      </c>
    </row>
    <row r="20" spans="1:30" s="122" customFormat="1">
      <c r="A20" s="122">
        <v>1</v>
      </c>
      <c r="B20" s="199">
        <v>30000090</v>
      </c>
      <c r="C20" s="122">
        <v>11</v>
      </c>
      <c r="D20" s="122" t="s">
        <v>938</v>
      </c>
      <c r="E20" s="122" t="s">
        <v>938</v>
      </c>
      <c r="G20" s="122">
        <v>3</v>
      </c>
      <c r="H20" s="122">
        <v>1</v>
      </c>
      <c r="I20" s="74">
        <v>3000</v>
      </c>
      <c r="J20" s="122">
        <v>1</v>
      </c>
      <c r="L20" s="122">
        <v>1</v>
      </c>
      <c r="M20" s="123" t="s">
        <v>726</v>
      </c>
      <c r="N20" s="156" t="s">
        <v>790</v>
      </c>
      <c r="O20" s="91">
        <f>VLOOKUP(M20,數值索引!$I:$J,2,FALSE)</f>
        <v>31700000</v>
      </c>
      <c r="P20" s="74">
        <f>INT(HLOOKUP(VLOOKUP($N20&amp;$M20,數值索引!$B$3:$G$43,2,FALSE),數值索引!$L$4:$R$10,程式讀取頁!$G20+1,FALSE)*VLOOKUP($H20,數值索引!$L$14:$N$22,3,FALSE))</f>
        <v>317</v>
      </c>
      <c r="Q20" s="74">
        <f>INT(HLOOKUP(VLOOKUP($N20&amp;$M20,數值索引!$B$3:$G$43,3,FALSE),數值索引!$L$4:$R$10,程式讀取頁!$G20+1,FALSE)*VLOOKUP($H20,數值索引!$L$14:$N$22,3,FALSE))</f>
        <v>237</v>
      </c>
      <c r="R20" s="74">
        <f>INT(HLOOKUP(VLOOKUP($N20&amp;$M20,數值索引!$B$3:$G$43,4,FALSE),數值索引!$L$4:$R$10,程式讀取頁!$G20+1,FALSE)*VLOOKUP($H20,數值索引!$L$14:$N$22,3,FALSE))</f>
        <v>173</v>
      </c>
      <c r="S20" s="74">
        <f>INT(HLOOKUP(VLOOKUP($N20&amp;$M20,數值索引!$B$3:$G$43,5,FALSE),數值索引!$L$4:$R$10,程式讀取頁!$G20+1,FALSE)*VLOOKUP($H20,數值索引!$L$14:$N$22,3,FALSE))</f>
        <v>129</v>
      </c>
      <c r="T20" s="74">
        <f>INT(HLOOKUP(VLOOKUP($N20&amp;$M20,數值索引!$B$3:$G$43,6,FALSE),數值索引!$L$4:$R$10,程式讀取頁!$G20+1,FALSE)*VLOOKUP($H20,數值索引!$L$14:$N$22,3,FALSE))</f>
        <v>60</v>
      </c>
      <c r="X20" s="122">
        <v>0</v>
      </c>
      <c r="Y20" s="122">
        <v>0</v>
      </c>
      <c r="Z20" s="122">
        <v>0</v>
      </c>
      <c r="AA20" s="122">
        <v>0</v>
      </c>
      <c r="AB20" s="208">
        <v>1</v>
      </c>
      <c r="AC20" s="208">
        <v>-12</v>
      </c>
      <c r="AD20" s="123">
        <v>25</v>
      </c>
    </row>
    <row r="21" spans="1:30" s="195" customFormat="1">
      <c r="A21" s="195">
        <v>1</v>
      </c>
      <c r="B21" s="200">
        <v>30000100</v>
      </c>
      <c r="C21" s="195">
        <v>12</v>
      </c>
      <c r="D21" s="195" t="s">
        <v>404</v>
      </c>
      <c r="E21" s="195" t="s">
        <v>404</v>
      </c>
      <c r="G21" s="195">
        <v>3</v>
      </c>
      <c r="H21" s="195">
        <v>1</v>
      </c>
      <c r="I21" s="74">
        <v>3000</v>
      </c>
      <c r="J21" s="195">
        <v>1</v>
      </c>
      <c r="L21" s="195">
        <v>1</v>
      </c>
      <c r="M21" s="196" t="s">
        <v>738</v>
      </c>
      <c r="N21" s="197" t="s">
        <v>786</v>
      </c>
      <c r="O21" s="196">
        <f>VLOOKUP(M21,數值索引!$I:$J,2,FALSE)</f>
        <v>31700003</v>
      </c>
      <c r="P21" s="74">
        <f>INT(HLOOKUP(VLOOKUP($N21&amp;$M21,數值索引!$B$3:$G$43,2,FALSE),數值索引!$L$4:$R$10,程式讀取頁!$G21+1,FALSE)*VLOOKUP($H21,數值索引!$L$14:$N$22,3,FALSE))</f>
        <v>173</v>
      </c>
      <c r="Q21" s="74">
        <f>INT(HLOOKUP(VLOOKUP($N21&amp;$M21,數值索引!$B$3:$G$43,3,FALSE),數值索引!$L$4:$R$10,程式讀取頁!$G21+1,FALSE)*VLOOKUP($H21,數值索引!$L$14:$N$22,3,FALSE))</f>
        <v>129</v>
      </c>
      <c r="R21" s="74">
        <f>INT(HLOOKUP(VLOOKUP($N21&amp;$M21,數值索引!$B$3:$G$43,4,FALSE),數值索引!$L$4:$R$10,程式讀取頁!$G21+1,FALSE)*VLOOKUP($H21,數值索引!$L$14:$N$22,3,FALSE))</f>
        <v>60</v>
      </c>
      <c r="S21" s="74">
        <f>INT(HLOOKUP(VLOOKUP($N21&amp;$M21,數值索引!$B$3:$G$43,5,FALSE),數值索引!$L$4:$R$10,程式讀取頁!$G21+1,FALSE)*VLOOKUP($H21,數值索引!$L$14:$N$22,3,FALSE))</f>
        <v>422</v>
      </c>
      <c r="T21" s="74">
        <f>INT(HLOOKUP(VLOOKUP($N21&amp;$M21,數值索引!$B$3:$G$43,6,FALSE),數值索引!$L$4:$R$10,程式讀取頁!$G21+1,FALSE)*VLOOKUP($H21,數值索引!$L$14:$N$22,3,FALSE))</f>
        <v>60</v>
      </c>
      <c r="X21" s="195">
        <v>0</v>
      </c>
      <c r="Y21" s="195">
        <v>0</v>
      </c>
      <c r="Z21" s="195">
        <v>0</v>
      </c>
      <c r="AA21" s="195">
        <v>0</v>
      </c>
      <c r="AB21" s="209">
        <v>1</v>
      </c>
      <c r="AC21" s="209">
        <v>-12</v>
      </c>
      <c r="AD21" s="196">
        <v>25</v>
      </c>
    </row>
    <row r="22" spans="1:30" s="122" customFormat="1">
      <c r="A22" s="122">
        <v>1</v>
      </c>
      <c r="B22" s="199">
        <v>30000110</v>
      </c>
      <c r="C22" s="122">
        <v>13</v>
      </c>
      <c r="D22" s="122" t="s">
        <v>939</v>
      </c>
      <c r="E22" s="122" t="s">
        <v>940</v>
      </c>
      <c r="G22" s="122">
        <v>4</v>
      </c>
      <c r="H22" s="122">
        <v>1</v>
      </c>
      <c r="I22" s="74">
        <v>3000</v>
      </c>
      <c r="J22" s="122">
        <v>1</v>
      </c>
      <c r="L22" s="122">
        <v>1</v>
      </c>
      <c r="M22" s="123" t="s">
        <v>730</v>
      </c>
      <c r="N22" s="156" t="s">
        <v>790</v>
      </c>
      <c r="O22" s="91">
        <f>VLOOKUP(M22,數值索引!$I:$J,2,FALSE)</f>
        <v>31700001</v>
      </c>
      <c r="P22" s="74">
        <f>INT(HLOOKUP(VLOOKUP($N22&amp;$M22,數值索引!$B$3:$G$43,2,FALSE),數值索引!$L$4:$R$10,程式讀取頁!$G22+1,FALSE)*VLOOKUP($H22,數值索引!$L$14:$N$22,3,FALSE))</f>
        <v>289</v>
      </c>
      <c r="Q22" s="74">
        <f>INT(HLOOKUP(VLOOKUP($N22&amp;$M22,數值索引!$B$3:$G$43,3,FALSE),數值索引!$L$4:$R$10,程式讀取頁!$G22+1,FALSE)*VLOOKUP($H22,數值索引!$L$14:$N$22,3,FALSE))</f>
        <v>399</v>
      </c>
      <c r="R22" s="74">
        <f>INT(HLOOKUP(VLOOKUP($N22&amp;$M22,數值索引!$B$3:$G$43,4,FALSE),數值索引!$L$4:$R$10,程式讀取頁!$G22+1,FALSE)*VLOOKUP($H22,數值索引!$L$14:$N$22,3,FALSE))</f>
        <v>204</v>
      </c>
      <c r="S22" s="74">
        <f>INT(HLOOKUP(VLOOKUP($N22&amp;$M22,數值索引!$B$3:$G$43,5,FALSE),數值索引!$L$4:$R$10,程式讀取頁!$G22+1,FALSE)*VLOOKUP($H22,數值索引!$L$14:$N$22,3,FALSE))</f>
        <v>66</v>
      </c>
      <c r="T22" s="74">
        <f>INT(HLOOKUP(VLOOKUP($N22&amp;$M22,數值索引!$B$3:$G$43,6,FALSE),數值索引!$L$4:$R$10,程式讀取頁!$G22+1,FALSE)*VLOOKUP($H22,數值索引!$L$14:$N$22,3,FALSE))</f>
        <v>147</v>
      </c>
      <c r="X22" s="122">
        <v>0</v>
      </c>
      <c r="Y22" s="122">
        <v>0</v>
      </c>
      <c r="Z22" s="122">
        <v>0</v>
      </c>
      <c r="AA22" s="122">
        <v>0</v>
      </c>
      <c r="AB22" s="208">
        <v>1</v>
      </c>
      <c r="AC22" s="208">
        <v>-12</v>
      </c>
      <c r="AD22" s="123">
        <v>25</v>
      </c>
    </row>
    <row r="23" spans="1:30" s="74" customFormat="1">
      <c r="A23" s="74">
        <v>1</v>
      </c>
      <c r="B23" s="198">
        <v>30000120</v>
      </c>
      <c r="C23" s="74">
        <v>14</v>
      </c>
      <c r="D23" s="74" t="s">
        <v>426</v>
      </c>
      <c r="E23" s="74" t="s">
        <v>941</v>
      </c>
      <c r="F23" s="74" t="s">
        <v>427</v>
      </c>
      <c r="G23" s="74">
        <v>5</v>
      </c>
      <c r="H23" s="74">
        <v>1</v>
      </c>
      <c r="I23" s="74">
        <v>3000</v>
      </c>
      <c r="J23" s="74">
        <v>1</v>
      </c>
      <c r="L23" s="74">
        <v>1</v>
      </c>
      <c r="M23" s="91" t="s">
        <v>735</v>
      </c>
      <c r="N23" s="156" t="s">
        <v>790</v>
      </c>
      <c r="O23" s="91">
        <f>VLOOKUP(M23,數值索引!$I:$J,2,FALSE)</f>
        <v>31700002</v>
      </c>
      <c r="P23" s="74">
        <f>INT(HLOOKUP(VLOOKUP($N23&amp;$M23,數值索引!$B$3:$G$43,2,FALSE),數值索引!$L$4:$R$10,程式讀取頁!$G23+1,FALSE)*VLOOKUP($H23,數值索引!$L$14:$N$22,3,FALSE))</f>
        <v>72</v>
      </c>
      <c r="Q23" s="74">
        <f>INT(HLOOKUP(VLOOKUP($N23&amp;$M23,數值索引!$B$3:$G$43,3,FALSE),數值索引!$L$4:$R$10,程式讀取頁!$G23+1,FALSE)*VLOOKUP($H23,數值索引!$L$14:$N$22,3,FALSE))</f>
        <v>352</v>
      </c>
      <c r="R23" s="74">
        <f>INT(HLOOKUP(VLOOKUP($N23&amp;$M23,數值索引!$B$3:$G$43,4,FALSE),數值索引!$L$4:$R$10,程式讀取頁!$G23+1,FALSE)*VLOOKUP($H23,數值索引!$L$14:$N$22,3,FALSE))</f>
        <v>502</v>
      </c>
      <c r="S23" s="74">
        <f>INT(HLOOKUP(VLOOKUP($N23&amp;$M23,數值索引!$B$3:$G$43,5,FALSE),數值索引!$L$4:$R$10,程式讀取頁!$G23+1,FALSE)*VLOOKUP($H23,數值索引!$L$14:$N$22,3,FALSE))</f>
        <v>240</v>
      </c>
      <c r="T23" s="74">
        <f>INT(HLOOKUP(VLOOKUP($N23&amp;$M23,數值索引!$B$3:$G$43,6,FALSE),數值索引!$L$4:$R$10,程式讀取頁!$G23+1,FALSE)*VLOOKUP($H23,數值索引!$L$14:$N$22,3,FALSE))</f>
        <v>167</v>
      </c>
      <c r="U23" s="74">
        <v>31720005</v>
      </c>
      <c r="X23" s="74">
        <v>0</v>
      </c>
      <c r="Y23" s="74">
        <v>0</v>
      </c>
      <c r="Z23" s="74">
        <v>0</v>
      </c>
      <c r="AA23" s="74">
        <v>0</v>
      </c>
      <c r="AB23" s="103">
        <v>1</v>
      </c>
      <c r="AC23" s="103">
        <v>-12</v>
      </c>
      <c r="AD23" s="103">
        <v>25</v>
      </c>
    </row>
    <row r="24" spans="1:30" s="74" customFormat="1">
      <c r="A24" s="74">
        <v>1</v>
      </c>
      <c r="B24" s="198">
        <v>30000130</v>
      </c>
      <c r="C24" s="74">
        <v>15</v>
      </c>
      <c r="D24" s="74" t="s">
        <v>428</v>
      </c>
      <c r="E24" s="74" t="s">
        <v>942</v>
      </c>
      <c r="F24" s="74" t="s">
        <v>429</v>
      </c>
      <c r="G24" s="74">
        <v>5</v>
      </c>
      <c r="H24" s="74">
        <v>1</v>
      </c>
      <c r="I24" s="74">
        <v>3000</v>
      </c>
      <c r="J24" s="74">
        <v>1</v>
      </c>
      <c r="L24" s="74">
        <v>1</v>
      </c>
      <c r="M24" s="91" t="s">
        <v>730</v>
      </c>
      <c r="N24" s="156" t="s">
        <v>790</v>
      </c>
      <c r="O24" s="91">
        <f>VLOOKUP(M24,數值索引!$I:$J,2,FALSE)</f>
        <v>31700001</v>
      </c>
      <c r="P24" s="74">
        <f>INT(HLOOKUP(VLOOKUP($N24&amp;$M24,數值索引!$B$3:$G$43,2,FALSE),數值索引!$L$4:$R$10,程式讀取頁!$G24+1,FALSE)*VLOOKUP($H24,數值索引!$L$14:$N$22,3,FALSE))</f>
        <v>352</v>
      </c>
      <c r="Q24" s="74">
        <f>INT(HLOOKUP(VLOOKUP($N24&amp;$M24,數值索引!$B$3:$G$43,3,FALSE),數值索引!$L$4:$R$10,程式讀取頁!$G24+1,FALSE)*VLOOKUP($H24,數值索引!$L$14:$N$22,3,FALSE))</f>
        <v>502</v>
      </c>
      <c r="R24" s="74">
        <f>INT(HLOOKUP(VLOOKUP($N24&amp;$M24,數值索引!$B$3:$G$43,4,FALSE),數值索引!$L$4:$R$10,程式讀取頁!$G24+1,FALSE)*VLOOKUP($H24,數值索引!$L$14:$N$22,3,FALSE))</f>
        <v>240</v>
      </c>
      <c r="S24" s="74">
        <f>INT(HLOOKUP(VLOOKUP($N24&amp;$M24,數值索引!$B$3:$G$43,5,FALSE),數值索引!$L$4:$R$10,程式讀取頁!$G24+1,FALSE)*VLOOKUP($H24,數值索引!$L$14:$N$22,3,FALSE))</f>
        <v>72</v>
      </c>
      <c r="T24" s="74">
        <f>INT(HLOOKUP(VLOOKUP($N24&amp;$M24,數值索引!$B$3:$G$43,6,FALSE),數值索引!$L$4:$R$10,程式讀取頁!$G24+1,FALSE)*VLOOKUP($H24,數值索引!$L$14:$N$22,3,FALSE))</f>
        <v>167</v>
      </c>
      <c r="U24" s="74">
        <v>31720005</v>
      </c>
      <c r="X24" s="74">
        <v>0</v>
      </c>
      <c r="Y24" s="74">
        <v>0</v>
      </c>
      <c r="Z24" s="74">
        <v>0</v>
      </c>
      <c r="AA24" s="74">
        <v>0</v>
      </c>
      <c r="AB24" s="103">
        <v>1</v>
      </c>
      <c r="AC24" s="103">
        <v>-12</v>
      </c>
      <c r="AD24" s="103">
        <v>25</v>
      </c>
    </row>
    <row r="25" spans="1:30" s="74" customFormat="1">
      <c r="A25" s="74">
        <v>1</v>
      </c>
      <c r="B25" s="198">
        <v>30000140</v>
      </c>
      <c r="C25" s="74">
        <v>16</v>
      </c>
      <c r="D25" s="74" t="s">
        <v>430</v>
      </c>
      <c r="E25" s="74" t="s">
        <v>943</v>
      </c>
      <c r="F25" s="74" t="s">
        <v>431</v>
      </c>
      <c r="G25" s="74">
        <v>5</v>
      </c>
      <c r="H25" s="74">
        <v>1</v>
      </c>
      <c r="I25" s="74">
        <v>3000</v>
      </c>
      <c r="J25" s="74">
        <v>1</v>
      </c>
      <c r="L25" s="74">
        <v>1</v>
      </c>
      <c r="M25" s="91" t="s">
        <v>726</v>
      </c>
      <c r="N25" s="156" t="s">
        <v>786</v>
      </c>
      <c r="O25" s="91">
        <f>VLOOKUP(M25,數值索引!$I:$J,2,FALSE)</f>
        <v>31700000</v>
      </c>
      <c r="P25" s="74">
        <f>INT(HLOOKUP(VLOOKUP($N25&amp;$M25,數值索引!$B$3:$G$43,2,FALSE),數值索引!$L$4:$R$10,程式讀取頁!$G25+1,FALSE)*VLOOKUP($H25,數值索引!$L$14:$N$22,3,FALSE))</f>
        <v>712</v>
      </c>
      <c r="Q25" s="74">
        <f>INT(HLOOKUP(VLOOKUP($N25&amp;$M25,數值索引!$B$3:$G$43,3,FALSE),數值索引!$L$4:$R$10,程式讀取頁!$G25+1,FALSE)*VLOOKUP($H25,數值索引!$L$14:$N$22,3,FALSE))</f>
        <v>240</v>
      </c>
      <c r="R25" s="74">
        <f>INT(HLOOKUP(VLOOKUP($N25&amp;$M25,數值索引!$B$3:$G$43,4,FALSE),數值索引!$L$4:$R$10,程式讀取頁!$G25+1,FALSE)*VLOOKUP($H25,數值索引!$L$14:$N$22,3,FALSE))</f>
        <v>167</v>
      </c>
      <c r="S25" s="74">
        <f>INT(HLOOKUP(VLOOKUP($N25&amp;$M25,數值索引!$B$3:$G$43,5,FALSE),數值索引!$L$4:$R$10,程式讀取頁!$G25+1,FALSE)*VLOOKUP($H25,數值索引!$L$14:$N$22,3,FALSE))</f>
        <v>72</v>
      </c>
      <c r="T25" s="74">
        <f>INT(HLOOKUP(VLOOKUP($N25&amp;$M25,數值索引!$B$3:$G$43,6,FALSE),數值索引!$L$4:$R$10,程式讀取頁!$G25+1,FALSE)*VLOOKUP($H25,數值索引!$L$14:$N$22,3,FALSE))</f>
        <v>72</v>
      </c>
      <c r="U25" s="74">
        <v>31720005</v>
      </c>
      <c r="X25" s="74">
        <v>0</v>
      </c>
      <c r="Y25" s="74">
        <v>0</v>
      </c>
      <c r="Z25" s="74">
        <v>0</v>
      </c>
      <c r="AA25" s="74">
        <v>0</v>
      </c>
      <c r="AB25" s="103">
        <v>1</v>
      </c>
      <c r="AC25" s="103">
        <v>-12</v>
      </c>
      <c r="AD25" s="103">
        <v>25</v>
      </c>
    </row>
    <row r="26" spans="1:30" s="74" customFormat="1">
      <c r="A26" s="74">
        <v>1</v>
      </c>
      <c r="B26" s="198">
        <v>30000150</v>
      </c>
      <c r="C26" s="74">
        <v>17</v>
      </c>
      <c r="D26" s="74" t="s">
        <v>432</v>
      </c>
      <c r="E26" s="74" t="s">
        <v>944</v>
      </c>
      <c r="F26" s="74" t="s">
        <v>433</v>
      </c>
      <c r="G26" s="74">
        <v>5</v>
      </c>
      <c r="H26" s="74">
        <v>1</v>
      </c>
      <c r="I26" s="74">
        <v>3000</v>
      </c>
      <c r="J26" s="74">
        <v>1</v>
      </c>
      <c r="L26" s="74">
        <v>1</v>
      </c>
      <c r="M26" s="91" t="s">
        <v>738</v>
      </c>
      <c r="N26" s="156" t="s">
        <v>790</v>
      </c>
      <c r="O26" s="91">
        <f>VLOOKUP(M26,數值索引!$I:$J,2,FALSE)</f>
        <v>31700003</v>
      </c>
      <c r="P26" s="74">
        <f>INT(HLOOKUP(VLOOKUP($N26&amp;$M26,數值索引!$B$3:$G$43,2,FALSE),數值索引!$L$4:$R$10,程式讀取頁!$G26+1,FALSE)*VLOOKUP($H26,數值索引!$L$14:$N$22,3,FALSE))</f>
        <v>352</v>
      </c>
      <c r="Q26" s="74">
        <f>INT(HLOOKUP(VLOOKUP($N26&amp;$M26,數值索引!$B$3:$G$43,3,FALSE),數值索引!$L$4:$R$10,程式讀取頁!$G26+1,FALSE)*VLOOKUP($H26,數值索引!$L$14:$N$22,3,FALSE))</f>
        <v>240</v>
      </c>
      <c r="R26" s="74">
        <f>INT(HLOOKUP(VLOOKUP($N26&amp;$M26,數值索引!$B$3:$G$43,4,FALSE),數值索引!$L$4:$R$10,程式讀取頁!$G26+1,FALSE)*VLOOKUP($H26,數值索引!$L$14:$N$22,3,FALSE))</f>
        <v>167</v>
      </c>
      <c r="S26" s="74">
        <f>INT(HLOOKUP(VLOOKUP($N26&amp;$M26,數值索引!$B$3:$G$43,5,FALSE),數值索引!$L$4:$R$10,程式讀取頁!$G26+1,FALSE)*VLOOKUP($H26,數值索引!$L$14:$N$22,3,FALSE))</f>
        <v>502</v>
      </c>
      <c r="T26" s="74">
        <f>INT(HLOOKUP(VLOOKUP($N26&amp;$M26,數值索引!$B$3:$G$43,6,FALSE),數值索引!$L$4:$R$10,程式讀取頁!$G26+1,FALSE)*VLOOKUP($H26,數值索引!$L$14:$N$22,3,FALSE))</f>
        <v>72</v>
      </c>
      <c r="U26" s="74">
        <v>31720005</v>
      </c>
      <c r="X26" s="74">
        <v>0</v>
      </c>
      <c r="Y26" s="74">
        <v>0</v>
      </c>
      <c r="Z26" s="74">
        <v>0</v>
      </c>
      <c r="AA26" s="74">
        <v>0</v>
      </c>
      <c r="AB26" s="103">
        <v>1</v>
      </c>
      <c r="AC26" s="103">
        <v>-12</v>
      </c>
      <c r="AD26" s="103">
        <v>25</v>
      </c>
    </row>
    <row r="27" spans="1:30" s="74" customFormat="1">
      <c r="A27" s="74">
        <v>1</v>
      </c>
      <c r="B27" s="198">
        <v>30000160</v>
      </c>
      <c r="C27" s="74">
        <v>18</v>
      </c>
      <c r="D27" s="74" t="s">
        <v>434</v>
      </c>
      <c r="E27" s="74" t="s">
        <v>945</v>
      </c>
      <c r="F27" s="74" t="s">
        <v>435</v>
      </c>
      <c r="G27" s="74">
        <v>5</v>
      </c>
      <c r="H27" s="74">
        <v>1</v>
      </c>
      <c r="I27" s="74">
        <v>3000</v>
      </c>
      <c r="J27" s="74">
        <v>1</v>
      </c>
      <c r="L27" s="74">
        <v>1</v>
      </c>
      <c r="M27" s="91" t="s">
        <v>726</v>
      </c>
      <c r="N27" s="156" t="s">
        <v>790</v>
      </c>
      <c r="O27" s="91">
        <f>VLOOKUP(M27,數值索引!$I:$J,2,FALSE)</f>
        <v>31700000</v>
      </c>
      <c r="P27" s="74">
        <f>INT(HLOOKUP(VLOOKUP($N27&amp;$M27,數值索引!$B$3:$G$43,2,FALSE),數值索引!$L$4:$R$10,程式讀取頁!$G27+1,FALSE)*VLOOKUP($H27,數值索引!$L$14:$N$22,3,FALSE))</f>
        <v>502</v>
      </c>
      <c r="Q27" s="74">
        <f>INT(HLOOKUP(VLOOKUP($N27&amp;$M27,數值索引!$B$3:$G$43,3,FALSE),數值索引!$L$4:$R$10,程式讀取頁!$G27+1,FALSE)*VLOOKUP($H27,數值索引!$L$14:$N$22,3,FALSE))</f>
        <v>352</v>
      </c>
      <c r="R27" s="74">
        <f>INT(HLOOKUP(VLOOKUP($N27&amp;$M27,數值索引!$B$3:$G$43,4,FALSE),數值索引!$L$4:$R$10,程式讀取頁!$G27+1,FALSE)*VLOOKUP($H27,數值索引!$L$14:$N$22,3,FALSE))</f>
        <v>240</v>
      </c>
      <c r="S27" s="74">
        <f>INT(HLOOKUP(VLOOKUP($N27&amp;$M27,數值索引!$B$3:$G$43,5,FALSE),數值索引!$L$4:$R$10,程式讀取頁!$G27+1,FALSE)*VLOOKUP($H27,數值索引!$L$14:$N$22,3,FALSE))</f>
        <v>167</v>
      </c>
      <c r="T27" s="74">
        <f>INT(HLOOKUP(VLOOKUP($N27&amp;$M27,數值索引!$B$3:$G$43,6,FALSE),數值索引!$L$4:$R$10,程式讀取頁!$G27+1,FALSE)*VLOOKUP($H27,數值索引!$L$14:$N$22,3,FALSE))</f>
        <v>72</v>
      </c>
      <c r="U27" s="74">
        <v>31720005</v>
      </c>
      <c r="X27" s="74">
        <v>0</v>
      </c>
      <c r="Y27" s="74">
        <v>0</v>
      </c>
      <c r="Z27" s="74">
        <v>0</v>
      </c>
      <c r="AA27" s="74">
        <v>0</v>
      </c>
      <c r="AB27" s="103">
        <v>1</v>
      </c>
      <c r="AC27" s="103">
        <v>-12</v>
      </c>
      <c r="AD27" s="103">
        <v>25</v>
      </c>
    </row>
    <row r="28" spans="1:30" s="74" customFormat="1">
      <c r="A28" s="74">
        <v>1</v>
      </c>
      <c r="B28" s="198">
        <v>30000170</v>
      </c>
      <c r="C28" s="74">
        <v>19</v>
      </c>
      <c r="D28" s="74" t="s">
        <v>436</v>
      </c>
      <c r="E28" s="74" t="s">
        <v>946</v>
      </c>
      <c r="F28" s="74" t="s">
        <v>437</v>
      </c>
      <c r="G28" s="74">
        <v>5</v>
      </c>
      <c r="H28" s="74">
        <v>1</v>
      </c>
      <c r="I28" s="74">
        <v>3000</v>
      </c>
      <c r="J28" s="74">
        <v>1</v>
      </c>
      <c r="L28" s="74">
        <v>1</v>
      </c>
      <c r="M28" s="91" t="s">
        <v>731</v>
      </c>
      <c r="N28" s="156" t="s">
        <v>790</v>
      </c>
      <c r="O28" s="91">
        <f>VLOOKUP(M28,數值索引!$I:$J,2,FALSE)</f>
        <v>31700001</v>
      </c>
      <c r="P28" s="74">
        <f>INT(HLOOKUP(VLOOKUP($N28&amp;$M28,數值索引!$B$3:$G$43,2,FALSE),數值索引!$L$4:$R$10,程式讀取頁!$G28+1,FALSE)*VLOOKUP($H28,數值索引!$L$14:$N$22,3,FALSE))</f>
        <v>167</v>
      </c>
      <c r="Q28" s="74">
        <f>INT(HLOOKUP(VLOOKUP($N28&amp;$M28,數值索引!$B$3:$G$43,3,FALSE),數值索引!$L$4:$R$10,程式讀取頁!$G28+1,FALSE)*VLOOKUP($H28,數值索引!$L$14:$N$22,3,FALSE))</f>
        <v>502</v>
      </c>
      <c r="R28" s="74">
        <f>INT(HLOOKUP(VLOOKUP($N28&amp;$M28,數值索引!$B$3:$G$43,4,FALSE),數值索引!$L$4:$R$10,程式讀取頁!$G28+1,FALSE)*VLOOKUP($H28,數值索引!$L$14:$N$22,3,FALSE))</f>
        <v>352</v>
      </c>
      <c r="S28" s="74">
        <f>INT(HLOOKUP(VLOOKUP($N28&amp;$M28,數值索引!$B$3:$G$43,5,FALSE),數值索引!$L$4:$R$10,程式讀取頁!$G28+1,FALSE)*VLOOKUP($H28,數值索引!$L$14:$N$22,3,FALSE))</f>
        <v>240</v>
      </c>
      <c r="T28" s="74">
        <f>INT(HLOOKUP(VLOOKUP($N28&amp;$M28,數值索引!$B$3:$G$43,6,FALSE),數值索引!$L$4:$R$10,程式讀取頁!$G28+1,FALSE)*VLOOKUP($H28,數值索引!$L$14:$N$22,3,FALSE))</f>
        <v>72</v>
      </c>
      <c r="U28" s="74">
        <v>31720005</v>
      </c>
      <c r="X28" s="74">
        <v>0</v>
      </c>
      <c r="Y28" s="74">
        <v>0</v>
      </c>
      <c r="Z28" s="74">
        <v>0</v>
      </c>
      <c r="AA28" s="74">
        <v>0</v>
      </c>
      <c r="AB28" s="103">
        <v>1</v>
      </c>
      <c r="AC28" s="103">
        <v>-12</v>
      </c>
      <c r="AD28" s="103">
        <v>25</v>
      </c>
    </row>
    <row r="29" spans="1:30" s="74" customFormat="1">
      <c r="A29" s="74">
        <v>1</v>
      </c>
      <c r="B29" s="198">
        <v>30000180</v>
      </c>
      <c r="C29" s="74">
        <v>20</v>
      </c>
      <c r="D29" s="74" t="s">
        <v>438</v>
      </c>
      <c r="E29" s="74" t="s">
        <v>947</v>
      </c>
      <c r="F29" s="74" t="s">
        <v>439</v>
      </c>
      <c r="G29" s="74">
        <v>5</v>
      </c>
      <c r="H29" s="74">
        <v>1</v>
      </c>
      <c r="I29" s="74">
        <v>3000</v>
      </c>
      <c r="J29" s="74">
        <v>1</v>
      </c>
      <c r="L29" s="74">
        <v>1</v>
      </c>
      <c r="M29" s="91" t="s">
        <v>744</v>
      </c>
      <c r="N29" s="156" t="s">
        <v>790</v>
      </c>
      <c r="O29" s="91">
        <f>VLOOKUP(M29,數值索引!$I:$J,2,FALSE)</f>
        <v>31700004</v>
      </c>
      <c r="P29" s="74">
        <f>INT(HLOOKUP(VLOOKUP($N29&amp;$M29,數值索引!$B$3:$G$43,2,FALSE),數值索引!$L$4:$R$10,程式讀取頁!$G29+1,FALSE)*VLOOKUP($H29,數值索引!$L$14:$N$22,3,FALSE))</f>
        <v>167</v>
      </c>
      <c r="Q29" s="74">
        <f>INT(HLOOKUP(VLOOKUP($N29&amp;$M29,數值索引!$B$3:$G$43,3,FALSE),數值索引!$L$4:$R$10,程式讀取頁!$G29+1,FALSE)*VLOOKUP($H29,數值索引!$L$14:$N$22,3,FALSE))</f>
        <v>72</v>
      </c>
      <c r="R29" s="74">
        <f>INT(HLOOKUP(VLOOKUP($N29&amp;$M29,數值索引!$B$3:$G$43,4,FALSE),數值索引!$L$4:$R$10,程式讀取頁!$G29+1,FALSE)*VLOOKUP($H29,數值索引!$L$14:$N$22,3,FALSE))</f>
        <v>352</v>
      </c>
      <c r="S29" s="74">
        <f>INT(HLOOKUP(VLOOKUP($N29&amp;$M29,數值索引!$B$3:$G$43,5,FALSE),數值索引!$L$4:$R$10,程式讀取頁!$G29+1,FALSE)*VLOOKUP($H29,數值索引!$L$14:$N$22,3,FALSE))</f>
        <v>240</v>
      </c>
      <c r="T29" s="74">
        <f>INT(HLOOKUP(VLOOKUP($N29&amp;$M29,數值索引!$B$3:$G$43,6,FALSE),數值索引!$L$4:$R$10,程式讀取頁!$G29+1,FALSE)*VLOOKUP($H29,數值索引!$L$14:$N$22,3,FALSE))</f>
        <v>502</v>
      </c>
      <c r="U29" s="74">
        <v>31720005</v>
      </c>
      <c r="X29" s="74">
        <v>0</v>
      </c>
      <c r="Y29" s="74">
        <v>0</v>
      </c>
      <c r="Z29" s="74">
        <v>0</v>
      </c>
      <c r="AA29" s="74">
        <v>0</v>
      </c>
      <c r="AB29" s="103">
        <v>1</v>
      </c>
      <c r="AC29" s="103">
        <v>-12</v>
      </c>
      <c r="AD29" s="103">
        <v>25</v>
      </c>
    </row>
    <row r="30" spans="1:30" s="74" customFormat="1">
      <c r="A30" s="74">
        <v>1</v>
      </c>
      <c r="B30" s="198">
        <v>30000190</v>
      </c>
      <c r="C30" s="74">
        <v>21</v>
      </c>
      <c r="D30" s="74" t="s">
        <v>440</v>
      </c>
      <c r="E30" s="74" t="s">
        <v>948</v>
      </c>
      <c r="F30" s="74" t="s">
        <v>441</v>
      </c>
      <c r="G30" s="74">
        <v>5</v>
      </c>
      <c r="H30" s="74">
        <v>1</v>
      </c>
      <c r="I30" s="74">
        <v>3000</v>
      </c>
      <c r="J30" s="74">
        <v>1</v>
      </c>
      <c r="L30" s="74">
        <v>1</v>
      </c>
      <c r="M30" s="91" t="s">
        <v>745</v>
      </c>
      <c r="N30" s="156" t="s">
        <v>790</v>
      </c>
      <c r="O30" s="91">
        <f>VLOOKUP(M30,數值索引!$I:$J,2,FALSE)</f>
        <v>31700004</v>
      </c>
      <c r="P30" s="74">
        <f>INT(HLOOKUP(VLOOKUP($N30&amp;$M30,數值索引!$B$3:$G$43,2,FALSE),數值索引!$L$4:$R$10,程式讀取頁!$G30+1,FALSE)*VLOOKUP($H30,數值索引!$L$14:$N$22,3,FALSE))</f>
        <v>240</v>
      </c>
      <c r="Q30" s="74">
        <f>INT(HLOOKUP(VLOOKUP($N30&amp;$M30,數值索引!$B$3:$G$43,3,FALSE),數值索引!$L$4:$R$10,程式讀取頁!$G30+1,FALSE)*VLOOKUP($H30,數值索引!$L$14:$N$22,3,FALSE))</f>
        <v>167</v>
      </c>
      <c r="R30" s="74">
        <f>INT(HLOOKUP(VLOOKUP($N30&amp;$M30,數值索引!$B$3:$G$43,4,FALSE),數值索引!$L$4:$R$10,程式讀取頁!$G30+1,FALSE)*VLOOKUP($H30,數值索引!$L$14:$N$22,3,FALSE))</f>
        <v>72</v>
      </c>
      <c r="S30" s="74">
        <f>INT(HLOOKUP(VLOOKUP($N30&amp;$M30,數值索引!$B$3:$G$43,5,FALSE),數值索引!$L$4:$R$10,程式讀取頁!$G30+1,FALSE)*VLOOKUP($H30,數值索引!$L$14:$N$22,3,FALSE))</f>
        <v>352</v>
      </c>
      <c r="T30" s="74">
        <f>INT(HLOOKUP(VLOOKUP($N30&amp;$M30,數值索引!$B$3:$G$43,6,FALSE),數值索引!$L$4:$R$10,程式讀取頁!$G30+1,FALSE)*VLOOKUP($H30,數值索引!$L$14:$N$22,3,FALSE))</f>
        <v>502</v>
      </c>
      <c r="U30" s="74">
        <v>31720005</v>
      </c>
      <c r="X30" s="74">
        <v>0</v>
      </c>
      <c r="Y30" s="74">
        <v>0</v>
      </c>
      <c r="Z30" s="74">
        <v>0</v>
      </c>
      <c r="AA30" s="74">
        <v>0</v>
      </c>
      <c r="AB30" s="103">
        <v>1</v>
      </c>
      <c r="AC30" s="103">
        <v>-12</v>
      </c>
      <c r="AD30" s="103">
        <v>25</v>
      </c>
    </row>
    <row r="31" spans="1:30" s="74" customFormat="1">
      <c r="A31" s="74">
        <v>1</v>
      </c>
      <c r="B31" s="198">
        <v>30000200</v>
      </c>
      <c r="C31" s="74">
        <v>22</v>
      </c>
      <c r="D31" s="74" t="s">
        <v>442</v>
      </c>
      <c r="E31" s="74" t="s">
        <v>949</v>
      </c>
      <c r="F31" s="74" t="s">
        <v>443</v>
      </c>
      <c r="G31" s="74">
        <v>5</v>
      </c>
      <c r="H31" s="74">
        <v>1</v>
      </c>
      <c r="I31" s="74">
        <v>3000</v>
      </c>
      <c r="J31" s="74">
        <v>1</v>
      </c>
      <c r="L31" s="74">
        <v>1</v>
      </c>
      <c r="M31" s="91" t="s">
        <v>729</v>
      </c>
      <c r="N31" s="156" t="s">
        <v>790</v>
      </c>
      <c r="O31" s="91">
        <f>VLOOKUP(M31,數值索引!$I:$J,2,FALSE)</f>
        <v>31700000</v>
      </c>
      <c r="P31" s="74">
        <f>INT(HLOOKUP(VLOOKUP($N31&amp;$M31,數值索引!$B$3:$G$43,2,FALSE),數值索引!$L$4:$R$10,程式讀取頁!$G31+1,FALSE)*VLOOKUP($H31,數值索引!$L$14:$N$22,3,FALSE))</f>
        <v>502</v>
      </c>
      <c r="Q31" s="74">
        <f>INT(HLOOKUP(VLOOKUP($N31&amp;$M31,數值索引!$B$3:$G$43,3,FALSE),數值索引!$L$4:$R$10,程式讀取頁!$G31+1,FALSE)*VLOOKUP($H31,數值索引!$L$14:$N$22,3,FALSE))</f>
        <v>167</v>
      </c>
      <c r="R31" s="74">
        <f>INT(HLOOKUP(VLOOKUP($N31&amp;$M31,數值索引!$B$3:$G$43,4,FALSE),數值索引!$L$4:$R$10,程式讀取頁!$G31+1,FALSE)*VLOOKUP($H31,數值索引!$L$14:$N$22,3,FALSE))</f>
        <v>72</v>
      </c>
      <c r="S31" s="74">
        <f>INT(HLOOKUP(VLOOKUP($N31&amp;$M31,數值索引!$B$3:$G$43,5,FALSE),數值索引!$L$4:$R$10,程式讀取頁!$G31+1,FALSE)*VLOOKUP($H31,數值索引!$L$14:$N$22,3,FALSE))</f>
        <v>240</v>
      </c>
      <c r="T31" s="74">
        <f>INT(HLOOKUP(VLOOKUP($N31&amp;$M31,數值索引!$B$3:$G$43,6,FALSE),數值索引!$L$4:$R$10,程式讀取頁!$G31+1,FALSE)*VLOOKUP($H31,數值索引!$L$14:$N$22,3,FALSE))</f>
        <v>352</v>
      </c>
      <c r="U31" s="74">
        <v>31720005</v>
      </c>
      <c r="X31" s="74">
        <v>0</v>
      </c>
      <c r="Y31" s="74">
        <v>0</v>
      </c>
      <c r="Z31" s="74">
        <v>0</v>
      </c>
      <c r="AA31" s="74">
        <v>0</v>
      </c>
      <c r="AB31" s="103">
        <v>1</v>
      </c>
      <c r="AC31" s="103">
        <v>-12</v>
      </c>
      <c r="AD31" s="103">
        <v>25</v>
      </c>
    </row>
    <row r="32" spans="1:30" s="74" customFormat="1">
      <c r="A32" s="74">
        <v>1</v>
      </c>
      <c r="B32" s="198">
        <v>30000210</v>
      </c>
      <c r="C32" s="74">
        <v>23</v>
      </c>
      <c r="D32" s="74" t="s">
        <v>444</v>
      </c>
      <c r="E32" s="74" t="s">
        <v>950</v>
      </c>
      <c r="F32" s="74" t="s">
        <v>445</v>
      </c>
      <c r="G32" s="74">
        <v>5</v>
      </c>
      <c r="H32" s="74">
        <v>1</v>
      </c>
      <c r="I32" s="74">
        <v>3000</v>
      </c>
      <c r="J32" s="74">
        <v>1</v>
      </c>
      <c r="L32" s="74">
        <v>1</v>
      </c>
      <c r="M32" s="91" t="s">
        <v>744</v>
      </c>
      <c r="N32" s="156" t="s">
        <v>786</v>
      </c>
      <c r="O32" s="91">
        <f>VLOOKUP(M32,數值索引!$I:$J,2,FALSE)</f>
        <v>31700004</v>
      </c>
      <c r="P32" s="74">
        <f>INT(HLOOKUP(VLOOKUP($N32&amp;$M32,數值索引!$B$3:$G$43,2,FALSE),數值索引!$L$4:$R$10,程式讀取頁!$G32+1,FALSE)*VLOOKUP($H32,數值索引!$L$14:$N$22,3,FALSE))</f>
        <v>72</v>
      </c>
      <c r="Q32" s="74">
        <f>INT(HLOOKUP(VLOOKUP($N32&amp;$M32,數值索引!$B$3:$G$43,3,FALSE),數值索引!$L$4:$R$10,程式讀取頁!$G32+1,FALSE)*VLOOKUP($H32,數值索引!$L$14:$N$22,3,FALSE))</f>
        <v>72</v>
      </c>
      <c r="R32" s="74">
        <f>INT(HLOOKUP(VLOOKUP($N32&amp;$M32,數值索引!$B$3:$G$43,4,FALSE),數值索引!$L$4:$R$10,程式讀取頁!$G32+1,FALSE)*VLOOKUP($H32,數值索引!$L$14:$N$22,3,FALSE))</f>
        <v>240</v>
      </c>
      <c r="S32" s="74">
        <f>INT(HLOOKUP(VLOOKUP($N32&amp;$M32,數值索引!$B$3:$G$43,5,FALSE),數值索引!$L$4:$R$10,程式讀取頁!$G32+1,FALSE)*VLOOKUP($H32,數值索引!$L$14:$N$22,3,FALSE))</f>
        <v>167</v>
      </c>
      <c r="T32" s="74">
        <f>INT(HLOOKUP(VLOOKUP($N32&amp;$M32,數值索引!$B$3:$G$43,6,FALSE),數值索引!$L$4:$R$10,程式讀取頁!$G32+1,FALSE)*VLOOKUP($H32,數值索引!$L$14:$N$22,3,FALSE))</f>
        <v>712</v>
      </c>
      <c r="U32" s="74">
        <v>31720005</v>
      </c>
      <c r="X32" s="74">
        <v>0</v>
      </c>
      <c r="Y32" s="74">
        <v>0</v>
      </c>
      <c r="Z32" s="74">
        <v>0</v>
      </c>
      <c r="AA32" s="74">
        <v>0</v>
      </c>
      <c r="AB32" s="103">
        <v>1</v>
      </c>
      <c r="AC32" s="103">
        <v>-12</v>
      </c>
      <c r="AD32" s="103">
        <v>25</v>
      </c>
    </row>
    <row r="33" spans="1:30" s="74" customFormat="1">
      <c r="A33" s="74">
        <v>1</v>
      </c>
      <c r="B33" s="198">
        <v>30000220</v>
      </c>
      <c r="C33" s="74">
        <v>24</v>
      </c>
      <c r="D33" s="74" t="s">
        <v>446</v>
      </c>
      <c r="E33" s="74" t="s">
        <v>951</v>
      </c>
      <c r="F33" s="74" t="s">
        <v>447</v>
      </c>
      <c r="G33" s="74">
        <v>5</v>
      </c>
      <c r="H33" s="74">
        <v>1</v>
      </c>
      <c r="I33" s="74">
        <v>3000</v>
      </c>
      <c r="J33" s="74">
        <v>1</v>
      </c>
      <c r="L33" s="74">
        <v>1</v>
      </c>
      <c r="M33" s="91" t="s">
        <v>737</v>
      </c>
      <c r="N33" s="156" t="s">
        <v>790</v>
      </c>
      <c r="O33" s="91">
        <f>VLOOKUP(M33,數值索引!$I:$J,2,FALSE)</f>
        <v>31700002</v>
      </c>
      <c r="P33" s="74">
        <f>INT(HLOOKUP(VLOOKUP($N33&amp;$M33,數值索引!$B$3:$G$43,2,FALSE),數值索引!$L$4:$R$10,程式讀取頁!$G33+1,FALSE)*VLOOKUP($H33,數值索引!$L$14:$N$22,3,FALSE))</f>
        <v>240</v>
      </c>
      <c r="Q33" s="74">
        <f>INT(HLOOKUP(VLOOKUP($N33&amp;$M33,數值索引!$B$3:$G$43,3,FALSE),數值索引!$L$4:$R$10,程式讀取頁!$G33+1,FALSE)*VLOOKUP($H33,數值索引!$L$14:$N$22,3,FALSE))</f>
        <v>167</v>
      </c>
      <c r="R33" s="74">
        <f>INT(HLOOKUP(VLOOKUP($N33&amp;$M33,數值索引!$B$3:$G$43,4,FALSE),數值索引!$L$4:$R$10,程式讀取頁!$G33+1,FALSE)*VLOOKUP($H33,數值索引!$L$14:$N$22,3,FALSE))</f>
        <v>502</v>
      </c>
      <c r="S33" s="74">
        <f>INT(HLOOKUP(VLOOKUP($N33&amp;$M33,數值索引!$B$3:$G$43,5,FALSE),數值索引!$L$4:$R$10,程式讀取頁!$G33+1,FALSE)*VLOOKUP($H33,數值索引!$L$14:$N$22,3,FALSE))</f>
        <v>72</v>
      </c>
      <c r="T33" s="74">
        <f>INT(HLOOKUP(VLOOKUP($N33&amp;$M33,數值索引!$B$3:$G$43,6,FALSE),數值索引!$L$4:$R$10,程式讀取頁!$G33+1,FALSE)*VLOOKUP($H33,數值索引!$L$14:$N$22,3,FALSE))</f>
        <v>352</v>
      </c>
      <c r="U33" s="74">
        <v>31720005</v>
      </c>
      <c r="X33" s="74">
        <v>0</v>
      </c>
      <c r="Y33" s="74">
        <v>0</v>
      </c>
      <c r="Z33" s="74">
        <v>0</v>
      </c>
      <c r="AA33" s="74">
        <v>0</v>
      </c>
      <c r="AB33" s="103">
        <v>1</v>
      </c>
      <c r="AC33" s="103">
        <v>-12</v>
      </c>
      <c r="AD33" s="103">
        <v>25</v>
      </c>
    </row>
    <row r="34" spans="1:30" s="74" customFormat="1">
      <c r="A34" s="74">
        <v>1</v>
      </c>
      <c r="B34" s="198">
        <v>30000230</v>
      </c>
      <c r="C34" s="74">
        <v>25</v>
      </c>
      <c r="D34" s="74" t="s">
        <v>448</v>
      </c>
      <c r="E34" s="74" t="s">
        <v>952</v>
      </c>
      <c r="F34" s="74" t="s">
        <v>449</v>
      </c>
      <c r="G34" s="74">
        <v>5</v>
      </c>
      <c r="H34" s="74">
        <v>1</v>
      </c>
      <c r="I34" s="74">
        <v>3000</v>
      </c>
      <c r="J34" s="74">
        <v>1</v>
      </c>
      <c r="L34" s="74">
        <v>1</v>
      </c>
      <c r="M34" s="91" t="s">
        <v>791</v>
      </c>
      <c r="N34" s="156" t="s">
        <v>786</v>
      </c>
      <c r="O34" s="91">
        <f>VLOOKUP(M34,數值索引!$I:$J,2,FALSE)</f>
        <v>31700003</v>
      </c>
      <c r="P34" s="74">
        <f>INT(HLOOKUP(VLOOKUP($N34&amp;$M34,數值索引!$B$3:$G$43,2,FALSE),數值索引!$L$4:$R$10,程式讀取頁!$G34+1,FALSE)*VLOOKUP($H34,數值索引!$L$14:$N$22,3,FALSE))</f>
        <v>72</v>
      </c>
      <c r="Q34" s="74">
        <f>INT(HLOOKUP(VLOOKUP($N34&amp;$M34,數值索引!$B$3:$G$43,3,FALSE),數值索引!$L$4:$R$10,程式讀取頁!$G34+1,FALSE)*VLOOKUP($H34,數值索引!$L$14:$N$22,3,FALSE))</f>
        <v>72</v>
      </c>
      <c r="R34" s="74">
        <f>INT(HLOOKUP(VLOOKUP($N34&amp;$M34,數值索引!$B$3:$G$43,4,FALSE),數值索引!$L$4:$R$10,程式讀取頁!$G34+1,FALSE)*VLOOKUP($H34,數值索引!$L$14:$N$22,3,FALSE))</f>
        <v>240</v>
      </c>
      <c r="S34" s="74">
        <f>INT(HLOOKUP(VLOOKUP($N34&amp;$M34,數值索引!$B$3:$G$43,5,FALSE),數值索引!$L$4:$R$10,程式讀取頁!$G34+1,FALSE)*VLOOKUP($H34,數值索引!$L$14:$N$22,3,FALSE))</f>
        <v>712</v>
      </c>
      <c r="T34" s="74">
        <f>INT(HLOOKUP(VLOOKUP($N34&amp;$M34,數值索引!$B$3:$G$43,6,FALSE),數值索引!$L$4:$R$10,程式讀取頁!$G34+1,FALSE)*VLOOKUP($H34,數值索引!$L$14:$N$22,3,FALSE))</f>
        <v>167</v>
      </c>
      <c r="U34" s="74">
        <v>31720005</v>
      </c>
      <c r="X34" s="74">
        <v>0</v>
      </c>
      <c r="Y34" s="74">
        <v>0</v>
      </c>
      <c r="Z34" s="74">
        <v>0</v>
      </c>
      <c r="AA34" s="74">
        <v>0</v>
      </c>
      <c r="AB34" s="103">
        <v>1</v>
      </c>
      <c r="AC34" s="103">
        <v>-12</v>
      </c>
      <c r="AD34" s="103">
        <v>25</v>
      </c>
    </row>
    <row r="35" spans="1:30" s="74" customFormat="1">
      <c r="A35" s="74">
        <v>1</v>
      </c>
      <c r="B35" s="198">
        <v>30000240</v>
      </c>
      <c r="C35" s="74">
        <v>26</v>
      </c>
      <c r="D35" s="74" t="s">
        <v>450</v>
      </c>
      <c r="E35" s="74" t="s">
        <v>953</v>
      </c>
      <c r="F35" s="74" t="s">
        <v>473</v>
      </c>
      <c r="G35" s="74">
        <v>3</v>
      </c>
      <c r="H35" s="74">
        <v>1</v>
      </c>
      <c r="I35" s="74">
        <v>3000</v>
      </c>
      <c r="J35" s="74">
        <v>1</v>
      </c>
      <c r="L35" s="74">
        <v>1</v>
      </c>
      <c r="M35" s="91" t="s">
        <v>745</v>
      </c>
      <c r="N35" s="156" t="s">
        <v>790</v>
      </c>
      <c r="O35" s="91">
        <f>VLOOKUP(M35,數值索引!$I:$J,2,FALSE)</f>
        <v>31700004</v>
      </c>
      <c r="P35" s="74">
        <f>INT(HLOOKUP(VLOOKUP($N35&amp;$M35,數值索引!$B$3:$G$43,2,FALSE),數值索引!$L$4:$R$10,程式讀取頁!$G35+1,FALSE)*VLOOKUP($H35,數值索引!$L$14:$N$22,3,FALSE))</f>
        <v>173</v>
      </c>
      <c r="Q35" s="74">
        <f>INT(HLOOKUP(VLOOKUP($N35&amp;$M35,數值索引!$B$3:$G$43,3,FALSE),數值索引!$L$4:$R$10,程式讀取頁!$G35+1,FALSE)*VLOOKUP($H35,數值索引!$L$14:$N$22,3,FALSE))</f>
        <v>129</v>
      </c>
      <c r="R35" s="74">
        <f>INT(HLOOKUP(VLOOKUP($N35&amp;$M35,數值索引!$B$3:$G$43,4,FALSE),數值索引!$L$4:$R$10,程式讀取頁!$G35+1,FALSE)*VLOOKUP($H35,數值索引!$L$14:$N$22,3,FALSE))</f>
        <v>60</v>
      </c>
      <c r="S35" s="74">
        <f>INT(HLOOKUP(VLOOKUP($N35&amp;$M35,數值索引!$B$3:$G$43,5,FALSE),數值索引!$L$4:$R$10,程式讀取頁!$G35+1,FALSE)*VLOOKUP($H35,數值索引!$L$14:$N$22,3,FALSE))</f>
        <v>237</v>
      </c>
      <c r="T35" s="74">
        <f>INT(HLOOKUP(VLOOKUP($N35&amp;$M35,數值索引!$B$3:$G$43,6,FALSE),數值索引!$L$4:$R$10,程式讀取頁!$G35+1,FALSE)*VLOOKUP($H35,數值索引!$L$14:$N$22,3,FALSE))</f>
        <v>317</v>
      </c>
      <c r="U35" s="74">
        <v>31720001</v>
      </c>
      <c r="X35" s="74">
        <v>0</v>
      </c>
      <c r="Y35" s="74">
        <v>0</v>
      </c>
      <c r="Z35" s="74">
        <v>0</v>
      </c>
      <c r="AA35" s="74">
        <v>0</v>
      </c>
      <c r="AB35" s="103">
        <v>1</v>
      </c>
      <c r="AC35" s="103">
        <v>-12</v>
      </c>
      <c r="AD35" s="103">
        <v>25</v>
      </c>
    </row>
    <row r="36" spans="1:30" s="74" customFormat="1">
      <c r="A36" s="74">
        <v>1</v>
      </c>
      <c r="B36" s="198">
        <v>30000250</v>
      </c>
      <c r="C36" s="74">
        <v>27</v>
      </c>
      <c r="D36" s="74" t="s">
        <v>452</v>
      </c>
      <c r="E36" s="74" t="s">
        <v>954</v>
      </c>
      <c r="F36" s="74" t="s">
        <v>453</v>
      </c>
      <c r="G36" s="74">
        <v>4</v>
      </c>
      <c r="H36" s="74">
        <v>1</v>
      </c>
      <c r="I36" s="74">
        <v>3000</v>
      </c>
      <c r="J36" s="74">
        <v>1</v>
      </c>
      <c r="L36" s="74">
        <v>1</v>
      </c>
      <c r="M36" s="91" t="s">
        <v>737</v>
      </c>
      <c r="N36" s="156" t="s">
        <v>790</v>
      </c>
      <c r="O36" s="91">
        <f>VLOOKUP(M36,數值索引!$I:$J,2,FALSE)</f>
        <v>31700002</v>
      </c>
      <c r="P36" s="74">
        <f>INT(HLOOKUP(VLOOKUP($N36&amp;$M36,數值索引!$B$3:$G$43,2,FALSE),數值索引!$L$4:$R$10,程式讀取頁!$G36+1,FALSE)*VLOOKUP($H36,數值索引!$L$14:$N$22,3,FALSE))</f>
        <v>204</v>
      </c>
      <c r="Q36" s="74">
        <f>INT(HLOOKUP(VLOOKUP($N36&amp;$M36,數值索引!$B$3:$G$43,3,FALSE),數值索引!$L$4:$R$10,程式讀取頁!$G36+1,FALSE)*VLOOKUP($H36,數值索引!$L$14:$N$22,3,FALSE))</f>
        <v>147</v>
      </c>
      <c r="R36" s="74">
        <f>INT(HLOOKUP(VLOOKUP($N36&amp;$M36,數值索引!$B$3:$G$43,4,FALSE),數值索引!$L$4:$R$10,程式讀取頁!$G36+1,FALSE)*VLOOKUP($H36,數值索引!$L$14:$N$22,3,FALSE))</f>
        <v>399</v>
      </c>
      <c r="S36" s="74">
        <f>INT(HLOOKUP(VLOOKUP($N36&amp;$M36,數值索引!$B$3:$G$43,5,FALSE),數值索引!$L$4:$R$10,程式讀取頁!$G36+1,FALSE)*VLOOKUP($H36,數值索引!$L$14:$N$22,3,FALSE))</f>
        <v>66</v>
      </c>
      <c r="T36" s="74">
        <f>INT(HLOOKUP(VLOOKUP($N36&amp;$M36,數值索引!$B$3:$G$43,6,FALSE),數值索引!$L$4:$R$10,程式讀取頁!$G36+1,FALSE)*VLOOKUP($H36,數值索引!$L$14:$N$22,3,FALSE))</f>
        <v>289</v>
      </c>
      <c r="X36" s="74">
        <v>0</v>
      </c>
      <c r="Y36" s="74">
        <v>0</v>
      </c>
      <c r="Z36" s="74">
        <v>0</v>
      </c>
      <c r="AA36" s="74">
        <v>0</v>
      </c>
      <c r="AB36" s="103">
        <v>1</v>
      </c>
      <c r="AC36" s="103">
        <v>-12</v>
      </c>
      <c r="AD36" s="103">
        <v>25</v>
      </c>
    </row>
    <row r="37" spans="1:30" s="74" customFormat="1">
      <c r="A37" s="74">
        <v>1</v>
      </c>
      <c r="B37" s="198">
        <v>30000260</v>
      </c>
      <c r="C37" s="74">
        <v>28</v>
      </c>
      <c r="D37" s="74" t="s">
        <v>454</v>
      </c>
      <c r="E37" s="74" t="s">
        <v>955</v>
      </c>
      <c r="F37" s="74" t="s">
        <v>455</v>
      </c>
      <c r="G37" s="74">
        <v>4</v>
      </c>
      <c r="H37" s="74">
        <v>1</v>
      </c>
      <c r="I37" s="74">
        <v>3000</v>
      </c>
      <c r="J37" s="74">
        <v>1</v>
      </c>
      <c r="L37" s="74">
        <v>1</v>
      </c>
      <c r="M37" s="91" t="s">
        <v>740</v>
      </c>
      <c r="N37" s="156" t="s">
        <v>790</v>
      </c>
      <c r="O37" s="91">
        <f>VLOOKUP(M37,數值索引!$I:$J,2,FALSE)</f>
        <v>31700003</v>
      </c>
      <c r="P37" s="74">
        <f>INT(HLOOKUP(VLOOKUP($N37&amp;$M37,數值索引!$B$3:$G$43,2,FALSE),數值索引!$L$4:$R$10,程式讀取頁!$G37+1,FALSE)*VLOOKUP($H37,數值索引!$L$14:$N$22,3,FALSE))</f>
        <v>147</v>
      </c>
      <c r="Q37" s="74">
        <f>INT(HLOOKUP(VLOOKUP($N37&amp;$M37,數值索引!$B$3:$G$43,3,FALSE),數值索引!$L$4:$R$10,程式讀取頁!$G37+1,FALSE)*VLOOKUP($H37,數值索引!$L$14:$N$22,3,FALSE))</f>
        <v>66</v>
      </c>
      <c r="R37" s="74">
        <f>INT(HLOOKUP(VLOOKUP($N37&amp;$M37,數值索引!$B$3:$G$43,4,FALSE),數值索引!$L$4:$R$10,程式讀取頁!$G37+1,FALSE)*VLOOKUP($H37,數值索引!$L$14:$N$22,3,FALSE))</f>
        <v>289</v>
      </c>
      <c r="S37" s="74">
        <f>INT(HLOOKUP(VLOOKUP($N37&amp;$M37,數值索引!$B$3:$G$43,5,FALSE),數值索引!$L$4:$R$10,程式讀取頁!$G37+1,FALSE)*VLOOKUP($H37,數值索引!$L$14:$N$22,3,FALSE))</f>
        <v>399</v>
      </c>
      <c r="T37" s="74">
        <f>INT(HLOOKUP(VLOOKUP($N37&amp;$M37,數值索引!$B$3:$G$43,6,FALSE),數值索引!$L$4:$R$10,程式讀取頁!$G37+1,FALSE)*VLOOKUP($H37,數值索引!$L$14:$N$22,3,FALSE))</f>
        <v>204</v>
      </c>
      <c r="U37" s="74">
        <v>31720006</v>
      </c>
      <c r="X37" s="74">
        <v>0</v>
      </c>
      <c r="Y37" s="74">
        <v>0</v>
      </c>
      <c r="Z37" s="74">
        <v>0</v>
      </c>
      <c r="AA37" s="74">
        <v>0</v>
      </c>
      <c r="AB37" s="103">
        <v>1</v>
      </c>
      <c r="AC37" s="103">
        <v>-12</v>
      </c>
      <c r="AD37" s="103">
        <v>25</v>
      </c>
    </row>
    <row r="38" spans="1:30" s="74" customFormat="1">
      <c r="A38" s="74">
        <v>1</v>
      </c>
      <c r="B38" s="198">
        <v>30000270</v>
      </c>
      <c r="C38" s="74">
        <v>29</v>
      </c>
      <c r="D38" s="74" t="s">
        <v>456</v>
      </c>
      <c r="E38" s="74" t="s">
        <v>956</v>
      </c>
      <c r="F38" s="74" t="s">
        <v>457</v>
      </c>
      <c r="G38" s="74">
        <v>5</v>
      </c>
      <c r="H38" s="74">
        <v>1</v>
      </c>
      <c r="I38" s="74">
        <v>3000</v>
      </c>
      <c r="J38" s="74">
        <v>1</v>
      </c>
      <c r="L38" s="74">
        <v>1</v>
      </c>
      <c r="M38" s="91" t="s">
        <v>739</v>
      </c>
      <c r="N38" s="156" t="s">
        <v>790</v>
      </c>
      <c r="O38" s="91">
        <f>VLOOKUP(M38,數值索引!$I:$J,2,FALSE)</f>
        <v>31700003</v>
      </c>
      <c r="P38" s="74">
        <f>INT(HLOOKUP(VLOOKUP($N38&amp;$M38,數值索引!$B$3:$G$43,2,FALSE),數值索引!$L$4:$R$10,程式讀取頁!$G38+1,FALSE)*VLOOKUP($H38,數值索引!$L$14:$N$22,3,FALSE))</f>
        <v>72</v>
      </c>
      <c r="Q38" s="74">
        <f>INT(HLOOKUP(VLOOKUP($N38&amp;$M38,數值索引!$B$3:$G$43,3,FALSE),數值索引!$L$4:$R$10,程式讀取頁!$G38+1,FALSE)*VLOOKUP($H38,數值索引!$L$14:$N$22,3,FALSE))</f>
        <v>352</v>
      </c>
      <c r="R38" s="74">
        <f>INT(HLOOKUP(VLOOKUP($N38&amp;$M38,數值索引!$B$3:$G$43,4,FALSE),數值索引!$L$4:$R$10,程式讀取頁!$G38+1,FALSE)*VLOOKUP($H38,數值索引!$L$14:$N$22,3,FALSE))</f>
        <v>240</v>
      </c>
      <c r="S38" s="74">
        <f>INT(HLOOKUP(VLOOKUP($N38&amp;$M38,數值索引!$B$3:$G$43,5,FALSE),數值索引!$L$4:$R$10,程式讀取頁!$G38+1,FALSE)*VLOOKUP($H38,數值索引!$L$14:$N$22,3,FALSE))</f>
        <v>502</v>
      </c>
      <c r="T38" s="74">
        <f>INT(HLOOKUP(VLOOKUP($N38&amp;$M38,數值索引!$B$3:$G$43,6,FALSE),數值索引!$L$4:$R$10,程式讀取頁!$G38+1,FALSE)*VLOOKUP($H38,數值索引!$L$14:$N$22,3,FALSE))</f>
        <v>167</v>
      </c>
      <c r="U38" s="74">
        <v>31720007</v>
      </c>
      <c r="X38" s="74">
        <v>0</v>
      </c>
      <c r="Y38" s="74">
        <v>0</v>
      </c>
      <c r="Z38" s="74">
        <v>0</v>
      </c>
      <c r="AA38" s="74">
        <v>0</v>
      </c>
      <c r="AB38" s="103">
        <v>2</v>
      </c>
      <c r="AC38" s="103">
        <v>-17</v>
      </c>
      <c r="AD38" s="103">
        <v>30</v>
      </c>
    </row>
    <row r="39" spans="1:30" s="74" customFormat="1">
      <c r="A39" s="74">
        <v>1</v>
      </c>
      <c r="B39" s="198">
        <v>30000280</v>
      </c>
      <c r="C39" s="74">
        <v>30</v>
      </c>
      <c r="D39" s="74" t="s">
        <v>957</v>
      </c>
      <c r="E39" s="74" t="s">
        <v>958</v>
      </c>
      <c r="F39" s="74" t="s">
        <v>458</v>
      </c>
      <c r="G39" s="74">
        <v>4</v>
      </c>
      <c r="H39" s="74">
        <v>1</v>
      </c>
      <c r="I39" s="74">
        <v>3000</v>
      </c>
      <c r="J39" s="74">
        <v>1</v>
      </c>
      <c r="L39" s="74">
        <v>1</v>
      </c>
      <c r="M39" s="91" t="s">
        <v>737</v>
      </c>
      <c r="N39" s="156" t="s">
        <v>786</v>
      </c>
      <c r="O39" s="91">
        <f>VLOOKUP(M39,數值索引!$I:$J,2,FALSE)</f>
        <v>31700002</v>
      </c>
      <c r="P39" s="74">
        <f>INT(HLOOKUP(VLOOKUP($N39&amp;$M39,數值索引!$B$3:$G$43,2,FALSE),數值索引!$L$4:$R$10,程式讀取頁!$G39+1,FALSE)*VLOOKUP($H39,數值索引!$L$14:$N$22,3,FALSE))</f>
        <v>147</v>
      </c>
      <c r="Q39" s="74">
        <f>INT(HLOOKUP(VLOOKUP($N39&amp;$M39,數值索引!$B$3:$G$43,3,FALSE),數值索引!$L$4:$R$10,程式讀取頁!$G39+1,FALSE)*VLOOKUP($H39,數值索引!$L$14:$N$22,3,FALSE))</f>
        <v>66</v>
      </c>
      <c r="R39" s="74">
        <f>INT(HLOOKUP(VLOOKUP($N39&amp;$M39,數值索引!$B$3:$G$43,4,FALSE),數值索引!$L$4:$R$10,程式讀取頁!$G39+1,FALSE)*VLOOKUP($H39,數值索引!$L$14:$N$22,3,FALSE))</f>
        <v>548</v>
      </c>
      <c r="S39" s="74">
        <f>INT(HLOOKUP(VLOOKUP($N39&amp;$M39,數值索引!$B$3:$G$43,5,FALSE),數值索引!$L$4:$R$10,程式讀取頁!$G39+1,FALSE)*VLOOKUP($H39,數值索引!$L$14:$N$22,3,FALSE))</f>
        <v>66</v>
      </c>
      <c r="T39" s="74">
        <f>INT(HLOOKUP(VLOOKUP($N39&amp;$M39,數值索引!$B$3:$G$43,6,FALSE),數值索引!$L$4:$R$10,程式讀取頁!$G39+1,FALSE)*VLOOKUP($H39,數值索引!$L$14:$N$22,3,FALSE))</f>
        <v>204</v>
      </c>
      <c r="X39" s="74">
        <v>0</v>
      </c>
      <c r="Y39" s="74">
        <v>0</v>
      </c>
      <c r="Z39" s="74">
        <v>0</v>
      </c>
      <c r="AA39" s="74">
        <v>0</v>
      </c>
      <c r="AB39" s="103">
        <v>1</v>
      </c>
      <c r="AC39" s="103">
        <v>-12</v>
      </c>
      <c r="AD39" s="103">
        <v>25</v>
      </c>
    </row>
    <row r="40" spans="1:30" s="74" customFormat="1">
      <c r="A40" s="74">
        <v>1</v>
      </c>
      <c r="B40" s="198">
        <v>30000290</v>
      </c>
      <c r="C40" s="74">
        <v>31</v>
      </c>
      <c r="D40" s="74" t="s">
        <v>459</v>
      </c>
      <c r="E40" s="74" t="s">
        <v>959</v>
      </c>
      <c r="F40" s="74" t="s">
        <v>694</v>
      </c>
      <c r="G40" s="74">
        <v>5</v>
      </c>
      <c r="H40" s="74">
        <v>1</v>
      </c>
      <c r="I40" s="74">
        <v>3000</v>
      </c>
      <c r="J40" s="74">
        <v>1</v>
      </c>
      <c r="L40" s="74">
        <v>1</v>
      </c>
      <c r="M40" s="91" t="s">
        <v>731</v>
      </c>
      <c r="N40" s="156" t="s">
        <v>786</v>
      </c>
      <c r="O40" s="91">
        <f>VLOOKUP(M40,數值索引!$I:$J,2,FALSE)</f>
        <v>31700001</v>
      </c>
      <c r="P40" s="74">
        <f>INT(HLOOKUP(VLOOKUP($N40&amp;$M40,數值索引!$B$3:$G$43,2,FALSE),數值索引!$L$4:$R$10,程式讀取頁!$G40+1,FALSE)*VLOOKUP($H40,數值索引!$L$14:$N$22,3,FALSE))</f>
        <v>72</v>
      </c>
      <c r="Q40" s="74">
        <f>INT(HLOOKUP(VLOOKUP($N40&amp;$M40,數值索引!$B$3:$G$43,3,FALSE),數值索引!$L$4:$R$10,程式讀取頁!$G40+1,FALSE)*VLOOKUP($H40,數值索引!$L$14:$N$22,3,FALSE))</f>
        <v>712</v>
      </c>
      <c r="R40" s="74">
        <f>INT(HLOOKUP(VLOOKUP($N40&amp;$M40,數值索引!$B$3:$G$43,4,FALSE),數值索引!$L$4:$R$10,程式讀取頁!$G40+1,FALSE)*VLOOKUP($H40,數值索引!$L$14:$N$22,3,FALSE))</f>
        <v>167</v>
      </c>
      <c r="S40" s="74">
        <f>INT(HLOOKUP(VLOOKUP($N40&amp;$M40,數值索引!$B$3:$G$43,5,FALSE),數值索引!$L$4:$R$10,程式讀取頁!$G40+1,FALSE)*VLOOKUP($H40,數值索引!$L$14:$N$22,3,FALSE))</f>
        <v>240</v>
      </c>
      <c r="T40" s="74">
        <f>INT(HLOOKUP(VLOOKUP($N40&amp;$M40,數值索引!$B$3:$G$43,6,FALSE),數值索引!$L$4:$R$10,程式讀取頁!$G40+1,FALSE)*VLOOKUP($H40,數值索引!$L$14:$N$22,3,FALSE))</f>
        <v>72</v>
      </c>
      <c r="U40" s="74">
        <v>31720008</v>
      </c>
      <c r="X40" s="74">
        <v>0</v>
      </c>
      <c r="Y40" s="74">
        <v>0</v>
      </c>
      <c r="Z40" s="74">
        <v>0</v>
      </c>
      <c r="AA40" s="74">
        <v>0</v>
      </c>
      <c r="AB40" s="103">
        <v>1</v>
      </c>
      <c r="AC40" s="103">
        <v>-12</v>
      </c>
      <c r="AD40" s="103">
        <v>25</v>
      </c>
    </row>
    <row r="41" spans="1:30" s="74" customFormat="1">
      <c r="A41" s="74">
        <v>1</v>
      </c>
      <c r="B41" s="198">
        <v>30000300</v>
      </c>
      <c r="C41" s="74">
        <v>32</v>
      </c>
      <c r="D41" s="74" t="s">
        <v>461</v>
      </c>
      <c r="E41" s="74" t="s">
        <v>960</v>
      </c>
      <c r="F41" s="74" t="s">
        <v>462</v>
      </c>
      <c r="G41" s="74">
        <v>5</v>
      </c>
      <c r="H41" s="74">
        <v>1</v>
      </c>
      <c r="I41" s="74">
        <v>3000</v>
      </c>
      <c r="J41" s="74">
        <v>1</v>
      </c>
      <c r="L41" s="74">
        <v>1</v>
      </c>
      <c r="M41" s="91" t="s">
        <v>745</v>
      </c>
      <c r="N41" s="156" t="s">
        <v>790</v>
      </c>
      <c r="O41" s="91">
        <f>VLOOKUP(M41,數值索引!$I:$J,2,FALSE)</f>
        <v>31700004</v>
      </c>
      <c r="P41" s="74">
        <f>INT(HLOOKUP(VLOOKUP($N41&amp;$M41,數值索引!$B$3:$G$43,2,FALSE),數值索引!$L$4:$R$10,程式讀取頁!$G41+1,FALSE)*VLOOKUP($H41,數值索引!$L$14:$N$22,3,FALSE))</f>
        <v>240</v>
      </c>
      <c r="Q41" s="74">
        <f>INT(HLOOKUP(VLOOKUP($N41&amp;$M41,數值索引!$B$3:$G$43,3,FALSE),數值索引!$L$4:$R$10,程式讀取頁!$G41+1,FALSE)*VLOOKUP($H41,數值索引!$L$14:$N$22,3,FALSE))</f>
        <v>167</v>
      </c>
      <c r="R41" s="74">
        <f>INT(HLOOKUP(VLOOKUP($N41&amp;$M41,數值索引!$B$3:$G$43,4,FALSE),數值索引!$L$4:$R$10,程式讀取頁!$G41+1,FALSE)*VLOOKUP($H41,數值索引!$L$14:$N$22,3,FALSE))</f>
        <v>72</v>
      </c>
      <c r="S41" s="74">
        <f>INT(HLOOKUP(VLOOKUP($N41&amp;$M41,數值索引!$B$3:$G$43,5,FALSE),數值索引!$L$4:$R$10,程式讀取頁!$G41+1,FALSE)*VLOOKUP($H41,數值索引!$L$14:$N$22,3,FALSE))</f>
        <v>352</v>
      </c>
      <c r="T41" s="74">
        <f>INT(HLOOKUP(VLOOKUP($N41&amp;$M41,數值索引!$B$3:$G$43,6,FALSE),數值索引!$L$4:$R$10,程式讀取頁!$G41+1,FALSE)*VLOOKUP($H41,數值索引!$L$14:$N$22,3,FALSE))</f>
        <v>502</v>
      </c>
      <c r="U41" s="74">
        <v>31720009</v>
      </c>
      <c r="X41" s="74">
        <v>0</v>
      </c>
      <c r="Y41" s="74">
        <v>0</v>
      </c>
      <c r="Z41" s="74">
        <v>0</v>
      </c>
      <c r="AA41" s="74">
        <v>0</v>
      </c>
      <c r="AB41" s="103">
        <v>1</v>
      </c>
      <c r="AC41" s="103">
        <v>-12</v>
      </c>
      <c r="AD41" s="103">
        <v>25</v>
      </c>
    </row>
    <row r="42" spans="1:30" s="74" customFormat="1">
      <c r="A42" s="74">
        <v>1</v>
      </c>
      <c r="B42" s="198">
        <v>30000310</v>
      </c>
      <c r="C42" s="74">
        <v>33</v>
      </c>
      <c r="D42" s="74" t="s">
        <v>463</v>
      </c>
      <c r="E42" s="74" t="s">
        <v>961</v>
      </c>
      <c r="F42" s="74" t="s">
        <v>464</v>
      </c>
      <c r="G42" s="74">
        <v>5</v>
      </c>
      <c r="H42" s="74">
        <v>1</v>
      </c>
      <c r="I42" s="74">
        <v>3000</v>
      </c>
      <c r="J42" s="74">
        <v>1</v>
      </c>
      <c r="L42" s="74">
        <v>1</v>
      </c>
      <c r="M42" s="91" t="s">
        <v>727</v>
      </c>
      <c r="N42" s="156" t="s">
        <v>790</v>
      </c>
      <c r="O42" s="91">
        <f>VLOOKUP(M42,數值索引!$I:$J,2,FALSE)</f>
        <v>31700000</v>
      </c>
      <c r="P42" s="74">
        <f>INT(HLOOKUP(VLOOKUP($N42&amp;$M42,數值索引!$B$3:$G$43,2,FALSE),數值索引!$L$4:$R$10,程式讀取頁!$G42+1,FALSE)*VLOOKUP($H42,數值索引!$L$14:$N$22,3,FALSE))</f>
        <v>502</v>
      </c>
      <c r="Q42" s="74">
        <f>INT(HLOOKUP(VLOOKUP($N42&amp;$M42,數值索引!$B$3:$G$43,3,FALSE),數值索引!$L$4:$R$10,程式讀取頁!$G42+1,FALSE)*VLOOKUP($H42,數值索引!$L$14:$N$22,3,FALSE))</f>
        <v>167</v>
      </c>
      <c r="R42" s="74">
        <f>INT(HLOOKUP(VLOOKUP($N42&amp;$M42,數值索引!$B$3:$G$43,4,FALSE),數值索引!$L$4:$R$10,程式讀取頁!$G42+1,FALSE)*VLOOKUP($H42,數值索引!$L$14:$N$22,3,FALSE))</f>
        <v>352</v>
      </c>
      <c r="S42" s="74">
        <f>INT(HLOOKUP(VLOOKUP($N42&amp;$M42,數值索引!$B$3:$G$43,5,FALSE),數值索引!$L$4:$R$10,程式讀取頁!$G42+1,FALSE)*VLOOKUP($H42,數值索引!$L$14:$N$22,3,FALSE))</f>
        <v>72</v>
      </c>
      <c r="T42" s="74">
        <f>INT(HLOOKUP(VLOOKUP($N42&amp;$M42,數值索引!$B$3:$G$43,6,FALSE),數值索引!$L$4:$R$10,程式讀取頁!$G42+1,FALSE)*VLOOKUP($H42,數值索引!$L$14:$N$22,3,FALSE))</f>
        <v>240</v>
      </c>
      <c r="X42" s="74">
        <v>0</v>
      </c>
      <c r="Y42" s="74">
        <v>0</v>
      </c>
      <c r="Z42" s="74">
        <v>0</v>
      </c>
      <c r="AA42" s="74">
        <v>0</v>
      </c>
      <c r="AB42" s="103">
        <v>1</v>
      </c>
      <c r="AC42" s="103">
        <v>-12</v>
      </c>
      <c r="AD42" s="103">
        <v>25</v>
      </c>
    </row>
    <row r="43" spans="1:30" s="74" customFormat="1">
      <c r="A43" s="74">
        <v>1</v>
      </c>
      <c r="B43" s="198">
        <v>30000320</v>
      </c>
      <c r="C43" s="74">
        <v>34</v>
      </c>
      <c r="D43" s="74" t="s">
        <v>962</v>
      </c>
      <c r="E43" s="74" t="s">
        <v>962</v>
      </c>
      <c r="F43" s="74" t="s">
        <v>474</v>
      </c>
      <c r="G43" s="74">
        <v>3</v>
      </c>
      <c r="H43" s="74">
        <v>1</v>
      </c>
      <c r="I43" s="74">
        <v>3000</v>
      </c>
      <c r="J43" s="74">
        <v>1</v>
      </c>
      <c r="L43" s="74">
        <v>1</v>
      </c>
      <c r="M43" s="91" t="s">
        <v>727</v>
      </c>
      <c r="N43" s="156" t="s">
        <v>790</v>
      </c>
      <c r="O43" s="91">
        <f>VLOOKUP(M43,數值索引!$I:$J,2,FALSE)</f>
        <v>31700000</v>
      </c>
      <c r="P43" s="74">
        <f>INT(HLOOKUP(VLOOKUP($N43&amp;$M43,數值索引!$B$3:$G$43,2,FALSE),數值索引!$L$4:$R$10,程式讀取頁!$G43+1,FALSE)*VLOOKUP($H43,數值索引!$L$14:$N$22,3,FALSE))</f>
        <v>317</v>
      </c>
      <c r="Q43" s="74">
        <f>INT(HLOOKUP(VLOOKUP($N43&amp;$M43,數值索引!$B$3:$G$43,3,FALSE),數值索引!$L$4:$R$10,程式讀取頁!$G43+1,FALSE)*VLOOKUP($H43,數值索引!$L$14:$N$22,3,FALSE))</f>
        <v>129</v>
      </c>
      <c r="R43" s="74">
        <f>INT(HLOOKUP(VLOOKUP($N43&amp;$M43,數值索引!$B$3:$G$43,4,FALSE),數值索引!$L$4:$R$10,程式讀取頁!$G43+1,FALSE)*VLOOKUP($H43,數值索引!$L$14:$N$22,3,FALSE))</f>
        <v>237</v>
      </c>
      <c r="S43" s="74">
        <f>INT(HLOOKUP(VLOOKUP($N43&amp;$M43,數值索引!$B$3:$G$43,5,FALSE),數值索引!$L$4:$R$10,程式讀取頁!$G43+1,FALSE)*VLOOKUP($H43,數值索引!$L$14:$N$22,3,FALSE))</f>
        <v>60</v>
      </c>
      <c r="T43" s="74">
        <f>INT(HLOOKUP(VLOOKUP($N43&amp;$M43,數值索引!$B$3:$G$43,6,FALSE),數值索引!$L$4:$R$10,程式讀取頁!$G43+1,FALSE)*VLOOKUP($H43,數值索引!$L$14:$N$22,3,FALSE))</f>
        <v>173</v>
      </c>
      <c r="U43" s="74">
        <v>31720010</v>
      </c>
      <c r="X43" s="74">
        <v>0</v>
      </c>
      <c r="Y43" s="74">
        <v>0</v>
      </c>
      <c r="Z43" s="74">
        <v>0</v>
      </c>
      <c r="AA43" s="74">
        <v>0</v>
      </c>
      <c r="AB43" s="103">
        <v>2</v>
      </c>
      <c r="AC43" s="103">
        <v>-17</v>
      </c>
      <c r="AD43" s="103">
        <v>30</v>
      </c>
    </row>
    <row r="44" spans="1:30" s="74" customFormat="1">
      <c r="A44" s="74">
        <v>1</v>
      </c>
      <c r="B44" s="198">
        <v>30000330</v>
      </c>
      <c r="C44" s="74">
        <v>35</v>
      </c>
      <c r="D44" s="74" t="s">
        <v>963</v>
      </c>
      <c r="E44" s="74" t="s">
        <v>964</v>
      </c>
      <c r="F44" s="74" t="s">
        <v>475</v>
      </c>
      <c r="G44" s="74">
        <v>4</v>
      </c>
      <c r="H44" s="74">
        <v>1</v>
      </c>
      <c r="I44" s="74">
        <v>3000</v>
      </c>
      <c r="J44" s="74">
        <v>1</v>
      </c>
      <c r="L44" s="74">
        <v>1</v>
      </c>
      <c r="M44" s="91" t="s">
        <v>727</v>
      </c>
      <c r="N44" s="156" t="s">
        <v>790</v>
      </c>
      <c r="O44" s="91">
        <f>VLOOKUP(M44,數值索引!$I:$J,2,FALSE)</f>
        <v>31700000</v>
      </c>
      <c r="P44" s="74">
        <f>INT(HLOOKUP(VLOOKUP($N44&amp;$M44,數值索引!$B$3:$G$43,2,FALSE),數值索引!$L$4:$R$10,程式讀取頁!$G44+1,FALSE)*VLOOKUP($H44,數值索引!$L$14:$N$22,3,FALSE))</f>
        <v>399</v>
      </c>
      <c r="Q44" s="74">
        <f>INT(HLOOKUP(VLOOKUP($N44&amp;$M44,數值索引!$B$3:$G$43,3,FALSE),數值索引!$L$4:$R$10,程式讀取頁!$G44+1,FALSE)*VLOOKUP($H44,數值索引!$L$14:$N$22,3,FALSE))</f>
        <v>147</v>
      </c>
      <c r="R44" s="74">
        <f>INT(HLOOKUP(VLOOKUP($N44&amp;$M44,數值索引!$B$3:$G$43,4,FALSE),數值索引!$L$4:$R$10,程式讀取頁!$G44+1,FALSE)*VLOOKUP($H44,數值索引!$L$14:$N$22,3,FALSE))</f>
        <v>289</v>
      </c>
      <c r="S44" s="74">
        <f>INT(HLOOKUP(VLOOKUP($N44&amp;$M44,數值索引!$B$3:$G$43,5,FALSE),數值索引!$L$4:$R$10,程式讀取頁!$G44+1,FALSE)*VLOOKUP($H44,數值索引!$L$14:$N$22,3,FALSE))</f>
        <v>66</v>
      </c>
      <c r="T44" s="74">
        <f>INT(HLOOKUP(VLOOKUP($N44&amp;$M44,數值索引!$B$3:$G$43,6,FALSE),數值索引!$L$4:$R$10,程式讀取頁!$G44+1,FALSE)*VLOOKUP($H44,數值索引!$L$14:$N$22,3,FALSE))</f>
        <v>204</v>
      </c>
      <c r="X44" s="74">
        <v>0</v>
      </c>
      <c r="Y44" s="74">
        <v>0</v>
      </c>
      <c r="Z44" s="74">
        <v>0</v>
      </c>
      <c r="AA44" s="74">
        <v>0</v>
      </c>
      <c r="AB44" s="103">
        <v>1</v>
      </c>
      <c r="AC44" s="103">
        <v>-12</v>
      </c>
      <c r="AD44" s="103">
        <v>25</v>
      </c>
    </row>
    <row r="45" spans="1:30" s="74" customFormat="1">
      <c r="A45" s="74">
        <v>1</v>
      </c>
      <c r="B45" s="198">
        <v>30000340</v>
      </c>
      <c r="C45" s="74">
        <v>36</v>
      </c>
      <c r="D45" s="74" t="s">
        <v>965</v>
      </c>
      <c r="E45" s="74" t="s">
        <v>966</v>
      </c>
      <c r="F45" s="74" t="s">
        <v>476</v>
      </c>
      <c r="G45" s="74">
        <v>4</v>
      </c>
      <c r="H45" s="74">
        <v>1</v>
      </c>
      <c r="I45" s="74">
        <v>3000</v>
      </c>
      <c r="J45" s="74">
        <v>1</v>
      </c>
      <c r="L45" s="74">
        <v>1</v>
      </c>
      <c r="M45" s="91" t="s">
        <v>735</v>
      </c>
      <c r="N45" s="156" t="s">
        <v>790</v>
      </c>
      <c r="O45" s="91">
        <f>VLOOKUP(M45,數值索引!$I:$J,2,FALSE)</f>
        <v>31700002</v>
      </c>
      <c r="P45" s="74">
        <f>INT(HLOOKUP(VLOOKUP($N45&amp;$M45,數值索引!$B$3:$G$43,2,FALSE),數值索引!$L$4:$R$10,程式讀取頁!$G45+1,FALSE)*VLOOKUP($H45,數值索引!$L$14:$N$22,3,FALSE))</f>
        <v>66</v>
      </c>
      <c r="Q45" s="74">
        <f>INT(HLOOKUP(VLOOKUP($N45&amp;$M45,數值索引!$B$3:$G$43,3,FALSE),數值索引!$L$4:$R$10,程式讀取頁!$G45+1,FALSE)*VLOOKUP($H45,數值索引!$L$14:$N$22,3,FALSE))</f>
        <v>289</v>
      </c>
      <c r="R45" s="74">
        <f>INT(HLOOKUP(VLOOKUP($N45&amp;$M45,數值索引!$B$3:$G$43,4,FALSE),數值索引!$L$4:$R$10,程式讀取頁!$G45+1,FALSE)*VLOOKUP($H45,數值索引!$L$14:$N$22,3,FALSE))</f>
        <v>399</v>
      </c>
      <c r="S45" s="74">
        <f>INT(HLOOKUP(VLOOKUP($N45&amp;$M45,數值索引!$B$3:$G$43,5,FALSE),數值索引!$L$4:$R$10,程式讀取頁!$G45+1,FALSE)*VLOOKUP($H45,數值索引!$L$14:$N$22,3,FALSE))</f>
        <v>204</v>
      </c>
      <c r="T45" s="74">
        <f>INT(HLOOKUP(VLOOKUP($N45&amp;$M45,數值索引!$B$3:$G$43,6,FALSE),數值索引!$L$4:$R$10,程式讀取頁!$G45+1,FALSE)*VLOOKUP($H45,數值索引!$L$14:$N$22,3,FALSE))</f>
        <v>147</v>
      </c>
      <c r="X45" s="74">
        <v>0</v>
      </c>
      <c r="Y45" s="74">
        <v>0</v>
      </c>
      <c r="Z45" s="74">
        <v>0</v>
      </c>
      <c r="AA45" s="74">
        <v>0</v>
      </c>
      <c r="AB45" s="103">
        <v>1</v>
      </c>
      <c r="AC45" s="103">
        <v>-12</v>
      </c>
      <c r="AD45" s="103">
        <v>25</v>
      </c>
    </row>
    <row r="46" spans="1:30" s="74" customFormat="1">
      <c r="A46" s="74">
        <v>1</v>
      </c>
      <c r="B46" s="198">
        <v>30000350</v>
      </c>
      <c r="C46" s="74">
        <v>37</v>
      </c>
      <c r="D46" s="74" t="s">
        <v>967</v>
      </c>
      <c r="E46" s="74" t="s">
        <v>968</v>
      </c>
      <c r="F46" s="74" t="s">
        <v>477</v>
      </c>
      <c r="G46" s="74">
        <v>4</v>
      </c>
      <c r="H46" s="74">
        <v>1</v>
      </c>
      <c r="I46" s="74">
        <v>3000</v>
      </c>
      <c r="J46" s="74">
        <v>1</v>
      </c>
      <c r="L46" s="74">
        <v>1</v>
      </c>
      <c r="M46" s="91" t="s">
        <v>745</v>
      </c>
      <c r="N46" s="156" t="s">
        <v>786</v>
      </c>
      <c r="O46" s="91">
        <f>VLOOKUP(M46,數值索引!$I:$J,2,FALSE)</f>
        <v>31700004</v>
      </c>
      <c r="P46" s="74">
        <f>INT(HLOOKUP(VLOOKUP($N46&amp;$M46,數值索引!$B$3:$G$43,2,FALSE),數值索引!$L$4:$R$10,程式讀取頁!$G46+1,FALSE)*VLOOKUP($H46,數值索引!$L$14:$N$22,3,FALSE))</f>
        <v>147</v>
      </c>
      <c r="Q46" s="74">
        <f>INT(HLOOKUP(VLOOKUP($N46&amp;$M46,數值索引!$B$3:$G$43,3,FALSE),數值索引!$L$4:$R$10,程式讀取頁!$G46+1,FALSE)*VLOOKUP($H46,數值索引!$L$14:$N$22,3,FALSE))</f>
        <v>66</v>
      </c>
      <c r="R46" s="74">
        <f>INT(HLOOKUP(VLOOKUP($N46&amp;$M46,數值索引!$B$3:$G$43,4,FALSE),數值索引!$L$4:$R$10,程式讀取頁!$G46+1,FALSE)*VLOOKUP($H46,數值索引!$L$14:$N$22,3,FALSE))</f>
        <v>66</v>
      </c>
      <c r="S46" s="74">
        <f>INT(HLOOKUP(VLOOKUP($N46&amp;$M46,數值索引!$B$3:$G$43,5,FALSE),數值索引!$L$4:$R$10,程式讀取頁!$G46+1,FALSE)*VLOOKUP($H46,數值索引!$L$14:$N$22,3,FALSE))</f>
        <v>204</v>
      </c>
      <c r="T46" s="74">
        <f>INT(HLOOKUP(VLOOKUP($N46&amp;$M46,數值索引!$B$3:$G$43,6,FALSE),數值索引!$L$4:$R$10,程式讀取頁!$G46+1,FALSE)*VLOOKUP($H46,數值索引!$L$14:$N$22,3,FALSE))</f>
        <v>548</v>
      </c>
      <c r="X46" s="74">
        <v>0</v>
      </c>
      <c r="Y46" s="74">
        <v>0</v>
      </c>
      <c r="Z46" s="74">
        <v>0</v>
      </c>
      <c r="AA46" s="74">
        <v>0</v>
      </c>
      <c r="AB46" s="103">
        <v>1</v>
      </c>
      <c r="AC46" s="103">
        <v>-12</v>
      </c>
      <c r="AD46" s="103">
        <v>25</v>
      </c>
    </row>
    <row r="47" spans="1:30" s="74" customFormat="1">
      <c r="A47" s="74">
        <v>1</v>
      </c>
      <c r="B47" s="198">
        <v>30000360</v>
      </c>
      <c r="C47" s="74">
        <v>38</v>
      </c>
      <c r="D47" s="74" t="s">
        <v>969</v>
      </c>
      <c r="E47" s="74" t="s">
        <v>970</v>
      </c>
      <c r="F47" s="74" t="s">
        <v>478</v>
      </c>
      <c r="G47" s="74">
        <v>4</v>
      </c>
      <c r="H47" s="74">
        <v>1</v>
      </c>
      <c r="I47" s="74">
        <v>3000</v>
      </c>
      <c r="J47" s="74">
        <v>1</v>
      </c>
      <c r="L47" s="74">
        <v>1</v>
      </c>
      <c r="M47" s="91" t="s">
        <v>741</v>
      </c>
      <c r="N47" s="156" t="s">
        <v>790</v>
      </c>
      <c r="O47" s="91">
        <f>VLOOKUP(M47,數值索引!$I:$J,2,FALSE)</f>
        <v>31700003</v>
      </c>
      <c r="P47" s="74">
        <f>INT(HLOOKUP(VLOOKUP($N47&amp;$M47,數值索引!$B$3:$G$43,2,FALSE),數值索引!$L$4:$R$10,程式讀取頁!$G47+1,FALSE)*VLOOKUP($H47,數值索引!$L$14:$N$22,3,FALSE))</f>
        <v>204</v>
      </c>
      <c r="Q47" s="74">
        <f>INT(HLOOKUP(VLOOKUP($N47&amp;$M47,數值索引!$B$3:$G$43,3,FALSE),數值索引!$L$4:$R$10,程式讀取頁!$G47+1,FALSE)*VLOOKUP($H47,數值索引!$L$14:$N$22,3,FALSE))</f>
        <v>147</v>
      </c>
      <c r="R47" s="74">
        <f>INT(HLOOKUP(VLOOKUP($N47&amp;$M47,數值索引!$B$3:$G$43,4,FALSE),數值索引!$L$4:$R$10,程式讀取頁!$G47+1,FALSE)*VLOOKUP($H47,數值索引!$L$14:$N$22,3,FALSE))</f>
        <v>66</v>
      </c>
      <c r="S47" s="74">
        <f>INT(HLOOKUP(VLOOKUP($N47&amp;$M47,數值索引!$B$3:$G$43,5,FALSE),數值索引!$L$4:$R$10,程式讀取頁!$G47+1,FALSE)*VLOOKUP($H47,數值索引!$L$14:$N$22,3,FALSE))</f>
        <v>399</v>
      </c>
      <c r="T47" s="74">
        <f>INT(HLOOKUP(VLOOKUP($N47&amp;$M47,數值索引!$B$3:$G$43,6,FALSE),數值索引!$L$4:$R$10,程式讀取頁!$G47+1,FALSE)*VLOOKUP($H47,數值索引!$L$14:$N$22,3,FALSE))</f>
        <v>289</v>
      </c>
      <c r="U47" s="74">
        <v>31720012</v>
      </c>
      <c r="X47" s="74">
        <v>0</v>
      </c>
      <c r="Y47" s="74">
        <v>0</v>
      </c>
      <c r="Z47" s="74">
        <v>0</v>
      </c>
      <c r="AA47" s="74">
        <v>0</v>
      </c>
      <c r="AB47" s="103">
        <v>1</v>
      </c>
      <c r="AC47" s="103">
        <v>-12</v>
      </c>
      <c r="AD47" s="103">
        <v>25</v>
      </c>
    </row>
    <row r="48" spans="1:30" s="74" customFormat="1">
      <c r="A48" s="74">
        <v>1</v>
      </c>
      <c r="B48" s="198">
        <v>30000370</v>
      </c>
      <c r="C48" s="74">
        <v>39</v>
      </c>
      <c r="D48" s="74" t="s">
        <v>971</v>
      </c>
      <c r="E48" s="74" t="s">
        <v>972</v>
      </c>
      <c r="F48" s="74" t="s">
        <v>479</v>
      </c>
      <c r="G48" s="74">
        <v>4</v>
      </c>
      <c r="H48" s="74">
        <v>1</v>
      </c>
      <c r="I48" s="74">
        <v>3000</v>
      </c>
      <c r="J48" s="74">
        <v>1</v>
      </c>
      <c r="L48" s="74">
        <v>1</v>
      </c>
      <c r="M48" s="91" t="s">
        <v>741</v>
      </c>
      <c r="N48" s="156" t="s">
        <v>786</v>
      </c>
      <c r="O48" s="91">
        <f>VLOOKUP(M48,數值索引!$I:$J,2,FALSE)</f>
        <v>31700003</v>
      </c>
      <c r="P48" s="74">
        <f>INT(HLOOKUP(VLOOKUP($N48&amp;$M48,數值索引!$B$3:$G$43,2,FALSE),數值索引!$L$4:$R$10,程式讀取頁!$G48+1,FALSE)*VLOOKUP($H48,數值索引!$L$14:$N$22,3,FALSE))</f>
        <v>147</v>
      </c>
      <c r="Q48" s="74">
        <f>INT(HLOOKUP(VLOOKUP($N48&amp;$M48,數值索引!$B$3:$G$43,3,FALSE),數值索引!$L$4:$R$10,程式讀取頁!$G48+1,FALSE)*VLOOKUP($H48,數值索引!$L$14:$N$22,3,FALSE))</f>
        <v>66</v>
      </c>
      <c r="R48" s="74">
        <f>INT(HLOOKUP(VLOOKUP($N48&amp;$M48,數值索引!$B$3:$G$43,4,FALSE),數值索引!$L$4:$R$10,程式讀取頁!$G48+1,FALSE)*VLOOKUP($H48,數值索引!$L$14:$N$22,3,FALSE))</f>
        <v>66</v>
      </c>
      <c r="S48" s="74">
        <f>INT(HLOOKUP(VLOOKUP($N48&amp;$M48,數值索引!$B$3:$G$43,5,FALSE),數值索引!$L$4:$R$10,程式讀取頁!$G48+1,FALSE)*VLOOKUP($H48,數值索引!$L$14:$N$22,3,FALSE))</f>
        <v>548</v>
      </c>
      <c r="T48" s="74">
        <f>INT(HLOOKUP(VLOOKUP($N48&amp;$M48,數值索引!$B$3:$G$43,6,FALSE),數值索引!$L$4:$R$10,程式讀取頁!$G48+1,FALSE)*VLOOKUP($H48,數值索引!$L$14:$N$22,3,FALSE))</f>
        <v>204</v>
      </c>
      <c r="X48" s="74">
        <v>0</v>
      </c>
      <c r="Y48" s="74">
        <v>0</v>
      </c>
      <c r="Z48" s="74">
        <v>0</v>
      </c>
      <c r="AA48" s="74">
        <v>0</v>
      </c>
      <c r="AB48" s="103">
        <v>1</v>
      </c>
      <c r="AC48" s="103">
        <v>-12</v>
      </c>
      <c r="AD48" s="103">
        <v>25</v>
      </c>
    </row>
    <row r="49" spans="1:30" s="74" customFormat="1">
      <c r="A49" s="74">
        <v>1</v>
      </c>
      <c r="B49" s="198">
        <v>30000380</v>
      </c>
      <c r="C49" s="74">
        <v>40</v>
      </c>
      <c r="D49" s="74" t="s">
        <v>973</v>
      </c>
      <c r="E49" s="74" t="s">
        <v>974</v>
      </c>
      <c r="F49" s="74" t="s">
        <v>480</v>
      </c>
      <c r="G49" s="74">
        <v>5</v>
      </c>
      <c r="H49" s="74">
        <v>1</v>
      </c>
      <c r="I49" s="74">
        <v>3000</v>
      </c>
      <c r="J49" s="74">
        <v>1</v>
      </c>
      <c r="L49" s="74">
        <v>1</v>
      </c>
      <c r="M49" s="91" t="s">
        <v>726</v>
      </c>
      <c r="N49" s="156" t="s">
        <v>790</v>
      </c>
      <c r="O49" s="91">
        <f>VLOOKUP(M49,數值索引!$I:$J,2,FALSE)</f>
        <v>31700000</v>
      </c>
      <c r="P49" s="74">
        <f>INT(HLOOKUP(VLOOKUP($N49&amp;$M49,數值索引!$B$3:$G$43,2,FALSE),數值索引!$L$4:$R$10,程式讀取頁!$G49+1,FALSE)*VLOOKUP($H49,數值索引!$L$14:$N$22,3,FALSE))</f>
        <v>502</v>
      </c>
      <c r="Q49" s="74">
        <f>INT(HLOOKUP(VLOOKUP($N49&amp;$M49,數值索引!$B$3:$G$43,3,FALSE),數值索引!$L$4:$R$10,程式讀取頁!$G49+1,FALSE)*VLOOKUP($H49,數值索引!$L$14:$N$22,3,FALSE))</f>
        <v>352</v>
      </c>
      <c r="R49" s="74">
        <f>INT(HLOOKUP(VLOOKUP($N49&amp;$M49,數值索引!$B$3:$G$43,4,FALSE),數值索引!$L$4:$R$10,程式讀取頁!$G49+1,FALSE)*VLOOKUP($H49,數值索引!$L$14:$N$22,3,FALSE))</f>
        <v>240</v>
      </c>
      <c r="S49" s="74">
        <f>INT(HLOOKUP(VLOOKUP($N49&amp;$M49,數值索引!$B$3:$G$43,5,FALSE),數值索引!$L$4:$R$10,程式讀取頁!$G49+1,FALSE)*VLOOKUP($H49,數值索引!$L$14:$N$22,3,FALSE))</f>
        <v>167</v>
      </c>
      <c r="T49" s="74">
        <f>INT(HLOOKUP(VLOOKUP($N49&amp;$M49,數值索引!$B$3:$G$43,6,FALSE),數值索引!$L$4:$R$10,程式讀取頁!$G49+1,FALSE)*VLOOKUP($H49,數值索引!$L$14:$N$22,3,FALSE))</f>
        <v>72</v>
      </c>
      <c r="X49" s="74">
        <v>0</v>
      </c>
      <c r="Y49" s="74">
        <v>0</v>
      </c>
      <c r="Z49" s="74">
        <v>0</v>
      </c>
      <c r="AA49" s="74">
        <v>0</v>
      </c>
      <c r="AB49" s="103">
        <v>1</v>
      </c>
      <c r="AC49" s="103">
        <v>-12</v>
      </c>
      <c r="AD49" s="103">
        <v>25</v>
      </c>
    </row>
    <row r="50" spans="1:30" s="74" customFormat="1">
      <c r="A50" s="74">
        <v>1</v>
      </c>
      <c r="B50" s="198">
        <v>30000390</v>
      </c>
      <c r="C50" s="74">
        <v>41</v>
      </c>
      <c r="D50" s="74" t="s">
        <v>813</v>
      </c>
      <c r="E50" s="74" t="s">
        <v>975</v>
      </c>
      <c r="F50" s="74" t="s">
        <v>815</v>
      </c>
      <c r="G50" s="74">
        <v>5</v>
      </c>
      <c r="H50" s="74">
        <v>1</v>
      </c>
      <c r="I50" s="74">
        <v>3000</v>
      </c>
      <c r="J50" s="74">
        <v>1</v>
      </c>
      <c r="L50" s="74">
        <v>1</v>
      </c>
      <c r="M50" s="91" t="s">
        <v>744</v>
      </c>
      <c r="N50" s="156" t="s">
        <v>790</v>
      </c>
      <c r="O50" s="91">
        <v>31700004</v>
      </c>
      <c r="P50" s="74">
        <f>INT(HLOOKUP(VLOOKUP($N50&amp;$M50,數值索引!$B$3:$G$43,2,FALSE),數值索引!$L$4:$R$10,程式讀取頁!$G50+1,FALSE)*VLOOKUP($H50,數值索引!$L$14:$N$22,3,FALSE))</f>
        <v>167</v>
      </c>
      <c r="Q50" s="74">
        <f>INT(HLOOKUP(VLOOKUP($N50&amp;$M50,數值索引!$B$3:$G$43,3,FALSE),數值索引!$L$4:$R$10,程式讀取頁!$G50+1,FALSE)*VLOOKUP($H50,數值索引!$L$14:$N$22,3,FALSE))</f>
        <v>72</v>
      </c>
      <c r="R50" s="74">
        <f>INT(HLOOKUP(VLOOKUP($N50&amp;$M50,數值索引!$B$3:$G$43,4,FALSE),數值索引!$L$4:$R$10,程式讀取頁!$G50+1,FALSE)*VLOOKUP($H50,數值索引!$L$14:$N$22,3,FALSE))</f>
        <v>352</v>
      </c>
      <c r="S50" s="74">
        <f>INT(HLOOKUP(VLOOKUP($N50&amp;$M50,數值索引!$B$3:$G$43,5,FALSE),數值索引!$L$4:$R$10,程式讀取頁!$G50+1,FALSE)*VLOOKUP($H50,數值索引!$L$14:$N$22,3,FALSE))</f>
        <v>240</v>
      </c>
      <c r="T50" s="74">
        <f>INT(HLOOKUP(VLOOKUP($N50&amp;$M50,數值索引!$B$3:$G$43,6,FALSE),數值索引!$L$4:$R$10,程式讀取頁!$G50+1,FALSE)*VLOOKUP($H50,數值索引!$L$14:$N$22,3,FALSE))</f>
        <v>502</v>
      </c>
      <c r="U50" s="74">
        <v>31720004</v>
      </c>
      <c r="X50" s="74">
        <v>0</v>
      </c>
      <c r="Y50" s="74">
        <v>0</v>
      </c>
      <c r="Z50" s="74">
        <v>0</v>
      </c>
      <c r="AA50" s="74">
        <v>0</v>
      </c>
      <c r="AB50" s="103">
        <v>1</v>
      </c>
      <c r="AC50" s="103">
        <v>-12</v>
      </c>
      <c r="AD50" s="103">
        <v>25</v>
      </c>
    </row>
    <row r="51" spans="1:30" s="74" customFormat="1">
      <c r="A51" s="74">
        <v>1</v>
      </c>
      <c r="B51" s="198">
        <v>30000400</v>
      </c>
      <c r="C51" s="74">
        <v>42</v>
      </c>
      <c r="D51" s="74" t="s">
        <v>816</v>
      </c>
      <c r="E51" s="74" t="s">
        <v>976</v>
      </c>
      <c r="F51" s="74" t="s">
        <v>814</v>
      </c>
      <c r="G51" s="74">
        <v>5</v>
      </c>
      <c r="H51" s="74">
        <v>1</v>
      </c>
      <c r="I51" s="74">
        <v>3000</v>
      </c>
      <c r="J51" s="74">
        <v>1</v>
      </c>
      <c r="L51" s="74">
        <v>1</v>
      </c>
      <c r="M51" s="91" t="s">
        <v>738</v>
      </c>
      <c r="N51" s="156" t="s">
        <v>790</v>
      </c>
      <c r="O51" s="91">
        <v>31700003</v>
      </c>
      <c r="P51" s="74">
        <f>INT(HLOOKUP(VLOOKUP($N51&amp;$M51,數值索引!$B$3:$G$43,2,FALSE),數值索引!$L$4:$R$10,程式讀取頁!$G51+1,FALSE)*VLOOKUP($H51,數值索引!$L$14:$N$22,3,FALSE))</f>
        <v>352</v>
      </c>
      <c r="Q51" s="74">
        <f>INT(HLOOKUP(VLOOKUP($N51&amp;$M51,數值索引!$B$3:$G$43,3,FALSE),數值索引!$L$4:$R$10,程式讀取頁!$G51+1,FALSE)*VLOOKUP($H51,數值索引!$L$14:$N$22,3,FALSE))</f>
        <v>240</v>
      </c>
      <c r="R51" s="74">
        <f>INT(HLOOKUP(VLOOKUP($N51&amp;$M51,數值索引!$B$3:$G$43,4,FALSE),數值索引!$L$4:$R$10,程式讀取頁!$G51+1,FALSE)*VLOOKUP($H51,數值索引!$L$14:$N$22,3,FALSE))</f>
        <v>167</v>
      </c>
      <c r="S51" s="74">
        <f>INT(HLOOKUP(VLOOKUP($N51&amp;$M51,數值索引!$B$3:$G$43,5,FALSE),數值索引!$L$4:$R$10,程式讀取頁!$G51+1,FALSE)*VLOOKUP($H51,數值索引!$L$14:$N$22,3,FALSE))</f>
        <v>502</v>
      </c>
      <c r="T51" s="74">
        <f>INT(HLOOKUP(VLOOKUP($N51&amp;$M51,數值索引!$B$3:$G$43,6,FALSE),數值索引!$L$4:$R$10,程式讀取頁!$G51+1,FALSE)*VLOOKUP($H51,數值索引!$L$14:$N$22,3,FALSE))</f>
        <v>72</v>
      </c>
      <c r="X51" s="74">
        <v>0</v>
      </c>
      <c r="Y51" s="74">
        <v>0</v>
      </c>
      <c r="Z51" s="74">
        <v>0</v>
      </c>
      <c r="AA51" s="74">
        <v>0</v>
      </c>
      <c r="AB51" s="103">
        <v>1</v>
      </c>
      <c r="AC51" s="103">
        <v>-12</v>
      </c>
      <c r="AD51" s="103">
        <v>25</v>
      </c>
    </row>
    <row r="52" spans="1:30" s="74" customFormat="1">
      <c r="A52" s="74">
        <v>1</v>
      </c>
      <c r="B52" s="198">
        <v>30000410</v>
      </c>
      <c r="C52" s="74">
        <v>43</v>
      </c>
      <c r="D52" s="74" t="s">
        <v>977</v>
      </c>
      <c r="E52" s="74" t="s">
        <v>978</v>
      </c>
      <c r="F52" s="74" t="s">
        <v>814</v>
      </c>
      <c r="G52" s="74">
        <v>5</v>
      </c>
      <c r="H52" s="74">
        <v>1</v>
      </c>
      <c r="I52" s="74">
        <v>3000</v>
      </c>
      <c r="J52" s="74">
        <v>1</v>
      </c>
      <c r="L52" s="74">
        <v>1</v>
      </c>
      <c r="M52" s="91" t="s">
        <v>729</v>
      </c>
      <c r="N52" s="156" t="s">
        <v>790</v>
      </c>
      <c r="O52" s="91">
        <v>31700000</v>
      </c>
      <c r="P52" s="74">
        <f>INT(HLOOKUP(VLOOKUP($N52&amp;$M52,數值索引!$B$3:$G$43,2,FALSE),數值索引!$L$4:$R$10,程式讀取頁!$G52+1,FALSE)*VLOOKUP($H52,數值索引!$L$14:$N$22,3,FALSE))</f>
        <v>502</v>
      </c>
      <c r="Q52" s="74">
        <f>INT(HLOOKUP(VLOOKUP($N52&amp;$M52,數值索引!$B$3:$G$43,3,FALSE),數值索引!$L$4:$R$10,程式讀取頁!$G52+1,FALSE)*VLOOKUP($H52,數值索引!$L$14:$N$22,3,FALSE))</f>
        <v>167</v>
      </c>
      <c r="R52" s="74">
        <f>INT(HLOOKUP(VLOOKUP($N52&amp;$M52,數值索引!$B$3:$G$43,4,FALSE),數值索引!$L$4:$R$10,程式讀取頁!$G52+1,FALSE)*VLOOKUP($H52,數值索引!$L$14:$N$22,3,FALSE))</f>
        <v>72</v>
      </c>
      <c r="S52" s="74">
        <f>INT(HLOOKUP(VLOOKUP($N52&amp;$M52,數值索引!$B$3:$G$43,5,FALSE),數值索引!$L$4:$R$10,程式讀取頁!$G52+1,FALSE)*VLOOKUP($H52,數值索引!$L$14:$N$22,3,FALSE))</f>
        <v>240</v>
      </c>
      <c r="T52" s="74">
        <f>INT(HLOOKUP(VLOOKUP($N52&amp;$M52,數值索引!$B$3:$G$43,6,FALSE),數值索引!$L$4:$R$10,程式讀取頁!$G52+1,FALSE)*VLOOKUP($H52,數值索引!$L$14:$N$22,3,FALSE))</f>
        <v>352</v>
      </c>
      <c r="X52" s="74">
        <v>0</v>
      </c>
      <c r="Y52" s="74">
        <v>0</v>
      </c>
      <c r="Z52" s="74">
        <v>0</v>
      </c>
      <c r="AA52" s="74">
        <v>0</v>
      </c>
      <c r="AB52" s="103">
        <v>0</v>
      </c>
      <c r="AC52" s="103">
        <v>-10</v>
      </c>
      <c r="AD52" s="103">
        <v>23</v>
      </c>
    </row>
    <row r="53" spans="1:30" s="74" customFormat="1">
      <c r="A53" s="74">
        <v>1</v>
      </c>
      <c r="B53" s="198">
        <v>30000420</v>
      </c>
      <c r="D53" s="74" t="s">
        <v>878</v>
      </c>
      <c r="E53" s="74" t="s">
        <v>979</v>
      </c>
      <c r="F53" s="74" t="s">
        <v>879</v>
      </c>
      <c r="G53" s="74">
        <v>3</v>
      </c>
      <c r="H53" s="74">
        <v>1</v>
      </c>
      <c r="I53" s="74">
        <v>3000</v>
      </c>
      <c r="J53" s="74">
        <v>1</v>
      </c>
      <c r="L53" s="74">
        <v>1</v>
      </c>
      <c r="M53" s="91" t="s">
        <v>730</v>
      </c>
      <c r="N53" s="156" t="s">
        <v>790</v>
      </c>
      <c r="O53" s="91">
        <f>VLOOKUP(M53,[1]數值索引!$I:$J,2,FALSE)</f>
        <v>31700001</v>
      </c>
      <c r="P53" s="74">
        <f>INT(HLOOKUP(VLOOKUP($N53&amp;$M53,數值索引!$B$3:$G$43,2,FALSE),數值索引!$L$4:$R$10,程式讀取頁!$G53+1,FALSE)*VLOOKUP($H53,數值索引!$L$14:$N$22,3,FALSE))</f>
        <v>237</v>
      </c>
      <c r="Q53" s="74">
        <f>INT(HLOOKUP(VLOOKUP($N53&amp;$M53,數值索引!$B$3:$G$43,3,FALSE),數值索引!$L$4:$R$10,程式讀取頁!$G53+1,FALSE)*VLOOKUP($H53,數值索引!$L$14:$N$22,3,FALSE))</f>
        <v>317</v>
      </c>
      <c r="R53" s="74">
        <f>INT(HLOOKUP(VLOOKUP($N53&amp;$M53,數值索引!$B$3:$G$43,4,FALSE),數值索引!$L$4:$R$10,程式讀取頁!$G53+1,FALSE)*VLOOKUP($H53,數值索引!$L$14:$N$22,3,FALSE))</f>
        <v>173</v>
      </c>
      <c r="S53" s="74">
        <f>INT(HLOOKUP(VLOOKUP($N53&amp;$M53,數值索引!$B$3:$G$43,5,FALSE),數值索引!$L$4:$R$10,程式讀取頁!$G53+1,FALSE)*VLOOKUP($H53,數值索引!$L$14:$N$22,3,FALSE))</f>
        <v>60</v>
      </c>
      <c r="T53" s="74">
        <f>INT(HLOOKUP(VLOOKUP($N53&amp;$M53,數值索引!$B$3:$G$43,6,FALSE),數值索引!$L$4:$R$10,程式讀取頁!$G53+1,FALSE)*VLOOKUP($H53,數值索引!$L$14:$N$22,3,FALSE))</f>
        <v>129</v>
      </c>
      <c r="X53" s="74">
        <v>0</v>
      </c>
      <c r="Y53" s="74">
        <v>0</v>
      </c>
      <c r="Z53" s="74">
        <v>1</v>
      </c>
      <c r="AA53" s="74">
        <v>0</v>
      </c>
      <c r="AB53" s="103">
        <v>1</v>
      </c>
      <c r="AC53" s="103">
        <v>-12</v>
      </c>
      <c r="AD53" s="103">
        <v>25</v>
      </c>
    </row>
    <row r="54" spans="1:30" s="74" customFormat="1">
      <c r="A54" s="74">
        <v>1</v>
      </c>
      <c r="B54" s="198">
        <v>30000421</v>
      </c>
      <c r="D54" s="74" t="s">
        <v>980</v>
      </c>
      <c r="E54" s="74" t="s">
        <v>981</v>
      </c>
      <c r="F54" s="74" t="s">
        <v>880</v>
      </c>
      <c r="G54" s="74">
        <v>4</v>
      </c>
      <c r="H54" s="74">
        <v>1</v>
      </c>
      <c r="I54" s="74">
        <v>3000</v>
      </c>
      <c r="J54" s="74">
        <v>1</v>
      </c>
      <c r="L54" s="74">
        <v>1</v>
      </c>
      <c r="M54" s="91" t="s">
        <v>730</v>
      </c>
      <c r="N54" s="156" t="s">
        <v>790</v>
      </c>
      <c r="O54" s="91">
        <f>VLOOKUP(M54,[1]數值索引!$I:$J,2,FALSE)</f>
        <v>31700001</v>
      </c>
      <c r="P54" s="74">
        <f>INT(HLOOKUP(VLOOKUP($N54&amp;$M54,數值索引!$B$3:$G$43,2,FALSE),數值索引!$L$4:$R$10,程式讀取頁!$G54+1,FALSE)*VLOOKUP($H54,數值索引!$L$14:$N$22,3,FALSE))</f>
        <v>289</v>
      </c>
      <c r="Q54" s="74">
        <f>INT(HLOOKUP(VLOOKUP($N54&amp;$M54,數值索引!$B$3:$G$43,3,FALSE),數值索引!$L$4:$R$10,程式讀取頁!$G54+1,FALSE)*VLOOKUP($H54,數值索引!$L$14:$N$22,3,FALSE))</f>
        <v>399</v>
      </c>
      <c r="R54" s="74">
        <f>INT(HLOOKUP(VLOOKUP($N54&amp;$M54,數值索引!$B$3:$G$43,4,FALSE),數值索引!$L$4:$R$10,程式讀取頁!$G54+1,FALSE)*VLOOKUP($H54,數值索引!$L$14:$N$22,3,FALSE))</f>
        <v>204</v>
      </c>
      <c r="S54" s="74">
        <f>INT(HLOOKUP(VLOOKUP($N54&amp;$M54,數值索引!$B$3:$G$43,5,FALSE),數值索引!$L$4:$R$10,程式讀取頁!$G54+1,FALSE)*VLOOKUP($H54,數值索引!$L$14:$N$22,3,FALSE))</f>
        <v>66</v>
      </c>
      <c r="T54" s="74">
        <f>INT(HLOOKUP(VLOOKUP($N54&amp;$M54,數值索引!$B$3:$G$43,6,FALSE),數值索引!$L$4:$R$10,程式讀取頁!$G54+1,FALSE)*VLOOKUP($H54,數值索引!$L$14:$N$22,3,FALSE))</f>
        <v>147</v>
      </c>
      <c r="X54" s="74">
        <v>0</v>
      </c>
      <c r="Y54" s="74">
        <v>0</v>
      </c>
      <c r="Z54" s="74">
        <v>1</v>
      </c>
      <c r="AA54" s="74">
        <v>0</v>
      </c>
      <c r="AB54" s="103">
        <v>1</v>
      </c>
      <c r="AC54" s="103">
        <v>-12</v>
      </c>
      <c r="AD54" s="103">
        <v>25</v>
      </c>
    </row>
    <row r="55" spans="1:30" s="74" customFormat="1">
      <c r="A55" s="74">
        <v>1</v>
      </c>
      <c r="B55" s="198">
        <v>30000422</v>
      </c>
      <c r="D55" s="74" t="s">
        <v>982</v>
      </c>
      <c r="E55" s="74" t="s">
        <v>983</v>
      </c>
      <c r="F55" s="74" t="s">
        <v>882</v>
      </c>
      <c r="G55" s="74">
        <v>5</v>
      </c>
      <c r="H55" s="74">
        <v>1</v>
      </c>
      <c r="I55" s="74">
        <v>3000</v>
      </c>
      <c r="J55" s="74">
        <v>1</v>
      </c>
      <c r="L55" s="74">
        <v>1</v>
      </c>
      <c r="M55" s="91" t="s">
        <v>730</v>
      </c>
      <c r="N55" s="156" t="s">
        <v>790</v>
      </c>
      <c r="O55" s="91">
        <f>VLOOKUP(M55,[1]數值索引!$I:$J,2,FALSE)</f>
        <v>31700001</v>
      </c>
      <c r="P55" s="74">
        <f>INT(HLOOKUP(VLOOKUP($N55&amp;$M55,數值索引!$B$3:$G$43,2,FALSE),數值索引!$L$4:$R$10,程式讀取頁!$G55+1,FALSE)*VLOOKUP($H55,數值索引!$L$14:$N$22,3,FALSE))</f>
        <v>352</v>
      </c>
      <c r="Q55" s="74">
        <f>INT(HLOOKUP(VLOOKUP($N55&amp;$M55,數值索引!$B$3:$G$43,3,FALSE),數值索引!$L$4:$R$10,程式讀取頁!$G55+1,FALSE)*VLOOKUP($H55,數值索引!$L$14:$N$22,3,FALSE))</f>
        <v>502</v>
      </c>
      <c r="R55" s="74">
        <f>INT(HLOOKUP(VLOOKUP($N55&amp;$M55,數值索引!$B$3:$G$43,4,FALSE),數值索引!$L$4:$R$10,程式讀取頁!$G55+1,FALSE)*VLOOKUP($H55,數值索引!$L$14:$N$22,3,FALSE))</f>
        <v>240</v>
      </c>
      <c r="S55" s="74">
        <f>INT(HLOOKUP(VLOOKUP($N55&amp;$M55,數值索引!$B$3:$G$43,5,FALSE),數值索引!$L$4:$R$10,程式讀取頁!$G55+1,FALSE)*VLOOKUP($H55,數值索引!$L$14:$N$22,3,FALSE))</f>
        <v>72</v>
      </c>
      <c r="T55" s="74">
        <f>INT(HLOOKUP(VLOOKUP($N55&amp;$M55,數值索引!$B$3:$G$43,6,FALSE),數值索引!$L$4:$R$10,程式讀取頁!$G55+1,FALSE)*VLOOKUP($H55,數值索引!$L$14:$N$22,3,FALSE))</f>
        <v>167</v>
      </c>
      <c r="X55" s="74">
        <v>0</v>
      </c>
      <c r="Y55" s="74">
        <v>0</v>
      </c>
      <c r="Z55" s="74">
        <v>0</v>
      </c>
      <c r="AA55" s="74">
        <v>0</v>
      </c>
      <c r="AB55" s="103">
        <v>1</v>
      </c>
      <c r="AC55" s="103">
        <v>-12</v>
      </c>
      <c r="AD55" s="103">
        <v>25</v>
      </c>
    </row>
    <row r="56" spans="1:30" s="75" customFormat="1">
      <c r="A56" s="75">
        <v>1</v>
      </c>
      <c r="B56" s="201">
        <v>30010000</v>
      </c>
      <c r="C56" s="75">
        <v>1</v>
      </c>
      <c r="D56" s="75" t="s">
        <v>984</v>
      </c>
      <c r="E56" s="75" t="s">
        <v>984</v>
      </c>
      <c r="F56" s="75" t="s">
        <v>604</v>
      </c>
      <c r="G56" s="75">
        <v>1</v>
      </c>
      <c r="H56" s="75">
        <v>2</v>
      </c>
      <c r="I56" s="75">
        <v>3001</v>
      </c>
      <c r="J56" s="75">
        <v>2</v>
      </c>
      <c r="K56" s="75">
        <v>3</v>
      </c>
      <c r="L56" s="75">
        <v>1</v>
      </c>
      <c r="M56" s="94" t="s">
        <v>736</v>
      </c>
      <c r="N56" s="158" t="s">
        <v>790</v>
      </c>
      <c r="O56" s="94">
        <f>VLOOKUP(M56,數值索引!$I:$J,2,FALSE)</f>
        <v>31700002</v>
      </c>
      <c r="P56" s="74">
        <f>INT(HLOOKUP(VLOOKUP($N56&amp;$M56,數值索引!$B$3:$G$43,2,FALSE),數值索引!$L$4:$R$10,程式讀取頁!$G56+1,FALSE)*VLOOKUP($H56,數值索引!$L$14:$N$22,3,FALSE))</f>
        <v>220</v>
      </c>
      <c r="Q56" s="74">
        <f>INT(HLOOKUP(VLOOKUP($N56&amp;$M56,數值索引!$B$3:$G$43,3,FALSE),數值索引!$L$4:$R$10,程式讀取頁!$G56+1,FALSE)*VLOOKUP($H56,數值索引!$L$14:$N$22,3,FALSE))</f>
        <v>110</v>
      </c>
      <c r="R56" s="74">
        <f>INT(HLOOKUP(VLOOKUP($N56&amp;$M56,數值索引!$B$3:$G$43,4,FALSE),數值索引!$L$4:$R$10,程式讀取頁!$G56+1,FALSE)*VLOOKUP($H56,數值索引!$L$14:$N$22,3,FALSE))</f>
        <v>440</v>
      </c>
      <c r="S56" s="74">
        <f>INT(HLOOKUP(VLOOKUP($N56&amp;$M56,數值索引!$B$3:$G$43,5,FALSE),數值索引!$L$4:$R$10,程式讀取頁!$G56+1,FALSE)*VLOOKUP($H56,數值索引!$L$14:$N$22,3,FALSE))</f>
        <v>352</v>
      </c>
      <c r="T56" s="74">
        <f>INT(HLOOKUP(VLOOKUP($N56&amp;$M56,數值索引!$B$3:$G$43,6,FALSE),數值索引!$L$4:$R$10,程式讀取頁!$G56+1,FALSE)*VLOOKUP($H56,數值索引!$L$14:$N$22,3,FALSE))</f>
        <v>275</v>
      </c>
      <c r="X56" s="75">
        <v>0</v>
      </c>
      <c r="Y56" s="75">
        <v>0</v>
      </c>
      <c r="Z56" s="75">
        <v>0</v>
      </c>
      <c r="AA56" s="75">
        <v>0</v>
      </c>
      <c r="AB56" s="104">
        <v>3</v>
      </c>
      <c r="AC56" s="104">
        <v>-5</v>
      </c>
      <c r="AD56" s="94">
        <v>25</v>
      </c>
    </row>
    <row r="57" spans="1:30" s="75" customFormat="1">
      <c r="A57" s="75">
        <v>1</v>
      </c>
      <c r="B57" s="201">
        <v>30010010</v>
      </c>
      <c r="C57" s="75">
        <v>2</v>
      </c>
      <c r="D57" s="228" t="s">
        <v>985</v>
      </c>
      <c r="E57" s="221" t="s">
        <v>986</v>
      </c>
      <c r="F57" s="75" t="s">
        <v>606</v>
      </c>
      <c r="G57" s="74">
        <v>2</v>
      </c>
      <c r="H57" s="75">
        <v>2</v>
      </c>
      <c r="I57" s="75">
        <v>3001</v>
      </c>
      <c r="J57" s="75">
        <v>2</v>
      </c>
      <c r="K57" s="75">
        <v>3</v>
      </c>
      <c r="L57" s="75">
        <v>1</v>
      </c>
      <c r="M57" s="94" t="s">
        <v>726</v>
      </c>
      <c r="N57" s="158" t="s">
        <v>790</v>
      </c>
      <c r="O57" s="94">
        <f>VLOOKUP(M57,數值索引!$I:$J,2,FALSE)</f>
        <v>31700000</v>
      </c>
      <c r="P57" s="74">
        <f>INT(HLOOKUP(VLOOKUP($N57&amp;$M57,數值索引!$B$3:$G$43,2,FALSE),數值索引!$L$4:$R$10,程式讀取頁!$G57+1,FALSE)*VLOOKUP($H57,數值索引!$L$14:$N$22,3,FALSE))</f>
        <v>554</v>
      </c>
      <c r="Q57" s="74">
        <f>INT(HLOOKUP(VLOOKUP($N57&amp;$M57,數值索引!$B$3:$G$43,3,FALSE),數值索引!$L$4:$R$10,程式讀取頁!$G57+1,FALSE)*VLOOKUP($H57,數值索引!$L$14:$N$22,3,FALSE))</f>
        <v>429</v>
      </c>
      <c r="R57" s="74">
        <f>INT(HLOOKUP(VLOOKUP($N57&amp;$M57,數值索引!$B$3:$G$43,4,FALSE),數值索引!$L$4:$R$10,程式讀取頁!$G57+1,FALSE)*VLOOKUP($H57,數值索引!$L$14:$N$22,3,FALSE))</f>
        <v>323</v>
      </c>
      <c r="S57" s="74">
        <f>INT(HLOOKUP(VLOOKUP($N57&amp;$M57,數值索引!$B$3:$G$43,5,FALSE),數值索引!$L$4:$R$10,程式讀取頁!$G57+1,FALSE)*VLOOKUP($H57,數值索引!$L$14:$N$22,3,FALSE))</f>
        <v>250</v>
      </c>
      <c r="T57" s="74">
        <f>INT(HLOOKUP(VLOOKUP($N57&amp;$M57,數值索引!$B$3:$G$43,6,FALSE),數值索引!$L$4:$R$10,程式讀取頁!$G57+1,FALSE)*VLOOKUP($H57,數值索引!$L$14:$N$22,3,FALSE))</f>
        <v>121</v>
      </c>
      <c r="X57" s="75">
        <v>0</v>
      </c>
      <c r="Y57" s="75">
        <v>0</v>
      </c>
      <c r="Z57" s="75">
        <v>1</v>
      </c>
      <c r="AA57" s="75">
        <v>0</v>
      </c>
      <c r="AB57" s="104">
        <v>3</v>
      </c>
      <c r="AC57" s="104">
        <v>-5</v>
      </c>
      <c r="AD57" s="94">
        <v>25</v>
      </c>
    </row>
    <row r="58" spans="1:30" s="75" customFormat="1">
      <c r="A58" s="75">
        <v>1</v>
      </c>
      <c r="B58" s="201">
        <v>30010011</v>
      </c>
      <c r="C58" s="75">
        <v>3</v>
      </c>
      <c r="D58" s="228" t="s">
        <v>987</v>
      </c>
      <c r="E58" s="221" t="s">
        <v>988</v>
      </c>
      <c r="F58" s="75" t="s">
        <v>608</v>
      </c>
      <c r="G58" s="74">
        <v>4</v>
      </c>
      <c r="H58" s="75">
        <v>2</v>
      </c>
      <c r="I58" s="75">
        <v>3001</v>
      </c>
      <c r="J58" s="75">
        <v>2</v>
      </c>
      <c r="K58" s="75">
        <v>3</v>
      </c>
      <c r="L58" s="75">
        <v>1</v>
      </c>
      <c r="M58" s="94" t="s">
        <v>726</v>
      </c>
      <c r="N58" s="158" t="s">
        <v>786</v>
      </c>
      <c r="O58" s="94">
        <f>VLOOKUP(M58,數值索引!$I:$J,2,FALSE)</f>
        <v>31700000</v>
      </c>
      <c r="P58" s="74">
        <f>INT(HLOOKUP(VLOOKUP($N58&amp;$M58,數值索引!$B$3:$G$43,2,FALSE),數值索引!$L$4:$R$10,程式讀取頁!$G58+1,FALSE)*VLOOKUP($H58,數值索引!$L$14:$N$22,3,FALSE))</f>
        <v>1205</v>
      </c>
      <c r="Q58" s="74">
        <f>INT(HLOOKUP(VLOOKUP($N58&amp;$M58,數值索引!$B$3:$G$43,3,FALSE),數值索引!$L$4:$R$10,程式讀取頁!$G58+1,FALSE)*VLOOKUP($H58,數值索引!$L$14:$N$22,3,FALSE))</f>
        <v>448</v>
      </c>
      <c r="R58" s="74">
        <f>INT(HLOOKUP(VLOOKUP($N58&amp;$M58,數值索引!$B$3:$G$43,4,FALSE),數值索引!$L$4:$R$10,程式讀取頁!$G58+1,FALSE)*VLOOKUP($H58,數值索引!$L$14:$N$22,3,FALSE))</f>
        <v>323</v>
      </c>
      <c r="S58" s="74">
        <f>INT(HLOOKUP(VLOOKUP($N58&amp;$M58,數值索引!$B$3:$G$43,5,FALSE),數值索引!$L$4:$R$10,程式讀取頁!$G58+1,FALSE)*VLOOKUP($H58,數值索引!$L$14:$N$22,3,FALSE))</f>
        <v>145</v>
      </c>
      <c r="T58" s="74">
        <f>INT(HLOOKUP(VLOOKUP($N58&amp;$M58,數值索引!$B$3:$G$43,6,FALSE),數值索引!$L$4:$R$10,程式讀取頁!$G58+1,FALSE)*VLOOKUP($H58,數值索引!$L$14:$N$22,3,FALSE))</f>
        <v>145</v>
      </c>
      <c r="X58" s="75">
        <v>0</v>
      </c>
      <c r="Y58" s="75">
        <v>0</v>
      </c>
      <c r="Z58" s="75">
        <v>0</v>
      </c>
      <c r="AA58" s="75">
        <v>0</v>
      </c>
      <c r="AB58" s="104">
        <v>3</v>
      </c>
      <c r="AC58" s="104">
        <v>-5</v>
      </c>
      <c r="AD58" s="94">
        <v>25</v>
      </c>
    </row>
    <row r="59" spans="1:30" s="75" customFormat="1">
      <c r="A59" s="75">
        <v>1</v>
      </c>
      <c r="B59" s="201">
        <v>30010020</v>
      </c>
      <c r="C59" s="75">
        <v>4</v>
      </c>
      <c r="D59" s="228" t="s">
        <v>989</v>
      </c>
      <c r="E59" s="75" t="s">
        <v>990</v>
      </c>
      <c r="F59" s="75" t="s">
        <v>612</v>
      </c>
      <c r="G59" s="75">
        <v>3</v>
      </c>
      <c r="H59" s="75">
        <v>2</v>
      </c>
      <c r="I59" s="75">
        <v>3001</v>
      </c>
      <c r="J59" s="75">
        <v>2</v>
      </c>
      <c r="K59" s="75">
        <v>3</v>
      </c>
      <c r="L59" s="75">
        <v>1</v>
      </c>
      <c r="M59" s="94" t="s">
        <v>735</v>
      </c>
      <c r="N59" s="158" t="s">
        <v>790</v>
      </c>
      <c r="O59" s="94">
        <f>VLOOKUP(M59,數值索引!$I:$J,2,FALSE)</f>
        <v>31700002</v>
      </c>
      <c r="P59" s="74">
        <f>INT(HLOOKUP(VLOOKUP($N59&amp;$M59,數值索引!$B$3:$G$43,2,FALSE),數值索引!$L$4:$R$10,程式讀取頁!$G59+1,FALSE)*VLOOKUP($H59,數值索引!$L$14:$N$22,3,FALSE))</f>
        <v>132</v>
      </c>
      <c r="Q59" s="74">
        <f>INT(HLOOKUP(VLOOKUP($N59&amp;$M59,數值索引!$B$3:$G$43,3,FALSE),數值索引!$L$4:$R$10,程式讀取頁!$G59+1,FALSE)*VLOOKUP($H59,數值索引!$L$14:$N$22,3,FALSE))</f>
        <v>521</v>
      </c>
      <c r="R59" s="74">
        <f>INT(HLOOKUP(VLOOKUP($N59&amp;$M59,數值索引!$B$3:$G$43,4,FALSE),數值索引!$L$4:$R$10,程式讀取頁!$G59+1,FALSE)*VLOOKUP($H59,數值索引!$L$14:$N$22,3,FALSE))</f>
        <v>697</v>
      </c>
      <c r="S59" s="74">
        <f>INT(HLOOKUP(VLOOKUP($N59&amp;$M59,數值索引!$B$3:$G$43,5,FALSE),數值索引!$L$4:$R$10,程式讀取頁!$G59+1,FALSE)*VLOOKUP($H59,數值索引!$L$14:$N$22,3,FALSE))</f>
        <v>380</v>
      </c>
      <c r="T59" s="74">
        <f>INT(HLOOKUP(VLOOKUP($N59&amp;$M59,數值索引!$B$3:$G$43,6,FALSE),數值索引!$L$4:$R$10,程式讀取頁!$G59+1,FALSE)*VLOOKUP($H59,數值索引!$L$14:$N$22,3,FALSE))</f>
        <v>283</v>
      </c>
      <c r="U59" s="75">
        <v>31720022</v>
      </c>
      <c r="X59" s="75">
        <v>0</v>
      </c>
      <c r="Y59" s="75">
        <v>0</v>
      </c>
      <c r="Z59" s="75">
        <v>0</v>
      </c>
      <c r="AA59" s="75">
        <v>0</v>
      </c>
      <c r="AB59" s="104">
        <v>1</v>
      </c>
      <c r="AC59" s="104">
        <v>-3</v>
      </c>
      <c r="AD59" s="94">
        <v>15</v>
      </c>
    </row>
    <row r="60" spans="1:30" s="75" customFormat="1">
      <c r="A60" s="75">
        <v>1</v>
      </c>
      <c r="B60" s="201">
        <v>30010030</v>
      </c>
      <c r="C60" s="75">
        <v>5</v>
      </c>
      <c r="D60" s="75" t="s">
        <v>991</v>
      </c>
      <c r="E60" s="75" t="s">
        <v>992</v>
      </c>
      <c r="F60" s="75" t="s">
        <v>903</v>
      </c>
      <c r="G60" s="75">
        <v>4</v>
      </c>
      <c r="H60" s="75">
        <v>2</v>
      </c>
      <c r="I60" s="75">
        <v>3001</v>
      </c>
      <c r="J60" s="75">
        <v>2</v>
      </c>
      <c r="K60" s="75">
        <v>3</v>
      </c>
      <c r="L60" s="75">
        <v>1</v>
      </c>
      <c r="M60" s="94" t="s">
        <v>731</v>
      </c>
      <c r="N60" s="158" t="s">
        <v>790</v>
      </c>
      <c r="O60" s="94">
        <v>31700000</v>
      </c>
      <c r="P60" s="74">
        <f>INT(HLOOKUP(VLOOKUP($N60&amp;$M60,數值索引!$B$3:$G$43,2,FALSE),數值索引!$L$4:$R$10,程式讀取頁!$G60+1,FALSE)*VLOOKUP($H60,數值索引!$L$14:$N$22,3,FALSE))</f>
        <v>323</v>
      </c>
      <c r="Q60" s="74">
        <f>INT(HLOOKUP(VLOOKUP($N60&amp;$M60,數值索引!$B$3:$G$43,3,FALSE),數值索引!$L$4:$R$10,程式讀取頁!$G60+1,FALSE)*VLOOKUP($H60,數值索引!$L$14:$N$22,3,FALSE))</f>
        <v>877</v>
      </c>
      <c r="R60" s="74">
        <f>INT(HLOOKUP(VLOOKUP($N60&amp;$M60,數值索引!$B$3:$G$43,4,FALSE),數值索引!$L$4:$R$10,程式讀取頁!$G60+1,FALSE)*VLOOKUP($H60,數值索引!$L$14:$N$22,3,FALSE))</f>
        <v>635</v>
      </c>
      <c r="S60" s="74">
        <f>INT(HLOOKUP(VLOOKUP($N60&amp;$M60,數值索引!$B$3:$G$43,5,FALSE),數值索引!$L$4:$R$10,程式讀取頁!$G60+1,FALSE)*VLOOKUP($H60,數值索引!$L$14:$N$22,3,FALSE))</f>
        <v>448</v>
      </c>
      <c r="T60" s="74">
        <f>INT(HLOOKUP(VLOOKUP($N60&amp;$M60,數值索引!$B$3:$G$43,6,FALSE),數值索引!$L$4:$R$10,程式讀取頁!$G60+1,FALSE)*VLOOKUP($H60,數值索引!$L$14:$N$22,3,FALSE))</f>
        <v>145</v>
      </c>
      <c r="X60" s="75">
        <v>0</v>
      </c>
      <c r="Y60" s="75">
        <v>0</v>
      </c>
      <c r="Z60" s="75">
        <v>1</v>
      </c>
      <c r="AA60" s="75">
        <v>0</v>
      </c>
      <c r="AB60" s="104">
        <v>3</v>
      </c>
      <c r="AC60" s="104">
        <v>-5</v>
      </c>
      <c r="AD60" s="94">
        <v>25</v>
      </c>
    </row>
    <row r="61" spans="1:30" s="75" customFormat="1">
      <c r="A61" s="75">
        <v>1</v>
      </c>
      <c r="B61" s="201">
        <v>30010031</v>
      </c>
      <c r="D61" s="75" t="s">
        <v>993</v>
      </c>
      <c r="E61" s="75" t="s">
        <v>994</v>
      </c>
      <c r="F61" s="75" t="s">
        <v>873</v>
      </c>
      <c r="G61" s="75">
        <v>3</v>
      </c>
      <c r="H61" s="75">
        <v>2</v>
      </c>
      <c r="I61" s="75">
        <v>3001</v>
      </c>
      <c r="J61" s="75">
        <v>2</v>
      </c>
      <c r="K61" s="75">
        <v>3</v>
      </c>
      <c r="L61" s="75">
        <v>1</v>
      </c>
      <c r="M61" s="94" t="s">
        <v>731</v>
      </c>
      <c r="N61" s="158" t="s">
        <v>790</v>
      </c>
      <c r="O61" s="94">
        <f>VLOOKUP(M61,[1]數值索引!$I:$J,2,FALSE)</f>
        <v>31700001</v>
      </c>
      <c r="P61" s="74">
        <f>INT(HLOOKUP(VLOOKUP($N61&amp;$M61,數值索引!$B$3:$G$43,2,FALSE),數值索引!$L$4:$R$10,程式讀取頁!$G61+1,FALSE)*VLOOKUP($H61,數值索引!$L$14:$N$22,3,FALSE))</f>
        <v>283</v>
      </c>
      <c r="Q61" s="74">
        <f>INT(HLOOKUP(VLOOKUP($N61&amp;$M61,數值索引!$B$3:$G$43,3,FALSE),數值索引!$L$4:$R$10,程式讀取頁!$G61+1,FALSE)*VLOOKUP($H61,數值索引!$L$14:$N$22,3,FALSE))</f>
        <v>697</v>
      </c>
      <c r="R61" s="74">
        <f>INT(HLOOKUP(VLOOKUP($N61&amp;$M61,數值索引!$B$3:$G$43,4,FALSE),數值索引!$L$4:$R$10,程式讀取頁!$G61+1,FALSE)*VLOOKUP($H61,數值索引!$L$14:$N$22,3,FALSE))</f>
        <v>521</v>
      </c>
      <c r="S61" s="74">
        <f>INT(HLOOKUP(VLOOKUP($N61&amp;$M61,數值索引!$B$3:$G$43,5,FALSE),數值索引!$L$4:$R$10,程式讀取頁!$G61+1,FALSE)*VLOOKUP($H61,數值索引!$L$14:$N$22,3,FALSE))</f>
        <v>380</v>
      </c>
      <c r="T61" s="74">
        <f>INT(HLOOKUP(VLOOKUP($N61&amp;$M61,數值索引!$B$3:$G$43,6,FALSE),數值索引!$L$4:$R$10,程式讀取頁!$G61+1,FALSE)*VLOOKUP($H61,數值索引!$L$14:$N$22,3,FALSE))</f>
        <v>132</v>
      </c>
      <c r="AB61" s="104">
        <v>3</v>
      </c>
      <c r="AC61" s="104">
        <v>-5</v>
      </c>
      <c r="AD61" s="94">
        <v>25</v>
      </c>
    </row>
    <row r="62" spans="1:30" s="75" customFormat="1">
      <c r="A62" s="75">
        <v>1</v>
      </c>
      <c r="B62" s="201">
        <v>30010032</v>
      </c>
      <c r="D62" s="75" t="s">
        <v>995</v>
      </c>
      <c r="E62" s="75" t="s">
        <v>996</v>
      </c>
      <c r="F62" s="75" t="s">
        <v>885</v>
      </c>
      <c r="G62" s="75">
        <v>5</v>
      </c>
      <c r="H62" s="75">
        <v>2</v>
      </c>
      <c r="I62" s="75">
        <v>3001</v>
      </c>
      <c r="J62" s="75">
        <v>2</v>
      </c>
      <c r="K62" s="75">
        <v>3</v>
      </c>
      <c r="L62" s="75">
        <v>1</v>
      </c>
      <c r="M62" s="94" t="s">
        <v>731</v>
      </c>
      <c r="N62" s="158" t="s">
        <v>790</v>
      </c>
      <c r="O62" s="94">
        <f>VLOOKUP(M62,[1]數值索引!$I:$J,2,FALSE)</f>
        <v>31700001</v>
      </c>
      <c r="P62" s="74">
        <f>INT(HLOOKUP(VLOOKUP($N62&amp;$M62,數值索引!$B$3:$G$43,2,FALSE),數值索引!$L$4:$R$10,程式讀取頁!$G62+1,FALSE)*VLOOKUP($H62,數值索引!$L$14:$N$22,3,FALSE))</f>
        <v>367</v>
      </c>
      <c r="Q62" s="74">
        <f>INT(HLOOKUP(VLOOKUP($N62&amp;$M62,數值索引!$B$3:$G$43,3,FALSE),數值索引!$L$4:$R$10,程式讀取頁!$G62+1,FALSE)*VLOOKUP($H62,數值索引!$L$14:$N$22,3,FALSE))</f>
        <v>1104</v>
      </c>
      <c r="R62" s="74">
        <f>INT(HLOOKUP(VLOOKUP($N62&amp;$M62,數值索引!$B$3:$G$43,4,FALSE),數值索引!$L$4:$R$10,程式讀取頁!$G62+1,FALSE)*VLOOKUP($H62,數值索引!$L$14:$N$22,3,FALSE))</f>
        <v>774</v>
      </c>
      <c r="S62" s="74">
        <f>INT(HLOOKUP(VLOOKUP($N62&amp;$M62,數值索引!$B$3:$G$43,5,FALSE),數值索引!$L$4:$R$10,程式讀取頁!$G62+1,FALSE)*VLOOKUP($H62,數值索引!$L$14:$N$22,3,FALSE))</f>
        <v>528</v>
      </c>
      <c r="T62" s="74">
        <f>INT(HLOOKUP(VLOOKUP($N62&amp;$M62,數值索引!$B$3:$G$43,6,FALSE),數值索引!$L$4:$R$10,程式讀取頁!$G62+1,FALSE)*VLOOKUP($H62,數值索引!$L$14:$N$22,3,FALSE))</f>
        <v>158</v>
      </c>
      <c r="AB62" s="104">
        <v>3</v>
      </c>
      <c r="AC62" s="104">
        <v>-5</v>
      </c>
      <c r="AD62" s="94">
        <v>25</v>
      </c>
    </row>
    <row r="63" spans="1:30" s="75" customFormat="1">
      <c r="A63" s="75">
        <v>1</v>
      </c>
      <c r="B63" s="201">
        <v>30010040</v>
      </c>
      <c r="C63" s="75">
        <v>6</v>
      </c>
      <c r="D63" s="75" t="s">
        <v>997</v>
      </c>
      <c r="E63" s="75" t="s">
        <v>998</v>
      </c>
      <c r="F63" s="75" t="s">
        <v>614</v>
      </c>
      <c r="G63" s="75">
        <v>3</v>
      </c>
      <c r="H63" s="75">
        <v>2</v>
      </c>
      <c r="I63" s="75">
        <v>3001</v>
      </c>
      <c r="J63" s="75">
        <v>2</v>
      </c>
      <c r="K63" s="75">
        <v>3</v>
      </c>
      <c r="L63" s="75">
        <v>1</v>
      </c>
      <c r="M63" s="94" t="s">
        <v>727</v>
      </c>
      <c r="N63" s="158" t="s">
        <v>786</v>
      </c>
      <c r="O63" s="94">
        <f>VLOOKUP(M63,數值索引!$I:$J,2,FALSE)</f>
        <v>31700000</v>
      </c>
      <c r="P63" s="74">
        <f>INT(HLOOKUP(VLOOKUP($N63&amp;$M63,數值索引!$B$3:$G$43,2,FALSE),數值索引!$L$4:$R$10,程式讀取頁!$G63+1,FALSE)*VLOOKUP($H63,數值索引!$L$14:$N$22,3,FALSE))</f>
        <v>928</v>
      </c>
      <c r="Q63" s="74">
        <f>INT(HLOOKUP(VLOOKUP($N63&amp;$M63,數值索引!$B$3:$G$43,3,FALSE),數值索引!$L$4:$R$10,程式讀取頁!$G63+1,FALSE)*VLOOKUP($H63,數值索引!$L$14:$N$22,3,FALSE))</f>
        <v>132</v>
      </c>
      <c r="R63" s="74">
        <f>INT(HLOOKUP(VLOOKUP($N63&amp;$M63,數值索引!$B$3:$G$43,4,FALSE),數值索引!$L$4:$R$10,程式讀取頁!$G63+1,FALSE)*VLOOKUP($H63,數值索引!$L$14:$N$22,3,FALSE))</f>
        <v>380</v>
      </c>
      <c r="S63" s="74">
        <f>INT(HLOOKUP(VLOOKUP($N63&amp;$M63,數值索引!$B$3:$G$43,5,FALSE),數值索引!$L$4:$R$10,程式讀取頁!$G63+1,FALSE)*VLOOKUP($H63,數值索引!$L$14:$N$22,3,FALSE))</f>
        <v>283</v>
      </c>
      <c r="T63" s="74">
        <f>INT(HLOOKUP(VLOOKUP($N63&amp;$M63,數值索引!$B$3:$G$43,6,FALSE),數值索引!$L$4:$R$10,程式讀取頁!$G63+1,FALSE)*VLOOKUP($H63,數值索引!$L$14:$N$22,3,FALSE))</f>
        <v>132</v>
      </c>
      <c r="X63" s="75">
        <v>0</v>
      </c>
      <c r="Y63" s="75">
        <v>0</v>
      </c>
      <c r="Z63" s="75">
        <v>0</v>
      </c>
      <c r="AA63" s="75">
        <v>0</v>
      </c>
      <c r="AB63" s="104">
        <v>3</v>
      </c>
      <c r="AC63" s="104">
        <v>-5</v>
      </c>
      <c r="AD63" s="94">
        <v>25</v>
      </c>
    </row>
    <row r="64" spans="1:30" s="75" customFormat="1">
      <c r="A64" s="75">
        <v>1</v>
      </c>
      <c r="B64" s="201">
        <v>30010050</v>
      </c>
      <c r="C64" s="75">
        <v>7</v>
      </c>
      <c r="D64" s="75" t="s">
        <v>999</v>
      </c>
      <c r="E64" s="75" t="s">
        <v>1000</v>
      </c>
      <c r="F64" s="75" t="s">
        <v>618</v>
      </c>
      <c r="G64" s="75">
        <v>4</v>
      </c>
      <c r="H64" s="75">
        <v>2</v>
      </c>
      <c r="I64" s="75">
        <v>3001</v>
      </c>
      <c r="J64" s="75">
        <v>2</v>
      </c>
      <c r="K64" s="75">
        <v>3</v>
      </c>
      <c r="L64" s="75">
        <v>1</v>
      </c>
      <c r="M64" s="94" t="s">
        <v>726</v>
      </c>
      <c r="N64" s="158" t="s">
        <v>790</v>
      </c>
      <c r="O64" s="94">
        <f>VLOOKUP(M64,數值索引!$I:$J,2,FALSE)</f>
        <v>31700000</v>
      </c>
      <c r="P64" s="74">
        <f>INT(HLOOKUP(VLOOKUP($N64&amp;$M64,數值索引!$B$3:$G$43,2,FALSE),數值索引!$L$4:$R$10,程式讀取頁!$G64+1,FALSE)*VLOOKUP($H64,數值索引!$L$14:$N$22,3,FALSE))</f>
        <v>877</v>
      </c>
      <c r="Q64" s="74">
        <f>INT(HLOOKUP(VLOOKUP($N64&amp;$M64,數值索引!$B$3:$G$43,3,FALSE),數值索引!$L$4:$R$10,程式讀取頁!$G64+1,FALSE)*VLOOKUP($H64,數值索引!$L$14:$N$22,3,FALSE))</f>
        <v>635</v>
      </c>
      <c r="R64" s="74">
        <f>INT(HLOOKUP(VLOOKUP($N64&amp;$M64,數值索引!$B$3:$G$43,4,FALSE),數值索引!$L$4:$R$10,程式讀取頁!$G64+1,FALSE)*VLOOKUP($H64,數值索引!$L$14:$N$22,3,FALSE))</f>
        <v>448</v>
      </c>
      <c r="S64" s="74">
        <f>INT(HLOOKUP(VLOOKUP($N64&amp;$M64,數值索引!$B$3:$G$43,5,FALSE),數值索引!$L$4:$R$10,程式讀取頁!$G64+1,FALSE)*VLOOKUP($H64,數值索引!$L$14:$N$22,3,FALSE))</f>
        <v>323</v>
      </c>
      <c r="T64" s="74">
        <f>INT(HLOOKUP(VLOOKUP($N64&amp;$M64,數值索引!$B$3:$G$43,6,FALSE),數值索引!$L$4:$R$10,程式讀取頁!$G64+1,FALSE)*VLOOKUP($H64,數值索引!$L$14:$N$22,3,FALSE))</f>
        <v>145</v>
      </c>
      <c r="U64" s="75">
        <v>31720002</v>
      </c>
      <c r="X64" s="75">
        <v>0</v>
      </c>
      <c r="Y64" s="75">
        <v>0</v>
      </c>
      <c r="Z64" s="75">
        <v>0</v>
      </c>
      <c r="AA64" s="75">
        <v>0</v>
      </c>
      <c r="AB64" s="104">
        <v>2</v>
      </c>
      <c r="AC64" s="104">
        <v>2</v>
      </c>
      <c r="AD64" s="94">
        <v>15</v>
      </c>
    </row>
    <row r="65" spans="1:30" s="75" customFormat="1">
      <c r="A65" s="75">
        <v>0</v>
      </c>
      <c r="B65" s="201">
        <v>30010060</v>
      </c>
      <c r="C65" s="75">
        <v>8</v>
      </c>
      <c r="D65" s="229" t="s">
        <v>1001</v>
      </c>
      <c r="E65" s="229" t="s">
        <v>1002</v>
      </c>
      <c r="G65" s="75">
        <v>4</v>
      </c>
      <c r="H65" s="75">
        <v>2</v>
      </c>
      <c r="I65" s="75">
        <v>3001</v>
      </c>
      <c r="J65" s="75">
        <v>2</v>
      </c>
      <c r="K65" s="75">
        <v>3</v>
      </c>
      <c r="L65" s="75">
        <v>1</v>
      </c>
      <c r="M65" s="94" t="s">
        <v>733</v>
      </c>
      <c r="N65" s="158" t="s">
        <v>790</v>
      </c>
      <c r="O65" s="94">
        <f>VLOOKUP(M65,數值索引!$I:$J,2,FALSE)</f>
        <v>31700001</v>
      </c>
      <c r="P65" s="74">
        <f>INT(HLOOKUP(VLOOKUP($N65&amp;$M65,數值索引!$B$3:$G$43,2,FALSE),數值索引!$L$4:$R$10,程式讀取頁!$G65+1,FALSE)*VLOOKUP($H65,數值索引!$L$14:$N$22,3,FALSE))</f>
        <v>448</v>
      </c>
      <c r="Q65" s="74">
        <f>INT(HLOOKUP(VLOOKUP($N65&amp;$M65,數值索引!$B$3:$G$43,3,FALSE),數值索引!$L$4:$R$10,程式讀取頁!$G65+1,FALSE)*VLOOKUP($H65,數值索引!$L$14:$N$22,3,FALSE))</f>
        <v>877</v>
      </c>
      <c r="R65" s="74">
        <f>INT(HLOOKUP(VLOOKUP($N65&amp;$M65,數值索引!$B$3:$G$43,4,FALSE),數值索引!$L$4:$R$10,程式讀取頁!$G65+1,FALSE)*VLOOKUP($H65,數值索引!$L$14:$N$22,3,FALSE))</f>
        <v>145</v>
      </c>
      <c r="S65" s="74">
        <f>INT(HLOOKUP(VLOOKUP($N65&amp;$M65,數值索引!$B$3:$G$43,5,FALSE),數值索引!$L$4:$R$10,程式讀取頁!$G65+1,FALSE)*VLOOKUP($H65,數值索引!$L$14:$N$22,3,FALSE))</f>
        <v>323</v>
      </c>
      <c r="T65" s="74">
        <f>INT(HLOOKUP(VLOOKUP($N65&amp;$M65,數值索引!$B$3:$G$43,6,FALSE),數值索引!$L$4:$R$10,程式讀取頁!$G65+1,FALSE)*VLOOKUP($H65,數值索引!$L$14:$N$22,3,FALSE))</f>
        <v>635</v>
      </c>
      <c r="X65" s="75">
        <v>0</v>
      </c>
      <c r="Y65" s="75">
        <v>0</v>
      </c>
      <c r="Z65" s="75">
        <v>0</v>
      </c>
      <c r="AA65" s="75">
        <v>0</v>
      </c>
      <c r="AB65" s="104">
        <v>3</v>
      </c>
      <c r="AC65" s="104">
        <v>-5</v>
      </c>
      <c r="AD65" s="94">
        <v>25</v>
      </c>
    </row>
    <row r="66" spans="1:30" s="75" customFormat="1">
      <c r="A66" s="75">
        <v>1</v>
      </c>
      <c r="B66" s="201">
        <v>30010070</v>
      </c>
      <c r="C66" s="75">
        <v>9</v>
      </c>
      <c r="D66" s="75" t="s">
        <v>481</v>
      </c>
      <c r="E66" s="75" t="s">
        <v>1003</v>
      </c>
      <c r="F66" s="75" t="s">
        <v>482</v>
      </c>
      <c r="G66" s="75">
        <v>5</v>
      </c>
      <c r="H66" s="75">
        <v>2</v>
      </c>
      <c r="I66" s="75">
        <v>3001</v>
      </c>
      <c r="J66" s="75">
        <v>2</v>
      </c>
      <c r="K66" s="75">
        <v>3</v>
      </c>
      <c r="L66" s="75">
        <v>1</v>
      </c>
      <c r="M66" s="94" t="s">
        <v>730</v>
      </c>
      <c r="N66" s="158" t="s">
        <v>790</v>
      </c>
      <c r="O66" s="94">
        <f>VLOOKUP(M66,數值索引!$I:$J,2,FALSE)</f>
        <v>31700001</v>
      </c>
      <c r="P66" s="74">
        <f>INT(HLOOKUP(VLOOKUP($N66&amp;$M66,數值索引!$B$3:$G$43,2,FALSE),數值索引!$L$4:$R$10,程式讀取頁!$G66+1,FALSE)*VLOOKUP($H66,數值索引!$L$14:$N$22,3,FALSE))</f>
        <v>774</v>
      </c>
      <c r="Q66" s="74">
        <f>INT(HLOOKUP(VLOOKUP($N66&amp;$M66,數值索引!$B$3:$G$43,3,FALSE),數值索引!$L$4:$R$10,程式讀取頁!$G66+1,FALSE)*VLOOKUP($H66,數值索引!$L$14:$N$22,3,FALSE))</f>
        <v>1104</v>
      </c>
      <c r="R66" s="74">
        <f>INT(HLOOKUP(VLOOKUP($N66&amp;$M66,數值索引!$B$3:$G$43,4,FALSE),數值索引!$L$4:$R$10,程式讀取頁!$G66+1,FALSE)*VLOOKUP($H66,數值索引!$L$14:$N$22,3,FALSE))</f>
        <v>528</v>
      </c>
      <c r="S66" s="74">
        <f>INT(HLOOKUP(VLOOKUP($N66&amp;$M66,數值索引!$B$3:$G$43,5,FALSE),數值索引!$L$4:$R$10,程式讀取頁!$G66+1,FALSE)*VLOOKUP($H66,數值索引!$L$14:$N$22,3,FALSE))</f>
        <v>158</v>
      </c>
      <c r="T66" s="74">
        <f>INT(HLOOKUP(VLOOKUP($N66&amp;$M66,數值索引!$B$3:$G$43,6,FALSE),數值索引!$L$4:$R$10,程式讀取頁!$G66+1,FALSE)*VLOOKUP($H66,數值索引!$L$14:$N$22,3,FALSE))</f>
        <v>367</v>
      </c>
      <c r="U66" s="75">
        <v>31720005</v>
      </c>
      <c r="X66" s="75">
        <v>0</v>
      </c>
      <c r="Y66" s="75">
        <v>0</v>
      </c>
      <c r="Z66" s="75">
        <v>0</v>
      </c>
      <c r="AA66" s="75">
        <v>0</v>
      </c>
      <c r="AB66" s="104">
        <v>3</v>
      </c>
      <c r="AC66" s="104">
        <v>-5</v>
      </c>
      <c r="AD66" s="94">
        <v>25</v>
      </c>
    </row>
    <row r="67" spans="1:30" s="75" customFormat="1">
      <c r="A67" s="75">
        <v>1</v>
      </c>
      <c r="B67" s="201">
        <v>30010080</v>
      </c>
      <c r="C67" s="75">
        <v>10</v>
      </c>
      <c r="D67" s="75" t="s">
        <v>483</v>
      </c>
      <c r="E67" s="75" t="s">
        <v>1004</v>
      </c>
      <c r="F67" s="75" t="s">
        <v>484</v>
      </c>
      <c r="G67" s="75">
        <v>5</v>
      </c>
      <c r="H67" s="75">
        <v>2</v>
      </c>
      <c r="I67" s="75">
        <v>3001</v>
      </c>
      <c r="J67" s="75">
        <v>2</v>
      </c>
      <c r="K67" s="75">
        <v>3</v>
      </c>
      <c r="L67" s="75">
        <v>1</v>
      </c>
      <c r="M67" s="94" t="s">
        <v>726</v>
      </c>
      <c r="N67" s="158" t="s">
        <v>790</v>
      </c>
      <c r="O67" s="94">
        <f>VLOOKUP(M67,數值索引!$I:$J,2,FALSE)</f>
        <v>31700000</v>
      </c>
      <c r="P67" s="74">
        <f>INT(HLOOKUP(VLOOKUP($N67&amp;$M67,數值索引!$B$3:$G$43,2,FALSE),數值索引!$L$4:$R$10,程式讀取頁!$G67+1,FALSE)*VLOOKUP($H67,數值索引!$L$14:$N$22,3,FALSE))</f>
        <v>1104</v>
      </c>
      <c r="Q67" s="74">
        <f>INT(HLOOKUP(VLOOKUP($N67&amp;$M67,數值索引!$B$3:$G$43,3,FALSE),數值索引!$L$4:$R$10,程式讀取頁!$G67+1,FALSE)*VLOOKUP($H67,數值索引!$L$14:$N$22,3,FALSE))</f>
        <v>774</v>
      </c>
      <c r="R67" s="74">
        <f>INT(HLOOKUP(VLOOKUP($N67&amp;$M67,數值索引!$B$3:$G$43,4,FALSE),數值索引!$L$4:$R$10,程式讀取頁!$G67+1,FALSE)*VLOOKUP($H67,數值索引!$L$14:$N$22,3,FALSE))</f>
        <v>528</v>
      </c>
      <c r="S67" s="74">
        <f>INT(HLOOKUP(VLOOKUP($N67&amp;$M67,數值索引!$B$3:$G$43,5,FALSE),數值索引!$L$4:$R$10,程式讀取頁!$G67+1,FALSE)*VLOOKUP($H67,數值索引!$L$14:$N$22,3,FALSE))</f>
        <v>367</v>
      </c>
      <c r="T67" s="74">
        <f>INT(HLOOKUP(VLOOKUP($N67&amp;$M67,數值索引!$B$3:$G$43,6,FALSE),數值索引!$L$4:$R$10,程式讀取頁!$G67+1,FALSE)*VLOOKUP($H67,數值索引!$L$14:$N$22,3,FALSE))</f>
        <v>158</v>
      </c>
      <c r="U67" s="75">
        <v>31720005</v>
      </c>
      <c r="X67" s="75">
        <v>0</v>
      </c>
      <c r="Y67" s="75">
        <v>0</v>
      </c>
      <c r="Z67" s="75">
        <v>0</v>
      </c>
      <c r="AA67" s="75">
        <v>0</v>
      </c>
      <c r="AB67" s="104">
        <v>3</v>
      </c>
      <c r="AC67" s="104">
        <v>-5</v>
      </c>
      <c r="AD67" s="94">
        <v>25</v>
      </c>
    </row>
    <row r="68" spans="1:30" s="75" customFormat="1">
      <c r="A68" s="75">
        <v>1</v>
      </c>
      <c r="B68" s="201">
        <v>30010090</v>
      </c>
      <c r="C68" s="75">
        <v>11</v>
      </c>
      <c r="D68" s="75" t="s">
        <v>485</v>
      </c>
      <c r="E68" s="75" t="s">
        <v>1005</v>
      </c>
      <c r="F68" s="75" t="s">
        <v>486</v>
      </c>
      <c r="G68" s="75">
        <v>5</v>
      </c>
      <c r="H68" s="75">
        <v>2</v>
      </c>
      <c r="I68" s="75">
        <v>3001</v>
      </c>
      <c r="J68" s="75">
        <v>2</v>
      </c>
      <c r="K68" s="75">
        <v>3</v>
      </c>
      <c r="L68" s="75">
        <v>1</v>
      </c>
      <c r="M68" s="94" t="s">
        <v>726</v>
      </c>
      <c r="N68" s="158" t="s">
        <v>790</v>
      </c>
      <c r="O68" s="94">
        <f>VLOOKUP(M68,數值索引!$I:$J,2,FALSE)</f>
        <v>31700000</v>
      </c>
      <c r="P68" s="74">
        <f>INT(HLOOKUP(VLOOKUP($N68&amp;$M68,數值索引!$B$3:$G$43,2,FALSE),數值索引!$L$4:$R$10,程式讀取頁!$G68+1,FALSE)*VLOOKUP($H68,數值索引!$L$14:$N$22,3,FALSE))</f>
        <v>1104</v>
      </c>
      <c r="Q68" s="74">
        <f>INT(HLOOKUP(VLOOKUP($N68&amp;$M68,數值索引!$B$3:$G$43,3,FALSE),數值索引!$L$4:$R$10,程式讀取頁!$G68+1,FALSE)*VLOOKUP($H68,數值索引!$L$14:$N$22,3,FALSE))</f>
        <v>774</v>
      </c>
      <c r="R68" s="74">
        <f>INT(HLOOKUP(VLOOKUP($N68&amp;$M68,數值索引!$B$3:$G$43,4,FALSE),數值索引!$L$4:$R$10,程式讀取頁!$G68+1,FALSE)*VLOOKUP($H68,數值索引!$L$14:$N$22,3,FALSE))</f>
        <v>528</v>
      </c>
      <c r="S68" s="74">
        <f>INT(HLOOKUP(VLOOKUP($N68&amp;$M68,數值索引!$B$3:$G$43,5,FALSE),數值索引!$L$4:$R$10,程式讀取頁!$G68+1,FALSE)*VLOOKUP($H68,數值索引!$L$14:$N$22,3,FALSE))</f>
        <v>367</v>
      </c>
      <c r="T68" s="74">
        <f>INT(HLOOKUP(VLOOKUP($N68&amp;$M68,數值索引!$B$3:$G$43,6,FALSE),數值索引!$L$4:$R$10,程式讀取頁!$G68+1,FALSE)*VLOOKUP($H68,數值索引!$L$14:$N$22,3,FALSE))</f>
        <v>158</v>
      </c>
      <c r="U68" s="75">
        <v>31720005</v>
      </c>
      <c r="X68" s="75">
        <v>0</v>
      </c>
      <c r="Y68" s="75">
        <v>0</v>
      </c>
      <c r="Z68" s="75">
        <v>0</v>
      </c>
      <c r="AA68" s="75">
        <v>0</v>
      </c>
      <c r="AB68" s="104">
        <v>3</v>
      </c>
      <c r="AC68" s="104">
        <v>-5</v>
      </c>
      <c r="AD68" s="94">
        <v>25</v>
      </c>
    </row>
    <row r="69" spans="1:30" s="75" customFormat="1">
      <c r="A69" s="75">
        <v>1</v>
      </c>
      <c r="B69" s="201">
        <v>30010100</v>
      </c>
      <c r="C69" s="75">
        <v>12</v>
      </c>
      <c r="D69" s="75" t="s">
        <v>487</v>
      </c>
      <c r="E69" s="75" t="s">
        <v>1006</v>
      </c>
      <c r="F69" s="75" t="s">
        <v>488</v>
      </c>
      <c r="G69" s="75">
        <v>5</v>
      </c>
      <c r="H69" s="75">
        <v>2</v>
      </c>
      <c r="I69" s="75">
        <v>3001</v>
      </c>
      <c r="J69" s="75">
        <v>2</v>
      </c>
      <c r="K69" s="75">
        <v>3</v>
      </c>
      <c r="L69" s="75">
        <v>1</v>
      </c>
      <c r="M69" s="94" t="s">
        <v>732</v>
      </c>
      <c r="N69" s="158" t="s">
        <v>786</v>
      </c>
      <c r="O69" s="94">
        <f>VLOOKUP(M69,數值索引!$I:$J,2,FALSE)</f>
        <v>31700001</v>
      </c>
      <c r="P69" s="74">
        <f>INT(HLOOKUP(VLOOKUP($N69&amp;$M69,數值索引!$B$3:$G$43,2,FALSE),數值索引!$L$4:$R$10,程式讀取頁!$G69+1,FALSE)*VLOOKUP($H69,數值索引!$L$14:$N$22,3,FALSE))</f>
        <v>158</v>
      </c>
      <c r="Q69" s="74">
        <f>INT(HLOOKUP(VLOOKUP($N69&amp;$M69,數值索引!$B$3:$G$43,3,FALSE),數值索引!$L$4:$R$10,程式讀取頁!$G69+1,FALSE)*VLOOKUP($H69,數值索引!$L$14:$N$22,3,FALSE))</f>
        <v>1566</v>
      </c>
      <c r="R69" s="74">
        <f>INT(HLOOKUP(VLOOKUP($N69&amp;$M69,數值索引!$B$3:$G$43,4,FALSE),數值索引!$L$4:$R$10,程式讀取頁!$G69+1,FALSE)*VLOOKUP($H69,數值索引!$L$14:$N$22,3,FALSE))</f>
        <v>158</v>
      </c>
      <c r="S69" s="74">
        <f>INT(HLOOKUP(VLOOKUP($N69&amp;$M69,數值索引!$B$3:$G$43,5,FALSE),數值索引!$L$4:$R$10,程式讀取頁!$G69+1,FALSE)*VLOOKUP($H69,數值索引!$L$14:$N$22,3,FALSE))</f>
        <v>367</v>
      </c>
      <c r="T69" s="74">
        <f>INT(HLOOKUP(VLOOKUP($N69&amp;$M69,數值索引!$B$3:$G$43,6,FALSE),數值索引!$L$4:$R$10,程式讀取頁!$G69+1,FALSE)*VLOOKUP($H69,數值索引!$L$14:$N$22,3,FALSE))</f>
        <v>528</v>
      </c>
      <c r="U69" s="75">
        <v>31720005</v>
      </c>
      <c r="X69" s="75">
        <v>0</v>
      </c>
      <c r="Y69" s="75">
        <v>0</v>
      </c>
      <c r="Z69" s="75">
        <v>0</v>
      </c>
      <c r="AA69" s="75">
        <v>0</v>
      </c>
      <c r="AB69" s="104">
        <v>3</v>
      </c>
      <c r="AC69" s="104">
        <v>-5</v>
      </c>
      <c r="AD69" s="94">
        <v>25</v>
      </c>
    </row>
    <row r="70" spans="1:30" s="75" customFormat="1">
      <c r="A70" s="75">
        <v>1</v>
      </c>
      <c r="B70" s="201">
        <v>30010110</v>
      </c>
      <c r="C70" s="75">
        <v>13</v>
      </c>
      <c r="D70" s="75" t="s">
        <v>489</v>
      </c>
      <c r="E70" s="75" t="s">
        <v>1007</v>
      </c>
      <c r="F70" s="75" t="s">
        <v>490</v>
      </c>
      <c r="G70" s="75">
        <v>5</v>
      </c>
      <c r="H70" s="75">
        <v>2</v>
      </c>
      <c r="I70" s="75">
        <v>3001</v>
      </c>
      <c r="J70" s="75">
        <v>2</v>
      </c>
      <c r="K70" s="75">
        <v>3</v>
      </c>
      <c r="L70" s="75">
        <v>1</v>
      </c>
      <c r="M70" s="94" t="s">
        <v>731</v>
      </c>
      <c r="N70" s="158" t="s">
        <v>790</v>
      </c>
      <c r="O70" s="94">
        <f>VLOOKUP(M70,數值索引!$I:$J,2,FALSE)</f>
        <v>31700001</v>
      </c>
      <c r="P70" s="74">
        <f>INT(HLOOKUP(VLOOKUP($N70&amp;$M70,數值索引!$B$3:$G$43,2,FALSE),數值索引!$L$4:$R$10,程式讀取頁!$G70+1,FALSE)*VLOOKUP($H70,數值索引!$L$14:$N$22,3,FALSE))</f>
        <v>367</v>
      </c>
      <c r="Q70" s="74">
        <f>INT(HLOOKUP(VLOOKUP($N70&amp;$M70,數值索引!$B$3:$G$43,3,FALSE),數值索引!$L$4:$R$10,程式讀取頁!$G70+1,FALSE)*VLOOKUP($H70,數值索引!$L$14:$N$22,3,FALSE))</f>
        <v>1104</v>
      </c>
      <c r="R70" s="74">
        <f>INT(HLOOKUP(VLOOKUP($N70&amp;$M70,數值索引!$B$3:$G$43,4,FALSE),數值索引!$L$4:$R$10,程式讀取頁!$G70+1,FALSE)*VLOOKUP($H70,數值索引!$L$14:$N$22,3,FALSE))</f>
        <v>774</v>
      </c>
      <c r="S70" s="74">
        <f>INT(HLOOKUP(VLOOKUP($N70&amp;$M70,數值索引!$B$3:$G$43,5,FALSE),數值索引!$L$4:$R$10,程式讀取頁!$G70+1,FALSE)*VLOOKUP($H70,數值索引!$L$14:$N$22,3,FALSE))</f>
        <v>528</v>
      </c>
      <c r="T70" s="74">
        <f>INT(HLOOKUP(VLOOKUP($N70&amp;$M70,數值索引!$B$3:$G$43,6,FALSE),數值索引!$L$4:$R$10,程式讀取頁!$G70+1,FALSE)*VLOOKUP($H70,數值索引!$L$14:$N$22,3,FALSE))</f>
        <v>158</v>
      </c>
      <c r="U70" s="75">
        <v>31720005</v>
      </c>
      <c r="X70" s="75">
        <v>0</v>
      </c>
      <c r="Y70" s="75">
        <v>0</v>
      </c>
      <c r="Z70" s="75">
        <v>0</v>
      </c>
      <c r="AA70" s="75">
        <v>0</v>
      </c>
      <c r="AB70" s="104">
        <v>3</v>
      </c>
      <c r="AC70" s="104">
        <v>-5</v>
      </c>
      <c r="AD70" s="94">
        <v>25</v>
      </c>
    </row>
    <row r="71" spans="1:30" s="75" customFormat="1">
      <c r="A71" s="75">
        <v>1</v>
      </c>
      <c r="B71" s="201">
        <v>30010120</v>
      </c>
      <c r="C71" s="75">
        <v>14</v>
      </c>
      <c r="D71" s="75" t="s">
        <v>491</v>
      </c>
      <c r="E71" s="75" t="s">
        <v>1008</v>
      </c>
      <c r="F71" s="75" t="s">
        <v>492</v>
      </c>
      <c r="G71" s="75">
        <v>5</v>
      </c>
      <c r="H71" s="75">
        <v>2</v>
      </c>
      <c r="I71" s="75">
        <v>3001</v>
      </c>
      <c r="J71" s="75">
        <v>2</v>
      </c>
      <c r="K71" s="75">
        <v>3</v>
      </c>
      <c r="L71" s="75">
        <v>1</v>
      </c>
      <c r="M71" s="94" t="s">
        <v>737</v>
      </c>
      <c r="N71" s="158" t="s">
        <v>786</v>
      </c>
      <c r="O71" s="94">
        <f>VLOOKUP(M71,數值索引!$I:$J,2,FALSE)</f>
        <v>31700002</v>
      </c>
      <c r="P71" s="74">
        <f>INT(HLOOKUP(VLOOKUP($N71&amp;$M71,數值索引!$B$3:$G$43,2,FALSE),數值索引!$L$4:$R$10,程式讀取頁!$G71+1,FALSE)*VLOOKUP($H71,數值索引!$L$14:$N$22,3,FALSE))</f>
        <v>367</v>
      </c>
      <c r="Q71" s="74">
        <f>INT(HLOOKUP(VLOOKUP($N71&amp;$M71,數值索引!$B$3:$G$43,3,FALSE),數值索引!$L$4:$R$10,程式讀取頁!$G71+1,FALSE)*VLOOKUP($H71,數值索引!$L$14:$N$22,3,FALSE))</f>
        <v>158</v>
      </c>
      <c r="R71" s="74">
        <f>INT(HLOOKUP(VLOOKUP($N71&amp;$M71,數值索引!$B$3:$G$43,4,FALSE),數值索引!$L$4:$R$10,程式讀取頁!$G71+1,FALSE)*VLOOKUP($H71,數值索引!$L$14:$N$22,3,FALSE))</f>
        <v>1566</v>
      </c>
      <c r="S71" s="74">
        <f>INT(HLOOKUP(VLOOKUP($N71&amp;$M71,數值索引!$B$3:$G$43,5,FALSE),數值索引!$L$4:$R$10,程式讀取頁!$G71+1,FALSE)*VLOOKUP($H71,數值索引!$L$14:$N$22,3,FALSE))</f>
        <v>158</v>
      </c>
      <c r="T71" s="74">
        <f>INT(HLOOKUP(VLOOKUP($N71&amp;$M71,數值索引!$B$3:$G$43,6,FALSE),數值索引!$L$4:$R$10,程式讀取頁!$G71+1,FALSE)*VLOOKUP($H71,數值索引!$L$14:$N$22,3,FALSE))</f>
        <v>528</v>
      </c>
      <c r="U71" s="75">
        <v>31720005</v>
      </c>
      <c r="X71" s="75">
        <v>0</v>
      </c>
      <c r="Y71" s="75">
        <v>0</v>
      </c>
      <c r="Z71" s="75">
        <v>0</v>
      </c>
      <c r="AA71" s="75">
        <v>0</v>
      </c>
      <c r="AB71" s="104">
        <v>3</v>
      </c>
      <c r="AC71" s="104">
        <v>-5</v>
      </c>
      <c r="AD71" s="94">
        <v>25</v>
      </c>
    </row>
    <row r="72" spans="1:30" s="75" customFormat="1">
      <c r="A72" s="75">
        <v>1</v>
      </c>
      <c r="B72" s="201">
        <v>30010130</v>
      </c>
      <c r="C72" s="75">
        <v>15</v>
      </c>
      <c r="D72" s="75" t="s">
        <v>493</v>
      </c>
      <c r="E72" s="75" t="s">
        <v>1009</v>
      </c>
      <c r="F72" s="75" t="s">
        <v>494</v>
      </c>
      <c r="G72" s="75">
        <v>3</v>
      </c>
      <c r="H72" s="75">
        <v>2</v>
      </c>
      <c r="I72" s="75">
        <v>3001</v>
      </c>
      <c r="J72" s="75">
        <v>2</v>
      </c>
      <c r="K72" s="75">
        <v>3</v>
      </c>
      <c r="L72" s="75">
        <v>1</v>
      </c>
      <c r="M72" s="94" t="s">
        <v>740</v>
      </c>
      <c r="N72" s="158" t="s">
        <v>790</v>
      </c>
      <c r="O72" s="94">
        <f>VLOOKUP(M72,數值索引!$I:$J,2,FALSE)</f>
        <v>31700003</v>
      </c>
      <c r="P72" s="74">
        <f>INT(HLOOKUP(VLOOKUP($N72&amp;$M72,數值索引!$B$3:$G$43,2,FALSE),數值索引!$L$4:$R$10,程式讀取頁!$G72+1,FALSE)*VLOOKUP($H72,數值索引!$L$14:$N$22,3,FALSE))</f>
        <v>283</v>
      </c>
      <c r="Q72" s="74">
        <f>INT(HLOOKUP(VLOOKUP($N72&amp;$M72,數值索引!$B$3:$G$43,3,FALSE),數值索引!$L$4:$R$10,程式讀取頁!$G72+1,FALSE)*VLOOKUP($H72,數值索引!$L$14:$N$22,3,FALSE))</f>
        <v>132</v>
      </c>
      <c r="R72" s="74">
        <f>INT(HLOOKUP(VLOOKUP($N72&amp;$M72,數值索引!$B$3:$G$43,4,FALSE),數值索引!$L$4:$R$10,程式讀取頁!$G72+1,FALSE)*VLOOKUP($H72,數值索引!$L$14:$N$22,3,FALSE))</f>
        <v>521</v>
      </c>
      <c r="S72" s="74">
        <f>INT(HLOOKUP(VLOOKUP($N72&amp;$M72,數值索引!$B$3:$G$43,5,FALSE),數值索引!$L$4:$R$10,程式讀取頁!$G72+1,FALSE)*VLOOKUP($H72,數值索引!$L$14:$N$22,3,FALSE))</f>
        <v>697</v>
      </c>
      <c r="T72" s="74">
        <f>INT(HLOOKUP(VLOOKUP($N72&amp;$M72,數值索引!$B$3:$G$43,6,FALSE),數值索引!$L$4:$R$10,程式讀取頁!$G72+1,FALSE)*VLOOKUP($H72,數值索引!$L$14:$N$22,3,FALSE))</f>
        <v>380</v>
      </c>
      <c r="X72" s="75">
        <v>0</v>
      </c>
      <c r="Y72" s="75">
        <v>0</v>
      </c>
      <c r="Z72" s="75">
        <v>0</v>
      </c>
      <c r="AA72" s="75">
        <v>0</v>
      </c>
      <c r="AB72" s="104">
        <v>3</v>
      </c>
      <c r="AC72" s="104">
        <v>-5</v>
      </c>
      <c r="AD72" s="94">
        <v>25</v>
      </c>
    </row>
    <row r="73" spans="1:30" s="75" customFormat="1">
      <c r="A73" s="75">
        <v>1</v>
      </c>
      <c r="B73" s="201">
        <v>30010140</v>
      </c>
      <c r="C73" s="75">
        <v>16</v>
      </c>
      <c r="D73" s="75" t="s">
        <v>495</v>
      </c>
      <c r="E73" s="75" t="s">
        <v>1010</v>
      </c>
      <c r="F73" s="75" t="s">
        <v>457</v>
      </c>
      <c r="G73" s="75">
        <v>5</v>
      </c>
      <c r="H73" s="75">
        <v>2</v>
      </c>
      <c r="I73" s="75">
        <v>3001</v>
      </c>
      <c r="J73" s="75">
        <v>2</v>
      </c>
      <c r="K73" s="75">
        <v>3</v>
      </c>
      <c r="L73" s="75">
        <v>1</v>
      </c>
      <c r="M73" s="94" t="s">
        <v>735</v>
      </c>
      <c r="N73" s="158" t="s">
        <v>790</v>
      </c>
      <c r="O73" s="94">
        <f>VLOOKUP(M73,數值索引!$I:$J,2,FALSE)</f>
        <v>31700002</v>
      </c>
      <c r="P73" s="74">
        <f>INT(HLOOKUP(VLOOKUP($N73&amp;$M73,數值索引!$B$3:$G$43,2,FALSE),數值索引!$L$4:$R$10,程式讀取頁!$G73+1,FALSE)*VLOOKUP($H73,數值索引!$L$14:$N$22,3,FALSE))</f>
        <v>158</v>
      </c>
      <c r="Q73" s="74">
        <f>INT(HLOOKUP(VLOOKUP($N73&amp;$M73,數值索引!$B$3:$G$43,3,FALSE),數值索引!$L$4:$R$10,程式讀取頁!$G73+1,FALSE)*VLOOKUP($H73,數值索引!$L$14:$N$22,3,FALSE))</f>
        <v>774</v>
      </c>
      <c r="R73" s="74">
        <f>INT(HLOOKUP(VLOOKUP($N73&amp;$M73,數值索引!$B$3:$G$43,4,FALSE),數值索引!$L$4:$R$10,程式讀取頁!$G73+1,FALSE)*VLOOKUP($H73,數值索引!$L$14:$N$22,3,FALSE))</f>
        <v>1104</v>
      </c>
      <c r="S73" s="74">
        <f>INT(HLOOKUP(VLOOKUP($N73&amp;$M73,數值索引!$B$3:$G$43,5,FALSE),數值索引!$L$4:$R$10,程式讀取頁!$G73+1,FALSE)*VLOOKUP($H73,數值索引!$L$14:$N$22,3,FALSE))</f>
        <v>528</v>
      </c>
      <c r="T73" s="74">
        <f>INT(HLOOKUP(VLOOKUP($N73&amp;$M73,數值索引!$B$3:$G$43,6,FALSE),數值索引!$L$4:$R$10,程式讀取頁!$G73+1,FALSE)*VLOOKUP($H73,數值索引!$L$14:$N$22,3,FALSE))</f>
        <v>367</v>
      </c>
      <c r="U73" s="75">
        <v>31720007</v>
      </c>
      <c r="X73" s="75">
        <v>0</v>
      </c>
      <c r="Y73" s="75">
        <v>0</v>
      </c>
      <c r="Z73" s="75">
        <v>0</v>
      </c>
      <c r="AA73" s="75">
        <v>0</v>
      </c>
      <c r="AB73" s="104">
        <v>2</v>
      </c>
      <c r="AC73" s="104">
        <v>1</v>
      </c>
      <c r="AD73" s="94">
        <v>16</v>
      </c>
    </row>
    <row r="74" spans="1:30" s="75" customFormat="1">
      <c r="A74" s="75">
        <v>1</v>
      </c>
      <c r="B74" s="201">
        <v>30010150</v>
      </c>
      <c r="C74" s="75">
        <v>17</v>
      </c>
      <c r="D74" s="75" t="s">
        <v>496</v>
      </c>
      <c r="E74" s="75" t="s">
        <v>1011</v>
      </c>
      <c r="F74" s="75" t="s">
        <v>458</v>
      </c>
      <c r="G74" s="75">
        <v>4</v>
      </c>
      <c r="H74" s="75">
        <v>2</v>
      </c>
      <c r="I74" s="75">
        <v>3001</v>
      </c>
      <c r="J74" s="75">
        <v>2</v>
      </c>
      <c r="K74" s="75">
        <v>3</v>
      </c>
      <c r="L74" s="75">
        <v>1</v>
      </c>
      <c r="M74" s="94" t="s">
        <v>735</v>
      </c>
      <c r="N74" s="158" t="s">
        <v>786</v>
      </c>
      <c r="O74" s="94">
        <f>VLOOKUP(M74,數值索引!$I:$J,2,FALSE)</f>
        <v>31700002</v>
      </c>
      <c r="P74" s="74">
        <f>INT(HLOOKUP(VLOOKUP($N74&amp;$M74,數值索引!$B$3:$G$43,2,FALSE),數值索引!$L$4:$R$10,程式讀取頁!$G74+1,FALSE)*VLOOKUP($H74,數值索引!$L$14:$N$22,3,FALSE))</f>
        <v>145</v>
      </c>
      <c r="Q74" s="74">
        <f>INT(HLOOKUP(VLOOKUP($N74&amp;$M74,數值索引!$B$3:$G$43,3,FALSE),數值索引!$L$4:$R$10,程式讀取頁!$G74+1,FALSE)*VLOOKUP($H74,數值索引!$L$14:$N$22,3,FALSE))</f>
        <v>448</v>
      </c>
      <c r="R74" s="74">
        <f>INT(HLOOKUP(VLOOKUP($N74&amp;$M74,數值索引!$B$3:$G$43,4,FALSE),數值索引!$L$4:$R$10,程式讀取頁!$G74+1,FALSE)*VLOOKUP($H74,數值索引!$L$14:$N$22,3,FALSE))</f>
        <v>1205</v>
      </c>
      <c r="S74" s="74">
        <f>INT(HLOOKUP(VLOOKUP($N74&amp;$M74,數值索引!$B$3:$G$43,5,FALSE),數值索引!$L$4:$R$10,程式讀取頁!$G74+1,FALSE)*VLOOKUP($H74,數值索引!$L$14:$N$22,3,FALSE))</f>
        <v>323</v>
      </c>
      <c r="T74" s="74">
        <f>INT(HLOOKUP(VLOOKUP($N74&amp;$M74,數值索引!$B$3:$G$43,6,FALSE),數值索引!$L$4:$R$10,程式讀取頁!$G74+1,FALSE)*VLOOKUP($H74,數值索引!$L$14:$N$22,3,FALSE))</f>
        <v>145</v>
      </c>
      <c r="X74" s="75">
        <v>0</v>
      </c>
      <c r="Y74" s="75">
        <v>0</v>
      </c>
      <c r="Z74" s="75">
        <v>0</v>
      </c>
      <c r="AA74" s="75">
        <v>0</v>
      </c>
      <c r="AB74" s="104">
        <v>3</v>
      </c>
      <c r="AC74" s="104">
        <v>-5</v>
      </c>
      <c r="AD74" s="94">
        <v>25</v>
      </c>
    </row>
    <row r="75" spans="1:30" s="75" customFormat="1">
      <c r="A75" s="75">
        <v>1</v>
      </c>
      <c r="B75" s="201">
        <v>30010160</v>
      </c>
      <c r="C75" s="75">
        <v>18</v>
      </c>
      <c r="D75" s="75" t="s">
        <v>497</v>
      </c>
      <c r="E75" s="75" t="s">
        <v>1012</v>
      </c>
      <c r="F75" s="75" t="s">
        <v>499</v>
      </c>
      <c r="G75" s="75">
        <v>5</v>
      </c>
      <c r="H75" s="75">
        <v>2</v>
      </c>
      <c r="I75" s="75">
        <v>3001</v>
      </c>
      <c r="J75" s="75">
        <v>2</v>
      </c>
      <c r="K75" s="75">
        <v>3</v>
      </c>
      <c r="L75" s="75">
        <v>1</v>
      </c>
      <c r="M75" s="94" t="s">
        <v>728</v>
      </c>
      <c r="N75" s="158" t="s">
        <v>790</v>
      </c>
      <c r="O75" s="94">
        <f>VLOOKUP(M75,數值索引!$I:$J,2,FALSE)</f>
        <v>31700000</v>
      </c>
      <c r="P75" s="74">
        <f>INT(HLOOKUP(VLOOKUP($N75&amp;$M75,數值索引!$B$3:$G$43,2,FALSE),數值索引!$L$4:$R$10,程式讀取頁!$G75+1,FALSE)*VLOOKUP($H75,數值索引!$L$14:$N$22,3,FALSE))</f>
        <v>1104</v>
      </c>
      <c r="Q75" s="74">
        <f>INT(HLOOKUP(VLOOKUP($N75&amp;$M75,數值索引!$B$3:$G$43,3,FALSE),數值索引!$L$4:$R$10,程式讀取頁!$G75+1,FALSE)*VLOOKUP($H75,數值索引!$L$14:$N$22,3,FALSE))</f>
        <v>158</v>
      </c>
      <c r="R75" s="74">
        <f>INT(HLOOKUP(VLOOKUP($N75&amp;$M75,數值索引!$B$3:$G$43,4,FALSE),數值索引!$L$4:$R$10,程式讀取頁!$G75+1,FALSE)*VLOOKUP($H75,數值索引!$L$14:$N$22,3,FALSE))</f>
        <v>528</v>
      </c>
      <c r="S75" s="74">
        <f>INT(HLOOKUP(VLOOKUP($N75&amp;$M75,數值索引!$B$3:$G$43,5,FALSE),數值索引!$L$4:$R$10,程式讀取頁!$G75+1,FALSE)*VLOOKUP($H75,數值索引!$L$14:$N$22,3,FALSE))</f>
        <v>774</v>
      </c>
      <c r="T75" s="74">
        <f>INT(HLOOKUP(VLOOKUP($N75&amp;$M75,數值索引!$B$3:$G$43,6,FALSE),數值索引!$L$4:$R$10,程式讀取頁!$G75+1,FALSE)*VLOOKUP($H75,數值索引!$L$14:$N$22,3,FALSE))</f>
        <v>367</v>
      </c>
      <c r="X75" s="75">
        <v>0</v>
      </c>
      <c r="Y75" s="75">
        <v>0</v>
      </c>
      <c r="Z75" s="75">
        <v>0</v>
      </c>
      <c r="AA75" s="75">
        <v>0</v>
      </c>
      <c r="AB75" s="104">
        <v>3</v>
      </c>
      <c r="AC75" s="104">
        <v>-5</v>
      </c>
      <c r="AD75" s="94">
        <v>25</v>
      </c>
    </row>
    <row r="76" spans="1:30" s="75" customFormat="1">
      <c r="A76" s="75">
        <v>1</v>
      </c>
      <c r="B76" s="201">
        <v>30010170</v>
      </c>
      <c r="C76" s="75">
        <v>19</v>
      </c>
      <c r="D76" s="75" t="s">
        <v>1013</v>
      </c>
      <c r="E76" s="75" t="s">
        <v>1014</v>
      </c>
      <c r="F76" s="75" t="s">
        <v>468</v>
      </c>
      <c r="G76" s="75">
        <v>4</v>
      </c>
      <c r="H76" s="75">
        <v>2</v>
      </c>
      <c r="I76" s="75">
        <v>3001</v>
      </c>
      <c r="J76" s="75">
        <v>2</v>
      </c>
      <c r="K76" s="75">
        <v>3</v>
      </c>
      <c r="L76" s="75">
        <v>1</v>
      </c>
      <c r="M76" s="94" t="s">
        <v>734</v>
      </c>
      <c r="N76" s="158" t="s">
        <v>786</v>
      </c>
      <c r="O76" s="94">
        <f>VLOOKUP(M76,數值索引!$I:$J,2,FALSE)</f>
        <v>31700002</v>
      </c>
      <c r="P76" s="74">
        <f>INT(HLOOKUP(VLOOKUP($N76&amp;$M76,數值索引!$B$3:$G$43,2,FALSE),數值索引!$L$4:$R$10,程式讀取頁!$G76+1,FALSE)*VLOOKUP($H76,數值索引!$L$14:$N$22,3,FALSE))</f>
        <v>448</v>
      </c>
      <c r="Q76" s="74">
        <f>INT(HLOOKUP(VLOOKUP($N76&amp;$M76,數值索引!$B$3:$G$43,3,FALSE),數值索引!$L$4:$R$10,程式讀取頁!$G76+1,FALSE)*VLOOKUP($H76,數值索引!$L$14:$N$22,3,FALSE))</f>
        <v>323</v>
      </c>
      <c r="R76" s="74">
        <f>INT(HLOOKUP(VLOOKUP($N76&amp;$M76,數值索引!$B$3:$G$43,4,FALSE),數值索引!$L$4:$R$10,程式讀取頁!$G76+1,FALSE)*VLOOKUP($H76,數值索引!$L$14:$N$22,3,FALSE))</f>
        <v>1205</v>
      </c>
      <c r="S76" s="74">
        <f>INT(HLOOKUP(VLOOKUP($N76&amp;$M76,數值索引!$B$3:$G$43,5,FALSE),數值索引!$L$4:$R$10,程式讀取頁!$G76+1,FALSE)*VLOOKUP($H76,數值索引!$L$14:$N$22,3,FALSE))</f>
        <v>145</v>
      </c>
      <c r="T76" s="74">
        <f>INT(HLOOKUP(VLOOKUP($N76&amp;$M76,數值索引!$B$3:$G$43,6,FALSE),數值索引!$L$4:$R$10,程式讀取頁!$G76+1,FALSE)*VLOOKUP($H76,數值索引!$L$14:$N$22,3,FALSE))</f>
        <v>145</v>
      </c>
      <c r="X76" s="75">
        <v>0</v>
      </c>
      <c r="Y76" s="75">
        <v>0</v>
      </c>
      <c r="Z76" s="75">
        <v>0</v>
      </c>
      <c r="AA76" s="75">
        <v>0</v>
      </c>
      <c r="AB76" s="104">
        <v>3</v>
      </c>
      <c r="AC76" s="104">
        <v>-5</v>
      </c>
      <c r="AD76" s="94">
        <v>25</v>
      </c>
    </row>
    <row r="77" spans="1:30" s="75" customFormat="1">
      <c r="A77" s="75">
        <v>1</v>
      </c>
      <c r="B77" s="201">
        <v>30010180</v>
      </c>
      <c r="C77" s="75">
        <v>20</v>
      </c>
      <c r="D77" s="75" t="s">
        <v>1015</v>
      </c>
      <c r="E77" s="75" t="s">
        <v>1016</v>
      </c>
      <c r="F77" s="75" t="s">
        <v>500</v>
      </c>
      <c r="G77" s="75">
        <v>4</v>
      </c>
      <c r="H77" s="75">
        <v>2</v>
      </c>
      <c r="I77" s="75">
        <v>3001</v>
      </c>
      <c r="J77" s="75">
        <v>2</v>
      </c>
      <c r="K77" s="75">
        <v>3</v>
      </c>
      <c r="L77" s="75">
        <v>1</v>
      </c>
      <c r="M77" s="94" t="s">
        <v>739</v>
      </c>
      <c r="N77" s="158" t="s">
        <v>790</v>
      </c>
      <c r="O77" s="94">
        <f>VLOOKUP(M77,數值索引!$I:$J,2,FALSE)</f>
        <v>31700003</v>
      </c>
      <c r="P77" s="74">
        <f>INT(HLOOKUP(VLOOKUP($N77&amp;$M77,數值索引!$B$3:$G$43,2,FALSE),數值索引!$L$4:$R$10,程式讀取頁!$G77+1,FALSE)*VLOOKUP($H77,數值索引!$L$14:$N$22,3,FALSE))</f>
        <v>145</v>
      </c>
      <c r="Q77" s="74">
        <f>INT(HLOOKUP(VLOOKUP($N77&amp;$M77,數值索引!$B$3:$G$43,3,FALSE),數值索引!$L$4:$R$10,程式讀取頁!$G77+1,FALSE)*VLOOKUP($H77,數值索引!$L$14:$N$22,3,FALSE))</f>
        <v>635</v>
      </c>
      <c r="R77" s="74">
        <f>INT(HLOOKUP(VLOOKUP($N77&amp;$M77,數值索引!$B$3:$G$43,4,FALSE),數值索引!$L$4:$R$10,程式讀取頁!$G77+1,FALSE)*VLOOKUP($H77,數值索引!$L$14:$N$22,3,FALSE))</f>
        <v>448</v>
      </c>
      <c r="S77" s="74">
        <f>INT(HLOOKUP(VLOOKUP($N77&amp;$M77,數值索引!$B$3:$G$43,5,FALSE),數值索引!$L$4:$R$10,程式讀取頁!$G77+1,FALSE)*VLOOKUP($H77,數值索引!$L$14:$N$22,3,FALSE))</f>
        <v>877</v>
      </c>
      <c r="T77" s="74">
        <f>INT(HLOOKUP(VLOOKUP($N77&amp;$M77,數值索引!$B$3:$G$43,6,FALSE),數值索引!$L$4:$R$10,程式讀取頁!$G77+1,FALSE)*VLOOKUP($H77,數值索引!$L$14:$N$22,3,FALSE))</f>
        <v>323</v>
      </c>
      <c r="X77" s="75">
        <v>0</v>
      </c>
      <c r="Y77" s="75">
        <v>0</v>
      </c>
      <c r="Z77" s="75">
        <v>0</v>
      </c>
      <c r="AA77" s="75">
        <v>0</v>
      </c>
      <c r="AB77" s="104">
        <v>3</v>
      </c>
      <c r="AC77" s="104">
        <v>-5</v>
      </c>
      <c r="AD77" s="94">
        <v>25</v>
      </c>
    </row>
    <row r="78" spans="1:30" s="75" customFormat="1">
      <c r="A78" s="75">
        <v>1</v>
      </c>
      <c r="B78" s="201">
        <v>30010190</v>
      </c>
      <c r="C78" s="75">
        <v>21</v>
      </c>
      <c r="D78" s="75" t="s">
        <v>1017</v>
      </c>
      <c r="E78" s="75" t="s">
        <v>1018</v>
      </c>
      <c r="F78" s="75" t="s">
        <v>470</v>
      </c>
      <c r="G78" s="75">
        <v>4</v>
      </c>
      <c r="H78" s="75">
        <v>2</v>
      </c>
      <c r="I78" s="75">
        <v>3001</v>
      </c>
      <c r="J78" s="75">
        <v>2</v>
      </c>
      <c r="K78" s="75">
        <v>3</v>
      </c>
      <c r="L78" s="75">
        <v>1</v>
      </c>
      <c r="M78" s="94" t="s">
        <v>741</v>
      </c>
      <c r="N78" s="158" t="s">
        <v>786</v>
      </c>
      <c r="O78" s="94">
        <f>VLOOKUP(M78,數值索引!$I:$J,2,FALSE)</f>
        <v>31700003</v>
      </c>
      <c r="P78" s="74">
        <f>INT(HLOOKUP(VLOOKUP($N78&amp;$M78,數值索引!$B$3:$G$43,2,FALSE),數值索引!$L$4:$R$10,程式讀取頁!$G78+1,FALSE)*VLOOKUP($H78,數值索引!$L$14:$N$22,3,FALSE))</f>
        <v>323</v>
      </c>
      <c r="Q78" s="74">
        <f>INT(HLOOKUP(VLOOKUP($N78&amp;$M78,數值索引!$B$3:$G$43,3,FALSE),數值索引!$L$4:$R$10,程式讀取頁!$G78+1,FALSE)*VLOOKUP($H78,數值索引!$L$14:$N$22,3,FALSE))</f>
        <v>145</v>
      </c>
      <c r="R78" s="74">
        <f>INT(HLOOKUP(VLOOKUP($N78&amp;$M78,數值索引!$B$3:$G$43,4,FALSE),數值索引!$L$4:$R$10,程式讀取頁!$G78+1,FALSE)*VLOOKUP($H78,數值索引!$L$14:$N$22,3,FALSE))</f>
        <v>145</v>
      </c>
      <c r="S78" s="74">
        <f>INT(HLOOKUP(VLOOKUP($N78&amp;$M78,數值索引!$B$3:$G$43,5,FALSE),數值索引!$L$4:$R$10,程式讀取頁!$G78+1,FALSE)*VLOOKUP($H78,數值索引!$L$14:$N$22,3,FALSE))</f>
        <v>1205</v>
      </c>
      <c r="T78" s="74">
        <f>INT(HLOOKUP(VLOOKUP($N78&amp;$M78,數值索引!$B$3:$G$43,6,FALSE),數值索引!$L$4:$R$10,程式讀取頁!$G78+1,FALSE)*VLOOKUP($H78,數值索引!$L$14:$N$22,3,FALSE))</f>
        <v>448</v>
      </c>
      <c r="U78" s="75">
        <v>31720004</v>
      </c>
      <c r="X78" s="75">
        <v>0</v>
      </c>
      <c r="Y78" s="75">
        <v>0</v>
      </c>
      <c r="Z78" s="75">
        <v>0</v>
      </c>
      <c r="AA78" s="75">
        <v>0</v>
      </c>
      <c r="AB78" s="104">
        <v>3</v>
      </c>
      <c r="AC78" s="104">
        <v>-5</v>
      </c>
      <c r="AD78" s="94">
        <v>25</v>
      </c>
    </row>
    <row r="79" spans="1:30" s="75" customFormat="1">
      <c r="A79" s="75">
        <v>1</v>
      </c>
      <c r="B79" s="201">
        <v>30010200</v>
      </c>
      <c r="C79" s="75">
        <v>22</v>
      </c>
      <c r="D79" s="75" t="s">
        <v>1019</v>
      </c>
      <c r="E79" s="75" t="s">
        <v>1020</v>
      </c>
      <c r="F79" s="75" t="s">
        <v>472</v>
      </c>
      <c r="G79" s="75">
        <v>5</v>
      </c>
      <c r="H79" s="75">
        <v>2</v>
      </c>
      <c r="I79" s="75">
        <v>3001</v>
      </c>
      <c r="J79" s="75">
        <v>2</v>
      </c>
      <c r="K79" s="75">
        <v>3</v>
      </c>
      <c r="L79" s="75">
        <v>1</v>
      </c>
      <c r="M79" s="94" t="s">
        <v>732</v>
      </c>
      <c r="N79" s="158" t="s">
        <v>790</v>
      </c>
      <c r="O79" s="94">
        <f>VLOOKUP(M79,數值索引!$I:$J,2,FALSE)</f>
        <v>31700001</v>
      </c>
      <c r="P79" s="74">
        <f>INT(HLOOKUP(VLOOKUP($N79&amp;$M79,數值索引!$B$3:$G$43,2,FALSE),數值索引!$L$4:$R$10,程式讀取頁!$G79+1,FALSE)*VLOOKUP($H79,數值索引!$L$14:$N$22,3,FALSE))</f>
        <v>158</v>
      </c>
      <c r="Q79" s="74">
        <f>INT(HLOOKUP(VLOOKUP($N79&amp;$M79,數值索引!$B$3:$G$43,3,FALSE),數值索引!$L$4:$R$10,程式讀取頁!$G79+1,FALSE)*VLOOKUP($H79,數值索引!$L$14:$N$22,3,FALSE))</f>
        <v>1104</v>
      </c>
      <c r="R79" s="74">
        <f>INT(HLOOKUP(VLOOKUP($N79&amp;$M79,數值索引!$B$3:$G$43,4,FALSE),數值索引!$L$4:$R$10,程式讀取頁!$G79+1,FALSE)*VLOOKUP($H79,數值索引!$L$14:$N$22,3,FALSE))</f>
        <v>367</v>
      </c>
      <c r="S79" s="74">
        <f>INT(HLOOKUP(VLOOKUP($N79&amp;$M79,數值索引!$B$3:$G$43,5,FALSE),數值索引!$L$4:$R$10,程式讀取頁!$G79+1,FALSE)*VLOOKUP($H79,數值索引!$L$14:$N$22,3,FALSE))</f>
        <v>774</v>
      </c>
      <c r="T79" s="74">
        <f>INT(HLOOKUP(VLOOKUP($N79&amp;$M79,數值索引!$B$3:$G$43,6,FALSE),數值索引!$L$4:$R$10,程式讀取頁!$G79+1,FALSE)*VLOOKUP($H79,數值索引!$L$14:$N$22,3,FALSE))</f>
        <v>528</v>
      </c>
      <c r="X79" s="75">
        <v>0</v>
      </c>
      <c r="Y79" s="75">
        <v>0</v>
      </c>
      <c r="Z79" s="75">
        <v>0</v>
      </c>
      <c r="AA79" s="75">
        <v>0</v>
      </c>
      <c r="AB79" s="104">
        <v>3</v>
      </c>
      <c r="AC79" s="104">
        <v>-5</v>
      </c>
      <c r="AD79" s="94">
        <v>25</v>
      </c>
    </row>
    <row r="80" spans="1:30" s="75" customFormat="1">
      <c r="A80" s="75">
        <v>1</v>
      </c>
      <c r="B80" s="201">
        <v>30010210</v>
      </c>
      <c r="C80" s="75">
        <v>23</v>
      </c>
      <c r="D80" s="75" t="s">
        <v>817</v>
      </c>
      <c r="E80" s="75" t="s">
        <v>1021</v>
      </c>
      <c r="F80" s="75" t="s">
        <v>814</v>
      </c>
      <c r="G80" s="75">
        <v>1</v>
      </c>
      <c r="H80" s="75">
        <v>2</v>
      </c>
      <c r="I80" s="75">
        <v>3001</v>
      </c>
      <c r="J80" s="75">
        <v>2</v>
      </c>
      <c r="K80" s="75">
        <v>3</v>
      </c>
      <c r="L80" s="75">
        <v>1</v>
      </c>
      <c r="M80" s="94" t="s">
        <v>739</v>
      </c>
      <c r="N80" s="158" t="s">
        <v>790</v>
      </c>
      <c r="O80" s="94">
        <f>VLOOKUP(M80,數值索引!$I:$J,2,FALSE)</f>
        <v>31700003</v>
      </c>
      <c r="P80" s="74">
        <f>INT(HLOOKUP(VLOOKUP($N80&amp;$M80,數值索引!$B$3:$G$43,2,FALSE),數值索引!$L$4:$R$10,程式讀取頁!$G80+1,FALSE)*VLOOKUP($H80,數值索引!$L$14:$N$22,3,FALSE))</f>
        <v>110</v>
      </c>
      <c r="Q80" s="74">
        <f>INT(HLOOKUP(VLOOKUP($N80&amp;$M80,數值索引!$B$3:$G$43,3,FALSE),數值索引!$L$4:$R$10,程式讀取頁!$G80+1,FALSE)*VLOOKUP($H80,數值索引!$L$14:$N$22,3,FALSE))</f>
        <v>352</v>
      </c>
      <c r="R80" s="74">
        <f>INT(HLOOKUP(VLOOKUP($N80&amp;$M80,數值索引!$B$3:$G$43,4,FALSE),數值索引!$L$4:$R$10,程式讀取頁!$G80+1,FALSE)*VLOOKUP($H80,數值索引!$L$14:$N$22,3,FALSE))</f>
        <v>275</v>
      </c>
      <c r="S80" s="74">
        <f>INT(HLOOKUP(VLOOKUP($N80&amp;$M80,數值索引!$B$3:$G$43,5,FALSE),數值索引!$L$4:$R$10,程式讀取頁!$G80+1,FALSE)*VLOOKUP($H80,數值索引!$L$14:$N$22,3,FALSE))</f>
        <v>440</v>
      </c>
      <c r="T80" s="74">
        <f>INT(HLOOKUP(VLOOKUP($N80&amp;$M80,數值索引!$B$3:$G$43,6,FALSE),數值索引!$L$4:$R$10,程式讀取頁!$G80+1,FALSE)*VLOOKUP($H80,數值索引!$L$14:$N$22,3,FALSE))</f>
        <v>220</v>
      </c>
      <c r="U80" s="75">
        <v>31720016</v>
      </c>
      <c r="X80" s="75">
        <v>0</v>
      </c>
      <c r="Y80" s="75">
        <v>0</v>
      </c>
      <c r="Z80" s="75">
        <v>0</v>
      </c>
      <c r="AA80" s="75">
        <v>0</v>
      </c>
      <c r="AB80" s="104">
        <v>3</v>
      </c>
      <c r="AC80" s="104">
        <v>-5</v>
      </c>
      <c r="AD80" s="94">
        <v>25</v>
      </c>
    </row>
    <row r="81" spans="1:30" s="75" customFormat="1">
      <c r="A81" s="75">
        <v>1</v>
      </c>
      <c r="B81" s="201">
        <v>30010220</v>
      </c>
      <c r="C81" s="75">
        <v>24</v>
      </c>
      <c r="D81" s="75" t="s">
        <v>1022</v>
      </c>
      <c r="E81" s="75" t="s">
        <v>1023</v>
      </c>
      <c r="F81" s="75" t="s">
        <v>814</v>
      </c>
      <c r="G81" s="75">
        <v>2</v>
      </c>
      <c r="H81" s="75">
        <v>2</v>
      </c>
      <c r="I81" s="75">
        <v>3001</v>
      </c>
      <c r="J81" s="75">
        <v>2</v>
      </c>
      <c r="K81" s="75">
        <v>3</v>
      </c>
      <c r="L81" s="75">
        <v>1</v>
      </c>
      <c r="M81" s="94" t="s">
        <v>730</v>
      </c>
      <c r="N81" s="158" t="s">
        <v>790</v>
      </c>
      <c r="O81" s="94">
        <f>VLOOKUP(M81,數值索引!$I:$J,2,FALSE)</f>
        <v>31700001</v>
      </c>
      <c r="P81" s="74">
        <f>INT(HLOOKUP(VLOOKUP($N81&amp;$M81,數值索引!$B$3:$G$43,2,FALSE),數值索引!$L$4:$R$10,程式讀取頁!$G81+1,FALSE)*VLOOKUP($H81,數值索引!$L$14:$N$22,3,FALSE))</f>
        <v>429</v>
      </c>
      <c r="Q81" s="74">
        <f>INT(HLOOKUP(VLOOKUP($N81&amp;$M81,數值索引!$B$3:$G$43,3,FALSE),數值索引!$L$4:$R$10,程式讀取頁!$G81+1,FALSE)*VLOOKUP($H81,數值索引!$L$14:$N$22,3,FALSE))</f>
        <v>554</v>
      </c>
      <c r="R81" s="74">
        <f>INT(HLOOKUP(VLOOKUP($N81&amp;$M81,數值索引!$B$3:$G$43,4,FALSE),數值索引!$L$4:$R$10,程式讀取頁!$G81+1,FALSE)*VLOOKUP($H81,數值索引!$L$14:$N$22,3,FALSE))</f>
        <v>323</v>
      </c>
      <c r="S81" s="74">
        <f>INT(HLOOKUP(VLOOKUP($N81&amp;$M81,數值索引!$B$3:$G$43,5,FALSE),數值索引!$L$4:$R$10,程式讀取頁!$G81+1,FALSE)*VLOOKUP($H81,數值索引!$L$14:$N$22,3,FALSE))</f>
        <v>121</v>
      </c>
      <c r="T81" s="74">
        <f>INT(HLOOKUP(VLOOKUP($N81&amp;$M81,數值索引!$B$3:$G$43,6,FALSE),數值索引!$L$4:$R$10,程式讀取頁!$G81+1,FALSE)*VLOOKUP($H81,數值索引!$L$14:$N$22,3,FALSE))</f>
        <v>250</v>
      </c>
      <c r="U81" s="75">
        <v>31720002</v>
      </c>
      <c r="X81" s="75">
        <v>0</v>
      </c>
      <c r="Y81" s="75">
        <v>0</v>
      </c>
      <c r="Z81" s="75">
        <v>0</v>
      </c>
      <c r="AA81" s="75">
        <v>0</v>
      </c>
      <c r="AB81" s="104">
        <v>2</v>
      </c>
      <c r="AC81" s="104">
        <v>2</v>
      </c>
      <c r="AD81" s="94">
        <v>15</v>
      </c>
    </row>
    <row r="82" spans="1:30" s="75" customFormat="1">
      <c r="A82" s="75">
        <v>1</v>
      </c>
      <c r="B82" s="201">
        <v>30010230</v>
      </c>
      <c r="C82" s="75">
        <v>25</v>
      </c>
      <c r="D82" s="75" t="s">
        <v>818</v>
      </c>
      <c r="E82" s="75" t="s">
        <v>1024</v>
      </c>
      <c r="F82" s="75" t="s">
        <v>814</v>
      </c>
      <c r="G82" s="75">
        <v>2</v>
      </c>
      <c r="H82" s="75">
        <v>2</v>
      </c>
      <c r="I82" s="75">
        <v>3001</v>
      </c>
      <c r="J82" s="75">
        <v>2</v>
      </c>
      <c r="K82" s="75">
        <v>3</v>
      </c>
      <c r="L82" s="75">
        <v>1</v>
      </c>
      <c r="M82" s="94" t="s">
        <v>733</v>
      </c>
      <c r="N82" s="158" t="s">
        <v>790</v>
      </c>
      <c r="O82" s="94">
        <f>VLOOKUP(M82,數值索引!$I:$J,2,FALSE)</f>
        <v>31700001</v>
      </c>
      <c r="P82" s="74">
        <f>INT(HLOOKUP(VLOOKUP($N82&amp;$M82,數值索引!$B$3:$G$43,2,FALSE),數值索引!$L$4:$R$10,程式讀取頁!$G82+1,FALSE)*VLOOKUP($H82,數值索引!$L$14:$N$22,3,FALSE))</f>
        <v>323</v>
      </c>
      <c r="Q82" s="74">
        <f>INT(HLOOKUP(VLOOKUP($N82&amp;$M82,數值索引!$B$3:$G$43,3,FALSE),數值索引!$L$4:$R$10,程式讀取頁!$G82+1,FALSE)*VLOOKUP($H82,數值索引!$L$14:$N$22,3,FALSE))</f>
        <v>554</v>
      </c>
      <c r="R82" s="74">
        <f>INT(HLOOKUP(VLOOKUP($N82&amp;$M82,數值索引!$B$3:$G$43,4,FALSE),數值索引!$L$4:$R$10,程式讀取頁!$G82+1,FALSE)*VLOOKUP($H82,數值索引!$L$14:$N$22,3,FALSE))</f>
        <v>121</v>
      </c>
      <c r="S82" s="74">
        <f>INT(HLOOKUP(VLOOKUP($N82&amp;$M82,數值索引!$B$3:$G$43,5,FALSE),數值索引!$L$4:$R$10,程式讀取頁!$G82+1,FALSE)*VLOOKUP($H82,數值索引!$L$14:$N$22,3,FALSE))</f>
        <v>250</v>
      </c>
      <c r="T82" s="74">
        <f>INT(HLOOKUP(VLOOKUP($N82&amp;$M82,數值索引!$B$3:$G$43,6,FALSE),數值索引!$L$4:$R$10,程式讀取頁!$G82+1,FALSE)*VLOOKUP($H82,數值索引!$L$14:$N$22,3,FALSE))</f>
        <v>429</v>
      </c>
      <c r="U82" s="75">
        <v>31720012</v>
      </c>
      <c r="V82" s="75">
        <v>31720011</v>
      </c>
      <c r="X82" s="75">
        <v>0</v>
      </c>
      <c r="Y82" s="75">
        <v>0</v>
      </c>
      <c r="Z82" s="75">
        <v>0</v>
      </c>
      <c r="AA82" s="75">
        <v>0</v>
      </c>
      <c r="AB82" s="104">
        <v>2</v>
      </c>
      <c r="AC82" s="104">
        <v>2</v>
      </c>
      <c r="AD82" s="94">
        <v>15</v>
      </c>
    </row>
    <row r="83" spans="1:30" s="75" customFormat="1">
      <c r="A83" s="75">
        <v>1</v>
      </c>
      <c r="B83" s="201">
        <v>30010240</v>
      </c>
      <c r="C83" s="75">
        <v>26</v>
      </c>
      <c r="D83" s="75" t="s">
        <v>819</v>
      </c>
      <c r="E83" s="75" t="s">
        <v>1025</v>
      </c>
      <c r="F83" s="75" t="s">
        <v>814</v>
      </c>
      <c r="G83" s="75">
        <v>5</v>
      </c>
      <c r="H83" s="75">
        <v>2</v>
      </c>
      <c r="I83" s="75">
        <v>3001</v>
      </c>
      <c r="J83" s="75">
        <v>2</v>
      </c>
      <c r="K83" s="75">
        <v>3</v>
      </c>
      <c r="L83" s="75">
        <v>1</v>
      </c>
      <c r="M83" s="94" t="s">
        <v>730</v>
      </c>
      <c r="N83" s="158" t="s">
        <v>786</v>
      </c>
      <c r="O83" s="94">
        <f>VLOOKUP(M83,數值索引!$I:$J,2,FALSE)</f>
        <v>31700001</v>
      </c>
      <c r="P83" s="74">
        <f>INT(HLOOKUP(VLOOKUP($N83&amp;$M83,數值索引!$B$3:$G$43,2,FALSE),數值索引!$L$4:$R$10,程式讀取頁!$G83+1,FALSE)*VLOOKUP($H83,數值索引!$L$14:$N$22,3,FALSE))</f>
        <v>367</v>
      </c>
      <c r="Q83" s="74">
        <f>INT(HLOOKUP(VLOOKUP($N83&amp;$M83,數值索引!$B$3:$G$43,3,FALSE),數值索引!$L$4:$R$10,程式讀取頁!$G83+1,FALSE)*VLOOKUP($H83,數值索引!$L$14:$N$22,3,FALSE))</f>
        <v>1566</v>
      </c>
      <c r="R83" s="74">
        <f>INT(HLOOKUP(VLOOKUP($N83&amp;$M83,數值索引!$B$3:$G$43,4,FALSE),數值索引!$L$4:$R$10,程式讀取頁!$G83+1,FALSE)*VLOOKUP($H83,數值索引!$L$14:$N$22,3,FALSE))</f>
        <v>528</v>
      </c>
      <c r="S83" s="74">
        <f>INT(HLOOKUP(VLOOKUP($N83&amp;$M83,數值索引!$B$3:$G$43,5,FALSE),數值索引!$L$4:$R$10,程式讀取頁!$G83+1,FALSE)*VLOOKUP($H83,數值索引!$L$14:$N$22,3,FALSE))</f>
        <v>158</v>
      </c>
      <c r="T83" s="74">
        <f>INT(HLOOKUP(VLOOKUP($N83&amp;$M83,數值索引!$B$3:$G$43,6,FALSE),數值索引!$L$4:$R$10,程式讀取頁!$G83+1,FALSE)*VLOOKUP($H83,數值索引!$L$14:$N$22,3,FALSE))</f>
        <v>158</v>
      </c>
      <c r="U83" s="226">
        <v>31720002</v>
      </c>
      <c r="X83" s="75">
        <v>0</v>
      </c>
      <c r="Y83" s="75">
        <v>0</v>
      </c>
      <c r="Z83" s="75">
        <v>0</v>
      </c>
      <c r="AA83" s="75">
        <v>0</v>
      </c>
      <c r="AB83" s="104">
        <v>3</v>
      </c>
      <c r="AC83" s="104">
        <v>-5</v>
      </c>
      <c r="AD83" s="94">
        <v>25</v>
      </c>
    </row>
    <row r="84" spans="1:30" s="75" customFormat="1">
      <c r="A84" s="75">
        <v>1</v>
      </c>
      <c r="B84" s="201">
        <v>30010250</v>
      </c>
      <c r="D84" s="75" t="s">
        <v>886</v>
      </c>
      <c r="E84" s="75" t="s">
        <v>1026</v>
      </c>
      <c r="F84" s="75" t="s">
        <v>879</v>
      </c>
      <c r="G84" s="75">
        <v>3</v>
      </c>
      <c r="H84" s="75">
        <v>2</v>
      </c>
      <c r="I84" s="75">
        <v>3001</v>
      </c>
      <c r="J84" s="75">
        <v>2</v>
      </c>
      <c r="K84" s="75">
        <v>3</v>
      </c>
      <c r="L84" s="75">
        <v>1</v>
      </c>
      <c r="M84" s="94" t="s">
        <v>731</v>
      </c>
      <c r="N84" s="158" t="s">
        <v>790</v>
      </c>
      <c r="O84" s="94">
        <f>VLOOKUP(M84,數值索引!$I:$J,2,FALSE)</f>
        <v>31700001</v>
      </c>
      <c r="P84" s="74">
        <f>INT(HLOOKUP(VLOOKUP($N84&amp;$M84,數值索引!$B$3:$G$43,2,FALSE),數值索引!$L$4:$R$10,程式讀取頁!$G84+1,FALSE)*VLOOKUP($H84,數值索引!$L$14:$N$22,3,FALSE))</f>
        <v>283</v>
      </c>
      <c r="Q84" s="74">
        <f>INT(HLOOKUP(VLOOKUP($N84&amp;$M84,數值索引!$B$3:$G$43,3,FALSE),數值索引!$L$4:$R$10,程式讀取頁!$G84+1,FALSE)*VLOOKUP($H84,數值索引!$L$14:$N$22,3,FALSE))</f>
        <v>697</v>
      </c>
      <c r="R84" s="74">
        <f>INT(HLOOKUP(VLOOKUP($N84&amp;$M84,數值索引!$B$3:$G$43,4,FALSE),數值索引!$L$4:$R$10,程式讀取頁!$G84+1,FALSE)*VLOOKUP($H84,數值索引!$L$14:$N$22,3,FALSE))</f>
        <v>521</v>
      </c>
      <c r="S84" s="74">
        <f>INT(HLOOKUP(VLOOKUP($N84&amp;$M84,數值索引!$B$3:$G$43,5,FALSE),數值索引!$L$4:$R$10,程式讀取頁!$G84+1,FALSE)*VLOOKUP($H84,數值索引!$L$14:$N$22,3,FALSE))</f>
        <v>380</v>
      </c>
      <c r="T84" s="74">
        <f>INT(HLOOKUP(VLOOKUP($N84&amp;$M84,數值索引!$B$3:$G$43,6,FALSE),數值索引!$L$4:$R$10,程式讀取頁!$G84+1,FALSE)*VLOOKUP($H84,數值索引!$L$14:$N$22,3,FALSE))</f>
        <v>132</v>
      </c>
      <c r="X84" s="75">
        <v>0</v>
      </c>
      <c r="Y84" s="75">
        <v>0</v>
      </c>
      <c r="Z84" s="75">
        <v>1</v>
      </c>
      <c r="AA84" s="75">
        <v>0</v>
      </c>
      <c r="AB84" s="104">
        <v>3</v>
      </c>
      <c r="AC84" s="104">
        <v>-5</v>
      </c>
      <c r="AD84" s="94">
        <v>25</v>
      </c>
    </row>
    <row r="85" spans="1:30" s="75" customFormat="1">
      <c r="A85" s="75">
        <v>1</v>
      </c>
      <c r="B85" s="201">
        <v>30010251</v>
      </c>
      <c r="D85" s="75" t="s">
        <v>1027</v>
      </c>
      <c r="E85" s="75" t="s">
        <v>1028</v>
      </c>
      <c r="F85" s="75" t="s">
        <v>880</v>
      </c>
      <c r="G85" s="75">
        <v>4</v>
      </c>
      <c r="H85" s="75">
        <v>2</v>
      </c>
      <c r="I85" s="75">
        <v>3001</v>
      </c>
      <c r="J85" s="75">
        <v>2</v>
      </c>
      <c r="K85" s="75">
        <v>3</v>
      </c>
      <c r="L85" s="75">
        <v>1</v>
      </c>
      <c r="M85" s="94" t="s">
        <v>731</v>
      </c>
      <c r="N85" s="158" t="s">
        <v>790</v>
      </c>
      <c r="O85" s="94">
        <f>VLOOKUP(M85,數值索引!$I:$J,2,FALSE)</f>
        <v>31700001</v>
      </c>
      <c r="P85" s="74">
        <f>INT(HLOOKUP(VLOOKUP($N85&amp;$M85,數值索引!$B$3:$G$43,2,FALSE),數值索引!$L$4:$R$10,程式讀取頁!$G85+1,FALSE)*VLOOKUP($H85,數值索引!$L$14:$N$22,3,FALSE))</f>
        <v>323</v>
      </c>
      <c r="Q85" s="74">
        <f>INT(HLOOKUP(VLOOKUP($N85&amp;$M85,數值索引!$B$3:$G$43,3,FALSE),數值索引!$L$4:$R$10,程式讀取頁!$G85+1,FALSE)*VLOOKUP($H85,數值索引!$L$14:$N$22,3,FALSE))</f>
        <v>877</v>
      </c>
      <c r="R85" s="74">
        <f>INT(HLOOKUP(VLOOKUP($N85&amp;$M85,數值索引!$B$3:$G$43,4,FALSE),數值索引!$L$4:$R$10,程式讀取頁!$G85+1,FALSE)*VLOOKUP($H85,數值索引!$L$14:$N$22,3,FALSE))</f>
        <v>635</v>
      </c>
      <c r="S85" s="74">
        <f>INT(HLOOKUP(VLOOKUP($N85&amp;$M85,數值索引!$B$3:$G$43,5,FALSE),數值索引!$L$4:$R$10,程式讀取頁!$G85+1,FALSE)*VLOOKUP($H85,數值索引!$L$14:$N$22,3,FALSE))</f>
        <v>448</v>
      </c>
      <c r="T85" s="74">
        <f>INT(HLOOKUP(VLOOKUP($N85&amp;$M85,數值索引!$B$3:$G$43,6,FALSE),數值索引!$L$4:$R$10,程式讀取頁!$G85+1,FALSE)*VLOOKUP($H85,數值索引!$L$14:$N$22,3,FALSE))</f>
        <v>145</v>
      </c>
      <c r="X85" s="75">
        <v>0</v>
      </c>
      <c r="Y85" s="75">
        <v>0</v>
      </c>
      <c r="Z85" s="75">
        <v>1</v>
      </c>
      <c r="AA85" s="75">
        <v>0</v>
      </c>
      <c r="AB85" s="104">
        <v>3</v>
      </c>
      <c r="AC85" s="104">
        <v>-5</v>
      </c>
      <c r="AD85" s="94">
        <v>25</v>
      </c>
    </row>
    <row r="86" spans="1:30" s="75" customFormat="1">
      <c r="A86" s="75">
        <v>1</v>
      </c>
      <c r="B86" s="201">
        <v>30010252</v>
      </c>
      <c r="D86" s="75" t="s">
        <v>1029</v>
      </c>
      <c r="E86" s="75" t="s">
        <v>1030</v>
      </c>
      <c r="F86" s="75" t="s">
        <v>882</v>
      </c>
      <c r="G86" s="75">
        <v>5</v>
      </c>
      <c r="H86" s="75">
        <v>2</v>
      </c>
      <c r="I86" s="75">
        <v>3001</v>
      </c>
      <c r="J86" s="75">
        <v>2</v>
      </c>
      <c r="K86" s="75">
        <v>3</v>
      </c>
      <c r="L86" s="75">
        <v>1</v>
      </c>
      <c r="M86" s="94" t="s">
        <v>731</v>
      </c>
      <c r="N86" s="158" t="s">
        <v>790</v>
      </c>
      <c r="O86" s="94">
        <f>VLOOKUP(M86,數值索引!$I:$J,2,FALSE)</f>
        <v>31700001</v>
      </c>
      <c r="P86" s="74">
        <f>INT(HLOOKUP(VLOOKUP($N86&amp;$M86,數值索引!$B$3:$G$43,2,FALSE),數值索引!$L$4:$R$10,程式讀取頁!$G86+1,FALSE)*VLOOKUP($H86,數值索引!$L$14:$N$22,3,FALSE))</f>
        <v>367</v>
      </c>
      <c r="Q86" s="74">
        <f>INT(HLOOKUP(VLOOKUP($N86&amp;$M86,數值索引!$B$3:$G$43,3,FALSE),數值索引!$L$4:$R$10,程式讀取頁!$G86+1,FALSE)*VLOOKUP($H86,數值索引!$L$14:$N$22,3,FALSE))</f>
        <v>1104</v>
      </c>
      <c r="R86" s="74">
        <f>INT(HLOOKUP(VLOOKUP($N86&amp;$M86,數值索引!$B$3:$G$43,4,FALSE),數值索引!$L$4:$R$10,程式讀取頁!$G86+1,FALSE)*VLOOKUP($H86,數值索引!$L$14:$N$22,3,FALSE))</f>
        <v>774</v>
      </c>
      <c r="S86" s="74">
        <f>INT(HLOOKUP(VLOOKUP($N86&amp;$M86,數值索引!$B$3:$G$43,5,FALSE),數值索引!$L$4:$R$10,程式讀取頁!$G86+1,FALSE)*VLOOKUP($H86,數值索引!$L$14:$N$22,3,FALSE))</f>
        <v>528</v>
      </c>
      <c r="T86" s="74">
        <f>INT(HLOOKUP(VLOOKUP($N86&amp;$M86,數值索引!$B$3:$G$43,6,FALSE),數值索引!$L$4:$R$10,程式讀取頁!$G86+1,FALSE)*VLOOKUP($H86,數值索引!$L$14:$N$22,3,FALSE))</f>
        <v>158</v>
      </c>
      <c r="X86" s="75">
        <v>0</v>
      </c>
      <c r="Y86" s="75">
        <v>0</v>
      </c>
      <c r="Z86" s="75">
        <v>0</v>
      </c>
      <c r="AA86" s="75">
        <v>0</v>
      </c>
      <c r="AB86" s="104">
        <v>3</v>
      </c>
      <c r="AC86" s="104">
        <v>-5</v>
      </c>
      <c r="AD86" s="94">
        <v>25</v>
      </c>
    </row>
    <row r="87" spans="1:30" s="76" customFormat="1">
      <c r="A87" s="76">
        <v>1</v>
      </c>
      <c r="B87" s="202">
        <v>30020000</v>
      </c>
      <c r="C87" s="76">
        <v>1</v>
      </c>
      <c r="D87" s="76" t="s">
        <v>1031</v>
      </c>
      <c r="E87" s="76" t="s">
        <v>1031</v>
      </c>
      <c r="F87" s="76" t="s">
        <v>620</v>
      </c>
      <c r="G87" s="76">
        <v>1</v>
      </c>
      <c r="H87" s="76">
        <v>3</v>
      </c>
      <c r="I87" s="76">
        <v>3002</v>
      </c>
      <c r="J87" s="76">
        <v>2</v>
      </c>
      <c r="L87" s="76">
        <v>1</v>
      </c>
      <c r="M87" s="134" t="s">
        <v>736</v>
      </c>
      <c r="N87" s="159" t="s">
        <v>790</v>
      </c>
      <c r="O87" s="134">
        <f>VLOOKUP(M87,數值索引!$I:$J,2,FALSE)</f>
        <v>31700002</v>
      </c>
      <c r="P87" s="74">
        <f>INT(HLOOKUP(VLOOKUP($N87&amp;$M87,數值索引!$B$3:$G$43,2,FALSE),數值索引!$L$4:$R$10,程式讀取頁!$G87+1,FALSE)*VLOOKUP($H87,數值索引!$L$14:$N$22,3,FALSE))</f>
        <v>100</v>
      </c>
      <c r="Q87" s="74">
        <f>INT(HLOOKUP(VLOOKUP($N87&amp;$M87,數值索引!$B$3:$G$43,3,FALSE),數值索引!$L$4:$R$10,程式讀取頁!$G87+1,FALSE)*VLOOKUP($H87,數值索引!$L$14:$N$22,3,FALSE))</f>
        <v>50</v>
      </c>
      <c r="R87" s="74">
        <f>INT(HLOOKUP(VLOOKUP($N87&amp;$M87,數值索引!$B$3:$G$43,4,FALSE),數值索引!$L$4:$R$10,程式讀取頁!$G87+1,FALSE)*VLOOKUP($H87,數值索引!$L$14:$N$22,3,FALSE))</f>
        <v>200</v>
      </c>
      <c r="S87" s="74">
        <f>INT(HLOOKUP(VLOOKUP($N87&amp;$M87,數值索引!$B$3:$G$43,5,FALSE),數值索引!$L$4:$R$10,程式讀取頁!$G87+1,FALSE)*VLOOKUP($H87,數值索引!$L$14:$N$22,3,FALSE))</f>
        <v>160</v>
      </c>
      <c r="T87" s="74">
        <f>INT(HLOOKUP(VLOOKUP($N87&amp;$M87,數值索引!$B$3:$G$43,6,FALSE),數值索引!$L$4:$R$10,程式讀取頁!$G87+1,FALSE)*VLOOKUP($H87,數值索引!$L$14:$N$22,3,FALSE))</f>
        <v>125</v>
      </c>
      <c r="X87" s="76">
        <v>0</v>
      </c>
      <c r="Y87" s="76">
        <v>0</v>
      </c>
      <c r="Z87" s="76">
        <v>0</v>
      </c>
      <c r="AA87" s="76">
        <v>0</v>
      </c>
      <c r="AB87" s="97">
        <v>3</v>
      </c>
      <c r="AC87" s="97">
        <v>-10</v>
      </c>
      <c r="AD87" s="97">
        <v>30</v>
      </c>
    </row>
    <row r="88" spans="1:30" s="76" customFormat="1">
      <c r="A88" s="76">
        <v>1</v>
      </c>
      <c r="B88" s="202">
        <v>30020010</v>
      </c>
      <c r="C88" s="76">
        <v>2</v>
      </c>
      <c r="D88" s="76" t="s">
        <v>1032</v>
      </c>
      <c r="E88" s="76" t="s">
        <v>425</v>
      </c>
      <c r="F88" s="76" t="s">
        <v>621</v>
      </c>
      <c r="G88" s="76">
        <v>2</v>
      </c>
      <c r="H88" s="76">
        <v>3</v>
      </c>
      <c r="I88" s="76">
        <v>3002</v>
      </c>
      <c r="J88" s="76">
        <v>2</v>
      </c>
      <c r="L88" s="76">
        <v>1</v>
      </c>
      <c r="M88" s="134" t="s">
        <v>737</v>
      </c>
      <c r="N88" s="159" t="s">
        <v>790</v>
      </c>
      <c r="O88" s="134">
        <f>VLOOKUP(M88,數值索引!$I:$J,2,FALSE)</f>
        <v>31700002</v>
      </c>
      <c r="P88" s="74">
        <f>INT(HLOOKUP(VLOOKUP($N88&amp;$M88,數值索引!$B$3:$G$43,2,FALSE),數值索引!$L$4:$R$10,程式讀取頁!$G88+1,FALSE)*VLOOKUP($H88,數值索引!$L$14:$N$22,3,FALSE))</f>
        <v>147</v>
      </c>
      <c r="Q88" s="74">
        <f>INT(HLOOKUP(VLOOKUP($N88&amp;$M88,數值索引!$B$3:$G$43,3,FALSE),數值索引!$L$4:$R$10,程式讀取頁!$G88+1,FALSE)*VLOOKUP($H88,數值索引!$L$14:$N$22,3,FALSE))</f>
        <v>114</v>
      </c>
      <c r="R88" s="74">
        <f>INT(HLOOKUP(VLOOKUP($N88&amp;$M88,數值索引!$B$3:$G$43,4,FALSE),數值索引!$L$4:$R$10,程式讀取頁!$G88+1,FALSE)*VLOOKUP($H88,數值索引!$L$14:$N$22,3,FALSE))</f>
        <v>252</v>
      </c>
      <c r="S88" s="74">
        <f>INT(HLOOKUP(VLOOKUP($N88&amp;$M88,數值索引!$B$3:$G$43,5,FALSE),數值索引!$L$4:$R$10,程式讀取頁!$G88+1,FALSE)*VLOOKUP($H88,數值索引!$L$14:$N$22,3,FALSE))</f>
        <v>55</v>
      </c>
      <c r="T88" s="74">
        <f>INT(HLOOKUP(VLOOKUP($N88&amp;$M88,數值索引!$B$3:$G$43,6,FALSE),數值索引!$L$4:$R$10,程式讀取頁!$G88+1,FALSE)*VLOOKUP($H88,數值索引!$L$14:$N$22,3,FALSE))</f>
        <v>195</v>
      </c>
      <c r="U88" s="76">
        <v>31720000</v>
      </c>
      <c r="V88" s="76">
        <v>31720018</v>
      </c>
      <c r="X88" s="76">
        <v>0</v>
      </c>
      <c r="Y88" s="76">
        <v>0</v>
      </c>
      <c r="Z88" s="76">
        <v>0</v>
      </c>
      <c r="AA88" s="76">
        <v>0</v>
      </c>
      <c r="AB88" s="97">
        <v>3</v>
      </c>
      <c r="AC88" s="97">
        <v>-10</v>
      </c>
      <c r="AD88" s="97">
        <v>30</v>
      </c>
    </row>
    <row r="89" spans="1:30" s="76" customFormat="1">
      <c r="A89" s="76">
        <v>1</v>
      </c>
      <c r="B89" s="202">
        <v>30020020</v>
      </c>
      <c r="C89" s="76">
        <v>3</v>
      </c>
      <c r="D89" s="76" t="s">
        <v>332</v>
      </c>
      <c r="E89" s="76" t="s">
        <v>1033</v>
      </c>
      <c r="F89" s="76" t="s">
        <v>622</v>
      </c>
      <c r="G89" s="76">
        <v>3</v>
      </c>
      <c r="H89" s="76">
        <v>3</v>
      </c>
      <c r="I89" s="76">
        <v>3002</v>
      </c>
      <c r="J89" s="76">
        <v>2</v>
      </c>
      <c r="L89" s="76">
        <v>1</v>
      </c>
      <c r="M89" s="134" t="s">
        <v>742</v>
      </c>
      <c r="N89" s="159" t="s">
        <v>790</v>
      </c>
      <c r="O89" s="134">
        <f>VLOOKUP(M89,數值索引!$I:$J,2,FALSE)</f>
        <v>31700004</v>
      </c>
      <c r="P89" s="74">
        <f>INT(HLOOKUP(VLOOKUP($N89&amp;$M89,數值索引!$B$3:$G$43,2,FALSE),數值索引!$L$4:$R$10,程式讀取頁!$G89+1,FALSE)*VLOOKUP($H89,數值索引!$L$14:$N$22,3,FALSE))</f>
        <v>237</v>
      </c>
      <c r="Q89" s="74">
        <f>INT(HLOOKUP(VLOOKUP($N89&amp;$M89,數值索引!$B$3:$G$43,3,FALSE),數值索引!$L$4:$R$10,程式讀取頁!$G89+1,FALSE)*VLOOKUP($H89,數值索引!$L$14:$N$22,3,FALSE))</f>
        <v>173</v>
      </c>
      <c r="R89" s="74">
        <f>INT(HLOOKUP(VLOOKUP($N89&amp;$M89,數值索引!$B$3:$G$43,4,FALSE),數值索引!$L$4:$R$10,程式讀取頁!$G89+1,FALSE)*VLOOKUP($H89,數值索引!$L$14:$N$22,3,FALSE))</f>
        <v>129</v>
      </c>
      <c r="S89" s="74">
        <f>INT(HLOOKUP(VLOOKUP($N89&amp;$M89,數值索引!$B$3:$G$43,5,FALSE),數值索引!$L$4:$R$10,程式讀取頁!$G89+1,FALSE)*VLOOKUP($H89,數值索引!$L$14:$N$22,3,FALSE))</f>
        <v>60</v>
      </c>
      <c r="T89" s="74">
        <f>INT(HLOOKUP(VLOOKUP($N89&amp;$M89,數值索引!$B$3:$G$43,6,FALSE),數值索引!$L$4:$R$10,程式讀取頁!$G89+1,FALSE)*VLOOKUP($H89,數值索引!$L$14:$N$22,3,FALSE))</f>
        <v>317</v>
      </c>
      <c r="U89" s="76">
        <v>31720001</v>
      </c>
      <c r="X89" s="76">
        <v>0</v>
      </c>
      <c r="Y89" s="76">
        <v>0</v>
      </c>
      <c r="Z89" s="76">
        <v>0</v>
      </c>
      <c r="AA89" s="76">
        <v>0</v>
      </c>
      <c r="AB89" s="97">
        <v>3</v>
      </c>
      <c r="AC89" s="97">
        <v>-9</v>
      </c>
      <c r="AD89" s="97">
        <v>25</v>
      </c>
    </row>
    <row r="90" spans="1:30" s="76" customFormat="1">
      <c r="A90" s="76">
        <v>1</v>
      </c>
      <c r="B90" s="202">
        <v>30020030</v>
      </c>
      <c r="C90" s="76">
        <v>4</v>
      </c>
      <c r="D90" s="76" t="s">
        <v>1034</v>
      </c>
      <c r="E90" s="76" t="s">
        <v>1035</v>
      </c>
      <c r="F90" s="76" t="s">
        <v>623</v>
      </c>
      <c r="G90" s="76">
        <v>4</v>
      </c>
      <c r="H90" s="76">
        <v>3</v>
      </c>
      <c r="I90" s="76">
        <v>3002</v>
      </c>
      <c r="J90" s="76">
        <v>2</v>
      </c>
      <c r="L90" s="76">
        <v>1</v>
      </c>
      <c r="M90" s="134" t="s">
        <v>730</v>
      </c>
      <c r="N90" s="159" t="s">
        <v>790</v>
      </c>
      <c r="O90" s="134">
        <f>VLOOKUP(M90,數值索引!$I:$J,2,FALSE)</f>
        <v>31700001</v>
      </c>
      <c r="P90" s="74">
        <f>INT(HLOOKUP(VLOOKUP($N90&amp;$M90,數值索引!$B$3:$G$43,2,FALSE),數值索引!$L$4:$R$10,程式讀取頁!$G90+1,FALSE)*VLOOKUP($H90,數值索引!$L$14:$N$22,3,FALSE))</f>
        <v>289</v>
      </c>
      <c r="Q90" s="74">
        <f>INT(HLOOKUP(VLOOKUP($N90&amp;$M90,數值索引!$B$3:$G$43,3,FALSE),數值索引!$L$4:$R$10,程式讀取頁!$G90+1,FALSE)*VLOOKUP($H90,數值索引!$L$14:$N$22,3,FALSE))</f>
        <v>399</v>
      </c>
      <c r="R90" s="74">
        <f>INT(HLOOKUP(VLOOKUP($N90&amp;$M90,數值索引!$B$3:$G$43,4,FALSE),數值索引!$L$4:$R$10,程式讀取頁!$G90+1,FALSE)*VLOOKUP($H90,數值索引!$L$14:$N$22,3,FALSE))</f>
        <v>204</v>
      </c>
      <c r="S90" s="74">
        <f>INT(HLOOKUP(VLOOKUP($N90&amp;$M90,數值索引!$B$3:$G$43,5,FALSE),數值索引!$L$4:$R$10,程式讀取頁!$G90+1,FALSE)*VLOOKUP($H90,數值索引!$L$14:$N$22,3,FALSE))</f>
        <v>66</v>
      </c>
      <c r="T90" s="74">
        <f>INT(HLOOKUP(VLOOKUP($N90&amp;$M90,數值索引!$B$3:$G$43,6,FALSE),數值索引!$L$4:$R$10,程式讀取頁!$G90+1,FALSE)*VLOOKUP($H90,數值索引!$L$14:$N$22,3,FALSE))</f>
        <v>147</v>
      </c>
      <c r="X90" s="76">
        <v>0</v>
      </c>
      <c r="Y90" s="76">
        <v>0</v>
      </c>
      <c r="Z90" s="76">
        <v>0</v>
      </c>
      <c r="AA90" s="76">
        <v>0</v>
      </c>
      <c r="AB90" s="97">
        <v>3</v>
      </c>
      <c r="AC90" s="97">
        <v>-9</v>
      </c>
      <c r="AD90" s="97">
        <v>25</v>
      </c>
    </row>
    <row r="91" spans="1:30" s="124" customFormat="1">
      <c r="A91" s="124">
        <v>1</v>
      </c>
      <c r="B91" s="203">
        <v>30020040</v>
      </c>
      <c r="C91" s="124">
        <v>5</v>
      </c>
      <c r="D91" s="124" t="s">
        <v>1036</v>
      </c>
      <c r="E91" s="124" t="s">
        <v>1036</v>
      </c>
      <c r="G91" s="124">
        <v>3</v>
      </c>
      <c r="H91" s="124">
        <v>3</v>
      </c>
      <c r="I91" s="76">
        <v>3002</v>
      </c>
      <c r="J91" s="124">
        <v>2</v>
      </c>
      <c r="L91" s="124">
        <v>1</v>
      </c>
      <c r="M91" s="135" t="s">
        <v>728</v>
      </c>
      <c r="N91" s="159" t="s">
        <v>786</v>
      </c>
      <c r="O91" s="134">
        <f>VLOOKUP(M91,數值索引!$I:$J,2,FALSE)</f>
        <v>31700000</v>
      </c>
      <c r="P91" s="74">
        <f>INT(HLOOKUP(VLOOKUP($N91&amp;$M91,數值索引!$B$3:$G$43,2,FALSE),數值索引!$L$4:$R$10,程式讀取頁!$G91+1,FALSE)*VLOOKUP($H91,數值索引!$L$14:$N$22,3,FALSE))</f>
        <v>422</v>
      </c>
      <c r="Q91" s="74">
        <f>INT(HLOOKUP(VLOOKUP($N91&amp;$M91,數值索引!$B$3:$G$43,3,FALSE),數值索引!$L$4:$R$10,程式讀取頁!$G91+1,FALSE)*VLOOKUP($H91,數值索引!$L$14:$N$22,3,FALSE))</f>
        <v>60</v>
      </c>
      <c r="R91" s="74">
        <f>INT(HLOOKUP(VLOOKUP($N91&amp;$M91,數值索引!$B$3:$G$43,4,FALSE),數值索引!$L$4:$R$10,程式讀取頁!$G91+1,FALSE)*VLOOKUP($H91,數值索引!$L$14:$N$22,3,FALSE))</f>
        <v>60</v>
      </c>
      <c r="S91" s="74">
        <f>INT(HLOOKUP(VLOOKUP($N91&amp;$M91,數值索引!$B$3:$G$43,5,FALSE),數值索引!$L$4:$R$10,程式讀取頁!$G91+1,FALSE)*VLOOKUP($H91,數值索引!$L$14:$N$22,3,FALSE))</f>
        <v>173</v>
      </c>
      <c r="T91" s="74">
        <f>INT(HLOOKUP(VLOOKUP($N91&amp;$M91,數值索引!$B$3:$G$43,6,FALSE),數值索引!$L$4:$R$10,程式讀取頁!$G91+1,FALSE)*VLOOKUP($H91,數值索引!$L$14:$N$22,3,FALSE))</f>
        <v>129</v>
      </c>
      <c r="X91" s="124">
        <v>0</v>
      </c>
      <c r="Y91" s="124">
        <v>0</v>
      </c>
      <c r="Z91" s="124">
        <v>0</v>
      </c>
      <c r="AA91" s="124">
        <v>0</v>
      </c>
      <c r="AB91" s="97">
        <v>3</v>
      </c>
      <c r="AC91" s="97">
        <v>-10</v>
      </c>
      <c r="AD91" s="97">
        <v>30</v>
      </c>
    </row>
    <row r="92" spans="1:30" s="124" customFormat="1">
      <c r="A92" s="124">
        <v>1</v>
      </c>
      <c r="B92" s="203">
        <v>30020050</v>
      </c>
      <c r="C92" s="124">
        <v>6</v>
      </c>
      <c r="D92" s="124" t="s">
        <v>1037</v>
      </c>
      <c r="E92" s="124" t="s">
        <v>1037</v>
      </c>
      <c r="G92" s="124">
        <v>4</v>
      </c>
      <c r="H92" s="124">
        <v>3</v>
      </c>
      <c r="I92" s="76">
        <v>3002</v>
      </c>
      <c r="J92" s="124">
        <v>2</v>
      </c>
      <c r="L92" s="124">
        <v>1</v>
      </c>
      <c r="M92" s="135" t="s">
        <v>735</v>
      </c>
      <c r="N92" s="159" t="s">
        <v>790</v>
      </c>
      <c r="O92" s="134">
        <f>VLOOKUP(M92,數值索引!$I:$J,2,FALSE)</f>
        <v>31700002</v>
      </c>
      <c r="P92" s="74">
        <f>INT(HLOOKUP(VLOOKUP($N92&amp;$M92,數值索引!$B$3:$G$43,2,FALSE),數值索引!$L$4:$R$10,程式讀取頁!$G92+1,FALSE)*VLOOKUP($H92,數值索引!$L$14:$N$22,3,FALSE))</f>
        <v>66</v>
      </c>
      <c r="Q92" s="74">
        <f>INT(HLOOKUP(VLOOKUP($N92&amp;$M92,數值索引!$B$3:$G$43,3,FALSE),數值索引!$L$4:$R$10,程式讀取頁!$G92+1,FALSE)*VLOOKUP($H92,數值索引!$L$14:$N$22,3,FALSE))</f>
        <v>289</v>
      </c>
      <c r="R92" s="74">
        <f>INT(HLOOKUP(VLOOKUP($N92&amp;$M92,數值索引!$B$3:$G$43,4,FALSE),數值索引!$L$4:$R$10,程式讀取頁!$G92+1,FALSE)*VLOOKUP($H92,數值索引!$L$14:$N$22,3,FALSE))</f>
        <v>399</v>
      </c>
      <c r="S92" s="74">
        <f>INT(HLOOKUP(VLOOKUP($N92&amp;$M92,數值索引!$B$3:$G$43,5,FALSE),數值索引!$L$4:$R$10,程式讀取頁!$G92+1,FALSE)*VLOOKUP($H92,數值索引!$L$14:$N$22,3,FALSE))</f>
        <v>204</v>
      </c>
      <c r="T92" s="74">
        <f>INT(HLOOKUP(VLOOKUP($N92&amp;$M92,數值索引!$B$3:$G$43,6,FALSE),數值索引!$L$4:$R$10,程式讀取頁!$G92+1,FALSE)*VLOOKUP($H92,數值索引!$L$14:$N$22,3,FALSE))</f>
        <v>147</v>
      </c>
      <c r="X92" s="124">
        <v>0</v>
      </c>
      <c r="Y92" s="124">
        <v>0</v>
      </c>
      <c r="Z92" s="124">
        <v>0</v>
      </c>
      <c r="AA92" s="124">
        <v>0</v>
      </c>
      <c r="AB92" s="97">
        <v>3</v>
      </c>
      <c r="AC92" s="97">
        <v>-10</v>
      </c>
      <c r="AD92" s="97">
        <v>30</v>
      </c>
    </row>
    <row r="93" spans="1:30" s="76" customFormat="1">
      <c r="A93" s="76">
        <v>1</v>
      </c>
      <c r="B93" s="202">
        <v>30020060</v>
      </c>
      <c r="C93" s="76">
        <v>7</v>
      </c>
      <c r="D93" s="76" t="s">
        <v>1038</v>
      </c>
      <c r="E93" s="76" t="s">
        <v>1039</v>
      </c>
      <c r="F93" s="76" t="s">
        <v>501</v>
      </c>
      <c r="G93" s="76">
        <v>5</v>
      </c>
      <c r="H93" s="76">
        <v>3</v>
      </c>
      <c r="I93" s="76">
        <v>3002</v>
      </c>
      <c r="J93" s="76">
        <v>2</v>
      </c>
      <c r="L93" s="76">
        <v>1</v>
      </c>
      <c r="M93" s="134" t="s">
        <v>736</v>
      </c>
      <c r="N93" s="159" t="s">
        <v>786</v>
      </c>
      <c r="O93" s="134">
        <f>VLOOKUP(M93,數值索引!$I:$J,2,FALSE)</f>
        <v>31700002</v>
      </c>
      <c r="P93" s="74">
        <f>INT(HLOOKUP(VLOOKUP($N93&amp;$M93,數值索引!$B$3:$G$43,2,FALSE),數值索引!$L$4:$R$10,程式讀取頁!$G93+1,FALSE)*VLOOKUP($H93,數值索引!$L$14:$N$22,3,FALSE))</f>
        <v>72</v>
      </c>
      <c r="Q93" s="74">
        <f>INT(HLOOKUP(VLOOKUP($N93&amp;$M93,數值索引!$B$3:$G$43,3,FALSE),數值索引!$L$4:$R$10,程式讀取頁!$G93+1,FALSE)*VLOOKUP($H93,數值索引!$L$14:$N$22,3,FALSE))</f>
        <v>72</v>
      </c>
      <c r="R93" s="74">
        <f>INT(HLOOKUP(VLOOKUP($N93&amp;$M93,數值索引!$B$3:$G$43,4,FALSE),數值索引!$L$4:$R$10,程式讀取頁!$G93+1,FALSE)*VLOOKUP($H93,數值索引!$L$14:$N$22,3,FALSE))</f>
        <v>712</v>
      </c>
      <c r="S93" s="74">
        <f>INT(HLOOKUP(VLOOKUP($N93&amp;$M93,數值索引!$B$3:$G$43,5,FALSE),數值索引!$L$4:$R$10,程式讀取頁!$G93+1,FALSE)*VLOOKUP($H93,數值索引!$L$14:$N$22,3,FALSE))</f>
        <v>240</v>
      </c>
      <c r="T93" s="74">
        <f>INT(HLOOKUP(VLOOKUP($N93&amp;$M93,數值索引!$B$3:$G$43,6,FALSE),數值索引!$L$4:$R$10,程式讀取頁!$G93+1,FALSE)*VLOOKUP($H93,數值索引!$L$14:$N$22,3,FALSE))</f>
        <v>167</v>
      </c>
      <c r="U93" s="76">
        <v>31720005</v>
      </c>
      <c r="X93" s="76">
        <v>0</v>
      </c>
      <c r="Y93" s="76">
        <v>0</v>
      </c>
      <c r="Z93" s="76">
        <v>0</v>
      </c>
      <c r="AA93" s="76">
        <v>0</v>
      </c>
      <c r="AB93" s="97">
        <v>3</v>
      </c>
      <c r="AC93" s="97">
        <v>-10</v>
      </c>
      <c r="AD93" s="97">
        <v>30</v>
      </c>
    </row>
    <row r="94" spans="1:30" s="76" customFormat="1">
      <c r="A94" s="76">
        <v>1</v>
      </c>
      <c r="B94" s="202">
        <v>30020070</v>
      </c>
      <c r="C94" s="76">
        <v>8</v>
      </c>
      <c r="D94" s="76" t="s">
        <v>502</v>
      </c>
      <c r="E94" s="76" t="s">
        <v>1040</v>
      </c>
      <c r="F94" s="76" t="s">
        <v>503</v>
      </c>
      <c r="G94" s="76">
        <v>5</v>
      </c>
      <c r="H94" s="76">
        <v>3</v>
      </c>
      <c r="I94" s="76">
        <v>3002</v>
      </c>
      <c r="J94" s="76">
        <v>2</v>
      </c>
      <c r="L94" s="76">
        <v>1</v>
      </c>
      <c r="M94" s="134" t="s">
        <v>738</v>
      </c>
      <c r="N94" s="159" t="s">
        <v>790</v>
      </c>
      <c r="O94" s="134">
        <f>VLOOKUP(M94,數值索引!$I:$J,2,FALSE)</f>
        <v>31700003</v>
      </c>
      <c r="P94" s="74">
        <f>INT(HLOOKUP(VLOOKUP($N94&amp;$M94,數值索引!$B$3:$G$43,2,FALSE),數值索引!$L$4:$R$10,程式讀取頁!$G94+1,FALSE)*VLOOKUP($H94,數值索引!$L$14:$N$22,3,FALSE))</f>
        <v>352</v>
      </c>
      <c r="Q94" s="74">
        <f>INT(HLOOKUP(VLOOKUP($N94&amp;$M94,數值索引!$B$3:$G$43,3,FALSE),數值索引!$L$4:$R$10,程式讀取頁!$G94+1,FALSE)*VLOOKUP($H94,數值索引!$L$14:$N$22,3,FALSE))</f>
        <v>240</v>
      </c>
      <c r="R94" s="74">
        <f>INT(HLOOKUP(VLOOKUP($N94&amp;$M94,數值索引!$B$3:$G$43,4,FALSE),數值索引!$L$4:$R$10,程式讀取頁!$G94+1,FALSE)*VLOOKUP($H94,數值索引!$L$14:$N$22,3,FALSE))</f>
        <v>167</v>
      </c>
      <c r="S94" s="74">
        <f>INT(HLOOKUP(VLOOKUP($N94&amp;$M94,數值索引!$B$3:$G$43,5,FALSE),數值索引!$L$4:$R$10,程式讀取頁!$G94+1,FALSE)*VLOOKUP($H94,數值索引!$L$14:$N$22,3,FALSE))</f>
        <v>502</v>
      </c>
      <c r="T94" s="74">
        <f>INT(HLOOKUP(VLOOKUP($N94&amp;$M94,數值索引!$B$3:$G$43,6,FALSE),數值索引!$L$4:$R$10,程式讀取頁!$G94+1,FALSE)*VLOOKUP($H94,數值索引!$L$14:$N$22,3,FALSE))</f>
        <v>72</v>
      </c>
      <c r="U94" s="76">
        <v>31720005</v>
      </c>
      <c r="X94" s="76">
        <v>0</v>
      </c>
      <c r="Y94" s="76">
        <v>0</v>
      </c>
      <c r="Z94" s="76">
        <v>0</v>
      </c>
      <c r="AA94" s="76">
        <v>0</v>
      </c>
      <c r="AB94" s="97">
        <v>3</v>
      </c>
      <c r="AC94" s="97">
        <v>-10</v>
      </c>
      <c r="AD94" s="97">
        <v>30</v>
      </c>
    </row>
    <row r="95" spans="1:30" s="76" customFormat="1">
      <c r="A95" s="76">
        <v>1</v>
      </c>
      <c r="B95" s="202">
        <v>30020080</v>
      </c>
      <c r="C95" s="76">
        <v>9</v>
      </c>
      <c r="D95" s="76" t="s">
        <v>504</v>
      </c>
      <c r="E95" s="76" t="s">
        <v>1041</v>
      </c>
      <c r="F95" s="76" t="s">
        <v>505</v>
      </c>
      <c r="G95" s="76">
        <v>5</v>
      </c>
      <c r="H95" s="76">
        <v>3</v>
      </c>
      <c r="I95" s="76">
        <v>3002</v>
      </c>
      <c r="J95" s="76">
        <v>2</v>
      </c>
      <c r="L95" s="76">
        <v>1</v>
      </c>
      <c r="M95" s="134" t="s">
        <v>744</v>
      </c>
      <c r="N95" s="159" t="s">
        <v>790</v>
      </c>
      <c r="O95" s="134">
        <f>VLOOKUP(M95,數值索引!$I:$J,2,FALSE)</f>
        <v>31700004</v>
      </c>
      <c r="P95" s="74">
        <f>INT(HLOOKUP(VLOOKUP($N95&amp;$M95,數值索引!$B$3:$G$43,2,FALSE),數值索引!$L$4:$R$10,程式讀取頁!$G95+1,FALSE)*VLOOKUP($H95,數值索引!$L$14:$N$22,3,FALSE))</f>
        <v>167</v>
      </c>
      <c r="Q95" s="74">
        <f>INT(HLOOKUP(VLOOKUP($N95&amp;$M95,數值索引!$B$3:$G$43,3,FALSE),數值索引!$L$4:$R$10,程式讀取頁!$G95+1,FALSE)*VLOOKUP($H95,數值索引!$L$14:$N$22,3,FALSE))</f>
        <v>72</v>
      </c>
      <c r="R95" s="74">
        <f>INT(HLOOKUP(VLOOKUP($N95&amp;$M95,數值索引!$B$3:$G$43,4,FALSE),數值索引!$L$4:$R$10,程式讀取頁!$G95+1,FALSE)*VLOOKUP($H95,數值索引!$L$14:$N$22,3,FALSE))</f>
        <v>352</v>
      </c>
      <c r="S95" s="74">
        <f>INT(HLOOKUP(VLOOKUP($N95&amp;$M95,數值索引!$B$3:$G$43,5,FALSE),數值索引!$L$4:$R$10,程式讀取頁!$G95+1,FALSE)*VLOOKUP($H95,數值索引!$L$14:$N$22,3,FALSE))</f>
        <v>240</v>
      </c>
      <c r="T95" s="74">
        <f>INT(HLOOKUP(VLOOKUP($N95&amp;$M95,數值索引!$B$3:$G$43,6,FALSE),數值索引!$L$4:$R$10,程式讀取頁!$G95+1,FALSE)*VLOOKUP($H95,數值索引!$L$14:$N$22,3,FALSE))</f>
        <v>502</v>
      </c>
      <c r="U95" s="76">
        <v>31720005</v>
      </c>
      <c r="X95" s="76">
        <v>0</v>
      </c>
      <c r="Y95" s="76">
        <v>0</v>
      </c>
      <c r="Z95" s="76">
        <v>0</v>
      </c>
      <c r="AA95" s="76">
        <v>0</v>
      </c>
      <c r="AB95" s="97">
        <v>3</v>
      </c>
      <c r="AC95" s="97">
        <v>-10</v>
      </c>
      <c r="AD95" s="97">
        <v>30</v>
      </c>
    </row>
    <row r="96" spans="1:30" s="76" customFormat="1">
      <c r="A96" s="76">
        <v>1</v>
      </c>
      <c r="B96" s="202">
        <v>30020090</v>
      </c>
      <c r="C96" s="76">
        <v>10</v>
      </c>
      <c r="D96" s="76" t="s">
        <v>506</v>
      </c>
      <c r="E96" s="76" t="s">
        <v>1042</v>
      </c>
      <c r="F96" s="76" t="s">
        <v>507</v>
      </c>
      <c r="G96" s="76">
        <v>5</v>
      </c>
      <c r="H96" s="76">
        <v>3</v>
      </c>
      <c r="I96" s="76">
        <v>3002</v>
      </c>
      <c r="J96" s="76">
        <v>2</v>
      </c>
      <c r="L96" s="76">
        <v>1</v>
      </c>
      <c r="M96" s="134" t="s">
        <v>744</v>
      </c>
      <c r="N96" s="159" t="s">
        <v>790</v>
      </c>
      <c r="O96" s="134">
        <f>VLOOKUP(M96,數值索引!$I:$J,2,FALSE)</f>
        <v>31700004</v>
      </c>
      <c r="P96" s="74">
        <f>INT(HLOOKUP(VLOOKUP($N96&amp;$M96,數值索引!$B$3:$G$43,2,FALSE),數值索引!$L$4:$R$10,程式讀取頁!$G96+1,FALSE)*VLOOKUP($H96,數值索引!$L$14:$N$22,3,FALSE))</f>
        <v>167</v>
      </c>
      <c r="Q96" s="74">
        <f>INT(HLOOKUP(VLOOKUP($N96&amp;$M96,數值索引!$B$3:$G$43,3,FALSE),數值索引!$L$4:$R$10,程式讀取頁!$G96+1,FALSE)*VLOOKUP($H96,數值索引!$L$14:$N$22,3,FALSE))</f>
        <v>72</v>
      </c>
      <c r="R96" s="74">
        <f>INT(HLOOKUP(VLOOKUP($N96&amp;$M96,數值索引!$B$3:$G$43,4,FALSE),數值索引!$L$4:$R$10,程式讀取頁!$G96+1,FALSE)*VLOOKUP($H96,數值索引!$L$14:$N$22,3,FALSE))</f>
        <v>352</v>
      </c>
      <c r="S96" s="74">
        <f>INT(HLOOKUP(VLOOKUP($N96&amp;$M96,數值索引!$B$3:$G$43,5,FALSE),數值索引!$L$4:$R$10,程式讀取頁!$G96+1,FALSE)*VLOOKUP($H96,數值索引!$L$14:$N$22,3,FALSE))</f>
        <v>240</v>
      </c>
      <c r="T96" s="74">
        <f>INT(HLOOKUP(VLOOKUP($N96&amp;$M96,數值索引!$B$3:$G$43,6,FALSE),數值索引!$L$4:$R$10,程式讀取頁!$G96+1,FALSE)*VLOOKUP($H96,數值索引!$L$14:$N$22,3,FALSE))</f>
        <v>502</v>
      </c>
      <c r="U96" s="76">
        <v>31720005</v>
      </c>
      <c r="X96" s="76">
        <v>0</v>
      </c>
      <c r="Y96" s="76">
        <v>0</v>
      </c>
      <c r="Z96" s="76">
        <v>0</v>
      </c>
      <c r="AA96" s="76">
        <v>0</v>
      </c>
      <c r="AB96" s="97">
        <v>3</v>
      </c>
      <c r="AC96" s="97">
        <v>-10</v>
      </c>
      <c r="AD96" s="97">
        <v>30</v>
      </c>
    </row>
    <row r="97" spans="1:30" s="76" customFormat="1">
      <c r="A97" s="76">
        <v>1</v>
      </c>
      <c r="B97" s="202">
        <v>30020100</v>
      </c>
      <c r="C97" s="76">
        <v>11</v>
      </c>
      <c r="D97" s="76" t="s">
        <v>508</v>
      </c>
      <c r="E97" s="76" t="s">
        <v>1043</v>
      </c>
      <c r="F97" s="76" t="s">
        <v>509</v>
      </c>
      <c r="G97" s="76">
        <v>5</v>
      </c>
      <c r="H97" s="76">
        <v>3</v>
      </c>
      <c r="I97" s="76">
        <v>3002</v>
      </c>
      <c r="J97" s="76">
        <v>2</v>
      </c>
      <c r="L97" s="76">
        <v>1</v>
      </c>
      <c r="M97" s="134" t="s">
        <v>728</v>
      </c>
      <c r="N97" s="159" t="s">
        <v>786</v>
      </c>
      <c r="O97" s="134">
        <f>VLOOKUP(M97,數值索引!$I:$J,2,FALSE)</f>
        <v>31700000</v>
      </c>
      <c r="P97" s="74">
        <f>INT(HLOOKUP(VLOOKUP($N97&amp;$M97,數值索引!$B$3:$G$43,2,FALSE),數值索引!$L$4:$R$10,程式讀取頁!$G97+1,FALSE)*VLOOKUP($H97,數值索引!$L$14:$N$22,3,FALSE))</f>
        <v>712</v>
      </c>
      <c r="Q97" s="74">
        <f>INT(HLOOKUP(VLOOKUP($N97&amp;$M97,數值索引!$B$3:$G$43,3,FALSE),數值索引!$L$4:$R$10,程式讀取頁!$G97+1,FALSE)*VLOOKUP($H97,數值索引!$L$14:$N$22,3,FALSE))</f>
        <v>72</v>
      </c>
      <c r="R97" s="74">
        <f>INT(HLOOKUP(VLOOKUP($N97&amp;$M97,數值索引!$B$3:$G$43,4,FALSE),數值索引!$L$4:$R$10,程式讀取頁!$G97+1,FALSE)*VLOOKUP($H97,數值索引!$L$14:$N$22,3,FALSE))</f>
        <v>72</v>
      </c>
      <c r="S97" s="74">
        <f>INT(HLOOKUP(VLOOKUP($N97&amp;$M97,數值索引!$B$3:$G$43,5,FALSE),數值索引!$L$4:$R$10,程式讀取頁!$G97+1,FALSE)*VLOOKUP($H97,數值索引!$L$14:$N$22,3,FALSE))</f>
        <v>240</v>
      </c>
      <c r="T97" s="74">
        <f>INT(HLOOKUP(VLOOKUP($N97&amp;$M97,數值索引!$B$3:$G$43,6,FALSE),數值索引!$L$4:$R$10,程式讀取頁!$G97+1,FALSE)*VLOOKUP($H97,數值索引!$L$14:$N$22,3,FALSE))</f>
        <v>167</v>
      </c>
      <c r="U97" s="76">
        <v>31720005</v>
      </c>
      <c r="X97" s="76">
        <v>0</v>
      </c>
      <c r="Y97" s="76">
        <v>0</v>
      </c>
      <c r="Z97" s="76">
        <v>0</v>
      </c>
      <c r="AA97" s="76">
        <v>0</v>
      </c>
      <c r="AB97" s="97">
        <v>3</v>
      </c>
      <c r="AC97" s="97">
        <v>-10</v>
      </c>
      <c r="AD97" s="97">
        <v>30</v>
      </c>
    </row>
    <row r="98" spans="1:30" s="76" customFormat="1">
      <c r="A98" s="76">
        <v>1</v>
      </c>
      <c r="B98" s="202">
        <v>30020110</v>
      </c>
      <c r="C98" s="76">
        <v>12</v>
      </c>
      <c r="D98" s="76" t="s">
        <v>510</v>
      </c>
      <c r="E98" s="76" t="s">
        <v>1044</v>
      </c>
      <c r="F98" s="76" t="s">
        <v>511</v>
      </c>
      <c r="G98" s="76">
        <v>5</v>
      </c>
      <c r="H98" s="76">
        <v>3</v>
      </c>
      <c r="I98" s="76">
        <v>3002</v>
      </c>
      <c r="J98" s="76">
        <v>2</v>
      </c>
      <c r="L98" s="76">
        <v>1</v>
      </c>
      <c r="M98" s="134" t="s">
        <v>738</v>
      </c>
      <c r="N98" s="159" t="s">
        <v>790</v>
      </c>
      <c r="O98" s="134">
        <f>VLOOKUP(M98,數值索引!$I:$J,2,FALSE)</f>
        <v>31700003</v>
      </c>
      <c r="P98" s="74">
        <f>INT(HLOOKUP(VLOOKUP($N98&amp;$M98,數值索引!$B$3:$G$43,2,FALSE),數值索引!$L$4:$R$10,程式讀取頁!$G98+1,FALSE)*VLOOKUP($H98,數值索引!$L$14:$N$22,3,FALSE))</f>
        <v>352</v>
      </c>
      <c r="Q98" s="74">
        <f>INT(HLOOKUP(VLOOKUP($N98&amp;$M98,數值索引!$B$3:$G$43,3,FALSE),數值索引!$L$4:$R$10,程式讀取頁!$G98+1,FALSE)*VLOOKUP($H98,數值索引!$L$14:$N$22,3,FALSE))</f>
        <v>240</v>
      </c>
      <c r="R98" s="74">
        <f>INT(HLOOKUP(VLOOKUP($N98&amp;$M98,數值索引!$B$3:$G$43,4,FALSE),數值索引!$L$4:$R$10,程式讀取頁!$G98+1,FALSE)*VLOOKUP($H98,數值索引!$L$14:$N$22,3,FALSE))</f>
        <v>167</v>
      </c>
      <c r="S98" s="74">
        <f>INT(HLOOKUP(VLOOKUP($N98&amp;$M98,數值索引!$B$3:$G$43,5,FALSE),數值索引!$L$4:$R$10,程式讀取頁!$G98+1,FALSE)*VLOOKUP($H98,數值索引!$L$14:$N$22,3,FALSE))</f>
        <v>502</v>
      </c>
      <c r="T98" s="74">
        <f>INT(HLOOKUP(VLOOKUP($N98&amp;$M98,數值索引!$B$3:$G$43,6,FALSE),數值索引!$L$4:$R$10,程式讀取頁!$G98+1,FALSE)*VLOOKUP($H98,數值索引!$L$14:$N$22,3,FALSE))</f>
        <v>72</v>
      </c>
      <c r="U98" s="76">
        <v>31720005</v>
      </c>
      <c r="X98" s="76">
        <v>0</v>
      </c>
      <c r="Y98" s="76">
        <v>0</v>
      </c>
      <c r="Z98" s="76">
        <v>0</v>
      </c>
      <c r="AA98" s="76">
        <v>0</v>
      </c>
      <c r="AB98" s="97">
        <v>3</v>
      </c>
      <c r="AC98" s="97">
        <v>-10</v>
      </c>
      <c r="AD98" s="97">
        <v>30</v>
      </c>
    </row>
    <row r="99" spans="1:30" s="76" customFormat="1">
      <c r="A99" s="76">
        <v>1</v>
      </c>
      <c r="B99" s="202">
        <v>30020120</v>
      </c>
      <c r="C99" s="76">
        <v>13</v>
      </c>
      <c r="D99" s="76" t="s">
        <v>1045</v>
      </c>
      <c r="E99" s="76" t="s">
        <v>1046</v>
      </c>
      <c r="G99" s="76">
        <v>3</v>
      </c>
      <c r="H99" s="76">
        <v>3</v>
      </c>
      <c r="I99" s="76">
        <v>3002</v>
      </c>
      <c r="J99" s="76">
        <v>2</v>
      </c>
      <c r="L99" s="76">
        <v>1</v>
      </c>
      <c r="M99" s="134" t="s">
        <v>736</v>
      </c>
      <c r="N99" s="159" t="s">
        <v>790</v>
      </c>
      <c r="O99" s="134">
        <f>VLOOKUP(M99,數值索引!$I:$J,2,FALSE)</f>
        <v>31700002</v>
      </c>
      <c r="P99" s="74">
        <f>INT(HLOOKUP(VLOOKUP($N99&amp;$M99,數值索引!$B$3:$G$43,2,FALSE),數值索引!$L$4:$R$10,程式讀取頁!$G99+1,FALSE)*VLOOKUP($H99,數值索引!$L$14:$N$22,3,FALSE))</f>
        <v>129</v>
      </c>
      <c r="Q99" s="74">
        <f>INT(HLOOKUP(VLOOKUP($N99&amp;$M99,數值索引!$B$3:$G$43,3,FALSE),數值索引!$L$4:$R$10,程式讀取頁!$G99+1,FALSE)*VLOOKUP($H99,數值索引!$L$14:$N$22,3,FALSE))</f>
        <v>60</v>
      </c>
      <c r="R99" s="74">
        <f>INT(HLOOKUP(VLOOKUP($N99&amp;$M99,數值索引!$B$3:$G$43,4,FALSE),數值索引!$L$4:$R$10,程式讀取頁!$G99+1,FALSE)*VLOOKUP($H99,數值索引!$L$14:$N$22,3,FALSE))</f>
        <v>317</v>
      </c>
      <c r="S99" s="74">
        <f>INT(HLOOKUP(VLOOKUP($N99&amp;$M99,數值索引!$B$3:$G$43,5,FALSE),數值索引!$L$4:$R$10,程式讀取頁!$G99+1,FALSE)*VLOOKUP($H99,數值索引!$L$14:$N$22,3,FALSE))</f>
        <v>237</v>
      </c>
      <c r="T99" s="74">
        <f>INT(HLOOKUP(VLOOKUP($N99&amp;$M99,數值索引!$B$3:$G$43,6,FALSE),數值索引!$L$4:$R$10,程式讀取頁!$G99+1,FALSE)*VLOOKUP($H99,數值索引!$L$14:$N$22,3,FALSE))</f>
        <v>173</v>
      </c>
      <c r="X99" s="76">
        <v>0</v>
      </c>
      <c r="Y99" s="76">
        <v>0</v>
      </c>
      <c r="Z99" s="76">
        <v>0</v>
      </c>
      <c r="AA99" s="76">
        <v>0</v>
      </c>
      <c r="AB99" s="97">
        <v>3</v>
      </c>
      <c r="AC99" s="97">
        <v>-10</v>
      </c>
      <c r="AD99" s="97">
        <v>30</v>
      </c>
    </row>
    <row r="100" spans="1:30" s="76" customFormat="1">
      <c r="A100" s="76">
        <v>1</v>
      </c>
      <c r="B100" s="202">
        <v>30020130</v>
      </c>
      <c r="C100" s="76">
        <v>14</v>
      </c>
      <c r="D100" s="76" t="s">
        <v>1047</v>
      </c>
      <c r="E100" s="76" t="s">
        <v>1048</v>
      </c>
      <c r="F100" s="76" t="s">
        <v>512</v>
      </c>
      <c r="G100" s="76">
        <v>4</v>
      </c>
      <c r="H100" s="76">
        <v>3</v>
      </c>
      <c r="I100" s="76">
        <v>3002</v>
      </c>
      <c r="J100" s="76">
        <v>2</v>
      </c>
      <c r="L100" s="76">
        <v>1</v>
      </c>
      <c r="M100" s="134" t="s">
        <v>740</v>
      </c>
      <c r="N100" s="159" t="s">
        <v>790</v>
      </c>
      <c r="O100" s="134">
        <f>VLOOKUP(M100,數值索引!$I:$J,2,FALSE)</f>
        <v>31700003</v>
      </c>
      <c r="P100" s="74">
        <f>INT(HLOOKUP(VLOOKUP($N100&amp;$M100,數值索引!$B$3:$G$43,2,FALSE),數值索引!$L$4:$R$10,程式讀取頁!$G100+1,FALSE)*VLOOKUP($H100,數值索引!$L$14:$N$22,3,FALSE))</f>
        <v>147</v>
      </c>
      <c r="Q100" s="74">
        <f>INT(HLOOKUP(VLOOKUP($N100&amp;$M100,數值索引!$B$3:$G$43,3,FALSE),數值索引!$L$4:$R$10,程式讀取頁!$G100+1,FALSE)*VLOOKUP($H100,數值索引!$L$14:$N$22,3,FALSE))</f>
        <v>66</v>
      </c>
      <c r="R100" s="74">
        <f>INT(HLOOKUP(VLOOKUP($N100&amp;$M100,數值索引!$B$3:$G$43,4,FALSE),數值索引!$L$4:$R$10,程式讀取頁!$G100+1,FALSE)*VLOOKUP($H100,數值索引!$L$14:$N$22,3,FALSE))</f>
        <v>289</v>
      </c>
      <c r="S100" s="74">
        <f>INT(HLOOKUP(VLOOKUP($N100&amp;$M100,數值索引!$B$3:$G$43,5,FALSE),數值索引!$L$4:$R$10,程式讀取頁!$G100+1,FALSE)*VLOOKUP($H100,數值索引!$L$14:$N$22,3,FALSE))</f>
        <v>399</v>
      </c>
      <c r="T100" s="74">
        <f>INT(HLOOKUP(VLOOKUP($N100&amp;$M100,數值索引!$B$3:$G$43,6,FALSE),數值索引!$L$4:$R$10,程式讀取頁!$G100+1,FALSE)*VLOOKUP($H100,數值索引!$L$14:$N$22,3,FALSE))</f>
        <v>204</v>
      </c>
      <c r="U100" s="76">
        <v>31720006</v>
      </c>
      <c r="X100" s="76">
        <v>0</v>
      </c>
      <c r="Y100" s="76">
        <v>0</v>
      </c>
      <c r="Z100" s="76">
        <v>0</v>
      </c>
      <c r="AA100" s="76">
        <v>0</v>
      </c>
      <c r="AB100" s="97">
        <v>3</v>
      </c>
      <c r="AC100" s="97">
        <v>-10</v>
      </c>
      <c r="AD100" s="97">
        <v>30</v>
      </c>
    </row>
    <row r="101" spans="1:30" s="76" customFormat="1">
      <c r="A101" s="76">
        <v>1</v>
      </c>
      <c r="B101" s="202">
        <v>30020140</v>
      </c>
      <c r="C101" s="76">
        <v>15</v>
      </c>
      <c r="D101" s="76" t="s">
        <v>1049</v>
      </c>
      <c r="E101" s="76" t="s">
        <v>1050</v>
      </c>
      <c r="F101" s="76" t="s">
        <v>513</v>
      </c>
      <c r="G101" s="76">
        <v>5</v>
      </c>
      <c r="H101" s="76">
        <v>3</v>
      </c>
      <c r="I101" s="76">
        <v>3002</v>
      </c>
      <c r="J101" s="76">
        <v>2</v>
      </c>
      <c r="L101" s="76">
        <v>1</v>
      </c>
      <c r="M101" s="134" t="s">
        <v>730</v>
      </c>
      <c r="N101" s="159" t="s">
        <v>786</v>
      </c>
      <c r="O101" s="134">
        <f>VLOOKUP(M101,數值索引!$I:$J,2,FALSE)</f>
        <v>31700001</v>
      </c>
      <c r="P101" s="74">
        <f>INT(HLOOKUP(VLOOKUP($N101&amp;$M101,數值索引!$B$3:$G$43,2,FALSE),數值索引!$L$4:$R$10,程式讀取頁!$G101+1,FALSE)*VLOOKUP($H101,數值索引!$L$14:$N$22,3,FALSE))</f>
        <v>167</v>
      </c>
      <c r="Q101" s="74">
        <f>INT(HLOOKUP(VLOOKUP($N101&amp;$M101,數值索引!$B$3:$G$43,3,FALSE),數值索引!$L$4:$R$10,程式讀取頁!$G101+1,FALSE)*VLOOKUP($H101,數值索引!$L$14:$N$22,3,FALSE))</f>
        <v>712</v>
      </c>
      <c r="R101" s="74">
        <f>INT(HLOOKUP(VLOOKUP($N101&amp;$M101,數值索引!$B$3:$G$43,4,FALSE),數值索引!$L$4:$R$10,程式讀取頁!$G101+1,FALSE)*VLOOKUP($H101,數值索引!$L$14:$N$22,3,FALSE))</f>
        <v>240</v>
      </c>
      <c r="S101" s="74">
        <f>INT(HLOOKUP(VLOOKUP($N101&amp;$M101,數值索引!$B$3:$G$43,5,FALSE),數值索引!$L$4:$R$10,程式讀取頁!$G101+1,FALSE)*VLOOKUP($H101,數值索引!$L$14:$N$22,3,FALSE))</f>
        <v>72</v>
      </c>
      <c r="T101" s="74">
        <f>INT(HLOOKUP(VLOOKUP($N101&amp;$M101,數值索引!$B$3:$G$43,6,FALSE),數值索引!$L$4:$R$10,程式讀取頁!$G101+1,FALSE)*VLOOKUP($H101,數值索引!$L$14:$N$22,3,FALSE))</f>
        <v>72</v>
      </c>
      <c r="U101" s="76">
        <v>31720008</v>
      </c>
      <c r="X101" s="76">
        <v>0</v>
      </c>
      <c r="Y101" s="76">
        <v>0</v>
      </c>
      <c r="Z101" s="76">
        <v>0</v>
      </c>
      <c r="AA101" s="76">
        <v>0</v>
      </c>
      <c r="AB101" s="97">
        <v>3</v>
      </c>
      <c r="AC101" s="97">
        <v>-10</v>
      </c>
      <c r="AD101" s="97">
        <v>30</v>
      </c>
    </row>
    <row r="102" spans="1:30" s="76" customFormat="1">
      <c r="A102" s="76">
        <v>1</v>
      </c>
      <c r="B102" s="202">
        <v>30020150</v>
      </c>
      <c r="C102" s="76">
        <v>16</v>
      </c>
      <c r="D102" s="76" t="s">
        <v>1051</v>
      </c>
      <c r="E102" s="76" t="s">
        <v>1052</v>
      </c>
      <c r="F102" s="76" t="s">
        <v>462</v>
      </c>
      <c r="G102" s="76">
        <v>5</v>
      </c>
      <c r="H102" s="76">
        <v>3</v>
      </c>
      <c r="I102" s="76">
        <v>3002</v>
      </c>
      <c r="J102" s="76">
        <v>2</v>
      </c>
      <c r="L102" s="76">
        <v>1</v>
      </c>
      <c r="M102" s="134" t="s">
        <v>745</v>
      </c>
      <c r="N102" s="159" t="s">
        <v>790</v>
      </c>
      <c r="O102" s="134">
        <f>VLOOKUP(M102,數值索引!$I:$J,2,FALSE)</f>
        <v>31700004</v>
      </c>
      <c r="P102" s="74">
        <f>INT(HLOOKUP(VLOOKUP($N102&amp;$M102,數值索引!$B$3:$G$43,2,FALSE),數值索引!$L$4:$R$10,程式讀取頁!$G102+1,FALSE)*VLOOKUP($H102,數值索引!$L$14:$N$22,3,FALSE))</f>
        <v>240</v>
      </c>
      <c r="Q102" s="74">
        <f>INT(HLOOKUP(VLOOKUP($N102&amp;$M102,數值索引!$B$3:$G$43,3,FALSE),數值索引!$L$4:$R$10,程式讀取頁!$G102+1,FALSE)*VLOOKUP($H102,數值索引!$L$14:$N$22,3,FALSE))</f>
        <v>167</v>
      </c>
      <c r="R102" s="74">
        <f>INT(HLOOKUP(VLOOKUP($N102&amp;$M102,數值索引!$B$3:$G$43,4,FALSE),數值索引!$L$4:$R$10,程式讀取頁!$G102+1,FALSE)*VLOOKUP($H102,數值索引!$L$14:$N$22,3,FALSE))</f>
        <v>72</v>
      </c>
      <c r="S102" s="74">
        <f>INT(HLOOKUP(VLOOKUP($N102&amp;$M102,數值索引!$B$3:$G$43,5,FALSE),數值索引!$L$4:$R$10,程式讀取頁!$G102+1,FALSE)*VLOOKUP($H102,數值索引!$L$14:$N$22,3,FALSE))</f>
        <v>352</v>
      </c>
      <c r="T102" s="74">
        <f>INT(HLOOKUP(VLOOKUP($N102&amp;$M102,數值索引!$B$3:$G$43,6,FALSE),數值索引!$L$4:$R$10,程式讀取頁!$G102+1,FALSE)*VLOOKUP($H102,數值索引!$L$14:$N$22,3,FALSE))</f>
        <v>502</v>
      </c>
      <c r="U102" s="76">
        <v>31720009</v>
      </c>
      <c r="X102" s="76">
        <v>0</v>
      </c>
      <c r="Y102" s="76">
        <v>0</v>
      </c>
      <c r="Z102" s="76">
        <v>0</v>
      </c>
      <c r="AA102" s="76">
        <v>0</v>
      </c>
      <c r="AB102" s="97">
        <v>3</v>
      </c>
      <c r="AC102" s="97">
        <v>-10</v>
      </c>
      <c r="AD102" s="97">
        <v>30</v>
      </c>
    </row>
    <row r="103" spans="1:30" s="76" customFormat="1">
      <c r="A103" s="76">
        <v>1</v>
      </c>
      <c r="B103" s="202">
        <v>30020160</v>
      </c>
      <c r="C103" s="76">
        <v>17</v>
      </c>
      <c r="D103" s="76" t="s">
        <v>1053</v>
      </c>
      <c r="E103" s="76" t="s">
        <v>1053</v>
      </c>
      <c r="F103" s="76" t="s">
        <v>514</v>
      </c>
      <c r="G103" s="76">
        <v>3</v>
      </c>
      <c r="H103" s="76">
        <v>3</v>
      </c>
      <c r="I103" s="76">
        <v>3002</v>
      </c>
      <c r="J103" s="76">
        <v>2</v>
      </c>
      <c r="L103" s="76">
        <v>1</v>
      </c>
      <c r="M103" s="134" t="s">
        <v>728</v>
      </c>
      <c r="N103" s="159" t="s">
        <v>790</v>
      </c>
      <c r="O103" s="134">
        <f>VLOOKUP(M103,數值索引!$I:$J,2,FALSE)</f>
        <v>31700000</v>
      </c>
      <c r="P103" s="74">
        <f>INT(HLOOKUP(VLOOKUP($N103&amp;$M103,數值索引!$B$3:$G$43,2,FALSE),數值索引!$L$4:$R$10,程式讀取頁!$G103+1,FALSE)*VLOOKUP($H103,數值索引!$L$14:$N$22,3,FALSE))</f>
        <v>317</v>
      </c>
      <c r="Q103" s="74">
        <f>INT(HLOOKUP(VLOOKUP($N103&amp;$M103,數值索引!$B$3:$G$43,3,FALSE),數值索引!$L$4:$R$10,程式讀取頁!$G103+1,FALSE)*VLOOKUP($H103,數值索引!$L$14:$N$22,3,FALSE))</f>
        <v>60</v>
      </c>
      <c r="R103" s="74">
        <f>INT(HLOOKUP(VLOOKUP($N103&amp;$M103,數值索引!$B$3:$G$43,4,FALSE),數值索引!$L$4:$R$10,程式讀取頁!$G103+1,FALSE)*VLOOKUP($H103,數值索引!$L$14:$N$22,3,FALSE))</f>
        <v>173</v>
      </c>
      <c r="S103" s="74">
        <f>INT(HLOOKUP(VLOOKUP($N103&amp;$M103,數值索引!$B$3:$G$43,5,FALSE),數值索引!$L$4:$R$10,程式讀取頁!$G103+1,FALSE)*VLOOKUP($H103,數值索引!$L$14:$N$22,3,FALSE))</f>
        <v>237</v>
      </c>
      <c r="T103" s="74">
        <f>INT(HLOOKUP(VLOOKUP($N103&amp;$M103,數值索引!$B$3:$G$43,6,FALSE),數值索引!$L$4:$R$10,程式讀取頁!$G103+1,FALSE)*VLOOKUP($H103,數值索引!$L$14:$N$22,3,FALSE))</f>
        <v>129</v>
      </c>
      <c r="U103" s="76">
        <v>31720010</v>
      </c>
      <c r="X103" s="76">
        <v>0</v>
      </c>
      <c r="Y103" s="76">
        <v>0</v>
      </c>
      <c r="Z103" s="76">
        <v>0</v>
      </c>
      <c r="AA103" s="76">
        <v>0</v>
      </c>
      <c r="AB103" s="97">
        <v>3</v>
      </c>
      <c r="AC103" s="97">
        <v>-9</v>
      </c>
      <c r="AD103" s="97">
        <v>25</v>
      </c>
    </row>
    <row r="104" spans="1:30" s="76" customFormat="1">
      <c r="A104" s="76">
        <v>1</v>
      </c>
      <c r="B104" s="202">
        <v>30020170</v>
      </c>
      <c r="C104" s="76">
        <v>18</v>
      </c>
      <c r="D104" s="76" t="s">
        <v>1054</v>
      </c>
      <c r="E104" s="76" t="s">
        <v>1055</v>
      </c>
      <c r="F104" s="76" t="s">
        <v>466</v>
      </c>
      <c r="G104" s="76">
        <v>4</v>
      </c>
      <c r="H104" s="76">
        <v>3</v>
      </c>
      <c r="I104" s="76">
        <v>3002</v>
      </c>
      <c r="J104" s="76">
        <v>2</v>
      </c>
      <c r="L104" s="76">
        <v>1</v>
      </c>
      <c r="M104" s="134" t="s">
        <v>735</v>
      </c>
      <c r="N104" s="159" t="s">
        <v>786</v>
      </c>
      <c r="O104" s="134">
        <f>VLOOKUP(M104,數值索引!$I:$J,2,FALSE)</f>
        <v>31700002</v>
      </c>
      <c r="P104" s="74">
        <f>INT(HLOOKUP(VLOOKUP($N104&amp;$M104,數值索引!$B$3:$G$43,2,FALSE),數值索引!$L$4:$R$10,程式讀取頁!$G104+1,FALSE)*VLOOKUP($H104,數值索引!$L$14:$N$22,3,FALSE))</f>
        <v>66</v>
      </c>
      <c r="Q104" s="74">
        <f>INT(HLOOKUP(VLOOKUP($N104&amp;$M104,數值索引!$B$3:$G$43,3,FALSE),數值索引!$L$4:$R$10,程式讀取頁!$G104+1,FALSE)*VLOOKUP($H104,數值索引!$L$14:$N$22,3,FALSE))</f>
        <v>204</v>
      </c>
      <c r="R104" s="74">
        <f>INT(HLOOKUP(VLOOKUP($N104&amp;$M104,數值索引!$B$3:$G$43,4,FALSE),數值索引!$L$4:$R$10,程式讀取頁!$G104+1,FALSE)*VLOOKUP($H104,數值索引!$L$14:$N$22,3,FALSE))</f>
        <v>548</v>
      </c>
      <c r="S104" s="74">
        <f>INT(HLOOKUP(VLOOKUP($N104&amp;$M104,數值索引!$B$3:$G$43,5,FALSE),數值索引!$L$4:$R$10,程式讀取頁!$G104+1,FALSE)*VLOOKUP($H104,數值索引!$L$14:$N$22,3,FALSE))</f>
        <v>147</v>
      </c>
      <c r="T104" s="74">
        <f>INT(HLOOKUP(VLOOKUP($N104&amp;$M104,數值索引!$B$3:$G$43,6,FALSE),數值索引!$L$4:$R$10,程式讀取頁!$G104+1,FALSE)*VLOOKUP($H104,數值索引!$L$14:$N$22,3,FALSE))</f>
        <v>66</v>
      </c>
      <c r="U104" s="76">
        <v>31720003</v>
      </c>
      <c r="X104" s="76">
        <v>0</v>
      </c>
      <c r="Y104" s="76">
        <v>0</v>
      </c>
      <c r="Z104" s="76">
        <v>0</v>
      </c>
      <c r="AA104" s="76">
        <v>0</v>
      </c>
      <c r="AB104" s="97">
        <v>3</v>
      </c>
      <c r="AC104" s="97">
        <v>-10</v>
      </c>
      <c r="AD104" s="97">
        <v>30</v>
      </c>
    </row>
    <row r="105" spans="1:30" s="76" customFormat="1">
      <c r="A105" s="76">
        <v>1</v>
      </c>
      <c r="B105" s="202">
        <v>30020180</v>
      </c>
      <c r="C105" s="76">
        <v>19</v>
      </c>
      <c r="D105" s="76" t="s">
        <v>1056</v>
      </c>
      <c r="E105" s="76" t="s">
        <v>1057</v>
      </c>
      <c r="F105" s="76" t="s">
        <v>471</v>
      </c>
      <c r="G105" s="76">
        <v>4</v>
      </c>
      <c r="H105" s="76">
        <v>3</v>
      </c>
      <c r="I105" s="76">
        <v>3002</v>
      </c>
      <c r="J105" s="76">
        <v>2</v>
      </c>
      <c r="L105" s="76">
        <v>1</v>
      </c>
      <c r="M105" s="134" t="s">
        <v>741</v>
      </c>
      <c r="N105" s="159" t="s">
        <v>790</v>
      </c>
      <c r="O105" s="134">
        <f>VLOOKUP(M105,數值索引!$I:$J,2,FALSE)</f>
        <v>31700003</v>
      </c>
      <c r="P105" s="74">
        <f>INT(HLOOKUP(VLOOKUP($N105&amp;$M105,數值索引!$B$3:$G$43,2,FALSE),數值索引!$L$4:$R$10,程式讀取頁!$G105+1,FALSE)*VLOOKUP($H105,數值索引!$L$14:$N$22,3,FALSE))</f>
        <v>204</v>
      </c>
      <c r="Q105" s="74">
        <f>INT(HLOOKUP(VLOOKUP($N105&amp;$M105,數值索引!$B$3:$G$43,3,FALSE),數值索引!$L$4:$R$10,程式讀取頁!$G105+1,FALSE)*VLOOKUP($H105,數值索引!$L$14:$N$22,3,FALSE))</f>
        <v>147</v>
      </c>
      <c r="R105" s="74">
        <f>INT(HLOOKUP(VLOOKUP($N105&amp;$M105,數值索引!$B$3:$G$43,4,FALSE),數值索引!$L$4:$R$10,程式讀取頁!$G105+1,FALSE)*VLOOKUP($H105,數值索引!$L$14:$N$22,3,FALSE))</f>
        <v>66</v>
      </c>
      <c r="S105" s="74">
        <f>INT(HLOOKUP(VLOOKUP($N105&amp;$M105,數值索引!$B$3:$G$43,5,FALSE),數值索引!$L$4:$R$10,程式讀取頁!$G105+1,FALSE)*VLOOKUP($H105,數值索引!$L$14:$N$22,3,FALSE))</f>
        <v>399</v>
      </c>
      <c r="T105" s="74">
        <f>INT(HLOOKUP(VLOOKUP($N105&amp;$M105,數值索引!$B$3:$G$43,6,FALSE),數值索引!$L$4:$R$10,程式讀取頁!$G105+1,FALSE)*VLOOKUP($H105,數值索引!$L$14:$N$22,3,FALSE))</f>
        <v>289</v>
      </c>
      <c r="X105" s="76">
        <v>0</v>
      </c>
      <c r="Y105" s="76">
        <v>0</v>
      </c>
      <c r="Z105" s="76">
        <v>0</v>
      </c>
      <c r="AA105" s="76">
        <v>0</v>
      </c>
      <c r="AB105" s="97">
        <v>3</v>
      </c>
      <c r="AC105" s="97">
        <v>-10</v>
      </c>
      <c r="AD105" s="97">
        <v>30</v>
      </c>
    </row>
    <row r="106" spans="1:30" s="76" customFormat="1">
      <c r="A106" s="76">
        <v>1</v>
      </c>
      <c r="B106" s="202">
        <v>30020190</v>
      </c>
      <c r="C106" s="76">
        <v>20</v>
      </c>
      <c r="D106" s="76" t="s">
        <v>820</v>
      </c>
      <c r="E106" s="76" t="s">
        <v>1058</v>
      </c>
      <c r="F106" s="76" t="s">
        <v>814</v>
      </c>
      <c r="G106" s="76">
        <v>2</v>
      </c>
      <c r="H106" s="76">
        <v>3</v>
      </c>
      <c r="I106" s="76">
        <v>3002</v>
      </c>
      <c r="J106" s="76">
        <v>2</v>
      </c>
      <c r="L106" s="76">
        <v>1</v>
      </c>
      <c r="M106" s="134" t="s">
        <v>736</v>
      </c>
      <c r="N106" s="159" t="s">
        <v>790</v>
      </c>
      <c r="O106" s="134">
        <f>VLOOKUP(M106,數值索引!$I:$J,2,FALSE)</f>
        <v>31700002</v>
      </c>
      <c r="P106" s="74">
        <f>INT(HLOOKUP(VLOOKUP($N106&amp;$M106,數值索引!$B$3:$G$43,2,FALSE),數值索引!$L$4:$R$10,程式讀取頁!$G106+1,FALSE)*VLOOKUP($H106,數值索引!$L$14:$N$22,3,FALSE))</f>
        <v>114</v>
      </c>
      <c r="Q106" s="74">
        <f>INT(HLOOKUP(VLOOKUP($N106&amp;$M106,數值索引!$B$3:$G$43,3,FALSE),數值索引!$L$4:$R$10,程式讀取頁!$G106+1,FALSE)*VLOOKUP($H106,數值索引!$L$14:$N$22,3,FALSE))</f>
        <v>55</v>
      </c>
      <c r="R106" s="74">
        <f>INT(HLOOKUP(VLOOKUP($N106&amp;$M106,數值索引!$B$3:$G$43,4,FALSE),數值索引!$L$4:$R$10,程式讀取頁!$G106+1,FALSE)*VLOOKUP($H106,數值索引!$L$14:$N$22,3,FALSE))</f>
        <v>252</v>
      </c>
      <c r="S106" s="74">
        <f>INT(HLOOKUP(VLOOKUP($N106&amp;$M106,數值索引!$B$3:$G$43,5,FALSE),數值索引!$L$4:$R$10,程式讀取頁!$G106+1,FALSE)*VLOOKUP($H106,數值索引!$L$14:$N$22,3,FALSE))</f>
        <v>195</v>
      </c>
      <c r="T106" s="74">
        <f>INT(HLOOKUP(VLOOKUP($N106&amp;$M106,數值索引!$B$3:$G$43,6,FALSE),數值索引!$L$4:$R$10,程式讀取頁!$G106+1,FALSE)*VLOOKUP($H106,數值索引!$L$14:$N$22,3,FALSE))</f>
        <v>147</v>
      </c>
      <c r="U106" s="76">
        <v>31720004</v>
      </c>
      <c r="X106" s="76">
        <v>0</v>
      </c>
      <c r="Y106" s="76">
        <v>0</v>
      </c>
      <c r="Z106" s="76">
        <v>0</v>
      </c>
      <c r="AA106" s="76">
        <v>0</v>
      </c>
      <c r="AB106" s="97">
        <v>3</v>
      </c>
      <c r="AC106" s="97">
        <v>-10</v>
      </c>
      <c r="AD106" s="97">
        <v>30</v>
      </c>
    </row>
    <row r="107" spans="1:30" s="76" customFormat="1">
      <c r="A107" s="76">
        <v>1</v>
      </c>
      <c r="B107" s="202">
        <v>30020200</v>
      </c>
      <c r="C107" s="76">
        <v>21</v>
      </c>
      <c r="D107" s="76" t="s">
        <v>1059</v>
      </c>
      <c r="E107" s="76" t="s">
        <v>1060</v>
      </c>
      <c r="F107" s="76" t="s">
        <v>814</v>
      </c>
      <c r="G107" s="76">
        <v>2</v>
      </c>
      <c r="H107" s="76">
        <v>3</v>
      </c>
      <c r="I107" s="76">
        <v>3002</v>
      </c>
      <c r="J107" s="76">
        <v>2</v>
      </c>
      <c r="L107" s="76">
        <v>1</v>
      </c>
      <c r="M107" s="134" t="s">
        <v>729</v>
      </c>
      <c r="N107" s="159" t="s">
        <v>790</v>
      </c>
      <c r="O107" s="134">
        <f>VLOOKUP(M107,數值索引!$I:$J,2,FALSE)</f>
        <v>31700000</v>
      </c>
      <c r="P107" s="74">
        <f>INT(HLOOKUP(VLOOKUP($N107&amp;$M107,數值索引!$B$3:$G$43,2,FALSE),數值索引!$L$4:$R$10,程式讀取頁!$G107+1,FALSE)*VLOOKUP($H107,數值索引!$L$14:$N$22,3,FALSE))</f>
        <v>252</v>
      </c>
      <c r="Q107" s="74">
        <f>INT(HLOOKUP(VLOOKUP($N107&amp;$M107,數值索引!$B$3:$G$43,3,FALSE),數值索引!$L$4:$R$10,程式讀取頁!$G107+1,FALSE)*VLOOKUP($H107,數值索引!$L$14:$N$22,3,FALSE))</f>
        <v>114</v>
      </c>
      <c r="R107" s="74">
        <f>INT(HLOOKUP(VLOOKUP($N107&amp;$M107,數值索引!$B$3:$G$43,4,FALSE),數值索引!$L$4:$R$10,程式讀取頁!$G107+1,FALSE)*VLOOKUP($H107,數值索引!$L$14:$N$22,3,FALSE))</f>
        <v>55</v>
      </c>
      <c r="S107" s="74">
        <f>INT(HLOOKUP(VLOOKUP($N107&amp;$M107,數值索引!$B$3:$G$43,5,FALSE),數值索引!$L$4:$R$10,程式讀取頁!$G107+1,FALSE)*VLOOKUP($H107,數值索引!$L$14:$N$22,3,FALSE))</f>
        <v>147</v>
      </c>
      <c r="T107" s="74">
        <f>INT(HLOOKUP(VLOOKUP($N107&amp;$M107,數值索引!$B$3:$G$43,6,FALSE),數值索引!$L$4:$R$10,程式讀取頁!$G107+1,FALSE)*VLOOKUP($H107,數值索引!$L$14:$N$22,3,FALSE))</f>
        <v>195</v>
      </c>
      <c r="X107" s="76">
        <v>0</v>
      </c>
      <c r="Y107" s="76">
        <v>0</v>
      </c>
      <c r="Z107" s="76">
        <v>0</v>
      </c>
      <c r="AA107" s="76">
        <v>0</v>
      </c>
      <c r="AB107" s="97">
        <v>3</v>
      </c>
      <c r="AC107" s="97">
        <v>-10</v>
      </c>
      <c r="AD107" s="97">
        <v>30</v>
      </c>
    </row>
    <row r="108" spans="1:30" s="76" customFormat="1">
      <c r="A108" s="76">
        <v>1</v>
      </c>
      <c r="B108" s="202">
        <v>30020210</v>
      </c>
      <c r="C108" s="76">
        <v>22</v>
      </c>
      <c r="D108" s="76" t="s">
        <v>1061</v>
      </c>
      <c r="E108" s="76" t="s">
        <v>1062</v>
      </c>
      <c r="F108" s="76" t="s">
        <v>814</v>
      </c>
      <c r="G108" s="76">
        <v>2</v>
      </c>
      <c r="H108" s="76">
        <v>3</v>
      </c>
      <c r="I108" s="76">
        <v>3002</v>
      </c>
      <c r="J108" s="76">
        <v>2</v>
      </c>
      <c r="L108" s="76">
        <v>1</v>
      </c>
      <c r="M108" s="134" t="s">
        <v>726</v>
      </c>
      <c r="N108" s="159" t="s">
        <v>790</v>
      </c>
      <c r="O108" s="134">
        <f>VLOOKUP(M108,數值索引!$I:$J,2,FALSE)</f>
        <v>31700000</v>
      </c>
      <c r="P108" s="74">
        <f>INT(HLOOKUP(VLOOKUP($N108&amp;$M108,數值索引!$B$3:$G$43,2,FALSE),數值索引!$L$4:$R$10,程式讀取頁!$G108+1,FALSE)*VLOOKUP($H108,數值索引!$L$14:$N$22,3,FALSE))</f>
        <v>252</v>
      </c>
      <c r="Q108" s="74">
        <f>INT(HLOOKUP(VLOOKUP($N108&amp;$M108,數值索引!$B$3:$G$43,3,FALSE),數值索引!$L$4:$R$10,程式讀取頁!$G108+1,FALSE)*VLOOKUP($H108,數值索引!$L$14:$N$22,3,FALSE))</f>
        <v>195</v>
      </c>
      <c r="R108" s="74">
        <f>INT(HLOOKUP(VLOOKUP($N108&amp;$M108,數值索引!$B$3:$G$43,4,FALSE),數值索引!$L$4:$R$10,程式讀取頁!$G108+1,FALSE)*VLOOKUP($H108,數值索引!$L$14:$N$22,3,FALSE))</f>
        <v>147</v>
      </c>
      <c r="S108" s="74">
        <f>INT(HLOOKUP(VLOOKUP($N108&amp;$M108,數值索引!$B$3:$G$43,5,FALSE),數值索引!$L$4:$R$10,程式讀取頁!$G108+1,FALSE)*VLOOKUP($H108,數值索引!$L$14:$N$22,3,FALSE))</f>
        <v>114</v>
      </c>
      <c r="T108" s="74">
        <f>INT(HLOOKUP(VLOOKUP($N108&amp;$M108,數值索引!$B$3:$G$43,6,FALSE),數值索引!$L$4:$R$10,程式讀取頁!$G108+1,FALSE)*VLOOKUP($H108,數值索引!$L$14:$N$22,3,FALSE))</f>
        <v>55</v>
      </c>
      <c r="U108" s="76">
        <v>31720004</v>
      </c>
      <c r="X108" s="76">
        <v>0</v>
      </c>
      <c r="Y108" s="76">
        <v>0</v>
      </c>
      <c r="Z108" s="76">
        <v>0</v>
      </c>
      <c r="AA108" s="76">
        <v>0</v>
      </c>
      <c r="AB108" s="97">
        <v>3</v>
      </c>
      <c r="AC108" s="97">
        <v>-9</v>
      </c>
      <c r="AD108" s="97">
        <v>25</v>
      </c>
    </row>
    <row r="109" spans="1:30" s="76" customFormat="1">
      <c r="A109" s="76">
        <v>1</v>
      </c>
      <c r="B109" s="202">
        <v>30020220</v>
      </c>
      <c r="C109" s="76">
        <v>23</v>
      </c>
      <c r="D109" s="76" t="s">
        <v>821</v>
      </c>
      <c r="E109" s="76" t="s">
        <v>1063</v>
      </c>
      <c r="F109" s="76" t="s">
        <v>814</v>
      </c>
      <c r="G109" s="76">
        <v>2</v>
      </c>
      <c r="H109" s="76">
        <v>3</v>
      </c>
      <c r="I109" s="76">
        <v>3002</v>
      </c>
      <c r="J109" s="76">
        <v>2</v>
      </c>
      <c r="L109" s="76">
        <v>1</v>
      </c>
      <c r="M109" s="134" t="s">
        <v>726</v>
      </c>
      <c r="N109" s="159" t="s">
        <v>790</v>
      </c>
      <c r="O109" s="134">
        <f>VLOOKUP(M109,數值索引!$I:$J,2,FALSE)</f>
        <v>31700000</v>
      </c>
      <c r="P109" s="74">
        <f>INT(HLOOKUP(VLOOKUP($N109&amp;$M109,數值索引!$B$3:$G$43,2,FALSE),數值索引!$L$4:$R$10,程式讀取頁!$G109+1,FALSE)*VLOOKUP($H109,數值索引!$L$14:$N$22,3,FALSE))</f>
        <v>252</v>
      </c>
      <c r="Q109" s="74">
        <f>INT(HLOOKUP(VLOOKUP($N109&amp;$M109,數值索引!$B$3:$G$43,3,FALSE),數值索引!$L$4:$R$10,程式讀取頁!$G109+1,FALSE)*VLOOKUP($H109,數值索引!$L$14:$N$22,3,FALSE))</f>
        <v>195</v>
      </c>
      <c r="R109" s="74">
        <f>INT(HLOOKUP(VLOOKUP($N109&amp;$M109,數值索引!$B$3:$G$43,4,FALSE),數值索引!$L$4:$R$10,程式讀取頁!$G109+1,FALSE)*VLOOKUP($H109,數值索引!$L$14:$N$22,3,FALSE))</f>
        <v>147</v>
      </c>
      <c r="S109" s="74">
        <f>INT(HLOOKUP(VLOOKUP($N109&amp;$M109,數值索引!$B$3:$G$43,5,FALSE),數值索引!$L$4:$R$10,程式讀取頁!$G109+1,FALSE)*VLOOKUP($H109,數值索引!$L$14:$N$22,3,FALSE))</f>
        <v>114</v>
      </c>
      <c r="T109" s="74">
        <f>INT(HLOOKUP(VLOOKUP($N109&amp;$M109,數值索引!$B$3:$G$43,6,FALSE),數值索引!$L$4:$R$10,程式讀取頁!$G109+1,FALSE)*VLOOKUP($H109,數值索引!$L$14:$N$22,3,FALSE))</f>
        <v>55</v>
      </c>
      <c r="U109" s="76">
        <v>31720004</v>
      </c>
      <c r="X109" s="76">
        <v>0</v>
      </c>
      <c r="Y109" s="76">
        <v>0</v>
      </c>
      <c r="Z109" s="76">
        <v>0</v>
      </c>
      <c r="AA109" s="76">
        <v>0</v>
      </c>
      <c r="AB109" s="97">
        <v>3</v>
      </c>
      <c r="AC109" s="97">
        <v>-10</v>
      </c>
      <c r="AD109" s="97">
        <v>30</v>
      </c>
    </row>
    <row r="110" spans="1:30" s="76" customFormat="1">
      <c r="A110" s="76">
        <v>1</v>
      </c>
      <c r="B110" s="202">
        <v>30020230</v>
      </c>
      <c r="C110" s="76">
        <v>24</v>
      </c>
      <c r="D110" s="76" t="s">
        <v>822</v>
      </c>
      <c r="E110" s="76" t="s">
        <v>1064</v>
      </c>
      <c r="F110" s="76" t="s">
        <v>814</v>
      </c>
      <c r="G110" s="76">
        <v>3</v>
      </c>
      <c r="H110" s="76">
        <v>3</v>
      </c>
      <c r="I110" s="76">
        <v>3002</v>
      </c>
      <c r="J110" s="76">
        <v>2</v>
      </c>
      <c r="L110" s="76">
        <v>1</v>
      </c>
      <c r="M110" s="134" t="s">
        <v>731</v>
      </c>
      <c r="N110" s="159" t="s">
        <v>790</v>
      </c>
      <c r="O110" s="134">
        <f>VLOOKUP(M110,數值索引!$I:$J,2,FALSE)</f>
        <v>31700001</v>
      </c>
      <c r="P110" s="74">
        <f>INT(HLOOKUP(VLOOKUP($N110&amp;$M110,數值索引!$B$3:$G$43,2,FALSE),數值索引!$L$4:$R$10,程式讀取頁!$G110+1,FALSE)*VLOOKUP($H110,數值索引!$L$14:$N$22,3,FALSE))</f>
        <v>129</v>
      </c>
      <c r="Q110" s="74">
        <f>INT(HLOOKUP(VLOOKUP($N110&amp;$M110,數值索引!$B$3:$G$43,3,FALSE),數值索引!$L$4:$R$10,程式讀取頁!$G110+1,FALSE)*VLOOKUP($H110,數值索引!$L$14:$N$22,3,FALSE))</f>
        <v>317</v>
      </c>
      <c r="R110" s="74">
        <f>INT(HLOOKUP(VLOOKUP($N110&amp;$M110,數值索引!$B$3:$G$43,4,FALSE),數值索引!$L$4:$R$10,程式讀取頁!$G110+1,FALSE)*VLOOKUP($H110,數值索引!$L$14:$N$22,3,FALSE))</f>
        <v>237</v>
      </c>
      <c r="S110" s="74">
        <f>INT(HLOOKUP(VLOOKUP($N110&amp;$M110,數值索引!$B$3:$G$43,5,FALSE),數值索引!$L$4:$R$10,程式讀取頁!$G110+1,FALSE)*VLOOKUP($H110,數值索引!$L$14:$N$22,3,FALSE))</f>
        <v>173</v>
      </c>
      <c r="T110" s="74">
        <f>INT(HLOOKUP(VLOOKUP($N110&amp;$M110,數值索引!$B$3:$G$43,6,FALSE),數值索引!$L$4:$R$10,程式讀取頁!$G110+1,FALSE)*VLOOKUP($H110,數值索引!$L$14:$N$22,3,FALSE))</f>
        <v>60</v>
      </c>
      <c r="X110" s="76">
        <v>0</v>
      </c>
      <c r="Y110" s="76">
        <v>0</v>
      </c>
      <c r="Z110" s="76">
        <v>0</v>
      </c>
      <c r="AA110" s="76">
        <v>0</v>
      </c>
      <c r="AB110" s="97">
        <v>3</v>
      </c>
      <c r="AC110" s="97">
        <v>-10</v>
      </c>
      <c r="AD110" s="97">
        <v>30</v>
      </c>
    </row>
    <row r="111" spans="1:30" s="76" customFormat="1">
      <c r="A111" s="76">
        <v>1</v>
      </c>
      <c r="B111" s="202">
        <v>30020240</v>
      </c>
      <c r="C111" s="76">
        <v>25</v>
      </c>
      <c r="D111" s="76" t="s">
        <v>823</v>
      </c>
      <c r="E111" s="76" t="s">
        <v>1065</v>
      </c>
      <c r="F111" s="76" t="s">
        <v>814</v>
      </c>
      <c r="G111" s="76">
        <v>3</v>
      </c>
      <c r="H111" s="76">
        <v>3</v>
      </c>
      <c r="I111" s="76">
        <v>3002</v>
      </c>
      <c r="J111" s="76">
        <v>2</v>
      </c>
      <c r="L111" s="76">
        <v>1</v>
      </c>
      <c r="M111" s="134" t="s">
        <v>730</v>
      </c>
      <c r="N111" s="159" t="s">
        <v>790</v>
      </c>
      <c r="O111" s="134">
        <f>VLOOKUP(M111,數值索引!$I:$J,2,FALSE)</f>
        <v>31700001</v>
      </c>
      <c r="P111" s="74">
        <f>INT(HLOOKUP(VLOOKUP($N111&amp;$M111,數值索引!$B$3:$G$43,2,FALSE),數值索引!$L$4:$R$10,程式讀取頁!$G111+1,FALSE)*VLOOKUP($H111,數值索引!$L$14:$N$22,3,FALSE))</f>
        <v>237</v>
      </c>
      <c r="Q111" s="74">
        <f>INT(HLOOKUP(VLOOKUP($N111&amp;$M111,數值索引!$B$3:$G$43,3,FALSE),數值索引!$L$4:$R$10,程式讀取頁!$G111+1,FALSE)*VLOOKUP($H111,數值索引!$L$14:$N$22,3,FALSE))</f>
        <v>317</v>
      </c>
      <c r="R111" s="74">
        <f>INT(HLOOKUP(VLOOKUP($N111&amp;$M111,數值索引!$B$3:$G$43,4,FALSE),數值索引!$L$4:$R$10,程式讀取頁!$G111+1,FALSE)*VLOOKUP($H111,數值索引!$L$14:$N$22,3,FALSE))</f>
        <v>173</v>
      </c>
      <c r="S111" s="74">
        <f>INT(HLOOKUP(VLOOKUP($N111&amp;$M111,數值索引!$B$3:$G$43,5,FALSE),數值索引!$L$4:$R$10,程式讀取頁!$G111+1,FALSE)*VLOOKUP($H111,數值索引!$L$14:$N$22,3,FALSE))</f>
        <v>60</v>
      </c>
      <c r="T111" s="74">
        <f>INT(HLOOKUP(VLOOKUP($N111&amp;$M111,數值索引!$B$3:$G$43,6,FALSE),數值索引!$L$4:$R$10,程式讀取頁!$G111+1,FALSE)*VLOOKUP($H111,數值索引!$L$14:$N$22,3,FALSE))</f>
        <v>129</v>
      </c>
      <c r="X111" s="76">
        <v>0</v>
      </c>
      <c r="Y111" s="76">
        <v>0</v>
      </c>
      <c r="Z111" s="76">
        <v>0</v>
      </c>
      <c r="AA111" s="76">
        <v>0</v>
      </c>
      <c r="AB111" s="97">
        <v>3</v>
      </c>
      <c r="AC111" s="97">
        <v>-10</v>
      </c>
      <c r="AD111" s="97">
        <v>30</v>
      </c>
    </row>
    <row r="112" spans="1:30" s="76" customFormat="1">
      <c r="A112" s="76">
        <v>1</v>
      </c>
      <c r="B112" s="202">
        <v>30020250</v>
      </c>
      <c r="C112" s="76">
        <v>26</v>
      </c>
      <c r="D112" s="76" t="s">
        <v>824</v>
      </c>
      <c r="E112" s="76" t="s">
        <v>1066</v>
      </c>
      <c r="F112" s="76" t="s">
        <v>814</v>
      </c>
      <c r="G112" s="76">
        <v>4</v>
      </c>
      <c r="H112" s="76">
        <v>3</v>
      </c>
      <c r="I112" s="76">
        <v>3002</v>
      </c>
      <c r="J112" s="76">
        <v>2</v>
      </c>
      <c r="L112" s="76">
        <v>1</v>
      </c>
      <c r="M112" s="134" t="s">
        <v>744</v>
      </c>
      <c r="N112" s="159" t="s">
        <v>790</v>
      </c>
      <c r="O112" s="134">
        <f>VLOOKUP(M112,數值索引!$I:$J,2,FALSE)</f>
        <v>31700004</v>
      </c>
      <c r="P112" s="74">
        <f>INT(HLOOKUP(VLOOKUP($N112&amp;$M112,數值索引!$B$3:$G$43,2,FALSE),數值索引!$L$4:$R$10,程式讀取頁!$G112+1,FALSE)*VLOOKUP($H112,數值索引!$L$14:$N$22,3,FALSE))</f>
        <v>147</v>
      </c>
      <c r="Q112" s="74">
        <f>INT(HLOOKUP(VLOOKUP($N112&amp;$M112,數值索引!$B$3:$G$43,3,FALSE),數值索引!$L$4:$R$10,程式讀取頁!$G112+1,FALSE)*VLOOKUP($H112,數值索引!$L$14:$N$22,3,FALSE))</f>
        <v>66</v>
      </c>
      <c r="R112" s="74">
        <f>INT(HLOOKUP(VLOOKUP($N112&amp;$M112,數值索引!$B$3:$G$43,4,FALSE),數值索引!$L$4:$R$10,程式讀取頁!$G112+1,FALSE)*VLOOKUP($H112,數值索引!$L$14:$N$22,3,FALSE))</f>
        <v>289</v>
      </c>
      <c r="S112" s="74">
        <f>INT(HLOOKUP(VLOOKUP($N112&amp;$M112,數值索引!$B$3:$G$43,5,FALSE),數值索引!$L$4:$R$10,程式讀取頁!$G112+1,FALSE)*VLOOKUP($H112,數值索引!$L$14:$N$22,3,FALSE))</f>
        <v>204</v>
      </c>
      <c r="T112" s="74">
        <f>INT(HLOOKUP(VLOOKUP($N112&amp;$M112,數值索引!$B$3:$G$43,6,FALSE),數值索引!$L$4:$R$10,程式讀取頁!$G112+1,FALSE)*VLOOKUP($H112,數值索引!$L$14:$N$22,3,FALSE))</f>
        <v>399</v>
      </c>
      <c r="U112" s="76">
        <v>31720003</v>
      </c>
      <c r="X112" s="76">
        <v>0</v>
      </c>
      <c r="Y112" s="76">
        <v>0</v>
      </c>
      <c r="Z112" s="76">
        <v>0</v>
      </c>
      <c r="AA112" s="76">
        <v>0</v>
      </c>
      <c r="AB112" s="97">
        <v>3</v>
      </c>
      <c r="AC112" s="97">
        <v>-10</v>
      </c>
      <c r="AD112" s="97">
        <v>30</v>
      </c>
    </row>
    <row r="113" spans="1:30" s="76" customFormat="1">
      <c r="A113" s="76">
        <v>1</v>
      </c>
      <c r="B113" s="202">
        <v>30020260</v>
      </c>
      <c r="C113" s="76">
        <v>27</v>
      </c>
      <c r="D113" s="76" t="s">
        <v>825</v>
      </c>
      <c r="E113" s="76" t="s">
        <v>1067</v>
      </c>
      <c r="F113" s="76" t="s">
        <v>814</v>
      </c>
      <c r="G113" s="76">
        <v>4</v>
      </c>
      <c r="H113" s="76">
        <v>3</v>
      </c>
      <c r="I113" s="76">
        <v>3002</v>
      </c>
      <c r="J113" s="76">
        <v>2</v>
      </c>
      <c r="L113" s="76">
        <v>1</v>
      </c>
      <c r="M113" s="134" t="s">
        <v>728</v>
      </c>
      <c r="N113" s="159" t="s">
        <v>790</v>
      </c>
      <c r="O113" s="134">
        <f>VLOOKUP(M113,數值索引!$I:$J,2,FALSE)</f>
        <v>31700000</v>
      </c>
      <c r="P113" s="74">
        <f>INT(HLOOKUP(VLOOKUP($N113&amp;$M113,數值索引!$B$3:$G$43,2,FALSE),數值索引!$L$4:$R$10,程式讀取頁!$G113+1,FALSE)*VLOOKUP($H113,數值索引!$L$14:$N$22,3,FALSE))</f>
        <v>399</v>
      </c>
      <c r="Q113" s="74">
        <f>INT(HLOOKUP(VLOOKUP($N113&amp;$M113,數值索引!$B$3:$G$43,3,FALSE),數值索引!$L$4:$R$10,程式讀取頁!$G113+1,FALSE)*VLOOKUP($H113,數值索引!$L$14:$N$22,3,FALSE))</f>
        <v>66</v>
      </c>
      <c r="R113" s="74">
        <f>INT(HLOOKUP(VLOOKUP($N113&amp;$M113,數值索引!$B$3:$G$43,4,FALSE),數值索引!$L$4:$R$10,程式讀取頁!$G113+1,FALSE)*VLOOKUP($H113,數值索引!$L$14:$N$22,3,FALSE))</f>
        <v>204</v>
      </c>
      <c r="S113" s="74">
        <f>INT(HLOOKUP(VLOOKUP($N113&amp;$M113,數值索引!$B$3:$G$43,5,FALSE),數值索引!$L$4:$R$10,程式讀取頁!$G113+1,FALSE)*VLOOKUP($H113,數值索引!$L$14:$N$22,3,FALSE))</f>
        <v>289</v>
      </c>
      <c r="T113" s="74">
        <f>INT(HLOOKUP(VLOOKUP($N113&amp;$M113,數值索引!$B$3:$G$43,6,FALSE),數值索引!$L$4:$R$10,程式讀取頁!$G113+1,FALSE)*VLOOKUP($H113,數值索引!$L$14:$N$22,3,FALSE))</f>
        <v>147</v>
      </c>
      <c r="U113" s="76">
        <v>31720003</v>
      </c>
      <c r="X113" s="76">
        <v>0</v>
      </c>
      <c r="Y113" s="76">
        <v>0</v>
      </c>
      <c r="Z113" s="76">
        <v>0</v>
      </c>
      <c r="AA113" s="76">
        <v>0</v>
      </c>
      <c r="AB113" s="97">
        <v>3</v>
      </c>
      <c r="AC113" s="97">
        <v>-10</v>
      </c>
      <c r="AD113" s="97">
        <v>30</v>
      </c>
    </row>
    <row r="114" spans="1:30" s="73" customFormat="1">
      <c r="A114" s="73">
        <v>1</v>
      </c>
      <c r="B114" s="204">
        <v>30030000</v>
      </c>
      <c r="C114" s="73">
        <v>1</v>
      </c>
      <c r="D114" s="73" t="s">
        <v>1068</v>
      </c>
      <c r="E114" s="73" t="s">
        <v>1069</v>
      </c>
      <c r="F114" s="73" t="s">
        <v>604</v>
      </c>
      <c r="G114" s="73">
        <v>1</v>
      </c>
      <c r="H114" s="73">
        <v>4</v>
      </c>
      <c r="I114" s="73">
        <v>3003</v>
      </c>
      <c r="J114" s="73">
        <v>3</v>
      </c>
      <c r="L114" s="73">
        <v>1</v>
      </c>
      <c r="M114" s="95" t="s">
        <v>737</v>
      </c>
      <c r="N114" s="160" t="s">
        <v>790</v>
      </c>
      <c r="O114" s="95">
        <f>VLOOKUP(M114,數值索引!$I:$J,2,FALSE)</f>
        <v>31700002</v>
      </c>
      <c r="P114" s="74">
        <f>INT(HLOOKUP(VLOOKUP($N114&amp;$M114,數值索引!$B$3:$G$43,2,FALSE),數值索引!$L$4:$R$10,程式讀取頁!$G114+1,FALSE)*VLOOKUP($H114,數值索引!$L$14:$N$22,3,FALSE))</f>
        <v>125</v>
      </c>
      <c r="Q114" s="74">
        <f>INT(HLOOKUP(VLOOKUP($N114&amp;$M114,數值索引!$B$3:$G$43,3,FALSE),數值索引!$L$4:$R$10,程式讀取頁!$G114+1,FALSE)*VLOOKUP($H114,數值索引!$L$14:$N$22,3,FALSE))</f>
        <v>100</v>
      </c>
      <c r="R114" s="74">
        <f>INT(HLOOKUP(VLOOKUP($N114&amp;$M114,數值索引!$B$3:$G$43,4,FALSE),數值索引!$L$4:$R$10,程式讀取頁!$G114+1,FALSE)*VLOOKUP($H114,數值索引!$L$14:$N$22,3,FALSE))</f>
        <v>200</v>
      </c>
      <c r="S114" s="74">
        <f>INT(HLOOKUP(VLOOKUP($N114&amp;$M114,數值索引!$B$3:$G$43,5,FALSE),數值索引!$L$4:$R$10,程式讀取頁!$G114+1,FALSE)*VLOOKUP($H114,數值索引!$L$14:$N$22,3,FALSE))</f>
        <v>50</v>
      </c>
      <c r="T114" s="74">
        <f>INT(HLOOKUP(VLOOKUP($N114&amp;$M114,數值索引!$B$3:$G$43,6,FALSE),數值索引!$L$4:$R$10,程式讀取頁!$G114+1,FALSE)*VLOOKUP($H114,數值索引!$L$14:$N$22,3,FALSE))</f>
        <v>160</v>
      </c>
      <c r="X114" s="73">
        <v>0</v>
      </c>
      <c r="Y114" s="73">
        <v>0</v>
      </c>
      <c r="Z114" s="73">
        <v>0</v>
      </c>
      <c r="AA114" s="73">
        <v>0</v>
      </c>
      <c r="AB114" s="105">
        <v>4</v>
      </c>
      <c r="AC114" s="105">
        <v>-3</v>
      </c>
      <c r="AD114" s="95">
        <v>30</v>
      </c>
    </row>
    <row r="115" spans="1:30" s="73" customFormat="1">
      <c r="A115" s="73">
        <v>1</v>
      </c>
      <c r="B115" s="204">
        <v>30030010</v>
      </c>
      <c r="C115" s="73">
        <v>2</v>
      </c>
      <c r="D115" s="73" t="s">
        <v>329</v>
      </c>
      <c r="E115" s="73" t="s">
        <v>1070</v>
      </c>
      <c r="F115" s="73" t="s">
        <v>624</v>
      </c>
      <c r="G115" s="73">
        <v>2</v>
      </c>
      <c r="H115" s="73">
        <v>4</v>
      </c>
      <c r="I115" s="73">
        <v>3003</v>
      </c>
      <c r="J115" s="73">
        <v>3</v>
      </c>
      <c r="L115" s="73">
        <v>1</v>
      </c>
      <c r="M115" s="95" t="s">
        <v>734</v>
      </c>
      <c r="N115" s="160" t="s">
        <v>786</v>
      </c>
      <c r="O115" s="95">
        <f>VLOOKUP(M115,數值索引!$I:$J,2,FALSE)</f>
        <v>31700002</v>
      </c>
      <c r="P115" s="74">
        <f>INT(HLOOKUP(VLOOKUP($N115&amp;$M115,數值索引!$B$3:$G$43,2,FALSE),數值索引!$L$4:$R$10,程式讀取頁!$G115+1,FALSE)*VLOOKUP($H115,數值索引!$L$14:$N$22,3,FALSE))</f>
        <v>147</v>
      </c>
      <c r="Q115" s="74">
        <f>INT(HLOOKUP(VLOOKUP($N115&amp;$M115,數值索引!$B$3:$G$43,3,FALSE),數值索引!$L$4:$R$10,程式讀取頁!$G115+1,FALSE)*VLOOKUP($H115,數值索引!$L$14:$N$22,3,FALSE))</f>
        <v>114</v>
      </c>
      <c r="R115" s="74">
        <f>INT(HLOOKUP(VLOOKUP($N115&amp;$M115,數值索引!$B$3:$G$43,4,FALSE),數值索引!$L$4:$R$10,程式讀取頁!$G115+1,FALSE)*VLOOKUP($H115,數值索引!$L$14:$N$22,3,FALSE))</f>
        <v>325</v>
      </c>
      <c r="S115" s="74">
        <f>INT(HLOOKUP(VLOOKUP($N115&amp;$M115,數值索引!$B$3:$G$43,5,FALSE),數值索引!$L$4:$R$10,程式讀取頁!$G115+1,FALSE)*VLOOKUP($H115,數值索引!$L$14:$N$22,3,FALSE))</f>
        <v>55</v>
      </c>
      <c r="T115" s="74">
        <f>INT(HLOOKUP(VLOOKUP($N115&amp;$M115,數值索引!$B$3:$G$43,6,FALSE),數值索引!$L$4:$R$10,程式讀取頁!$G115+1,FALSE)*VLOOKUP($H115,數值索引!$L$14:$N$22,3,FALSE))</f>
        <v>55</v>
      </c>
      <c r="U115" s="73">
        <v>31720000</v>
      </c>
      <c r="X115" s="73">
        <v>0</v>
      </c>
      <c r="Y115" s="73">
        <v>0</v>
      </c>
      <c r="Z115" s="73">
        <v>0</v>
      </c>
      <c r="AA115" s="73">
        <v>0</v>
      </c>
      <c r="AB115" s="105">
        <v>4</v>
      </c>
      <c r="AC115" s="105">
        <v>-3</v>
      </c>
      <c r="AD115" s="95">
        <v>30</v>
      </c>
    </row>
    <row r="116" spans="1:30" s="73" customFormat="1">
      <c r="A116" s="73">
        <v>1</v>
      </c>
      <c r="B116" s="204">
        <v>30030020</v>
      </c>
      <c r="C116" s="73">
        <v>3</v>
      </c>
      <c r="D116" s="73" t="s">
        <v>334</v>
      </c>
      <c r="E116" s="73" t="s">
        <v>1071</v>
      </c>
      <c r="F116" s="73" t="s">
        <v>625</v>
      </c>
      <c r="G116" s="73">
        <v>3</v>
      </c>
      <c r="H116" s="73">
        <v>4</v>
      </c>
      <c r="I116" s="73">
        <v>3003</v>
      </c>
      <c r="J116" s="73">
        <v>3</v>
      </c>
      <c r="L116" s="73">
        <v>1</v>
      </c>
      <c r="M116" s="95" t="s">
        <v>742</v>
      </c>
      <c r="N116" s="160" t="s">
        <v>790</v>
      </c>
      <c r="O116" s="95">
        <f>VLOOKUP(M116,數值索引!$I:$J,2,FALSE)</f>
        <v>31700004</v>
      </c>
      <c r="P116" s="74">
        <f>INT(HLOOKUP(VLOOKUP($N116&amp;$M116,數值索引!$B$3:$G$43,2,FALSE),數值索引!$L$4:$R$10,程式讀取頁!$G116+1,FALSE)*VLOOKUP($H116,數值索引!$L$14:$N$22,3,FALSE))</f>
        <v>237</v>
      </c>
      <c r="Q116" s="74">
        <f>INT(HLOOKUP(VLOOKUP($N116&amp;$M116,數值索引!$B$3:$G$43,3,FALSE),數值索引!$L$4:$R$10,程式讀取頁!$G116+1,FALSE)*VLOOKUP($H116,數值索引!$L$14:$N$22,3,FALSE))</f>
        <v>173</v>
      </c>
      <c r="R116" s="74">
        <f>INT(HLOOKUP(VLOOKUP($N116&amp;$M116,數值索引!$B$3:$G$43,4,FALSE),數值索引!$L$4:$R$10,程式讀取頁!$G116+1,FALSE)*VLOOKUP($H116,數值索引!$L$14:$N$22,3,FALSE))</f>
        <v>129</v>
      </c>
      <c r="S116" s="74">
        <f>INT(HLOOKUP(VLOOKUP($N116&amp;$M116,數值索引!$B$3:$G$43,5,FALSE),數值索引!$L$4:$R$10,程式讀取頁!$G116+1,FALSE)*VLOOKUP($H116,數值索引!$L$14:$N$22,3,FALSE))</f>
        <v>60</v>
      </c>
      <c r="T116" s="74">
        <f>INT(HLOOKUP(VLOOKUP($N116&amp;$M116,數值索引!$B$3:$G$43,6,FALSE),數值索引!$L$4:$R$10,程式讀取頁!$G116+1,FALSE)*VLOOKUP($H116,數值索引!$L$14:$N$22,3,FALSE))</f>
        <v>317</v>
      </c>
      <c r="U116" s="73">
        <v>31720001</v>
      </c>
      <c r="X116" s="73">
        <v>0</v>
      </c>
      <c r="Y116" s="73">
        <v>0</v>
      </c>
      <c r="Z116" s="73">
        <v>0</v>
      </c>
      <c r="AA116" s="73">
        <v>0</v>
      </c>
      <c r="AB116" s="105">
        <v>2</v>
      </c>
      <c r="AC116" s="105">
        <v>5</v>
      </c>
      <c r="AD116" s="95">
        <v>20</v>
      </c>
    </row>
    <row r="117" spans="1:30" s="73" customFormat="1">
      <c r="A117" s="73">
        <v>1</v>
      </c>
      <c r="B117" s="204">
        <v>30030021</v>
      </c>
      <c r="C117" s="73">
        <v>3</v>
      </c>
      <c r="D117" s="73" t="s">
        <v>334</v>
      </c>
      <c r="E117" s="73" t="s">
        <v>1459</v>
      </c>
      <c r="F117" s="73" t="s">
        <v>1462</v>
      </c>
      <c r="G117" s="73">
        <v>3</v>
      </c>
      <c r="H117" s="73">
        <v>4</v>
      </c>
      <c r="I117" s="73">
        <v>3003</v>
      </c>
      <c r="J117" s="73">
        <v>3</v>
      </c>
      <c r="L117" s="73">
        <v>1</v>
      </c>
      <c r="M117" s="95" t="s">
        <v>731</v>
      </c>
      <c r="N117" s="160" t="s">
        <v>790</v>
      </c>
      <c r="O117" s="95">
        <f>VLOOKUP(M117,數值索引!$I:$J,2,FALSE)</f>
        <v>31700001</v>
      </c>
      <c r="P117" s="74">
        <f>INT(HLOOKUP(VLOOKUP($N117&amp;$M117,數值索引!$B$3:$G$43,2,FALSE),數值索引!$L$4:$R$10,程式讀取頁!$G117+1,FALSE)*VLOOKUP($H117,數值索引!$L$14:$N$22,3,FALSE))</f>
        <v>129</v>
      </c>
      <c r="Q117" s="74">
        <f>INT(HLOOKUP(VLOOKUP($N117&amp;$M117,數值索引!$B$3:$G$43,3,FALSE),數值索引!$L$4:$R$10,程式讀取頁!$G117+1,FALSE)*VLOOKUP($H117,數值索引!$L$14:$N$22,3,FALSE))</f>
        <v>317</v>
      </c>
      <c r="R117" s="74">
        <f>INT(HLOOKUP(VLOOKUP($N117&amp;$M117,數值索引!$B$3:$G$43,4,FALSE),數值索引!$L$4:$R$10,程式讀取頁!$G117+1,FALSE)*VLOOKUP($H117,數值索引!$L$14:$N$22,3,FALSE))</f>
        <v>237</v>
      </c>
      <c r="S117" s="74">
        <f>INT(HLOOKUP(VLOOKUP($N117&amp;$M117,數值索引!$B$3:$G$43,5,FALSE),數值索引!$L$4:$R$10,程式讀取頁!$G117+1,FALSE)*VLOOKUP($H117,數值索引!$L$14:$N$22,3,FALSE))</f>
        <v>173</v>
      </c>
      <c r="T117" s="74">
        <f>INT(HLOOKUP(VLOOKUP($N117&amp;$M117,數值索引!$B$3:$G$43,6,FALSE),數值索引!$L$4:$R$10,程式讀取頁!$G117+1,FALSE)*VLOOKUP($H117,數值索引!$L$14:$N$22,3,FALSE))</f>
        <v>60</v>
      </c>
      <c r="U117" s="73">
        <v>31720001</v>
      </c>
      <c r="X117" s="73">
        <v>0</v>
      </c>
      <c r="Y117" s="73">
        <v>0</v>
      </c>
      <c r="Z117" s="73">
        <v>0</v>
      </c>
      <c r="AA117" s="73">
        <v>0</v>
      </c>
      <c r="AB117" s="105">
        <v>2</v>
      </c>
      <c r="AC117" s="105">
        <v>5</v>
      </c>
      <c r="AD117" s="95">
        <v>20</v>
      </c>
    </row>
    <row r="118" spans="1:30" s="73" customFormat="1">
      <c r="A118" s="73">
        <v>1</v>
      </c>
      <c r="B118" s="204">
        <v>30030022</v>
      </c>
      <c r="C118" s="73">
        <v>3</v>
      </c>
      <c r="D118" s="73" t="s">
        <v>334</v>
      </c>
      <c r="E118" s="73" t="s">
        <v>1460</v>
      </c>
      <c r="F118" s="73" t="s">
        <v>1462</v>
      </c>
      <c r="G118" s="73">
        <v>3</v>
      </c>
      <c r="H118" s="73">
        <v>4</v>
      </c>
      <c r="I118" s="73">
        <v>3003</v>
      </c>
      <c r="J118" s="73">
        <v>3</v>
      </c>
      <c r="L118" s="73">
        <v>1</v>
      </c>
      <c r="M118" s="95" t="s">
        <v>738</v>
      </c>
      <c r="N118" s="160" t="s">
        <v>790</v>
      </c>
      <c r="O118" s="95">
        <f>VLOOKUP(M118,數值索引!$I:$J,2,FALSE)</f>
        <v>31700003</v>
      </c>
      <c r="P118" s="74">
        <f>INT(HLOOKUP(VLOOKUP($N118&amp;$M118,數值索引!$B$3:$G$43,2,FALSE),數值索引!$L$4:$R$10,程式讀取頁!$G118+1,FALSE)*VLOOKUP($H118,數值索引!$L$14:$N$22,3,FALSE))</f>
        <v>237</v>
      </c>
      <c r="Q118" s="74">
        <f>INT(HLOOKUP(VLOOKUP($N118&amp;$M118,數值索引!$B$3:$G$43,3,FALSE),數值索引!$L$4:$R$10,程式讀取頁!$G118+1,FALSE)*VLOOKUP($H118,數值索引!$L$14:$N$22,3,FALSE))</f>
        <v>173</v>
      </c>
      <c r="R118" s="74">
        <f>INT(HLOOKUP(VLOOKUP($N118&amp;$M118,數值索引!$B$3:$G$43,4,FALSE),數值索引!$L$4:$R$10,程式讀取頁!$G118+1,FALSE)*VLOOKUP($H118,數值索引!$L$14:$N$22,3,FALSE))</f>
        <v>129</v>
      </c>
      <c r="S118" s="74">
        <f>INT(HLOOKUP(VLOOKUP($N118&amp;$M118,數值索引!$B$3:$G$43,5,FALSE),數值索引!$L$4:$R$10,程式讀取頁!$G118+1,FALSE)*VLOOKUP($H118,數值索引!$L$14:$N$22,3,FALSE))</f>
        <v>317</v>
      </c>
      <c r="T118" s="74">
        <f>INT(HLOOKUP(VLOOKUP($N118&amp;$M118,數值索引!$B$3:$G$43,6,FALSE),數值索引!$L$4:$R$10,程式讀取頁!$G118+1,FALSE)*VLOOKUP($H118,數值索引!$L$14:$N$22,3,FALSE))</f>
        <v>60</v>
      </c>
      <c r="U118" s="73">
        <v>31720001</v>
      </c>
      <c r="X118" s="73">
        <v>0</v>
      </c>
      <c r="Y118" s="73">
        <v>0</v>
      </c>
      <c r="Z118" s="73">
        <v>0</v>
      </c>
      <c r="AA118" s="73">
        <v>0</v>
      </c>
      <c r="AB118" s="105">
        <v>2</v>
      </c>
      <c r="AC118" s="105">
        <v>5</v>
      </c>
      <c r="AD118" s="95">
        <v>20</v>
      </c>
    </row>
    <row r="119" spans="1:30" s="73" customFormat="1">
      <c r="A119" s="73">
        <v>1</v>
      </c>
      <c r="B119" s="204">
        <v>30030023</v>
      </c>
      <c r="C119" s="73">
        <v>3</v>
      </c>
      <c r="D119" s="73" t="s">
        <v>334</v>
      </c>
      <c r="E119" s="73" t="s">
        <v>1461</v>
      </c>
      <c r="F119" s="73" t="s">
        <v>1462</v>
      </c>
      <c r="G119" s="73">
        <v>3</v>
      </c>
      <c r="H119" s="73">
        <v>4</v>
      </c>
      <c r="I119" s="73">
        <v>3003</v>
      </c>
      <c r="J119" s="73">
        <v>3</v>
      </c>
      <c r="L119" s="73">
        <v>1</v>
      </c>
      <c r="M119" s="95" t="s">
        <v>745</v>
      </c>
      <c r="N119" s="160" t="s">
        <v>786</v>
      </c>
      <c r="O119" s="95">
        <f>VLOOKUP(M119,數值索引!$I:$J,2,FALSE)</f>
        <v>31700004</v>
      </c>
      <c r="P119" s="74">
        <f>INT(HLOOKUP(VLOOKUP($N119&amp;$M119,數值索引!$B$3:$G$43,2,FALSE),數值索引!$L$4:$R$10,程式讀取頁!$G119+1,FALSE)*VLOOKUP($H119,數值索引!$L$14:$N$22,3,FALSE))</f>
        <v>129</v>
      </c>
      <c r="Q119" s="74">
        <f>INT(HLOOKUP(VLOOKUP($N119&amp;$M119,數值索引!$B$3:$G$43,3,FALSE),數值索引!$L$4:$R$10,程式讀取頁!$G119+1,FALSE)*VLOOKUP($H119,數值索引!$L$14:$N$22,3,FALSE))</f>
        <v>60</v>
      </c>
      <c r="R119" s="74">
        <f>INT(HLOOKUP(VLOOKUP($N119&amp;$M119,數值索引!$B$3:$G$43,4,FALSE),數值索引!$L$4:$R$10,程式讀取頁!$G119+1,FALSE)*VLOOKUP($H119,數值索引!$L$14:$N$22,3,FALSE))</f>
        <v>60</v>
      </c>
      <c r="S119" s="74">
        <f>INT(HLOOKUP(VLOOKUP($N119&amp;$M119,數值索引!$B$3:$G$43,5,FALSE),數值索引!$L$4:$R$10,程式讀取頁!$G119+1,FALSE)*VLOOKUP($H119,數值索引!$L$14:$N$22,3,FALSE))</f>
        <v>173</v>
      </c>
      <c r="T119" s="74">
        <f>INT(HLOOKUP(VLOOKUP($N119&amp;$M119,數值索引!$B$3:$G$43,6,FALSE),數值索引!$L$4:$R$10,程式讀取頁!$G119+1,FALSE)*VLOOKUP($H119,數值索引!$L$14:$N$22,3,FALSE))</f>
        <v>422</v>
      </c>
      <c r="U119" s="73">
        <v>31720001</v>
      </c>
      <c r="X119" s="73">
        <v>0</v>
      </c>
      <c r="Y119" s="73">
        <v>0</v>
      </c>
      <c r="Z119" s="73">
        <v>0</v>
      </c>
      <c r="AA119" s="73">
        <v>0</v>
      </c>
      <c r="AB119" s="105">
        <v>2</v>
      </c>
      <c r="AC119" s="105">
        <v>5</v>
      </c>
      <c r="AD119" s="95">
        <v>20</v>
      </c>
    </row>
    <row r="120" spans="1:30" s="73" customFormat="1">
      <c r="A120" s="73">
        <v>1</v>
      </c>
      <c r="B120" s="204">
        <v>30030030</v>
      </c>
      <c r="C120" s="73">
        <v>4</v>
      </c>
      <c r="D120" s="73" t="s">
        <v>1072</v>
      </c>
      <c r="E120" s="73" t="s">
        <v>1073</v>
      </c>
      <c r="F120" s="73" t="s">
        <v>626</v>
      </c>
      <c r="G120" s="73">
        <v>4</v>
      </c>
      <c r="H120" s="73">
        <v>4</v>
      </c>
      <c r="I120" s="73">
        <v>3003</v>
      </c>
      <c r="J120" s="73">
        <v>3</v>
      </c>
      <c r="L120" s="73">
        <v>1</v>
      </c>
      <c r="M120" s="95" t="s">
        <v>733</v>
      </c>
      <c r="N120" s="160" t="s">
        <v>790</v>
      </c>
      <c r="O120" s="95">
        <f>VLOOKUP(M120,數值索引!$I:$J,2,FALSE)</f>
        <v>31700001</v>
      </c>
      <c r="P120" s="74">
        <f>INT(HLOOKUP(VLOOKUP($N120&amp;$M120,數值索引!$B$3:$G$43,2,FALSE),數值索引!$L$4:$R$10,程式讀取頁!$G120+1,FALSE)*VLOOKUP($H120,數值索引!$L$14:$N$22,3,FALSE))</f>
        <v>204</v>
      </c>
      <c r="Q120" s="74">
        <f>INT(HLOOKUP(VLOOKUP($N120&amp;$M120,數值索引!$B$3:$G$43,3,FALSE),數值索引!$L$4:$R$10,程式讀取頁!$G120+1,FALSE)*VLOOKUP($H120,數值索引!$L$14:$N$22,3,FALSE))</f>
        <v>399</v>
      </c>
      <c r="R120" s="74">
        <f>INT(HLOOKUP(VLOOKUP($N120&amp;$M120,數值索引!$B$3:$G$43,4,FALSE),數值索引!$L$4:$R$10,程式讀取頁!$G120+1,FALSE)*VLOOKUP($H120,數值索引!$L$14:$N$22,3,FALSE))</f>
        <v>66</v>
      </c>
      <c r="S120" s="74">
        <f>INT(HLOOKUP(VLOOKUP($N120&amp;$M120,數值索引!$B$3:$G$43,5,FALSE),數值索引!$L$4:$R$10,程式讀取頁!$G120+1,FALSE)*VLOOKUP($H120,數值索引!$L$14:$N$22,3,FALSE))</f>
        <v>147</v>
      </c>
      <c r="T120" s="74">
        <f>INT(HLOOKUP(VLOOKUP($N120&amp;$M120,數值索引!$B$3:$G$43,6,FALSE),數值索引!$L$4:$R$10,程式讀取頁!$G120+1,FALSE)*VLOOKUP($H120,數值索引!$L$14:$N$22,3,FALSE))</f>
        <v>289</v>
      </c>
      <c r="X120" s="73">
        <v>0</v>
      </c>
      <c r="Y120" s="73">
        <v>0</v>
      </c>
      <c r="Z120" s="73">
        <v>0</v>
      </c>
      <c r="AA120" s="73">
        <v>0</v>
      </c>
      <c r="AB120" s="105">
        <v>3</v>
      </c>
      <c r="AC120" s="105">
        <v>5</v>
      </c>
      <c r="AD120" s="95">
        <v>25</v>
      </c>
    </row>
    <row r="121" spans="1:30" s="125" customFormat="1">
      <c r="A121" s="125">
        <v>1</v>
      </c>
      <c r="B121" s="205">
        <v>30030040</v>
      </c>
      <c r="C121" s="125">
        <v>5</v>
      </c>
      <c r="D121" s="125" t="s">
        <v>1074</v>
      </c>
      <c r="E121" s="125" t="s">
        <v>1074</v>
      </c>
      <c r="G121" s="125">
        <v>3</v>
      </c>
      <c r="H121" s="125">
        <v>4</v>
      </c>
      <c r="I121" s="73">
        <v>3003</v>
      </c>
      <c r="J121" s="125">
        <v>3</v>
      </c>
      <c r="L121" s="125">
        <v>1</v>
      </c>
      <c r="M121" s="126" t="s">
        <v>731</v>
      </c>
      <c r="N121" s="161" t="s">
        <v>786</v>
      </c>
      <c r="O121" s="95">
        <f>VLOOKUP(M121,數值索引!$I:$J,2,FALSE)</f>
        <v>31700001</v>
      </c>
      <c r="P121" s="74">
        <f>INT(HLOOKUP(VLOOKUP($N121&amp;$M121,數值索引!$B$3:$G$43,2,FALSE),數值索引!$L$4:$R$10,程式讀取頁!$G121+1,FALSE)*VLOOKUP($H121,數值索引!$L$14:$N$22,3,FALSE))</f>
        <v>60</v>
      </c>
      <c r="Q121" s="74">
        <f>INT(HLOOKUP(VLOOKUP($N121&amp;$M121,數值索引!$B$3:$G$43,3,FALSE),數值索引!$L$4:$R$10,程式讀取頁!$G121+1,FALSE)*VLOOKUP($H121,數值索引!$L$14:$N$22,3,FALSE))</f>
        <v>422</v>
      </c>
      <c r="R121" s="74">
        <f>INT(HLOOKUP(VLOOKUP($N121&amp;$M121,數值索引!$B$3:$G$43,4,FALSE),數值索引!$L$4:$R$10,程式讀取頁!$G121+1,FALSE)*VLOOKUP($H121,數值索引!$L$14:$N$22,3,FALSE))</f>
        <v>129</v>
      </c>
      <c r="S121" s="74">
        <f>INT(HLOOKUP(VLOOKUP($N121&amp;$M121,數值索引!$B$3:$G$43,5,FALSE),數值索引!$L$4:$R$10,程式讀取頁!$G121+1,FALSE)*VLOOKUP($H121,數值索引!$L$14:$N$22,3,FALSE))</f>
        <v>173</v>
      </c>
      <c r="T121" s="74">
        <f>INT(HLOOKUP(VLOOKUP($N121&amp;$M121,數值索引!$B$3:$G$43,6,FALSE),數值索引!$L$4:$R$10,程式讀取頁!$G121+1,FALSE)*VLOOKUP($H121,數值索引!$L$14:$N$22,3,FALSE))</f>
        <v>60</v>
      </c>
      <c r="X121" s="125">
        <v>0</v>
      </c>
      <c r="Y121" s="125">
        <v>0</v>
      </c>
      <c r="Z121" s="125">
        <v>0</v>
      </c>
      <c r="AA121" s="125">
        <v>0</v>
      </c>
      <c r="AB121" s="210">
        <v>5</v>
      </c>
      <c r="AC121" s="210">
        <v>1</v>
      </c>
      <c r="AD121" s="126">
        <v>40</v>
      </c>
    </row>
    <row r="122" spans="1:30" s="125" customFormat="1">
      <c r="A122" s="125">
        <v>1</v>
      </c>
      <c r="B122" s="205">
        <v>30030050</v>
      </c>
      <c r="C122" s="125">
        <v>6</v>
      </c>
      <c r="D122" s="125" t="s">
        <v>1075</v>
      </c>
      <c r="E122" s="125" t="s">
        <v>1075</v>
      </c>
      <c r="G122" s="125">
        <v>4</v>
      </c>
      <c r="H122" s="125">
        <v>4</v>
      </c>
      <c r="I122" s="73">
        <v>3003</v>
      </c>
      <c r="J122" s="125">
        <v>3</v>
      </c>
      <c r="L122" s="125">
        <v>1</v>
      </c>
      <c r="M122" s="126" t="s">
        <v>734</v>
      </c>
      <c r="N122" s="161" t="s">
        <v>790</v>
      </c>
      <c r="O122" s="95">
        <f>VLOOKUP(M122,數值索引!$I:$J,2,FALSE)</f>
        <v>31700002</v>
      </c>
      <c r="P122" s="74">
        <f>INT(HLOOKUP(VLOOKUP($N122&amp;$M122,數值索引!$B$3:$G$43,2,FALSE),數值索引!$L$4:$R$10,程式讀取頁!$G122+1,FALSE)*VLOOKUP($H122,數值索引!$L$14:$N$22,3,FALSE))</f>
        <v>289</v>
      </c>
      <c r="Q122" s="74">
        <f>INT(HLOOKUP(VLOOKUP($N122&amp;$M122,數值索引!$B$3:$G$43,3,FALSE),數值索引!$L$4:$R$10,程式讀取頁!$G122+1,FALSE)*VLOOKUP($H122,數值索引!$L$14:$N$22,3,FALSE))</f>
        <v>204</v>
      </c>
      <c r="R122" s="74">
        <f>INT(HLOOKUP(VLOOKUP($N122&amp;$M122,數值索引!$B$3:$G$43,4,FALSE),數值索引!$L$4:$R$10,程式讀取頁!$G122+1,FALSE)*VLOOKUP($H122,數值索引!$L$14:$N$22,3,FALSE))</f>
        <v>399</v>
      </c>
      <c r="S122" s="74">
        <f>INT(HLOOKUP(VLOOKUP($N122&amp;$M122,數值索引!$B$3:$G$43,5,FALSE),數值索引!$L$4:$R$10,程式讀取頁!$G122+1,FALSE)*VLOOKUP($H122,數值索引!$L$14:$N$22,3,FALSE))</f>
        <v>147</v>
      </c>
      <c r="T122" s="74">
        <f>INT(HLOOKUP(VLOOKUP($N122&amp;$M122,數值索引!$B$3:$G$43,6,FALSE),數值索引!$L$4:$R$10,程式讀取頁!$G122+1,FALSE)*VLOOKUP($H122,數值索引!$L$14:$N$22,3,FALSE))</f>
        <v>66</v>
      </c>
      <c r="X122" s="125">
        <v>0</v>
      </c>
      <c r="Y122" s="125">
        <v>0</v>
      </c>
      <c r="Z122" s="125">
        <v>0</v>
      </c>
      <c r="AA122" s="125">
        <v>0</v>
      </c>
      <c r="AB122" s="210">
        <v>5</v>
      </c>
      <c r="AC122" s="210">
        <v>1</v>
      </c>
      <c r="AD122" s="126">
        <v>40</v>
      </c>
    </row>
    <row r="123" spans="1:30" s="73" customFormat="1">
      <c r="A123" s="73">
        <v>1</v>
      </c>
      <c r="B123" s="204">
        <v>30030060</v>
      </c>
      <c r="C123" s="73">
        <v>7</v>
      </c>
      <c r="D123" s="73" t="s">
        <v>515</v>
      </c>
      <c r="E123" s="73" t="s">
        <v>1076</v>
      </c>
      <c r="F123" s="73" t="s">
        <v>516</v>
      </c>
      <c r="G123" s="73">
        <v>5</v>
      </c>
      <c r="H123" s="73">
        <v>4</v>
      </c>
      <c r="I123" s="73">
        <v>3003</v>
      </c>
      <c r="J123" s="73">
        <v>3</v>
      </c>
      <c r="L123" s="73">
        <v>1</v>
      </c>
      <c r="M123" s="95" t="s">
        <v>737</v>
      </c>
      <c r="N123" s="160" t="s">
        <v>786</v>
      </c>
      <c r="O123" s="95">
        <f>VLOOKUP(M123,數值索引!$I:$J,2,FALSE)</f>
        <v>31700002</v>
      </c>
      <c r="P123" s="74">
        <f>INT(HLOOKUP(VLOOKUP($N123&amp;$M123,數值索引!$B$3:$G$43,2,FALSE),數值索引!$L$4:$R$10,程式讀取頁!$G123+1,FALSE)*VLOOKUP($H123,數值索引!$L$14:$N$22,3,FALSE))</f>
        <v>167</v>
      </c>
      <c r="Q123" s="74">
        <f>INT(HLOOKUP(VLOOKUP($N123&amp;$M123,數值索引!$B$3:$G$43,3,FALSE),數值索引!$L$4:$R$10,程式讀取頁!$G123+1,FALSE)*VLOOKUP($H123,數值索引!$L$14:$N$22,3,FALSE))</f>
        <v>72</v>
      </c>
      <c r="R123" s="74">
        <f>INT(HLOOKUP(VLOOKUP($N123&amp;$M123,數值索引!$B$3:$G$43,4,FALSE),數值索引!$L$4:$R$10,程式讀取頁!$G123+1,FALSE)*VLOOKUP($H123,數值索引!$L$14:$N$22,3,FALSE))</f>
        <v>712</v>
      </c>
      <c r="S123" s="74">
        <f>INT(HLOOKUP(VLOOKUP($N123&amp;$M123,數值索引!$B$3:$G$43,5,FALSE),數值索引!$L$4:$R$10,程式讀取頁!$G123+1,FALSE)*VLOOKUP($H123,數值索引!$L$14:$N$22,3,FALSE))</f>
        <v>72</v>
      </c>
      <c r="T123" s="74">
        <f>INT(HLOOKUP(VLOOKUP($N123&amp;$M123,數值索引!$B$3:$G$43,6,FALSE),數值索引!$L$4:$R$10,程式讀取頁!$G123+1,FALSE)*VLOOKUP($H123,數值索引!$L$14:$N$22,3,FALSE))</f>
        <v>240</v>
      </c>
      <c r="U123" s="73">
        <v>31720005</v>
      </c>
      <c r="X123" s="73">
        <v>0</v>
      </c>
      <c r="Y123" s="73">
        <v>0</v>
      </c>
      <c r="Z123" s="73">
        <v>0</v>
      </c>
      <c r="AA123" s="73">
        <v>0</v>
      </c>
      <c r="AB123" s="105">
        <v>2</v>
      </c>
      <c r="AC123" s="105">
        <v>5</v>
      </c>
      <c r="AD123" s="95">
        <v>20</v>
      </c>
    </row>
    <row r="124" spans="1:30" s="73" customFormat="1">
      <c r="A124" s="73">
        <v>1</v>
      </c>
      <c r="B124" s="204">
        <v>30030070</v>
      </c>
      <c r="C124" s="73">
        <v>8</v>
      </c>
      <c r="D124" s="73" t="s">
        <v>517</v>
      </c>
      <c r="E124" s="73" t="s">
        <v>1077</v>
      </c>
      <c r="F124" s="73" t="s">
        <v>518</v>
      </c>
      <c r="G124" s="73">
        <v>5</v>
      </c>
      <c r="H124" s="73">
        <v>4</v>
      </c>
      <c r="I124" s="73">
        <v>3003</v>
      </c>
      <c r="J124" s="73">
        <v>3</v>
      </c>
      <c r="L124" s="73">
        <v>1</v>
      </c>
      <c r="M124" s="95" t="s">
        <v>738</v>
      </c>
      <c r="N124" s="160" t="s">
        <v>790</v>
      </c>
      <c r="O124" s="95">
        <f>VLOOKUP(M124,數值索引!$I:$J,2,FALSE)</f>
        <v>31700003</v>
      </c>
      <c r="P124" s="74">
        <f>INT(HLOOKUP(VLOOKUP($N124&amp;$M124,數值索引!$B$3:$G$43,2,FALSE),數值索引!$L$4:$R$10,程式讀取頁!$G124+1,FALSE)*VLOOKUP($H124,數值索引!$L$14:$N$22,3,FALSE))</f>
        <v>352</v>
      </c>
      <c r="Q124" s="74">
        <f>INT(HLOOKUP(VLOOKUP($N124&amp;$M124,數值索引!$B$3:$G$43,3,FALSE),數值索引!$L$4:$R$10,程式讀取頁!$G124+1,FALSE)*VLOOKUP($H124,數值索引!$L$14:$N$22,3,FALSE))</f>
        <v>240</v>
      </c>
      <c r="R124" s="74">
        <f>INT(HLOOKUP(VLOOKUP($N124&amp;$M124,數值索引!$B$3:$G$43,4,FALSE),數值索引!$L$4:$R$10,程式讀取頁!$G124+1,FALSE)*VLOOKUP($H124,數值索引!$L$14:$N$22,3,FALSE))</f>
        <v>167</v>
      </c>
      <c r="S124" s="74">
        <f>INT(HLOOKUP(VLOOKUP($N124&amp;$M124,數值索引!$B$3:$G$43,5,FALSE),數值索引!$L$4:$R$10,程式讀取頁!$G124+1,FALSE)*VLOOKUP($H124,數值索引!$L$14:$N$22,3,FALSE))</f>
        <v>502</v>
      </c>
      <c r="T124" s="74">
        <f>INT(HLOOKUP(VLOOKUP($N124&amp;$M124,數值索引!$B$3:$G$43,6,FALSE),數值索引!$L$4:$R$10,程式讀取頁!$G124+1,FALSE)*VLOOKUP($H124,數值索引!$L$14:$N$22,3,FALSE))</f>
        <v>72</v>
      </c>
      <c r="U124" s="73">
        <v>31720005</v>
      </c>
      <c r="X124" s="73">
        <v>0</v>
      </c>
      <c r="Y124" s="73">
        <v>0</v>
      </c>
      <c r="Z124" s="73">
        <v>0</v>
      </c>
      <c r="AA124" s="73">
        <v>0</v>
      </c>
      <c r="AB124" s="105">
        <v>2</v>
      </c>
      <c r="AC124" s="105">
        <v>5</v>
      </c>
      <c r="AD124" s="95">
        <v>20</v>
      </c>
    </row>
    <row r="125" spans="1:30" s="73" customFormat="1">
      <c r="A125" s="73">
        <v>1</v>
      </c>
      <c r="B125" s="204">
        <v>30030080</v>
      </c>
      <c r="C125" s="73">
        <v>9</v>
      </c>
      <c r="D125" s="73" t="s">
        <v>519</v>
      </c>
      <c r="E125" s="73" t="s">
        <v>1078</v>
      </c>
      <c r="F125" s="73" t="s">
        <v>520</v>
      </c>
      <c r="G125" s="73">
        <v>5</v>
      </c>
      <c r="H125" s="73">
        <v>4</v>
      </c>
      <c r="I125" s="73">
        <v>3003</v>
      </c>
      <c r="J125" s="73">
        <v>3</v>
      </c>
      <c r="L125" s="73">
        <v>1</v>
      </c>
      <c r="M125" s="95" t="s">
        <v>744</v>
      </c>
      <c r="N125" s="160" t="s">
        <v>790</v>
      </c>
      <c r="O125" s="95">
        <f>VLOOKUP(M125,數值索引!$I:$J,2,FALSE)</f>
        <v>31700004</v>
      </c>
      <c r="P125" s="74">
        <f>INT(HLOOKUP(VLOOKUP($N125&amp;$M125,數值索引!$B$3:$G$43,2,FALSE),數值索引!$L$4:$R$10,程式讀取頁!$G125+1,FALSE)*VLOOKUP($H125,數值索引!$L$14:$N$22,3,FALSE))</f>
        <v>167</v>
      </c>
      <c r="Q125" s="74">
        <f>INT(HLOOKUP(VLOOKUP($N125&amp;$M125,數值索引!$B$3:$G$43,3,FALSE),數值索引!$L$4:$R$10,程式讀取頁!$G125+1,FALSE)*VLOOKUP($H125,數值索引!$L$14:$N$22,3,FALSE))</f>
        <v>72</v>
      </c>
      <c r="R125" s="74">
        <f>INT(HLOOKUP(VLOOKUP($N125&amp;$M125,數值索引!$B$3:$G$43,4,FALSE),數值索引!$L$4:$R$10,程式讀取頁!$G125+1,FALSE)*VLOOKUP($H125,數值索引!$L$14:$N$22,3,FALSE))</f>
        <v>352</v>
      </c>
      <c r="S125" s="74">
        <f>INT(HLOOKUP(VLOOKUP($N125&amp;$M125,數值索引!$B$3:$G$43,5,FALSE),數值索引!$L$4:$R$10,程式讀取頁!$G125+1,FALSE)*VLOOKUP($H125,數值索引!$L$14:$N$22,3,FALSE))</f>
        <v>240</v>
      </c>
      <c r="T125" s="74">
        <f>INT(HLOOKUP(VLOOKUP($N125&amp;$M125,數值索引!$B$3:$G$43,6,FALSE),數值索引!$L$4:$R$10,程式讀取頁!$G125+1,FALSE)*VLOOKUP($H125,數值索引!$L$14:$N$22,3,FALSE))</f>
        <v>502</v>
      </c>
      <c r="U125" s="73">
        <v>31720005</v>
      </c>
      <c r="X125" s="73">
        <v>0</v>
      </c>
      <c r="Y125" s="73">
        <v>0</v>
      </c>
      <c r="Z125" s="73">
        <v>0</v>
      </c>
      <c r="AA125" s="73">
        <v>0</v>
      </c>
      <c r="AB125" s="105">
        <v>2</v>
      </c>
      <c r="AC125" s="105">
        <v>5</v>
      </c>
      <c r="AD125" s="95">
        <v>20</v>
      </c>
    </row>
    <row r="126" spans="1:30" s="73" customFormat="1">
      <c r="A126" s="73">
        <v>1</v>
      </c>
      <c r="B126" s="204">
        <v>30030090</v>
      </c>
      <c r="C126" s="73">
        <v>10</v>
      </c>
      <c r="D126" s="73" t="s">
        <v>1079</v>
      </c>
      <c r="E126" s="73" t="s">
        <v>1080</v>
      </c>
      <c r="F126" s="73" t="s">
        <v>521</v>
      </c>
      <c r="G126" s="73">
        <v>5</v>
      </c>
      <c r="H126" s="73">
        <v>4</v>
      </c>
      <c r="I126" s="73">
        <v>3003</v>
      </c>
      <c r="J126" s="73">
        <v>3</v>
      </c>
      <c r="L126" s="73">
        <v>1</v>
      </c>
      <c r="M126" s="95" t="s">
        <v>745</v>
      </c>
      <c r="N126" s="160" t="s">
        <v>790</v>
      </c>
      <c r="O126" s="95">
        <f>VLOOKUP(M126,數值索引!$I:$J,2,FALSE)</f>
        <v>31700004</v>
      </c>
      <c r="P126" s="74">
        <f>INT(HLOOKUP(VLOOKUP($N126&amp;$M126,數值索引!$B$3:$G$43,2,FALSE),數值索引!$L$4:$R$10,程式讀取頁!$G126+1,FALSE)*VLOOKUP($H126,數值索引!$L$14:$N$22,3,FALSE))</f>
        <v>240</v>
      </c>
      <c r="Q126" s="74">
        <f>INT(HLOOKUP(VLOOKUP($N126&amp;$M126,數值索引!$B$3:$G$43,3,FALSE),數值索引!$L$4:$R$10,程式讀取頁!$G126+1,FALSE)*VLOOKUP($H126,數值索引!$L$14:$N$22,3,FALSE))</f>
        <v>167</v>
      </c>
      <c r="R126" s="74">
        <f>INT(HLOOKUP(VLOOKUP($N126&amp;$M126,數值索引!$B$3:$G$43,4,FALSE),數值索引!$L$4:$R$10,程式讀取頁!$G126+1,FALSE)*VLOOKUP($H126,數值索引!$L$14:$N$22,3,FALSE))</f>
        <v>72</v>
      </c>
      <c r="S126" s="74">
        <f>INT(HLOOKUP(VLOOKUP($N126&amp;$M126,數值索引!$B$3:$G$43,5,FALSE),數值索引!$L$4:$R$10,程式讀取頁!$G126+1,FALSE)*VLOOKUP($H126,數值索引!$L$14:$N$22,3,FALSE))</f>
        <v>352</v>
      </c>
      <c r="T126" s="74">
        <f>INT(HLOOKUP(VLOOKUP($N126&amp;$M126,數值索引!$B$3:$G$43,6,FALSE),數值索引!$L$4:$R$10,程式讀取頁!$G126+1,FALSE)*VLOOKUP($H126,數值索引!$L$14:$N$22,3,FALSE))</f>
        <v>502</v>
      </c>
      <c r="U126" s="73">
        <v>31720005</v>
      </c>
      <c r="X126" s="73">
        <v>0</v>
      </c>
      <c r="Y126" s="73">
        <v>0</v>
      </c>
      <c r="Z126" s="73">
        <v>0</v>
      </c>
      <c r="AA126" s="73">
        <v>0</v>
      </c>
      <c r="AB126" s="105">
        <v>2</v>
      </c>
      <c r="AC126" s="105">
        <v>5</v>
      </c>
      <c r="AD126" s="95">
        <v>20</v>
      </c>
    </row>
    <row r="127" spans="1:30" s="73" customFormat="1">
      <c r="A127" s="73">
        <v>1</v>
      </c>
      <c r="B127" s="204">
        <v>30030100</v>
      </c>
      <c r="C127" s="73">
        <v>11</v>
      </c>
      <c r="D127" s="73" t="s">
        <v>522</v>
      </c>
      <c r="E127" s="73" t="s">
        <v>1081</v>
      </c>
      <c r="F127" s="73" t="s">
        <v>523</v>
      </c>
      <c r="G127" s="73">
        <v>5</v>
      </c>
      <c r="H127" s="73">
        <v>4</v>
      </c>
      <c r="I127" s="73">
        <v>3003</v>
      </c>
      <c r="J127" s="73">
        <v>3</v>
      </c>
      <c r="L127" s="73">
        <v>1</v>
      </c>
      <c r="M127" s="95" t="s">
        <v>727</v>
      </c>
      <c r="N127" s="160" t="s">
        <v>786</v>
      </c>
      <c r="O127" s="95">
        <f>VLOOKUP(M127,數值索引!$I:$J,2,FALSE)</f>
        <v>31700000</v>
      </c>
      <c r="P127" s="74">
        <f>INT(HLOOKUP(VLOOKUP($N127&amp;$M127,數值索引!$B$3:$G$43,2,FALSE),數值索引!$L$4:$R$10,程式讀取頁!$G127+1,FALSE)*VLOOKUP($H127,數值索引!$L$14:$N$22,3,FALSE))</f>
        <v>712</v>
      </c>
      <c r="Q127" s="74">
        <f>INT(HLOOKUP(VLOOKUP($N127&amp;$M127,數值索引!$B$3:$G$43,3,FALSE),數值索引!$L$4:$R$10,程式讀取頁!$G127+1,FALSE)*VLOOKUP($H127,數值索引!$L$14:$N$22,3,FALSE))</f>
        <v>72</v>
      </c>
      <c r="R127" s="74">
        <f>INT(HLOOKUP(VLOOKUP($N127&amp;$M127,數值索引!$B$3:$G$43,4,FALSE),數值索引!$L$4:$R$10,程式讀取頁!$G127+1,FALSE)*VLOOKUP($H127,數值索引!$L$14:$N$22,3,FALSE))</f>
        <v>240</v>
      </c>
      <c r="S127" s="74">
        <f>INT(HLOOKUP(VLOOKUP($N127&amp;$M127,數值索引!$B$3:$G$43,5,FALSE),數值索引!$L$4:$R$10,程式讀取頁!$G127+1,FALSE)*VLOOKUP($H127,數值索引!$L$14:$N$22,3,FALSE))</f>
        <v>167</v>
      </c>
      <c r="T127" s="74">
        <f>INT(HLOOKUP(VLOOKUP($N127&amp;$M127,數值索引!$B$3:$G$43,6,FALSE),數值索引!$L$4:$R$10,程式讀取頁!$G127+1,FALSE)*VLOOKUP($H127,數值索引!$L$14:$N$22,3,FALSE))</f>
        <v>72</v>
      </c>
      <c r="U127" s="73">
        <v>31720005</v>
      </c>
      <c r="X127" s="73">
        <v>0</v>
      </c>
      <c r="Y127" s="73">
        <v>0</v>
      </c>
      <c r="Z127" s="73">
        <v>0</v>
      </c>
      <c r="AA127" s="73">
        <v>0</v>
      </c>
      <c r="AB127" s="105">
        <v>2</v>
      </c>
      <c r="AC127" s="105">
        <v>5</v>
      </c>
      <c r="AD127" s="95">
        <v>20</v>
      </c>
    </row>
    <row r="128" spans="1:30" s="73" customFormat="1">
      <c r="A128" s="73">
        <v>1</v>
      </c>
      <c r="B128" s="204">
        <v>30030110</v>
      </c>
      <c r="C128" s="73">
        <v>12</v>
      </c>
      <c r="D128" s="73" t="s">
        <v>524</v>
      </c>
      <c r="E128" s="73" t="s">
        <v>1082</v>
      </c>
      <c r="F128" s="73" t="s">
        <v>525</v>
      </c>
      <c r="G128" s="73">
        <v>5</v>
      </c>
      <c r="H128" s="73">
        <v>4</v>
      </c>
      <c r="I128" s="73">
        <v>3003</v>
      </c>
      <c r="J128" s="73">
        <v>3</v>
      </c>
      <c r="L128" s="73">
        <v>1</v>
      </c>
      <c r="M128" s="95" t="s">
        <v>740</v>
      </c>
      <c r="N128" s="160" t="s">
        <v>790</v>
      </c>
      <c r="O128" s="95">
        <f>VLOOKUP(M128,數值索引!$I:$J,2,FALSE)</f>
        <v>31700003</v>
      </c>
      <c r="P128" s="74">
        <f>INT(HLOOKUP(VLOOKUP($N128&amp;$M128,數值索引!$B$3:$G$43,2,FALSE),數值索引!$L$4:$R$10,程式讀取頁!$G128+1,FALSE)*VLOOKUP($H128,數值索引!$L$14:$N$22,3,FALSE))</f>
        <v>167</v>
      </c>
      <c r="Q128" s="74">
        <f>INT(HLOOKUP(VLOOKUP($N128&amp;$M128,數值索引!$B$3:$G$43,3,FALSE),數值索引!$L$4:$R$10,程式讀取頁!$G128+1,FALSE)*VLOOKUP($H128,數值索引!$L$14:$N$22,3,FALSE))</f>
        <v>72</v>
      </c>
      <c r="R128" s="74">
        <f>INT(HLOOKUP(VLOOKUP($N128&amp;$M128,數值索引!$B$3:$G$43,4,FALSE),數值索引!$L$4:$R$10,程式讀取頁!$G128+1,FALSE)*VLOOKUP($H128,數值索引!$L$14:$N$22,3,FALSE))</f>
        <v>352</v>
      </c>
      <c r="S128" s="74">
        <f>INT(HLOOKUP(VLOOKUP($N128&amp;$M128,數值索引!$B$3:$G$43,5,FALSE),數值索引!$L$4:$R$10,程式讀取頁!$G128+1,FALSE)*VLOOKUP($H128,數值索引!$L$14:$N$22,3,FALSE))</f>
        <v>502</v>
      </c>
      <c r="T128" s="74">
        <f>INT(HLOOKUP(VLOOKUP($N128&amp;$M128,數值索引!$B$3:$G$43,6,FALSE),數值索引!$L$4:$R$10,程式讀取頁!$G128+1,FALSE)*VLOOKUP($H128,數值索引!$L$14:$N$22,3,FALSE))</f>
        <v>240</v>
      </c>
      <c r="U128" s="73">
        <v>31720005</v>
      </c>
      <c r="X128" s="73">
        <v>0</v>
      </c>
      <c r="Y128" s="73">
        <v>0</v>
      </c>
      <c r="Z128" s="73">
        <v>0</v>
      </c>
      <c r="AA128" s="73">
        <v>0</v>
      </c>
      <c r="AB128" s="105">
        <v>2</v>
      </c>
      <c r="AC128" s="105">
        <v>5</v>
      </c>
      <c r="AD128" s="95">
        <v>20</v>
      </c>
    </row>
    <row r="129" spans="1:30" s="73" customFormat="1">
      <c r="A129" s="73">
        <v>1</v>
      </c>
      <c r="B129" s="204">
        <v>30030120</v>
      </c>
      <c r="C129" s="73">
        <v>13</v>
      </c>
      <c r="D129" s="73" t="s">
        <v>1083</v>
      </c>
      <c r="E129" s="73" t="s">
        <v>1084</v>
      </c>
      <c r="F129" s="73" t="s">
        <v>526</v>
      </c>
      <c r="G129" s="73">
        <v>5</v>
      </c>
      <c r="H129" s="73">
        <v>4</v>
      </c>
      <c r="I129" s="73">
        <v>3003</v>
      </c>
      <c r="J129" s="73">
        <v>3</v>
      </c>
      <c r="L129" s="73">
        <v>1</v>
      </c>
      <c r="M129" s="95" t="s">
        <v>741</v>
      </c>
      <c r="N129" s="160" t="s">
        <v>786</v>
      </c>
      <c r="O129" s="95">
        <f>VLOOKUP(M129,數值索引!$I:$J,2,FALSE)</f>
        <v>31700003</v>
      </c>
      <c r="P129" s="74">
        <f>INT(HLOOKUP(VLOOKUP($N129&amp;$M129,數值索引!$B$3:$G$43,2,FALSE),數值索引!$L$4:$R$10,程式讀取頁!$G129+1,FALSE)*VLOOKUP($H129,數值索引!$L$14:$N$22,3,FALSE))</f>
        <v>167</v>
      </c>
      <c r="Q129" s="74">
        <f>INT(HLOOKUP(VLOOKUP($N129&amp;$M129,數值索引!$B$3:$G$43,3,FALSE),數值索引!$L$4:$R$10,程式讀取頁!$G129+1,FALSE)*VLOOKUP($H129,數值索引!$L$14:$N$22,3,FALSE))</f>
        <v>72</v>
      </c>
      <c r="R129" s="74">
        <f>INT(HLOOKUP(VLOOKUP($N129&amp;$M129,數值索引!$B$3:$G$43,4,FALSE),數值索引!$L$4:$R$10,程式讀取頁!$G129+1,FALSE)*VLOOKUP($H129,數值索引!$L$14:$N$22,3,FALSE))</f>
        <v>72</v>
      </c>
      <c r="S129" s="74">
        <f>INT(HLOOKUP(VLOOKUP($N129&amp;$M129,數值索引!$B$3:$G$43,5,FALSE),數值索引!$L$4:$R$10,程式讀取頁!$G129+1,FALSE)*VLOOKUP($H129,數值索引!$L$14:$N$22,3,FALSE))</f>
        <v>712</v>
      </c>
      <c r="T129" s="74">
        <f>INT(HLOOKUP(VLOOKUP($N129&amp;$M129,數值索引!$B$3:$G$43,6,FALSE),數值索引!$L$4:$R$10,程式讀取頁!$G129+1,FALSE)*VLOOKUP($H129,數值索引!$L$14:$N$22,3,FALSE))</f>
        <v>240</v>
      </c>
      <c r="X129" s="73">
        <v>0</v>
      </c>
      <c r="Y129" s="73">
        <v>0</v>
      </c>
      <c r="Z129" s="73">
        <v>0</v>
      </c>
      <c r="AA129" s="73">
        <v>0</v>
      </c>
      <c r="AB129" s="105">
        <v>4</v>
      </c>
      <c r="AC129" s="105">
        <v>-3</v>
      </c>
      <c r="AD129" s="95">
        <v>30</v>
      </c>
    </row>
    <row r="130" spans="1:30" s="73" customFormat="1">
      <c r="A130" s="73">
        <v>1</v>
      </c>
      <c r="B130" s="204">
        <v>30030130</v>
      </c>
      <c r="C130" s="73">
        <v>14</v>
      </c>
      <c r="D130" s="73" t="s">
        <v>1085</v>
      </c>
      <c r="E130" s="73" t="s">
        <v>1086</v>
      </c>
      <c r="F130" s="73" t="s">
        <v>527</v>
      </c>
      <c r="G130" s="73">
        <v>4</v>
      </c>
      <c r="H130" s="73">
        <v>4</v>
      </c>
      <c r="I130" s="73">
        <v>3003</v>
      </c>
      <c r="J130" s="73">
        <v>3</v>
      </c>
      <c r="L130" s="73">
        <v>1</v>
      </c>
      <c r="M130" s="95" t="s">
        <v>740</v>
      </c>
      <c r="N130" s="160" t="s">
        <v>790</v>
      </c>
      <c r="O130" s="95">
        <f>VLOOKUP(M130,數值索引!$I:$J,2,FALSE)</f>
        <v>31700003</v>
      </c>
      <c r="P130" s="74">
        <f>INT(HLOOKUP(VLOOKUP($N130&amp;$M130,數值索引!$B$3:$G$43,2,FALSE),數值索引!$L$4:$R$10,程式讀取頁!$G130+1,FALSE)*VLOOKUP($H130,數值索引!$L$14:$N$22,3,FALSE))</f>
        <v>147</v>
      </c>
      <c r="Q130" s="74">
        <f>INT(HLOOKUP(VLOOKUP($N130&amp;$M130,數值索引!$B$3:$G$43,3,FALSE),數值索引!$L$4:$R$10,程式讀取頁!$G130+1,FALSE)*VLOOKUP($H130,數值索引!$L$14:$N$22,3,FALSE))</f>
        <v>66</v>
      </c>
      <c r="R130" s="74">
        <f>INT(HLOOKUP(VLOOKUP($N130&amp;$M130,數值索引!$B$3:$G$43,4,FALSE),數值索引!$L$4:$R$10,程式讀取頁!$G130+1,FALSE)*VLOOKUP($H130,數值索引!$L$14:$N$22,3,FALSE))</f>
        <v>289</v>
      </c>
      <c r="S130" s="74">
        <f>INT(HLOOKUP(VLOOKUP($N130&amp;$M130,數值索引!$B$3:$G$43,5,FALSE),數值索引!$L$4:$R$10,程式讀取頁!$G130+1,FALSE)*VLOOKUP($H130,數值索引!$L$14:$N$22,3,FALSE))</f>
        <v>399</v>
      </c>
      <c r="T130" s="74">
        <f>INT(HLOOKUP(VLOOKUP($N130&amp;$M130,數值索引!$B$3:$G$43,6,FALSE),數值索引!$L$4:$R$10,程式讀取頁!$G130+1,FALSE)*VLOOKUP($H130,數值索引!$L$14:$N$22,3,FALSE))</f>
        <v>204</v>
      </c>
      <c r="U130" s="73">
        <v>31720006</v>
      </c>
      <c r="X130" s="73">
        <v>0</v>
      </c>
      <c r="Y130" s="73">
        <v>0</v>
      </c>
      <c r="Z130" s="73">
        <v>0</v>
      </c>
      <c r="AA130" s="73">
        <v>0</v>
      </c>
      <c r="AB130" s="105">
        <v>2</v>
      </c>
      <c r="AC130" s="105">
        <v>5</v>
      </c>
      <c r="AD130" s="95">
        <v>20</v>
      </c>
    </row>
    <row r="131" spans="1:30" s="73" customFormat="1">
      <c r="A131" s="73">
        <v>1</v>
      </c>
      <c r="B131" s="204">
        <v>30030140</v>
      </c>
      <c r="C131" s="73">
        <v>15</v>
      </c>
      <c r="D131" s="73" t="s">
        <v>1087</v>
      </c>
      <c r="E131" s="73" t="s">
        <v>1088</v>
      </c>
      <c r="F131" s="73" t="s">
        <v>460</v>
      </c>
      <c r="G131" s="73">
        <v>5</v>
      </c>
      <c r="H131" s="73">
        <v>4</v>
      </c>
      <c r="I131" s="73">
        <v>3003</v>
      </c>
      <c r="J131" s="73">
        <v>3</v>
      </c>
      <c r="L131" s="73">
        <v>1</v>
      </c>
      <c r="M131" s="95" t="s">
        <v>731</v>
      </c>
      <c r="N131" s="160" t="s">
        <v>786</v>
      </c>
      <c r="O131" s="95">
        <f>VLOOKUP(M131,數值索引!$I:$J,2,FALSE)</f>
        <v>31700001</v>
      </c>
      <c r="P131" s="74">
        <f>INT(HLOOKUP(VLOOKUP($N131&amp;$M131,數值索引!$B$3:$G$43,2,FALSE),數值索引!$L$4:$R$10,程式讀取頁!$G131+1,FALSE)*VLOOKUP($H131,數值索引!$L$14:$N$22,3,FALSE))</f>
        <v>72</v>
      </c>
      <c r="Q131" s="74">
        <f>INT(HLOOKUP(VLOOKUP($N131&amp;$M131,數值索引!$B$3:$G$43,3,FALSE),數值索引!$L$4:$R$10,程式讀取頁!$G131+1,FALSE)*VLOOKUP($H131,數值索引!$L$14:$N$22,3,FALSE))</f>
        <v>712</v>
      </c>
      <c r="R131" s="74">
        <f>INT(HLOOKUP(VLOOKUP($N131&amp;$M131,數值索引!$B$3:$G$43,4,FALSE),數值索引!$L$4:$R$10,程式讀取頁!$G131+1,FALSE)*VLOOKUP($H131,數值索引!$L$14:$N$22,3,FALSE))</f>
        <v>167</v>
      </c>
      <c r="S131" s="74">
        <f>INT(HLOOKUP(VLOOKUP($N131&amp;$M131,數值索引!$B$3:$G$43,5,FALSE),數值索引!$L$4:$R$10,程式讀取頁!$G131+1,FALSE)*VLOOKUP($H131,數值索引!$L$14:$N$22,3,FALSE))</f>
        <v>240</v>
      </c>
      <c r="T131" s="74">
        <f>INT(HLOOKUP(VLOOKUP($N131&amp;$M131,數值索引!$B$3:$G$43,6,FALSE),數值索引!$L$4:$R$10,程式讀取頁!$G131+1,FALSE)*VLOOKUP($H131,數值索引!$L$14:$N$22,3,FALSE))</f>
        <v>72</v>
      </c>
      <c r="U131" s="73">
        <v>31720008</v>
      </c>
      <c r="X131" s="73">
        <v>0</v>
      </c>
      <c r="Y131" s="73">
        <v>0</v>
      </c>
      <c r="Z131" s="73">
        <v>0</v>
      </c>
      <c r="AA131" s="73">
        <v>0</v>
      </c>
      <c r="AB131" s="105">
        <v>2</v>
      </c>
      <c r="AC131" s="105">
        <v>5</v>
      </c>
      <c r="AD131" s="95">
        <v>20</v>
      </c>
    </row>
    <row r="132" spans="1:30" s="73" customFormat="1">
      <c r="A132" s="73">
        <v>1</v>
      </c>
      <c r="B132" s="204">
        <v>30030150</v>
      </c>
      <c r="C132" s="73">
        <v>16</v>
      </c>
      <c r="D132" s="73" t="s">
        <v>1089</v>
      </c>
      <c r="E132" s="73" t="s">
        <v>1090</v>
      </c>
      <c r="F132" s="73" t="s">
        <v>462</v>
      </c>
      <c r="G132" s="73">
        <v>5</v>
      </c>
      <c r="H132" s="73">
        <v>4</v>
      </c>
      <c r="I132" s="73">
        <v>3003</v>
      </c>
      <c r="J132" s="73">
        <v>3</v>
      </c>
      <c r="L132" s="73">
        <v>1</v>
      </c>
      <c r="M132" s="95" t="s">
        <v>745</v>
      </c>
      <c r="N132" s="160" t="s">
        <v>790</v>
      </c>
      <c r="O132" s="95">
        <f>VLOOKUP(M132,數值索引!$I:$J,2,FALSE)</f>
        <v>31700004</v>
      </c>
      <c r="P132" s="74">
        <f>INT(HLOOKUP(VLOOKUP($N132&amp;$M132,數值索引!$B$3:$G$43,2,FALSE),數值索引!$L$4:$R$10,程式讀取頁!$G132+1,FALSE)*VLOOKUP($H132,數值索引!$L$14:$N$22,3,FALSE))</f>
        <v>240</v>
      </c>
      <c r="Q132" s="74">
        <f>INT(HLOOKUP(VLOOKUP($N132&amp;$M132,數值索引!$B$3:$G$43,3,FALSE),數值索引!$L$4:$R$10,程式讀取頁!$G132+1,FALSE)*VLOOKUP($H132,數值索引!$L$14:$N$22,3,FALSE))</f>
        <v>167</v>
      </c>
      <c r="R132" s="74">
        <f>INT(HLOOKUP(VLOOKUP($N132&amp;$M132,數值索引!$B$3:$G$43,4,FALSE),數值索引!$L$4:$R$10,程式讀取頁!$G132+1,FALSE)*VLOOKUP($H132,數值索引!$L$14:$N$22,3,FALSE))</f>
        <v>72</v>
      </c>
      <c r="S132" s="74">
        <f>INT(HLOOKUP(VLOOKUP($N132&amp;$M132,數值索引!$B$3:$G$43,5,FALSE),數值索引!$L$4:$R$10,程式讀取頁!$G132+1,FALSE)*VLOOKUP($H132,數值索引!$L$14:$N$22,3,FALSE))</f>
        <v>352</v>
      </c>
      <c r="T132" s="74">
        <f>INT(HLOOKUP(VLOOKUP($N132&amp;$M132,數值索引!$B$3:$G$43,6,FALSE),數值索引!$L$4:$R$10,程式讀取頁!$G132+1,FALSE)*VLOOKUP($H132,數值索引!$L$14:$N$22,3,FALSE))</f>
        <v>502</v>
      </c>
      <c r="U132" s="73">
        <v>31720009</v>
      </c>
      <c r="X132" s="73">
        <v>0</v>
      </c>
      <c r="Y132" s="73">
        <v>0</v>
      </c>
      <c r="Z132" s="73">
        <v>0</v>
      </c>
      <c r="AA132" s="73">
        <v>0</v>
      </c>
      <c r="AB132" s="105">
        <v>2</v>
      </c>
      <c r="AC132" s="105">
        <v>5</v>
      </c>
      <c r="AD132" s="95">
        <v>20</v>
      </c>
    </row>
    <row r="133" spans="1:30" s="73" customFormat="1">
      <c r="A133" s="73">
        <v>1</v>
      </c>
      <c r="B133" s="204">
        <v>30030160</v>
      </c>
      <c r="C133" s="73">
        <v>17</v>
      </c>
      <c r="D133" s="73" t="s">
        <v>1091</v>
      </c>
      <c r="E133" s="73" t="s">
        <v>1092</v>
      </c>
      <c r="F133" s="73" t="s">
        <v>465</v>
      </c>
      <c r="G133" s="73">
        <v>3</v>
      </c>
      <c r="H133" s="73">
        <v>4</v>
      </c>
      <c r="I133" s="73">
        <v>3003</v>
      </c>
      <c r="J133" s="73">
        <v>3</v>
      </c>
      <c r="L133" s="73">
        <v>1</v>
      </c>
      <c r="M133" s="95" t="s">
        <v>738</v>
      </c>
      <c r="N133" s="160" t="s">
        <v>790</v>
      </c>
      <c r="O133" s="95">
        <f>VLOOKUP(M133,數值索引!$I:$J,2,FALSE)</f>
        <v>31700003</v>
      </c>
      <c r="P133" s="74">
        <f>INT(HLOOKUP(VLOOKUP($N133&amp;$M133,數值索引!$B$3:$G$43,2,FALSE),數值索引!$L$4:$R$10,程式讀取頁!$G133+1,FALSE)*VLOOKUP($H133,數值索引!$L$14:$N$22,3,FALSE))</f>
        <v>237</v>
      </c>
      <c r="Q133" s="74">
        <f>INT(HLOOKUP(VLOOKUP($N133&amp;$M133,數值索引!$B$3:$G$43,3,FALSE),數值索引!$L$4:$R$10,程式讀取頁!$G133+1,FALSE)*VLOOKUP($H133,數值索引!$L$14:$N$22,3,FALSE))</f>
        <v>173</v>
      </c>
      <c r="R133" s="74">
        <f>INT(HLOOKUP(VLOOKUP($N133&amp;$M133,數值索引!$B$3:$G$43,4,FALSE),數值索引!$L$4:$R$10,程式讀取頁!$G133+1,FALSE)*VLOOKUP($H133,數值索引!$L$14:$N$22,3,FALSE))</f>
        <v>129</v>
      </c>
      <c r="S133" s="74">
        <f>INT(HLOOKUP(VLOOKUP($N133&amp;$M133,數值索引!$B$3:$G$43,5,FALSE),數值索引!$L$4:$R$10,程式讀取頁!$G133+1,FALSE)*VLOOKUP($H133,數值索引!$L$14:$N$22,3,FALSE))</f>
        <v>317</v>
      </c>
      <c r="T133" s="74">
        <f>INT(HLOOKUP(VLOOKUP($N133&amp;$M133,數值索引!$B$3:$G$43,6,FALSE),數值索引!$L$4:$R$10,程式讀取頁!$G133+1,FALSE)*VLOOKUP($H133,數值索引!$L$14:$N$22,3,FALSE))</f>
        <v>60</v>
      </c>
      <c r="U133" s="73">
        <v>31720010</v>
      </c>
      <c r="X133" s="73">
        <v>0</v>
      </c>
      <c r="Y133" s="73">
        <v>0</v>
      </c>
      <c r="Z133" s="73">
        <v>0</v>
      </c>
      <c r="AA133" s="73">
        <v>0</v>
      </c>
      <c r="AB133" s="105">
        <v>4</v>
      </c>
      <c r="AC133" s="105">
        <v>-3</v>
      </c>
      <c r="AD133" s="95">
        <v>30</v>
      </c>
    </row>
    <row r="134" spans="1:30" s="73" customFormat="1">
      <c r="A134" s="73">
        <v>1</v>
      </c>
      <c r="B134" s="204">
        <v>30030170</v>
      </c>
      <c r="C134" s="73">
        <v>18</v>
      </c>
      <c r="D134" s="73" t="s">
        <v>1093</v>
      </c>
      <c r="E134" s="73" t="s">
        <v>1094</v>
      </c>
      <c r="F134" s="73" t="s">
        <v>466</v>
      </c>
      <c r="G134" s="73">
        <v>4</v>
      </c>
      <c r="H134" s="73">
        <v>4</v>
      </c>
      <c r="I134" s="73">
        <v>3003</v>
      </c>
      <c r="J134" s="73">
        <v>3</v>
      </c>
      <c r="L134" s="73">
        <v>1</v>
      </c>
      <c r="M134" s="95" t="s">
        <v>742</v>
      </c>
      <c r="N134" s="160" t="s">
        <v>792</v>
      </c>
      <c r="O134" s="95">
        <f>VLOOKUP(M134,數值索引!$I:$J,2,FALSE)</f>
        <v>31700004</v>
      </c>
      <c r="P134" s="74">
        <f>INT(HLOOKUP(VLOOKUP($N134&amp;$M134,數值索引!$B$3:$G$43,2,FALSE),數值索引!$L$4:$R$10,程式讀取頁!$G134+1,FALSE)*VLOOKUP($H134,數值索引!$L$14:$N$22,3,FALSE))</f>
        <v>204</v>
      </c>
      <c r="Q134" s="74">
        <f>INT(HLOOKUP(VLOOKUP($N134&amp;$M134,數值索引!$B$3:$G$43,3,FALSE),數值索引!$L$4:$R$10,程式讀取頁!$G134+1,FALSE)*VLOOKUP($H134,數值索引!$L$14:$N$22,3,FALSE))</f>
        <v>147</v>
      </c>
      <c r="R134" s="74">
        <f>INT(HLOOKUP(VLOOKUP($N134&amp;$M134,數值索引!$B$3:$G$43,4,FALSE),數值索引!$L$4:$R$10,程式讀取頁!$G134+1,FALSE)*VLOOKUP($H134,數值索引!$L$14:$N$22,3,FALSE))</f>
        <v>66</v>
      </c>
      <c r="S134" s="74">
        <f>INT(HLOOKUP(VLOOKUP($N134&amp;$M134,數值索引!$B$3:$G$43,5,FALSE),數值索引!$L$4:$R$10,程式讀取頁!$G134+1,FALSE)*VLOOKUP($H134,數值索引!$L$14:$N$22,3,FALSE))</f>
        <v>66</v>
      </c>
      <c r="T134" s="74">
        <f>INT(HLOOKUP(VLOOKUP($N134&amp;$M134,數值索引!$B$3:$G$43,6,FALSE),數值索引!$L$4:$R$10,程式讀取頁!$G134+1,FALSE)*VLOOKUP($H134,數值索引!$L$14:$N$22,3,FALSE))</f>
        <v>548</v>
      </c>
      <c r="X134" s="73">
        <v>0</v>
      </c>
      <c r="Y134" s="73">
        <v>0</v>
      </c>
      <c r="Z134" s="73">
        <v>0</v>
      </c>
      <c r="AA134" s="73">
        <v>0</v>
      </c>
      <c r="AB134" s="105">
        <v>3</v>
      </c>
      <c r="AC134" s="105">
        <v>5</v>
      </c>
      <c r="AD134" s="95">
        <v>25</v>
      </c>
    </row>
    <row r="135" spans="1:30" s="73" customFormat="1">
      <c r="A135" s="73">
        <v>1</v>
      </c>
      <c r="B135" s="204">
        <v>30030180</v>
      </c>
      <c r="C135" s="73">
        <v>19</v>
      </c>
      <c r="D135" s="73" t="s">
        <v>1095</v>
      </c>
      <c r="E135" s="73" t="s">
        <v>1096</v>
      </c>
      <c r="F135" s="73" t="s">
        <v>528</v>
      </c>
      <c r="G135" s="73">
        <v>4</v>
      </c>
      <c r="H135" s="73">
        <v>4</v>
      </c>
      <c r="I135" s="73">
        <v>3003</v>
      </c>
      <c r="J135" s="73">
        <v>3</v>
      </c>
      <c r="L135" s="73">
        <v>1</v>
      </c>
      <c r="M135" s="95" t="s">
        <v>743</v>
      </c>
      <c r="N135" s="160" t="s">
        <v>790</v>
      </c>
      <c r="O135" s="95">
        <f>VLOOKUP(M135,數值索引!$I:$J,2,FALSE)</f>
        <v>31700004</v>
      </c>
      <c r="P135" s="74">
        <f>INT(HLOOKUP(VLOOKUP($N135&amp;$M135,數值索引!$B$3:$G$43,2,FALSE),數值索引!$L$4:$R$10,程式讀取頁!$G135+1,FALSE)*VLOOKUP($H135,數值索引!$L$14:$N$22,3,FALSE))</f>
        <v>66</v>
      </c>
      <c r="Q135" s="74">
        <f>INT(HLOOKUP(VLOOKUP($N135&amp;$M135,數值索引!$B$3:$G$43,3,FALSE),數值索引!$L$4:$R$10,程式讀取頁!$G135+1,FALSE)*VLOOKUP($H135,數值索引!$L$14:$N$22,3,FALSE))</f>
        <v>289</v>
      </c>
      <c r="R135" s="74">
        <f>INT(HLOOKUP(VLOOKUP($N135&amp;$M135,數值索引!$B$3:$G$43,4,FALSE),數值索引!$L$4:$R$10,程式讀取頁!$G135+1,FALSE)*VLOOKUP($H135,數值索引!$L$14:$N$22,3,FALSE))</f>
        <v>204</v>
      </c>
      <c r="S135" s="74">
        <f>INT(HLOOKUP(VLOOKUP($N135&amp;$M135,數值索引!$B$3:$G$43,5,FALSE),數值索引!$L$4:$R$10,程式讀取頁!$G135+1,FALSE)*VLOOKUP($H135,數值索引!$L$14:$N$22,3,FALSE))</f>
        <v>147</v>
      </c>
      <c r="T135" s="74">
        <f>INT(HLOOKUP(VLOOKUP($N135&amp;$M135,數值索引!$B$3:$G$43,6,FALSE),數值索引!$L$4:$R$10,程式讀取頁!$G135+1,FALSE)*VLOOKUP($H135,數值索引!$L$14:$N$22,3,FALSE))</f>
        <v>399</v>
      </c>
      <c r="U135" s="73">
        <v>31720009</v>
      </c>
      <c r="X135" s="73">
        <v>0</v>
      </c>
      <c r="Y135" s="73">
        <v>0</v>
      </c>
      <c r="Z135" s="73">
        <v>0</v>
      </c>
      <c r="AA135" s="73">
        <v>0</v>
      </c>
      <c r="AB135" s="105">
        <v>4</v>
      </c>
      <c r="AC135" s="105">
        <v>-3</v>
      </c>
      <c r="AD135" s="95">
        <v>30</v>
      </c>
    </row>
    <row r="136" spans="1:30" s="73" customFormat="1">
      <c r="A136" s="73">
        <v>1</v>
      </c>
      <c r="B136" s="204">
        <v>30030190</v>
      </c>
      <c r="C136" s="73">
        <v>20</v>
      </c>
      <c r="D136" s="73" t="s">
        <v>826</v>
      </c>
      <c r="E136" s="73" t="s">
        <v>1097</v>
      </c>
      <c r="F136" s="73" t="s">
        <v>827</v>
      </c>
      <c r="G136" s="73">
        <v>1</v>
      </c>
      <c r="H136" s="73">
        <v>4</v>
      </c>
      <c r="I136" s="73">
        <v>3003</v>
      </c>
      <c r="J136" s="73">
        <v>3</v>
      </c>
      <c r="L136" s="73">
        <v>1</v>
      </c>
      <c r="M136" s="95" t="s">
        <v>736</v>
      </c>
      <c r="N136" s="160" t="s">
        <v>790</v>
      </c>
      <c r="O136" s="95">
        <f>VLOOKUP(M136,數值索引!$I:$J,2,FALSE)</f>
        <v>31700002</v>
      </c>
      <c r="P136" s="74">
        <f>INT(HLOOKUP(VLOOKUP($N136&amp;$M136,數值索引!$B$3:$G$43,2,FALSE),數值索引!$L$4:$R$10,程式讀取頁!$G136+1,FALSE)*VLOOKUP($H136,數值索引!$L$14:$N$22,3,FALSE))</f>
        <v>100</v>
      </c>
      <c r="Q136" s="74">
        <f>INT(HLOOKUP(VLOOKUP($N136&amp;$M136,數值索引!$B$3:$G$43,3,FALSE),數值索引!$L$4:$R$10,程式讀取頁!$G136+1,FALSE)*VLOOKUP($H136,數值索引!$L$14:$N$22,3,FALSE))</f>
        <v>50</v>
      </c>
      <c r="R136" s="74">
        <f>INT(HLOOKUP(VLOOKUP($N136&amp;$M136,數值索引!$B$3:$G$43,4,FALSE),數值索引!$L$4:$R$10,程式讀取頁!$G136+1,FALSE)*VLOOKUP($H136,數值索引!$L$14:$N$22,3,FALSE))</f>
        <v>200</v>
      </c>
      <c r="S136" s="74">
        <f>INT(HLOOKUP(VLOOKUP($N136&amp;$M136,數值索引!$B$3:$G$43,5,FALSE),數值索引!$L$4:$R$10,程式讀取頁!$G136+1,FALSE)*VLOOKUP($H136,數值索引!$L$14:$N$22,3,FALSE))</f>
        <v>160</v>
      </c>
      <c r="T136" s="74">
        <f>INT(HLOOKUP(VLOOKUP($N136&amp;$M136,數值索引!$B$3:$G$43,6,FALSE),數值索引!$L$4:$R$10,程式讀取頁!$G136+1,FALSE)*VLOOKUP($H136,數值索引!$L$14:$N$22,3,FALSE))</f>
        <v>125</v>
      </c>
      <c r="U136" s="73">
        <v>31720010</v>
      </c>
      <c r="X136" s="73">
        <v>0</v>
      </c>
      <c r="Y136" s="73">
        <v>0</v>
      </c>
      <c r="Z136" s="73">
        <v>0</v>
      </c>
      <c r="AA136" s="73">
        <v>0</v>
      </c>
      <c r="AB136" s="105">
        <v>4</v>
      </c>
      <c r="AC136" s="105">
        <v>-3</v>
      </c>
      <c r="AD136" s="95">
        <v>30</v>
      </c>
    </row>
    <row r="137" spans="1:30" s="73" customFormat="1">
      <c r="A137" s="73">
        <v>1</v>
      </c>
      <c r="B137" s="204">
        <v>30030200</v>
      </c>
      <c r="C137" s="73">
        <v>21</v>
      </c>
      <c r="D137" s="73" t="s">
        <v>828</v>
      </c>
      <c r="E137" s="73" t="s">
        <v>1098</v>
      </c>
      <c r="F137" s="73" t="s">
        <v>827</v>
      </c>
      <c r="G137" s="73">
        <v>2</v>
      </c>
      <c r="H137" s="73">
        <v>4</v>
      </c>
      <c r="I137" s="73">
        <v>3003</v>
      </c>
      <c r="J137" s="73">
        <v>3</v>
      </c>
      <c r="L137" s="73">
        <v>1</v>
      </c>
      <c r="M137" s="95" t="s">
        <v>729</v>
      </c>
      <c r="N137" s="160" t="s">
        <v>790</v>
      </c>
      <c r="O137" s="95">
        <f>VLOOKUP(M137,數值索引!$I:$J,2,FALSE)</f>
        <v>31700000</v>
      </c>
      <c r="P137" s="74">
        <f>INT(HLOOKUP(VLOOKUP($N137&amp;$M137,數值索引!$B$3:$G$43,2,FALSE),數值索引!$L$4:$R$10,程式讀取頁!$G137+1,FALSE)*VLOOKUP($H137,數值索引!$L$14:$N$22,3,FALSE))</f>
        <v>252</v>
      </c>
      <c r="Q137" s="74">
        <f>INT(HLOOKUP(VLOOKUP($N137&amp;$M137,數值索引!$B$3:$G$43,3,FALSE),數值索引!$L$4:$R$10,程式讀取頁!$G137+1,FALSE)*VLOOKUP($H137,數值索引!$L$14:$N$22,3,FALSE))</f>
        <v>114</v>
      </c>
      <c r="R137" s="74">
        <f>INT(HLOOKUP(VLOOKUP($N137&amp;$M137,數值索引!$B$3:$G$43,4,FALSE),數值索引!$L$4:$R$10,程式讀取頁!$G137+1,FALSE)*VLOOKUP($H137,數值索引!$L$14:$N$22,3,FALSE))</f>
        <v>55</v>
      </c>
      <c r="S137" s="74">
        <f>INT(HLOOKUP(VLOOKUP($N137&amp;$M137,數值索引!$B$3:$G$43,5,FALSE),數值索引!$L$4:$R$10,程式讀取頁!$G137+1,FALSE)*VLOOKUP($H137,數值索引!$L$14:$N$22,3,FALSE))</f>
        <v>147</v>
      </c>
      <c r="T137" s="74">
        <f>INT(HLOOKUP(VLOOKUP($N137&amp;$M137,數值索引!$B$3:$G$43,6,FALSE),數值索引!$L$4:$R$10,程式讀取頁!$G137+1,FALSE)*VLOOKUP($H137,數值索引!$L$14:$N$22,3,FALSE))</f>
        <v>195</v>
      </c>
      <c r="X137" s="73">
        <v>0</v>
      </c>
      <c r="Y137" s="73">
        <v>0</v>
      </c>
      <c r="Z137" s="73">
        <v>0</v>
      </c>
      <c r="AA137" s="73">
        <v>0</v>
      </c>
      <c r="AB137" s="105">
        <v>3</v>
      </c>
      <c r="AC137" s="105">
        <v>5</v>
      </c>
      <c r="AD137" s="95">
        <v>25</v>
      </c>
    </row>
    <row r="138" spans="1:30" s="73" customFormat="1">
      <c r="A138" s="73">
        <v>1</v>
      </c>
      <c r="B138" s="204">
        <v>30030210</v>
      </c>
      <c r="C138" s="73">
        <v>22</v>
      </c>
      <c r="D138" s="73" t="s">
        <v>829</v>
      </c>
      <c r="E138" s="73" t="s">
        <v>1099</v>
      </c>
      <c r="F138" s="73" t="s">
        <v>827</v>
      </c>
      <c r="G138" s="73">
        <v>4</v>
      </c>
      <c r="H138" s="73">
        <v>4</v>
      </c>
      <c r="I138" s="73">
        <v>3003</v>
      </c>
      <c r="J138" s="73">
        <v>3</v>
      </c>
      <c r="L138" s="73">
        <v>1</v>
      </c>
      <c r="M138" s="95" t="s">
        <v>743</v>
      </c>
      <c r="N138" s="160" t="s">
        <v>790</v>
      </c>
      <c r="O138" s="95">
        <f>VLOOKUP(M138,數值索引!$I:$J,2,FALSE)</f>
        <v>31700004</v>
      </c>
      <c r="P138" s="74">
        <f>INT(HLOOKUP(VLOOKUP($N138&amp;$M138,數值索引!$B$3:$G$43,2,FALSE),數值索引!$L$4:$R$10,程式讀取頁!$G138+1,FALSE)*VLOOKUP($H138,數值索引!$L$14:$N$22,3,FALSE))</f>
        <v>66</v>
      </c>
      <c r="Q138" s="74">
        <f>INT(HLOOKUP(VLOOKUP($N138&amp;$M138,數值索引!$B$3:$G$43,3,FALSE),數值索引!$L$4:$R$10,程式讀取頁!$G138+1,FALSE)*VLOOKUP($H138,數值索引!$L$14:$N$22,3,FALSE))</f>
        <v>289</v>
      </c>
      <c r="R138" s="74">
        <f>INT(HLOOKUP(VLOOKUP($N138&amp;$M138,數值索引!$B$3:$G$43,4,FALSE),數值索引!$L$4:$R$10,程式讀取頁!$G138+1,FALSE)*VLOOKUP($H138,數值索引!$L$14:$N$22,3,FALSE))</f>
        <v>204</v>
      </c>
      <c r="S138" s="74">
        <f>INT(HLOOKUP(VLOOKUP($N138&amp;$M138,數值索引!$B$3:$G$43,5,FALSE),數值索引!$L$4:$R$10,程式讀取頁!$G138+1,FALSE)*VLOOKUP($H138,數值索引!$L$14:$N$22,3,FALSE))</f>
        <v>147</v>
      </c>
      <c r="T138" s="74">
        <f>INT(HLOOKUP(VLOOKUP($N138&amp;$M138,數值索引!$B$3:$G$43,6,FALSE),數值索引!$L$4:$R$10,程式讀取頁!$G138+1,FALSE)*VLOOKUP($H138,數值索引!$L$14:$N$22,3,FALSE))</f>
        <v>399</v>
      </c>
      <c r="X138" s="73">
        <v>0</v>
      </c>
      <c r="Y138" s="73">
        <v>0</v>
      </c>
      <c r="Z138" s="73">
        <v>0</v>
      </c>
      <c r="AA138" s="73">
        <v>0</v>
      </c>
      <c r="AB138" s="105">
        <v>3</v>
      </c>
      <c r="AC138" s="105">
        <v>5</v>
      </c>
      <c r="AD138" s="95">
        <v>25</v>
      </c>
    </row>
    <row r="139" spans="1:30" s="73" customFormat="1">
      <c r="A139" s="73">
        <v>1</v>
      </c>
      <c r="B139" s="204">
        <v>30030220</v>
      </c>
      <c r="C139" s="73">
        <v>23</v>
      </c>
      <c r="D139" s="73" t="s">
        <v>830</v>
      </c>
      <c r="E139" s="73" t="s">
        <v>1100</v>
      </c>
      <c r="F139" s="73" t="s">
        <v>827</v>
      </c>
      <c r="G139" s="73">
        <v>3</v>
      </c>
      <c r="H139" s="73">
        <v>4</v>
      </c>
      <c r="I139" s="73">
        <v>3003</v>
      </c>
      <c r="J139" s="73">
        <v>3</v>
      </c>
      <c r="L139" s="73">
        <v>1</v>
      </c>
      <c r="M139" s="95" t="s">
        <v>744</v>
      </c>
      <c r="N139" s="160" t="s">
        <v>790</v>
      </c>
      <c r="O139" s="95">
        <f>VLOOKUP(M139,數值索引!$I:$J,2,FALSE)</f>
        <v>31700004</v>
      </c>
      <c r="P139" s="74">
        <f>INT(HLOOKUP(VLOOKUP($N139&amp;$M139,數值索引!$B$3:$G$43,2,FALSE),數值索引!$L$4:$R$10,程式讀取頁!$G139+1,FALSE)*VLOOKUP($H139,數值索引!$L$14:$N$22,3,FALSE))</f>
        <v>129</v>
      </c>
      <c r="Q139" s="74">
        <f>INT(HLOOKUP(VLOOKUP($N139&amp;$M139,數值索引!$B$3:$G$43,3,FALSE),數值索引!$L$4:$R$10,程式讀取頁!$G139+1,FALSE)*VLOOKUP($H139,數值索引!$L$14:$N$22,3,FALSE))</f>
        <v>60</v>
      </c>
      <c r="R139" s="74">
        <f>INT(HLOOKUP(VLOOKUP($N139&amp;$M139,數值索引!$B$3:$G$43,4,FALSE),數值索引!$L$4:$R$10,程式讀取頁!$G139+1,FALSE)*VLOOKUP($H139,數值索引!$L$14:$N$22,3,FALSE))</f>
        <v>237</v>
      </c>
      <c r="S139" s="74">
        <f>INT(HLOOKUP(VLOOKUP($N139&amp;$M139,數值索引!$B$3:$G$43,5,FALSE),數值索引!$L$4:$R$10,程式讀取頁!$G139+1,FALSE)*VLOOKUP($H139,數值索引!$L$14:$N$22,3,FALSE))</f>
        <v>173</v>
      </c>
      <c r="T139" s="74">
        <f>INT(HLOOKUP(VLOOKUP($N139&amp;$M139,數值索引!$B$3:$G$43,6,FALSE),數值索引!$L$4:$R$10,程式讀取頁!$G139+1,FALSE)*VLOOKUP($H139,數值索引!$L$14:$N$22,3,FALSE))</f>
        <v>317</v>
      </c>
      <c r="U139" s="73">
        <v>31720018</v>
      </c>
      <c r="X139" s="73">
        <v>0</v>
      </c>
      <c r="Y139" s="73">
        <v>0</v>
      </c>
      <c r="Z139" s="73">
        <v>0</v>
      </c>
      <c r="AA139" s="73">
        <v>0</v>
      </c>
      <c r="AB139" s="105">
        <v>3</v>
      </c>
      <c r="AC139" s="105">
        <v>-5</v>
      </c>
      <c r="AD139" s="105">
        <v>25</v>
      </c>
    </row>
    <row r="140" spans="1:30" s="73" customFormat="1">
      <c r="A140" s="73">
        <v>1</v>
      </c>
      <c r="B140" s="204">
        <v>30030230</v>
      </c>
      <c r="C140" s="73">
        <v>24</v>
      </c>
      <c r="D140" s="73" t="s">
        <v>831</v>
      </c>
      <c r="E140" s="73" t="s">
        <v>1101</v>
      </c>
      <c r="F140" s="73" t="s">
        <v>827</v>
      </c>
      <c r="G140" s="73">
        <v>3</v>
      </c>
      <c r="H140" s="73">
        <v>4</v>
      </c>
      <c r="I140" s="73">
        <v>3003</v>
      </c>
      <c r="J140" s="73">
        <v>3</v>
      </c>
      <c r="L140" s="73">
        <v>1</v>
      </c>
      <c r="M140" s="95" t="s">
        <v>731</v>
      </c>
      <c r="N140" s="160" t="s">
        <v>790</v>
      </c>
      <c r="O140" s="95">
        <f>VLOOKUP(M140,數值索引!$I:$J,2,FALSE)</f>
        <v>31700001</v>
      </c>
      <c r="P140" s="74">
        <f>INT(HLOOKUP(VLOOKUP($N140&amp;$M140,數值索引!$B$3:$G$43,2,FALSE),數值索引!$L$4:$R$10,程式讀取頁!$G140+1,FALSE)*VLOOKUP($H140,數值索引!$L$14:$N$22,3,FALSE))</f>
        <v>129</v>
      </c>
      <c r="Q140" s="74">
        <f>INT(HLOOKUP(VLOOKUP($N140&amp;$M140,數值索引!$B$3:$G$43,3,FALSE),數值索引!$L$4:$R$10,程式讀取頁!$G140+1,FALSE)*VLOOKUP($H140,數值索引!$L$14:$N$22,3,FALSE))</f>
        <v>317</v>
      </c>
      <c r="R140" s="74">
        <f>INT(HLOOKUP(VLOOKUP($N140&amp;$M140,數值索引!$B$3:$G$43,4,FALSE),數值索引!$L$4:$R$10,程式讀取頁!$G140+1,FALSE)*VLOOKUP($H140,數值索引!$L$14:$N$22,3,FALSE))</f>
        <v>237</v>
      </c>
      <c r="S140" s="74">
        <f>INT(HLOOKUP(VLOOKUP($N140&amp;$M140,數值索引!$B$3:$G$43,5,FALSE),數值索引!$L$4:$R$10,程式讀取頁!$G140+1,FALSE)*VLOOKUP($H140,數值索引!$L$14:$N$22,3,FALSE))</f>
        <v>173</v>
      </c>
      <c r="T140" s="74">
        <f>INT(HLOOKUP(VLOOKUP($N140&amp;$M140,數值索引!$B$3:$G$43,6,FALSE),數值索引!$L$4:$R$10,程式讀取頁!$G140+1,FALSE)*VLOOKUP($H140,數值索引!$L$14:$N$22,3,FALSE))</f>
        <v>60</v>
      </c>
      <c r="X140" s="73">
        <v>0</v>
      </c>
      <c r="Y140" s="73">
        <v>0</v>
      </c>
      <c r="Z140" s="73">
        <v>0</v>
      </c>
      <c r="AA140" s="73">
        <v>0</v>
      </c>
      <c r="AB140" s="105">
        <v>2</v>
      </c>
      <c r="AC140" s="105">
        <v>-4</v>
      </c>
      <c r="AD140" s="105">
        <v>20</v>
      </c>
    </row>
    <row r="141" spans="1:30" s="72" customFormat="1">
      <c r="A141" s="72">
        <v>1</v>
      </c>
      <c r="B141" s="206">
        <v>30040000</v>
      </c>
      <c r="C141" s="72">
        <v>1</v>
      </c>
      <c r="D141" s="72" t="s">
        <v>1102</v>
      </c>
      <c r="E141" s="220" t="s">
        <v>1103</v>
      </c>
      <c r="F141" s="72" t="s">
        <v>627</v>
      </c>
      <c r="G141" s="74">
        <v>2</v>
      </c>
      <c r="H141" s="72">
        <v>5</v>
      </c>
      <c r="I141" s="72">
        <v>3004</v>
      </c>
      <c r="J141" s="72">
        <v>4</v>
      </c>
      <c r="L141" s="72">
        <v>1</v>
      </c>
      <c r="M141" s="136" t="s">
        <v>729</v>
      </c>
      <c r="N141" s="162" t="s">
        <v>790</v>
      </c>
      <c r="O141" s="136">
        <f>VLOOKUP(M141,數值索引!$I:$J,2,FALSE)</f>
        <v>31700000</v>
      </c>
      <c r="P141" s="74">
        <f>INT(HLOOKUP(VLOOKUP($N141&amp;$M141,數值索引!$B$3:$G$43,2,FALSE),數值索引!$L$4:$R$10,程式讀取頁!$G141+1,FALSE)*VLOOKUP($H141,數值索引!$L$14:$N$22,3,FALSE))</f>
        <v>176</v>
      </c>
      <c r="Q141" s="74">
        <f>INT(HLOOKUP(VLOOKUP($N141&amp;$M141,數值索引!$B$3:$G$43,3,FALSE),數值索引!$L$4:$R$10,程式讀取頁!$G141+1,FALSE)*VLOOKUP($H141,數值索引!$L$14:$N$22,3,FALSE))</f>
        <v>79</v>
      </c>
      <c r="R141" s="74">
        <f>INT(HLOOKUP(VLOOKUP($N141&amp;$M141,數值索引!$B$3:$G$43,4,FALSE),數值索引!$L$4:$R$10,程式讀取頁!$G141+1,FALSE)*VLOOKUP($H141,數值索引!$L$14:$N$22,3,FALSE))</f>
        <v>38</v>
      </c>
      <c r="S141" s="74">
        <f>INT(HLOOKUP(VLOOKUP($N141&amp;$M141,數值索引!$B$3:$G$43,5,FALSE),數值索引!$L$4:$R$10,程式讀取頁!$G141+1,FALSE)*VLOOKUP($H141,數值索引!$L$14:$N$22,3,FALSE))</f>
        <v>102</v>
      </c>
      <c r="T141" s="74">
        <f>INT(HLOOKUP(VLOOKUP($N141&amp;$M141,數值索引!$B$3:$G$43,6,FALSE),數值索引!$L$4:$R$10,程式讀取頁!$G141+1,FALSE)*VLOOKUP($H141,數值索引!$L$14:$N$22,3,FALSE))</f>
        <v>136</v>
      </c>
      <c r="X141" s="72">
        <v>0</v>
      </c>
      <c r="Y141" s="72">
        <v>0</v>
      </c>
      <c r="Z141" s="72">
        <v>1</v>
      </c>
      <c r="AA141" s="72">
        <v>0</v>
      </c>
      <c r="AB141" s="136">
        <v>2</v>
      </c>
      <c r="AC141" s="136">
        <v>-10</v>
      </c>
      <c r="AD141" s="106">
        <v>25</v>
      </c>
    </row>
    <row r="142" spans="1:30" s="72" customFormat="1">
      <c r="A142" s="72">
        <v>1</v>
      </c>
      <c r="B142" s="206">
        <v>30040001</v>
      </c>
      <c r="C142" s="72">
        <v>2</v>
      </c>
      <c r="D142" s="72" t="s">
        <v>1104</v>
      </c>
      <c r="E142" s="220" t="s">
        <v>1105</v>
      </c>
      <c r="F142" s="72" t="s">
        <v>628</v>
      </c>
      <c r="G142" s="74">
        <v>4</v>
      </c>
      <c r="H142" s="72">
        <v>5</v>
      </c>
      <c r="I142" s="72">
        <v>3004</v>
      </c>
      <c r="J142" s="72">
        <v>4</v>
      </c>
      <c r="L142" s="72">
        <v>1</v>
      </c>
      <c r="M142" s="136" t="s">
        <v>729</v>
      </c>
      <c r="N142" s="162" t="s">
        <v>786</v>
      </c>
      <c r="O142" s="136">
        <f>VLOOKUP(M142,數值索引!$I:$J,2,FALSE)</f>
        <v>31700000</v>
      </c>
      <c r="P142" s="74">
        <f>INT(HLOOKUP(VLOOKUP($N142&amp;$M142,數值索引!$B$3:$G$43,2,FALSE),數值索引!$L$4:$R$10,程式讀取頁!$G142+1,FALSE)*VLOOKUP($H142,數值索引!$L$14:$N$22,3,FALSE))</f>
        <v>383</v>
      </c>
      <c r="Q142" s="74">
        <f>INT(HLOOKUP(VLOOKUP($N142&amp;$M142,數值索引!$B$3:$G$43,3,FALSE),數值索引!$L$4:$R$10,程式讀取頁!$G142+1,FALSE)*VLOOKUP($H142,數值索引!$L$14:$N$22,3,FALSE))</f>
        <v>102</v>
      </c>
      <c r="R142" s="74">
        <f>INT(HLOOKUP(VLOOKUP($N142&amp;$M142,數值索引!$B$3:$G$43,4,FALSE),數值索引!$L$4:$R$10,程式讀取頁!$G142+1,FALSE)*VLOOKUP($H142,數值索引!$L$14:$N$22,3,FALSE))</f>
        <v>46</v>
      </c>
      <c r="S142" s="74">
        <f>INT(HLOOKUP(VLOOKUP($N142&amp;$M142,數值索引!$B$3:$G$43,5,FALSE),數值索引!$L$4:$R$10,程式讀取頁!$G142+1,FALSE)*VLOOKUP($H142,數值索引!$L$14:$N$22,3,FALSE))</f>
        <v>46</v>
      </c>
      <c r="T142" s="74">
        <f>INT(HLOOKUP(VLOOKUP($N142&amp;$M142,數值索引!$B$3:$G$43,6,FALSE),數值索引!$L$4:$R$10,程式讀取頁!$G142+1,FALSE)*VLOOKUP($H142,數值索引!$L$14:$N$22,3,FALSE))</f>
        <v>142</v>
      </c>
      <c r="X142" s="72">
        <v>0</v>
      </c>
      <c r="Y142" s="72">
        <v>0</v>
      </c>
      <c r="Z142" s="72">
        <v>0</v>
      </c>
      <c r="AA142" s="72">
        <v>0</v>
      </c>
      <c r="AB142" s="136">
        <v>2</v>
      </c>
      <c r="AC142" s="136">
        <v>-10</v>
      </c>
      <c r="AD142" s="106">
        <v>25</v>
      </c>
    </row>
    <row r="143" spans="1:30" s="72" customFormat="1">
      <c r="A143" s="72">
        <v>1</v>
      </c>
      <c r="B143" s="206">
        <v>30040010</v>
      </c>
      <c r="C143" s="72">
        <v>3</v>
      </c>
      <c r="D143" s="72" t="s">
        <v>907</v>
      </c>
      <c r="E143" s="72" t="s">
        <v>1106</v>
      </c>
      <c r="F143" s="72" t="s">
        <v>629</v>
      </c>
      <c r="G143" s="72">
        <v>3</v>
      </c>
      <c r="H143" s="72">
        <v>5</v>
      </c>
      <c r="I143" s="72">
        <v>3004</v>
      </c>
      <c r="J143" s="72">
        <v>4</v>
      </c>
      <c r="L143" s="72">
        <v>1</v>
      </c>
      <c r="M143" s="136" t="s">
        <v>743</v>
      </c>
      <c r="N143" s="162" t="s">
        <v>790</v>
      </c>
      <c r="O143" s="136">
        <f>VLOOKUP(M143,數值索引!$I:$J,2,FALSE)</f>
        <v>31700004</v>
      </c>
      <c r="P143" s="74">
        <f>INT(HLOOKUP(VLOOKUP($N143&amp;$M143,數值索引!$B$3:$G$43,2,FALSE),數值索引!$L$4:$R$10,程式讀取頁!$G143+1,FALSE)*VLOOKUP($H143,數值索引!$L$14:$N$22,3,FALSE))</f>
        <v>42</v>
      </c>
      <c r="Q143" s="74">
        <f>INT(HLOOKUP(VLOOKUP($N143&amp;$M143,數值索引!$B$3:$G$43,3,FALSE),數值索引!$L$4:$R$10,程式讀取頁!$G143+1,FALSE)*VLOOKUP($H143,數值索引!$L$14:$N$22,3,FALSE))</f>
        <v>165</v>
      </c>
      <c r="R143" s="74">
        <f>INT(HLOOKUP(VLOOKUP($N143&amp;$M143,數值索引!$B$3:$G$43,4,FALSE),數值索引!$L$4:$R$10,程式讀取頁!$G143+1,FALSE)*VLOOKUP($H143,數值索引!$L$14:$N$22,3,FALSE))</f>
        <v>121</v>
      </c>
      <c r="S143" s="74">
        <f>INT(HLOOKUP(VLOOKUP($N143&amp;$M143,數值索引!$B$3:$G$43,5,FALSE),數值索引!$L$4:$R$10,程式讀取頁!$G143+1,FALSE)*VLOOKUP($H143,數值索引!$L$14:$N$22,3,FALSE))</f>
        <v>90</v>
      </c>
      <c r="T143" s="74">
        <f>INT(HLOOKUP(VLOOKUP($N143&amp;$M143,數值索引!$B$3:$G$43,6,FALSE),數值索引!$L$4:$R$10,程式讀取頁!$G143+1,FALSE)*VLOOKUP($H143,數值索引!$L$14:$N$22,3,FALSE))</f>
        <v>221</v>
      </c>
      <c r="U143" s="72">
        <v>31720001</v>
      </c>
      <c r="X143" s="72">
        <v>0</v>
      </c>
      <c r="Y143" s="72">
        <v>0</v>
      </c>
      <c r="Z143" s="72">
        <v>0</v>
      </c>
      <c r="AA143" s="72">
        <v>0</v>
      </c>
      <c r="AB143" s="136">
        <v>2</v>
      </c>
      <c r="AC143" s="136">
        <v>-7</v>
      </c>
      <c r="AD143" s="106">
        <v>20</v>
      </c>
    </row>
    <row r="144" spans="1:30" s="72" customFormat="1">
      <c r="A144" s="72">
        <v>1</v>
      </c>
      <c r="B144" s="206">
        <v>30040020</v>
      </c>
      <c r="C144" s="72">
        <v>4</v>
      </c>
      <c r="D144" s="72" t="s">
        <v>1107</v>
      </c>
      <c r="E144" s="72" t="s">
        <v>1108</v>
      </c>
      <c r="F144" s="72" t="s">
        <v>630</v>
      </c>
      <c r="G144" s="72">
        <v>4</v>
      </c>
      <c r="H144" s="72">
        <v>5</v>
      </c>
      <c r="I144" s="72">
        <v>3004</v>
      </c>
      <c r="J144" s="72">
        <v>4</v>
      </c>
      <c r="L144" s="72">
        <v>1</v>
      </c>
      <c r="M144" s="136" t="s">
        <v>733</v>
      </c>
      <c r="N144" s="162" t="s">
        <v>790</v>
      </c>
      <c r="O144" s="136">
        <f>VLOOKUP(M144,數值索引!$I:$J,2,FALSE)</f>
        <v>31700001</v>
      </c>
      <c r="P144" s="74">
        <f>INT(HLOOKUP(VLOOKUP($N144&amp;$M144,數值索引!$B$3:$G$43,2,FALSE),數值索引!$L$4:$R$10,程式讀取頁!$G144+1,FALSE)*VLOOKUP($H144,數值索引!$L$14:$N$22,3,FALSE))</f>
        <v>142</v>
      </c>
      <c r="Q144" s="74">
        <f>INT(HLOOKUP(VLOOKUP($N144&amp;$M144,數值索引!$B$3:$G$43,3,FALSE),數值索引!$L$4:$R$10,程式讀取頁!$G144+1,FALSE)*VLOOKUP($H144,數值索引!$L$14:$N$22,3,FALSE))</f>
        <v>279</v>
      </c>
      <c r="R144" s="74">
        <f>INT(HLOOKUP(VLOOKUP($N144&amp;$M144,數值索引!$B$3:$G$43,4,FALSE),數值索引!$L$4:$R$10,程式讀取頁!$G144+1,FALSE)*VLOOKUP($H144,數值索引!$L$14:$N$22,3,FALSE))</f>
        <v>46</v>
      </c>
      <c r="S144" s="74">
        <f>INT(HLOOKUP(VLOOKUP($N144&amp;$M144,數值索引!$B$3:$G$43,5,FALSE),數值索引!$L$4:$R$10,程式讀取頁!$G144+1,FALSE)*VLOOKUP($H144,數值索引!$L$14:$N$22,3,FALSE))</f>
        <v>102</v>
      </c>
      <c r="T144" s="74">
        <f>INT(HLOOKUP(VLOOKUP($N144&amp;$M144,數值索引!$B$3:$G$43,6,FALSE),數值索引!$L$4:$R$10,程式讀取頁!$G144+1,FALSE)*VLOOKUP($H144,數值索引!$L$14:$N$22,3,FALSE))</f>
        <v>202</v>
      </c>
      <c r="X144" s="72">
        <v>0</v>
      </c>
      <c r="Y144" s="72">
        <v>0</v>
      </c>
      <c r="Z144" s="72">
        <v>0</v>
      </c>
      <c r="AA144" s="72">
        <v>0</v>
      </c>
      <c r="AB144" s="136">
        <v>1</v>
      </c>
      <c r="AC144" s="136">
        <v>-2</v>
      </c>
      <c r="AD144" s="106">
        <v>15</v>
      </c>
    </row>
    <row r="145" spans="1:30" s="127" customFormat="1">
      <c r="A145" s="127">
        <v>1</v>
      </c>
      <c r="B145" s="207">
        <v>30040030</v>
      </c>
      <c r="C145" s="127">
        <v>5</v>
      </c>
      <c r="D145" s="127" t="s">
        <v>405</v>
      </c>
      <c r="E145" s="127" t="s">
        <v>405</v>
      </c>
      <c r="G145" s="127">
        <v>3</v>
      </c>
      <c r="H145" s="127">
        <v>5</v>
      </c>
      <c r="I145" s="127">
        <v>3004</v>
      </c>
      <c r="J145" s="127">
        <v>4</v>
      </c>
      <c r="L145" s="127">
        <v>1</v>
      </c>
      <c r="M145" s="137" t="s">
        <v>742</v>
      </c>
      <c r="N145" s="233" t="s">
        <v>790</v>
      </c>
      <c r="O145" s="136">
        <f>VLOOKUP(M145,數值索引!$I:$J,2,FALSE)</f>
        <v>31700004</v>
      </c>
      <c r="P145" s="122">
        <f>INT(HLOOKUP(VLOOKUP($N145&amp;$M145,數值索引!$B$3:$G$43,2,FALSE),數值索引!$L$4:$R$10,程式讀取頁!$G145+1,FALSE)*VLOOKUP($H145,數值索引!$L$14:$N$22,3,FALSE))</f>
        <v>165</v>
      </c>
      <c r="Q145" s="122">
        <f>INT(HLOOKUP(VLOOKUP($N145&amp;$M145,數值索引!$B$3:$G$43,3,FALSE),數值索引!$L$4:$R$10,程式讀取頁!$G145+1,FALSE)*VLOOKUP($H145,數值索引!$L$14:$N$22,3,FALSE))</f>
        <v>121</v>
      </c>
      <c r="R145" s="122">
        <f>INT(HLOOKUP(VLOOKUP($N145&amp;$M145,數值索引!$B$3:$G$43,4,FALSE),數值索引!$L$4:$R$10,程式讀取頁!$G145+1,FALSE)*VLOOKUP($H145,數值索引!$L$14:$N$22,3,FALSE))</f>
        <v>90</v>
      </c>
      <c r="S145" s="122">
        <f>INT(HLOOKUP(VLOOKUP($N145&amp;$M145,數值索引!$B$3:$G$43,5,FALSE),數值索引!$L$4:$R$10,程式讀取頁!$G145+1,FALSE)*VLOOKUP($H145,數值索引!$L$14:$N$22,3,FALSE))</f>
        <v>42</v>
      </c>
      <c r="T145" s="122">
        <f>INT(HLOOKUP(VLOOKUP($N145&amp;$M145,數值索引!$B$3:$G$43,6,FALSE),數值索引!$L$4:$R$10,程式讀取頁!$G145+1,FALSE)*VLOOKUP($H145,數值索引!$L$14:$N$22,3,FALSE))</f>
        <v>221</v>
      </c>
      <c r="X145" s="127">
        <v>0</v>
      </c>
      <c r="Y145" s="127">
        <v>0</v>
      </c>
      <c r="Z145" s="127">
        <v>0</v>
      </c>
      <c r="AA145" s="127">
        <v>0</v>
      </c>
      <c r="AB145" s="137">
        <v>2</v>
      </c>
      <c r="AC145" s="137">
        <v>-9</v>
      </c>
      <c r="AD145" s="234">
        <v>30</v>
      </c>
    </row>
    <row r="146" spans="1:30" s="127" customFormat="1">
      <c r="A146" s="127">
        <v>1</v>
      </c>
      <c r="B146" s="207">
        <v>30040040</v>
      </c>
      <c r="C146" s="127">
        <v>6</v>
      </c>
      <c r="D146" s="127" t="s">
        <v>1109</v>
      </c>
      <c r="E146" s="127" t="s">
        <v>1109</v>
      </c>
      <c r="G146" s="127">
        <v>4</v>
      </c>
      <c r="H146" s="127">
        <v>5</v>
      </c>
      <c r="I146" s="72">
        <v>3004</v>
      </c>
      <c r="J146" s="127">
        <v>4</v>
      </c>
      <c r="L146" s="127">
        <v>1</v>
      </c>
      <c r="M146" s="137" t="s">
        <v>735</v>
      </c>
      <c r="N146" s="162" t="s">
        <v>790</v>
      </c>
      <c r="O146" s="136">
        <f>VLOOKUP(M146,數值索引!$I:$J,2,FALSE)</f>
        <v>31700002</v>
      </c>
      <c r="P146" s="74">
        <f>INT(HLOOKUP(VLOOKUP($N146&amp;$M146,數值索引!$B$3:$G$43,2,FALSE),數值索引!$L$4:$R$10,程式讀取頁!$G146+1,FALSE)*VLOOKUP($H146,數值索引!$L$14:$N$22,3,FALSE))</f>
        <v>46</v>
      </c>
      <c r="Q146" s="74">
        <f>INT(HLOOKUP(VLOOKUP($N146&amp;$M146,數值索引!$B$3:$G$43,3,FALSE),數值索引!$L$4:$R$10,程式讀取頁!$G146+1,FALSE)*VLOOKUP($H146,數值索引!$L$14:$N$22,3,FALSE))</f>
        <v>202</v>
      </c>
      <c r="R146" s="74">
        <f>INT(HLOOKUP(VLOOKUP($N146&amp;$M146,數值索引!$B$3:$G$43,4,FALSE),數值索引!$L$4:$R$10,程式讀取頁!$G146+1,FALSE)*VLOOKUP($H146,數值索引!$L$14:$N$22,3,FALSE))</f>
        <v>279</v>
      </c>
      <c r="S146" s="74">
        <f>INT(HLOOKUP(VLOOKUP($N146&amp;$M146,數值索引!$B$3:$G$43,5,FALSE),數值索引!$L$4:$R$10,程式讀取頁!$G146+1,FALSE)*VLOOKUP($H146,數值索引!$L$14:$N$22,3,FALSE))</f>
        <v>142</v>
      </c>
      <c r="T146" s="74">
        <f>INT(HLOOKUP(VLOOKUP($N146&amp;$M146,數值索引!$B$3:$G$43,6,FALSE),數值索引!$L$4:$R$10,程式讀取頁!$G146+1,FALSE)*VLOOKUP($H146,數值索引!$L$14:$N$22,3,FALSE))</f>
        <v>102</v>
      </c>
      <c r="X146" s="127">
        <v>0</v>
      </c>
      <c r="Y146" s="127">
        <v>0</v>
      </c>
      <c r="Z146" s="127">
        <v>0</v>
      </c>
      <c r="AA146" s="127">
        <v>0</v>
      </c>
      <c r="AB146" s="137">
        <v>2</v>
      </c>
      <c r="AC146" s="137">
        <v>-9</v>
      </c>
      <c r="AD146" s="137">
        <v>30</v>
      </c>
    </row>
    <row r="147" spans="1:30" s="72" customFormat="1">
      <c r="A147" s="72">
        <v>1</v>
      </c>
      <c r="B147" s="206">
        <v>30040050</v>
      </c>
      <c r="C147" s="72">
        <v>7</v>
      </c>
      <c r="D147" s="72" t="s">
        <v>1110</v>
      </c>
      <c r="E147" s="72" t="s">
        <v>1111</v>
      </c>
      <c r="F147" s="72" t="s">
        <v>529</v>
      </c>
      <c r="G147" s="72">
        <v>5</v>
      </c>
      <c r="H147" s="72">
        <v>5</v>
      </c>
      <c r="I147" s="72">
        <v>3004</v>
      </c>
      <c r="J147" s="72">
        <v>4</v>
      </c>
      <c r="L147" s="72">
        <v>1</v>
      </c>
      <c r="M147" s="136" t="s">
        <v>726</v>
      </c>
      <c r="N147" s="162" t="s">
        <v>793</v>
      </c>
      <c r="O147" s="136">
        <f>VLOOKUP(M147,數值索引!$I:$J,2,FALSE)</f>
        <v>31700000</v>
      </c>
      <c r="P147" s="74">
        <f>INT(HLOOKUP(VLOOKUP($N147&amp;$M147,數值索引!$B$3:$G$43,2,FALSE),數值索引!$L$4:$R$10,程式讀取頁!$G147+1,FALSE)*VLOOKUP($H147,數值索引!$L$14:$N$22,3,FALSE))</f>
        <v>498</v>
      </c>
      <c r="Q147" s="74">
        <f>INT(HLOOKUP(VLOOKUP($N147&amp;$M147,數值索引!$B$3:$G$43,3,FALSE),數值索引!$L$4:$R$10,程式讀取頁!$G147+1,FALSE)*VLOOKUP($H147,數值索引!$L$14:$N$22,3,FALSE))</f>
        <v>168</v>
      </c>
      <c r="R147" s="74">
        <f>INT(HLOOKUP(VLOOKUP($N147&amp;$M147,數值索引!$B$3:$G$43,4,FALSE),數值索引!$L$4:$R$10,程式讀取頁!$G147+1,FALSE)*VLOOKUP($H147,數值索引!$L$14:$N$22,3,FALSE))</f>
        <v>116</v>
      </c>
      <c r="S147" s="74">
        <f>INT(HLOOKUP(VLOOKUP($N147&amp;$M147,數值索引!$B$3:$G$43,5,FALSE),數值索引!$L$4:$R$10,程式讀取頁!$G147+1,FALSE)*VLOOKUP($H147,數值索引!$L$14:$N$22,3,FALSE))</f>
        <v>50</v>
      </c>
      <c r="T147" s="74">
        <f>INT(HLOOKUP(VLOOKUP($N147&amp;$M147,數值索引!$B$3:$G$43,6,FALSE),數值索引!$L$4:$R$10,程式讀取頁!$G147+1,FALSE)*VLOOKUP($H147,數值索引!$L$14:$N$22,3,FALSE))</f>
        <v>50</v>
      </c>
      <c r="U147" s="72">
        <v>31720005</v>
      </c>
      <c r="X147" s="72">
        <v>0</v>
      </c>
      <c r="Y147" s="72">
        <v>0</v>
      </c>
      <c r="Z147" s="72">
        <v>0</v>
      </c>
      <c r="AA147" s="72">
        <v>0</v>
      </c>
      <c r="AB147" s="106">
        <v>2</v>
      </c>
      <c r="AC147" s="106">
        <v>-9</v>
      </c>
      <c r="AD147" s="106">
        <v>30</v>
      </c>
    </row>
    <row r="148" spans="1:30" s="72" customFormat="1">
      <c r="A148" s="72">
        <v>1</v>
      </c>
      <c r="B148" s="206">
        <v>30040060</v>
      </c>
      <c r="C148" s="72">
        <v>8</v>
      </c>
      <c r="D148" s="72" t="s">
        <v>530</v>
      </c>
      <c r="E148" s="72" t="s">
        <v>1112</v>
      </c>
      <c r="F148" s="72" t="s">
        <v>531</v>
      </c>
      <c r="G148" s="72">
        <v>5</v>
      </c>
      <c r="H148" s="72">
        <v>5</v>
      </c>
      <c r="I148" s="72">
        <v>3004</v>
      </c>
      <c r="J148" s="72">
        <v>4</v>
      </c>
      <c r="L148" s="72">
        <v>1</v>
      </c>
      <c r="M148" s="136" t="s">
        <v>742</v>
      </c>
      <c r="N148" s="162" t="s">
        <v>790</v>
      </c>
      <c r="O148" s="136">
        <f>VLOOKUP(M148,數值索引!$I:$J,2,FALSE)</f>
        <v>31700004</v>
      </c>
      <c r="P148" s="74">
        <f>INT(HLOOKUP(VLOOKUP($N148&amp;$M148,數值索引!$B$3:$G$43,2,FALSE),數值索引!$L$4:$R$10,程式讀取頁!$G148+1,FALSE)*VLOOKUP($H148,數值索引!$L$14:$N$22,3,FALSE))</f>
        <v>246</v>
      </c>
      <c r="Q148" s="74">
        <f>INT(HLOOKUP(VLOOKUP($N148&amp;$M148,數值索引!$B$3:$G$43,3,FALSE),數值索引!$L$4:$R$10,程式讀取頁!$G148+1,FALSE)*VLOOKUP($H148,數值索引!$L$14:$N$22,3,FALSE))</f>
        <v>168</v>
      </c>
      <c r="R148" s="74">
        <f>INT(HLOOKUP(VLOOKUP($N148&amp;$M148,數值索引!$B$3:$G$43,4,FALSE),數值索引!$L$4:$R$10,程式讀取頁!$G148+1,FALSE)*VLOOKUP($H148,數值索引!$L$14:$N$22,3,FALSE))</f>
        <v>116</v>
      </c>
      <c r="S148" s="74">
        <f>INT(HLOOKUP(VLOOKUP($N148&amp;$M148,數值索引!$B$3:$G$43,5,FALSE),數值索引!$L$4:$R$10,程式讀取頁!$G148+1,FALSE)*VLOOKUP($H148,數值索引!$L$14:$N$22,3,FALSE))</f>
        <v>50</v>
      </c>
      <c r="T148" s="74">
        <f>INT(HLOOKUP(VLOOKUP($N148&amp;$M148,數值索引!$B$3:$G$43,6,FALSE),數值索引!$L$4:$R$10,程式讀取頁!$G148+1,FALSE)*VLOOKUP($H148,數值索引!$L$14:$N$22,3,FALSE))</f>
        <v>351</v>
      </c>
      <c r="U148" s="72">
        <v>31720005</v>
      </c>
      <c r="X148" s="72">
        <v>0</v>
      </c>
      <c r="Y148" s="72">
        <v>0</v>
      </c>
      <c r="Z148" s="72">
        <v>0</v>
      </c>
      <c r="AA148" s="72">
        <v>0</v>
      </c>
      <c r="AB148" s="106">
        <v>2</v>
      </c>
      <c r="AC148" s="106">
        <v>-9</v>
      </c>
      <c r="AD148" s="106">
        <v>30</v>
      </c>
    </row>
    <row r="149" spans="1:30" s="72" customFormat="1">
      <c r="A149" s="72">
        <v>1</v>
      </c>
      <c r="B149" s="206">
        <v>30040070</v>
      </c>
      <c r="C149" s="72">
        <v>9</v>
      </c>
      <c r="D149" s="72" t="s">
        <v>532</v>
      </c>
      <c r="E149" s="72" t="s">
        <v>1113</v>
      </c>
      <c r="F149" s="72" t="s">
        <v>533</v>
      </c>
      <c r="G149" s="72">
        <v>5</v>
      </c>
      <c r="H149" s="72">
        <v>5</v>
      </c>
      <c r="I149" s="72">
        <v>3004</v>
      </c>
      <c r="J149" s="72">
        <v>4</v>
      </c>
      <c r="L149" s="72">
        <v>1</v>
      </c>
      <c r="M149" s="136" t="s">
        <v>740</v>
      </c>
      <c r="N149" s="162" t="s">
        <v>793</v>
      </c>
      <c r="O149" s="136">
        <f>VLOOKUP(M149,數值索引!$I:$J,2,FALSE)</f>
        <v>31700003</v>
      </c>
      <c r="P149" s="74">
        <f>INT(HLOOKUP(VLOOKUP($N149&amp;$M149,數值索引!$B$3:$G$43,2,FALSE),數值索引!$L$4:$R$10,程式讀取頁!$G149+1,FALSE)*VLOOKUP($H149,數值索引!$L$14:$N$22,3,FALSE))</f>
        <v>50</v>
      </c>
      <c r="Q149" s="74">
        <f>INT(HLOOKUP(VLOOKUP($N149&amp;$M149,數值索引!$B$3:$G$43,3,FALSE),數值索引!$L$4:$R$10,程式讀取頁!$G149+1,FALSE)*VLOOKUP($H149,數值索引!$L$14:$N$22,3,FALSE))</f>
        <v>50</v>
      </c>
      <c r="R149" s="74">
        <f>INT(HLOOKUP(VLOOKUP($N149&amp;$M149,數值索引!$B$3:$G$43,4,FALSE),數值索引!$L$4:$R$10,程式讀取頁!$G149+1,FALSE)*VLOOKUP($H149,數值索引!$L$14:$N$22,3,FALSE))</f>
        <v>168</v>
      </c>
      <c r="S149" s="74">
        <f>INT(HLOOKUP(VLOOKUP($N149&amp;$M149,數值索引!$B$3:$G$43,5,FALSE),數值索引!$L$4:$R$10,程式讀取頁!$G149+1,FALSE)*VLOOKUP($H149,數值索引!$L$14:$N$22,3,FALSE))</f>
        <v>498</v>
      </c>
      <c r="T149" s="74">
        <f>INT(HLOOKUP(VLOOKUP($N149&amp;$M149,數值索引!$B$3:$G$43,6,FALSE),數值索引!$L$4:$R$10,程式讀取頁!$G149+1,FALSE)*VLOOKUP($H149,數值索引!$L$14:$N$22,3,FALSE))</f>
        <v>116</v>
      </c>
      <c r="U149" s="72">
        <v>31720005</v>
      </c>
      <c r="X149" s="72">
        <v>0</v>
      </c>
      <c r="Y149" s="72">
        <v>0</v>
      </c>
      <c r="Z149" s="72">
        <v>0</v>
      </c>
      <c r="AA149" s="72">
        <v>0</v>
      </c>
      <c r="AB149" s="106">
        <v>2</v>
      </c>
      <c r="AC149" s="106">
        <v>-9</v>
      </c>
      <c r="AD149" s="106">
        <v>30</v>
      </c>
    </row>
    <row r="150" spans="1:30" s="72" customFormat="1">
      <c r="A150" s="72">
        <v>1</v>
      </c>
      <c r="B150" s="206">
        <v>30040080</v>
      </c>
      <c r="C150" s="72">
        <v>10</v>
      </c>
      <c r="D150" s="72" t="s">
        <v>534</v>
      </c>
      <c r="E150" s="72" t="s">
        <v>1114</v>
      </c>
      <c r="F150" s="72" t="s">
        <v>535</v>
      </c>
      <c r="G150" s="72">
        <v>3</v>
      </c>
      <c r="H150" s="72">
        <v>5</v>
      </c>
      <c r="I150" s="72">
        <v>3004</v>
      </c>
      <c r="J150" s="72">
        <v>4</v>
      </c>
      <c r="L150" s="72">
        <v>1</v>
      </c>
      <c r="M150" s="136" t="s">
        <v>739</v>
      </c>
      <c r="N150" s="162" t="s">
        <v>790</v>
      </c>
      <c r="O150" s="136">
        <f>VLOOKUP(M150,數值索引!$I:$J,2,FALSE)</f>
        <v>31700003</v>
      </c>
      <c r="P150" s="74">
        <f>INT(HLOOKUP(VLOOKUP($N150&amp;$M150,數值索引!$B$3:$G$43,2,FALSE),數值索引!$L$4:$R$10,程式讀取頁!$G150+1,FALSE)*VLOOKUP($H150,數值索引!$L$14:$N$22,3,FALSE))</f>
        <v>42</v>
      </c>
      <c r="Q150" s="74">
        <f>INT(HLOOKUP(VLOOKUP($N150&amp;$M150,數值索引!$B$3:$G$43,3,FALSE),數值索引!$L$4:$R$10,程式讀取頁!$G150+1,FALSE)*VLOOKUP($H150,數值索引!$L$14:$N$22,3,FALSE))</f>
        <v>165</v>
      </c>
      <c r="R150" s="74">
        <f>INT(HLOOKUP(VLOOKUP($N150&amp;$M150,數值索引!$B$3:$G$43,4,FALSE),數值索引!$L$4:$R$10,程式讀取頁!$G150+1,FALSE)*VLOOKUP($H150,數值索引!$L$14:$N$22,3,FALSE))</f>
        <v>121</v>
      </c>
      <c r="S150" s="74">
        <f>INT(HLOOKUP(VLOOKUP($N150&amp;$M150,數值索引!$B$3:$G$43,5,FALSE),數值索引!$L$4:$R$10,程式讀取頁!$G150+1,FALSE)*VLOOKUP($H150,數值索引!$L$14:$N$22,3,FALSE))</f>
        <v>221</v>
      </c>
      <c r="T150" s="74">
        <f>INT(HLOOKUP(VLOOKUP($N150&amp;$M150,數值索引!$B$3:$G$43,6,FALSE),數值索引!$L$4:$R$10,程式讀取頁!$G150+1,FALSE)*VLOOKUP($H150,數值索引!$L$14:$N$22,3,FALSE))</f>
        <v>90</v>
      </c>
      <c r="X150" s="72">
        <v>0</v>
      </c>
      <c r="Y150" s="72">
        <v>0</v>
      </c>
      <c r="Z150" s="72">
        <v>0</v>
      </c>
      <c r="AA150" s="72">
        <v>0</v>
      </c>
      <c r="AB150" s="106">
        <v>2</v>
      </c>
      <c r="AC150" s="106">
        <v>-9</v>
      </c>
      <c r="AD150" s="106">
        <v>30</v>
      </c>
    </row>
    <row r="151" spans="1:30" s="72" customFormat="1">
      <c r="A151" s="72">
        <v>1</v>
      </c>
      <c r="B151" s="206">
        <v>30040090</v>
      </c>
      <c r="C151" s="72">
        <v>11</v>
      </c>
      <c r="D151" s="230" t="s">
        <v>1115</v>
      </c>
      <c r="E151" s="72" t="s">
        <v>1116</v>
      </c>
      <c r="F151" s="72" t="s">
        <v>453</v>
      </c>
      <c r="G151" s="72">
        <v>4</v>
      </c>
      <c r="H151" s="72">
        <v>5</v>
      </c>
      <c r="I151" s="72">
        <v>3004</v>
      </c>
      <c r="J151" s="72">
        <v>4</v>
      </c>
      <c r="L151" s="72">
        <v>1</v>
      </c>
      <c r="M151" s="136" t="s">
        <v>745</v>
      </c>
      <c r="N151" s="162" t="s">
        <v>786</v>
      </c>
      <c r="O151" s="136">
        <f>VLOOKUP(M151,數值索引!$I:$J,2,FALSE)</f>
        <v>31700004</v>
      </c>
      <c r="P151" s="74">
        <f>INT(HLOOKUP(VLOOKUP($N151&amp;$M151,數值索引!$B$3:$G$43,2,FALSE),數值索引!$L$4:$R$10,程式讀取頁!$G151+1,FALSE)*VLOOKUP($H151,數值索引!$L$14:$N$22,3,FALSE))</f>
        <v>102</v>
      </c>
      <c r="Q151" s="74">
        <f>INT(HLOOKUP(VLOOKUP($N151&amp;$M151,數值索引!$B$3:$G$43,3,FALSE),數值索引!$L$4:$R$10,程式讀取頁!$G151+1,FALSE)*VLOOKUP($H151,數值索引!$L$14:$N$22,3,FALSE))</f>
        <v>46</v>
      </c>
      <c r="R151" s="74">
        <f>INT(HLOOKUP(VLOOKUP($N151&amp;$M151,數值索引!$B$3:$G$43,4,FALSE),數值索引!$L$4:$R$10,程式讀取頁!$G151+1,FALSE)*VLOOKUP($H151,數值索引!$L$14:$N$22,3,FALSE))</f>
        <v>46</v>
      </c>
      <c r="S151" s="74">
        <f>INT(HLOOKUP(VLOOKUP($N151&amp;$M151,數值索引!$B$3:$G$43,5,FALSE),數值索引!$L$4:$R$10,程式讀取頁!$G151+1,FALSE)*VLOOKUP($H151,數值索引!$L$14:$N$22,3,FALSE))</f>
        <v>142</v>
      </c>
      <c r="T151" s="74">
        <f>INT(HLOOKUP(VLOOKUP($N151&amp;$M151,數值索引!$B$3:$G$43,6,FALSE),數值索引!$L$4:$R$10,程式讀取頁!$G151+1,FALSE)*VLOOKUP($H151,數值索引!$L$14:$N$22,3,FALSE))</f>
        <v>383</v>
      </c>
      <c r="U151" s="72">
        <v>31720003</v>
      </c>
      <c r="X151" s="72">
        <v>0</v>
      </c>
      <c r="Y151" s="72">
        <v>0</v>
      </c>
      <c r="Z151" s="72">
        <v>0</v>
      </c>
      <c r="AA151" s="72">
        <v>0</v>
      </c>
      <c r="AB151" s="106">
        <v>2</v>
      </c>
      <c r="AC151" s="106">
        <v>-9</v>
      </c>
      <c r="AD151" s="106">
        <v>30</v>
      </c>
    </row>
    <row r="152" spans="1:30" s="72" customFormat="1">
      <c r="A152" s="72">
        <v>1</v>
      </c>
      <c r="B152" s="206">
        <v>30040100</v>
      </c>
      <c r="C152" s="72">
        <v>12</v>
      </c>
      <c r="D152" s="72" t="s">
        <v>1117</v>
      </c>
      <c r="E152" s="72" t="s">
        <v>1118</v>
      </c>
      <c r="F152" s="72" t="s">
        <v>536</v>
      </c>
      <c r="G152" s="72">
        <v>5</v>
      </c>
      <c r="H152" s="72">
        <v>5</v>
      </c>
      <c r="I152" s="72">
        <v>3004</v>
      </c>
      <c r="J152" s="72">
        <v>4</v>
      </c>
      <c r="L152" s="72">
        <v>1</v>
      </c>
      <c r="M152" s="136" t="s">
        <v>735</v>
      </c>
      <c r="N152" s="162" t="s">
        <v>790</v>
      </c>
      <c r="O152" s="136">
        <f>VLOOKUP(M152,數值索引!$I:$J,2,FALSE)</f>
        <v>31700002</v>
      </c>
      <c r="P152" s="74">
        <f>INT(HLOOKUP(VLOOKUP($N152&amp;$M152,數值索引!$B$3:$G$43,2,FALSE),數值索引!$L$4:$R$10,程式讀取頁!$G152+1,FALSE)*VLOOKUP($H152,數值索引!$L$14:$N$22,3,FALSE))</f>
        <v>50</v>
      </c>
      <c r="Q152" s="74">
        <f>INT(HLOOKUP(VLOOKUP($N152&amp;$M152,數值索引!$B$3:$G$43,3,FALSE),數值索引!$L$4:$R$10,程式讀取頁!$G152+1,FALSE)*VLOOKUP($H152,數值索引!$L$14:$N$22,3,FALSE))</f>
        <v>246</v>
      </c>
      <c r="R152" s="74">
        <f>INT(HLOOKUP(VLOOKUP($N152&amp;$M152,數值索引!$B$3:$G$43,4,FALSE),數值索引!$L$4:$R$10,程式讀取頁!$G152+1,FALSE)*VLOOKUP($H152,數值索引!$L$14:$N$22,3,FALSE))</f>
        <v>351</v>
      </c>
      <c r="S152" s="74">
        <f>INT(HLOOKUP(VLOOKUP($N152&amp;$M152,數值索引!$B$3:$G$43,5,FALSE),數值索引!$L$4:$R$10,程式讀取頁!$G152+1,FALSE)*VLOOKUP($H152,數值索引!$L$14:$N$22,3,FALSE))</f>
        <v>168</v>
      </c>
      <c r="T152" s="74">
        <f>INT(HLOOKUP(VLOOKUP($N152&amp;$M152,數值索引!$B$3:$G$43,6,FALSE),數值索引!$L$4:$R$10,程式讀取頁!$G152+1,FALSE)*VLOOKUP($H152,數值索引!$L$14:$N$22,3,FALSE))</f>
        <v>116</v>
      </c>
      <c r="U152" s="72">
        <v>31720007</v>
      </c>
      <c r="X152" s="72">
        <v>0</v>
      </c>
      <c r="Y152" s="72">
        <v>0</v>
      </c>
      <c r="Z152" s="72">
        <v>0</v>
      </c>
      <c r="AA152" s="72">
        <v>0</v>
      </c>
      <c r="AB152" s="106">
        <v>1</v>
      </c>
      <c r="AC152" s="106">
        <v>-9</v>
      </c>
      <c r="AD152" s="106">
        <v>20</v>
      </c>
    </row>
    <row r="153" spans="1:30" s="72" customFormat="1">
      <c r="A153" s="72">
        <v>1</v>
      </c>
      <c r="B153" s="206">
        <v>30040110</v>
      </c>
      <c r="C153" s="72">
        <v>13</v>
      </c>
      <c r="D153" s="72" t="s">
        <v>1119</v>
      </c>
      <c r="E153" s="72" t="s">
        <v>1120</v>
      </c>
      <c r="F153" s="72" t="s">
        <v>537</v>
      </c>
      <c r="G153" s="72">
        <v>4</v>
      </c>
      <c r="H153" s="72">
        <v>5</v>
      </c>
      <c r="I153" s="72">
        <v>3004</v>
      </c>
      <c r="J153" s="72">
        <v>4</v>
      </c>
      <c r="L153" s="72">
        <v>1</v>
      </c>
      <c r="M153" s="136" t="s">
        <v>734</v>
      </c>
      <c r="N153" s="162" t="s">
        <v>790</v>
      </c>
      <c r="O153" s="136">
        <f>VLOOKUP(M153,數值索引!$I:$J,2,FALSE)</f>
        <v>31700002</v>
      </c>
      <c r="P153" s="74">
        <f>INT(HLOOKUP(VLOOKUP($N153&amp;$M153,數值索引!$B$3:$G$43,2,FALSE),數值索引!$L$4:$R$10,程式讀取頁!$G153+1,FALSE)*VLOOKUP($H153,數值索引!$L$14:$N$22,3,FALSE))</f>
        <v>202</v>
      </c>
      <c r="Q153" s="74">
        <f>INT(HLOOKUP(VLOOKUP($N153&amp;$M153,數值索引!$B$3:$G$43,3,FALSE),數值索引!$L$4:$R$10,程式讀取頁!$G153+1,FALSE)*VLOOKUP($H153,數值索引!$L$14:$N$22,3,FALSE))</f>
        <v>142</v>
      </c>
      <c r="R153" s="74">
        <f>INT(HLOOKUP(VLOOKUP($N153&amp;$M153,數值索引!$B$3:$G$43,4,FALSE),數值索引!$L$4:$R$10,程式讀取頁!$G153+1,FALSE)*VLOOKUP($H153,數值索引!$L$14:$N$22,3,FALSE))</f>
        <v>279</v>
      </c>
      <c r="S153" s="74">
        <f>INT(HLOOKUP(VLOOKUP($N153&amp;$M153,數值索引!$B$3:$G$43,5,FALSE),數值索引!$L$4:$R$10,程式讀取頁!$G153+1,FALSE)*VLOOKUP($H153,數值索引!$L$14:$N$22,3,FALSE))</f>
        <v>102</v>
      </c>
      <c r="T153" s="74">
        <f>INT(HLOOKUP(VLOOKUP($N153&amp;$M153,數值索引!$B$3:$G$43,6,FALSE),數值索引!$L$4:$R$10,程式讀取頁!$G153+1,FALSE)*VLOOKUP($H153,數值索引!$L$14:$N$22,3,FALSE))</f>
        <v>46</v>
      </c>
      <c r="U153" s="72">
        <v>31720003</v>
      </c>
      <c r="X153" s="72">
        <v>0</v>
      </c>
      <c r="Y153" s="72">
        <v>0</v>
      </c>
      <c r="Z153" s="72">
        <v>0</v>
      </c>
      <c r="AA153" s="72">
        <v>0</v>
      </c>
      <c r="AB153" s="106">
        <v>2</v>
      </c>
      <c r="AC153" s="106">
        <v>-9</v>
      </c>
      <c r="AD153" s="106">
        <v>30</v>
      </c>
    </row>
    <row r="154" spans="1:30" s="72" customFormat="1">
      <c r="A154" s="72">
        <v>1</v>
      </c>
      <c r="B154" s="206">
        <v>30040120</v>
      </c>
      <c r="C154" s="72">
        <v>14</v>
      </c>
      <c r="D154" s="72" t="s">
        <v>1121</v>
      </c>
      <c r="E154" s="72" t="s">
        <v>1122</v>
      </c>
      <c r="F154" s="72" t="s">
        <v>538</v>
      </c>
      <c r="G154" s="72">
        <v>4</v>
      </c>
      <c r="H154" s="72">
        <v>5</v>
      </c>
      <c r="I154" s="72">
        <v>3004</v>
      </c>
      <c r="J154" s="72">
        <v>4</v>
      </c>
      <c r="L154" s="72">
        <v>1</v>
      </c>
      <c r="M154" s="136" t="s">
        <v>732</v>
      </c>
      <c r="N154" s="162" t="s">
        <v>793</v>
      </c>
      <c r="O154" s="136">
        <f>VLOOKUP(M154,數值索引!$I:$J,2,FALSE)</f>
        <v>31700001</v>
      </c>
      <c r="P154" s="74">
        <f>INT(HLOOKUP(VLOOKUP($N154&amp;$M154,數值索引!$B$3:$G$43,2,FALSE),數值索引!$L$4:$R$10,程式讀取頁!$G154+1,FALSE)*VLOOKUP($H154,數值索引!$L$14:$N$22,3,FALSE))</f>
        <v>46</v>
      </c>
      <c r="Q154" s="74">
        <f>INT(HLOOKUP(VLOOKUP($N154&amp;$M154,數值索引!$B$3:$G$43,3,FALSE),數值索引!$L$4:$R$10,程式讀取頁!$G154+1,FALSE)*VLOOKUP($H154,數值索引!$L$14:$N$22,3,FALSE))</f>
        <v>383</v>
      </c>
      <c r="R154" s="74">
        <f>INT(HLOOKUP(VLOOKUP($N154&amp;$M154,數值索引!$B$3:$G$43,4,FALSE),數值索引!$L$4:$R$10,程式讀取頁!$G154+1,FALSE)*VLOOKUP($H154,數值索引!$L$14:$N$22,3,FALSE))</f>
        <v>46</v>
      </c>
      <c r="S154" s="74">
        <f>INT(HLOOKUP(VLOOKUP($N154&amp;$M154,數值索引!$B$3:$G$43,5,FALSE),數值索引!$L$4:$R$10,程式讀取頁!$G154+1,FALSE)*VLOOKUP($H154,數值索引!$L$14:$N$22,3,FALSE))</f>
        <v>102</v>
      </c>
      <c r="T154" s="74">
        <f>INT(HLOOKUP(VLOOKUP($N154&amp;$M154,數值索引!$B$3:$G$43,6,FALSE),數值索引!$L$4:$R$10,程式讀取頁!$G154+1,FALSE)*VLOOKUP($H154,數值索引!$L$14:$N$22,3,FALSE))</f>
        <v>142</v>
      </c>
      <c r="U154" s="72">
        <v>31720012</v>
      </c>
      <c r="X154" s="72">
        <v>0</v>
      </c>
      <c r="Y154" s="72">
        <v>0</v>
      </c>
      <c r="Z154" s="72">
        <v>0</v>
      </c>
      <c r="AA154" s="72">
        <v>0</v>
      </c>
      <c r="AB154" s="106">
        <v>2</v>
      </c>
      <c r="AC154" s="106">
        <v>-9</v>
      </c>
      <c r="AD154" s="106">
        <v>30</v>
      </c>
    </row>
    <row r="155" spans="1:30" s="72" customFormat="1">
      <c r="A155" s="72">
        <v>1</v>
      </c>
      <c r="B155" s="206">
        <v>30040130</v>
      </c>
      <c r="C155" s="72">
        <v>15</v>
      </c>
      <c r="D155" s="72" t="s">
        <v>1123</v>
      </c>
      <c r="E155" s="72" t="s">
        <v>1124</v>
      </c>
      <c r="F155" s="72" t="s">
        <v>539</v>
      </c>
      <c r="G155" s="72">
        <v>4</v>
      </c>
      <c r="H155" s="72">
        <v>5</v>
      </c>
      <c r="I155" s="72">
        <v>3004</v>
      </c>
      <c r="J155" s="72">
        <v>4</v>
      </c>
      <c r="L155" s="72">
        <v>1</v>
      </c>
      <c r="M155" s="136" t="s">
        <v>739</v>
      </c>
      <c r="N155" s="162" t="s">
        <v>790</v>
      </c>
      <c r="O155" s="136">
        <f>VLOOKUP(M155,數值索引!$I:$J,2,FALSE)</f>
        <v>31700003</v>
      </c>
      <c r="P155" s="74">
        <f>INT(HLOOKUP(VLOOKUP($N155&amp;$M155,數值索引!$B$3:$G$43,2,FALSE),數值索引!$L$4:$R$10,程式讀取頁!$G155+1,FALSE)*VLOOKUP($H155,數值索引!$L$14:$N$22,3,FALSE))</f>
        <v>46</v>
      </c>
      <c r="Q155" s="74">
        <f>INT(HLOOKUP(VLOOKUP($N155&amp;$M155,數值索引!$B$3:$G$43,3,FALSE),數值索引!$L$4:$R$10,程式讀取頁!$G155+1,FALSE)*VLOOKUP($H155,數值索引!$L$14:$N$22,3,FALSE))</f>
        <v>202</v>
      </c>
      <c r="R155" s="74">
        <f>INT(HLOOKUP(VLOOKUP($N155&amp;$M155,數值索引!$B$3:$G$43,4,FALSE),數值索引!$L$4:$R$10,程式讀取頁!$G155+1,FALSE)*VLOOKUP($H155,數值索引!$L$14:$N$22,3,FALSE))</f>
        <v>142</v>
      </c>
      <c r="S155" s="74">
        <f>INT(HLOOKUP(VLOOKUP($N155&amp;$M155,數值索引!$B$3:$G$43,5,FALSE),數值索引!$L$4:$R$10,程式讀取頁!$G155+1,FALSE)*VLOOKUP($H155,數值索引!$L$14:$N$22,3,FALSE))</f>
        <v>279</v>
      </c>
      <c r="T155" s="74">
        <f>INT(HLOOKUP(VLOOKUP($N155&amp;$M155,數值索引!$B$3:$G$43,6,FALSE),數值索引!$L$4:$R$10,程式讀取頁!$G155+1,FALSE)*VLOOKUP($H155,數值索引!$L$14:$N$22,3,FALSE))</f>
        <v>102</v>
      </c>
      <c r="X155" s="72">
        <v>0</v>
      </c>
      <c r="Y155" s="72">
        <v>0</v>
      </c>
      <c r="Z155" s="72">
        <v>0</v>
      </c>
      <c r="AA155" s="72">
        <v>0</v>
      </c>
      <c r="AB155" s="106">
        <v>2</v>
      </c>
      <c r="AC155" s="106">
        <v>-9</v>
      </c>
      <c r="AD155" s="106">
        <v>30</v>
      </c>
    </row>
    <row r="156" spans="1:30" s="72" customFormat="1">
      <c r="A156" s="72">
        <v>1</v>
      </c>
      <c r="B156" s="206">
        <v>30040140</v>
      </c>
      <c r="C156" s="72">
        <v>16</v>
      </c>
      <c r="D156" s="72" t="s">
        <v>832</v>
      </c>
      <c r="E156" s="72" t="s">
        <v>1125</v>
      </c>
      <c r="F156" s="72" t="s">
        <v>827</v>
      </c>
      <c r="G156" s="72">
        <v>1</v>
      </c>
      <c r="H156" s="72">
        <v>5</v>
      </c>
      <c r="I156" s="72">
        <v>3004</v>
      </c>
      <c r="J156" s="72">
        <v>4</v>
      </c>
      <c r="L156" s="72">
        <v>1</v>
      </c>
      <c r="M156" s="136" t="s">
        <v>737</v>
      </c>
      <c r="N156" s="162" t="s">
        <v>790</v>
      </c>
      <c r="O156" s="136">
        <f>VLOOKUP(M156,數值索引!$I:$J,2,FALSE)</f>
        <v>31700002</v>
      </c>
      <c r="P156" s="74">
        <f>INT(HLOOKUP(VLOOKUP($N156&amp;$M156,數值索引!$B$3:$G$43,2,FALSE),數值索引!$L$4:$R$10,程式讀取頁!$G156+1,FALSE)*VLOOKUP($H156,數值索引!$L$14:$N$22,3,FALSE))</f>
        <v>87</v>
      </c>
      <c r="Q156" s="74">
        <f>INT(HLOOKUP(VLOOKUP($N156&amp;$M156,數值索引!$B$3:$G$43,3,FALSE),數值索引!$L$4:$R$10,程式讀取頁!$G156+1,FALSE)*VLOOKUP($H156,數值索引!$L$14:$N$22,3,FALSE))</f>
        <v>70</v>
      </c>
      <c r="R156" s="74">
        <f>INT(HLOOKUP(VLOOKUP($N156&amp;$M156,數值索引!$B$3:$G$43,4,FALSE),數值索引!$L$4:$R$10,程式讀取頁!$G156+1,FALSE)*VLOOKUP($H156,數值索引!$L$14:$N$22,3,FALSE))</f>
        <v>140</v>
      </c>
      <c r="S156" s="74">
        <f>INT(HLOOKUP(VLOOKUP($N156&amp;$M156,數值索引!$B$3:$G$43,5,FALSE),數值索引!$L$4:$R$10,程式讀取頁!$G156+1,FALSE)*VLOOKUP($H156,數值索引!$L$14:$N$22,3,FALSE))</f>
        <v>35</v>
      </c>
      <c r="T156" s="74">
        <f>INT(HLOOKUP(VLOOKUP($N156&amp;$M156,數值索引!$B$3:$G$43,6,FALSE),數值索引!$L$4:$R$10,程式讀取頁!$G156+1,FALSE)*VLOOKUP($H156,數值索引!$L$14:$N$22,3,FALSE))</f>
        <v>112</v>
      </c>
      <c r="U156" s="72">
        <v>31720004</v>
      </c>
      <c r="X156" s="72">
        <v>0</v>
      </c>
      <c r="Y156" s="72">
        <v>0</v>
      </c>
      <c r="Z156" s="72">
        <v>0</v>
      </c>
      <c r="AA156" s="72">
        <v>0</v>
      </c>
      <c r="AB156" s="106">
        <v>2</v>
      </c>
      <c r="AC156" s="106">
        <v>-9</v>
      </c>
      <c r="AD156" s="106">
        <v>30</v>
      </c>
    </row>
    <row r="157" spans="1:30" s="72" customFormat="1">
      <c r="A157" s="72">
        <v>1</v>
      </c>
      <c r="B157" s="206">
        <v>30040150</v>
      </c>
      <c r="C157" s="72">
        <v>17</v>
      </c>
      <c r="D157" s="231" t="s">
        <v>1126</v>
      </c>
      <c r="E157" s="72" t="s">
        <v>1127</v>
      </c>
      <c r="F157" s="72" t="s">
        <v>827</v>
      </c>
      <c r="G157" s="72">
        <v>2</v>
      </c>
      <c r="H157" s="72">
        <v>5</v>
      </c>
      <c r="I157" s="72">
        <v>3004</v>
      </c>
      <c r="J157" s="72">
        <v>4</v>
      </c>
      <c r="L157" s="72">
        <v>1</v>
      </c>
      <c r="M157" s="136" t="s">
        <v>734</v>
      </c>
      <c r="N157" s="162" t="s">
        <v>790</v>
      </c>
      <c r="O157" s="136">
        <f>VLOOKUP(M157,數值索引!$I:$J,2,FALSE)</f>
        <v>31700002</v>
      </c>
      <c r="P157" s="74">
        <f>INT(HLOOKUP(VLOOKUP($N157&amp;$M157,數值索引!$B$3:$G$43,2,FALSE),數值索引!$L$4:$R$10,程式讀取頁!$G157+1,FALSE)*VLOOKUP($H157,數值索引!$L$14:$N$22,3,FALSE))</f>
        <v>136</v>
      </c>
      <c r="Q157" s="74">
        <f>INT(HLOOKUP(VLOOKUP($N157&amp;$M157,數值索引!$B$3:$G$43,3,FALSE),數值索引!$L$4:$R$10,程式讀取頁!$G157+1,FALSE)*VLOOKUP($H157,數值索引!$L$14:$N$22,3,FALSE))</f>
        <v>102</v>
      </c>
      <c r="R157" s="74">
        <f>INT(HLOOKUP(VLOOKUP($N157&amp;$M157,數值索引!$B$3:$G$43,4,FALSE),數值索引!$L$4:$R$10,程式讀取頁!$G157+1,FALSE)*VLOOKUP($H157,數值索引!$L$14:$N$22,3,FALSE))</f>
        <v>176</v>
      </c>
      <c r="S157" s="74">
        <f>INT(HLOOKUP(VLOOKUP($N157&amp;$M157,數值索引!$B$3:$G$43,5,FALSE),數值索引!$L$4:$R$10,程式讀取頁!$G157+1,FALSE)*VLOOKUP($H157,數值索引!$L$14:$N$22,3,FALSE))</f>
        <v>79</v>
      </c>
      <c r="T157" s="74">
        <f>INT(HLOOKUP(VLOOKUP($N157&amp;$M157,數值索引!$B$3:$G$43,6,FALSE),數值索引!$L$4:$R$10,程式讀取頁!$G157+1,FALSE)*VLOOKUP($H157,數值索引!$L$14:$N$22,3,FALSE))</f>
        <v>38</v>
      </c>
      <c r="X157" s="72">
        <v>0</v>
      </c>
      <c r="Y157" s="72">
        <v>0</v>
      </c>
      <c r="Z157" s="72">
        <v>0</v>
      </c>
      <c r="AA157" s="72">
        <v>0</v>
      </c>
      <c r="AB157" s="106">
        <v>2</v>
      </c>
      <c r="AC157" s="106">
        <v>-9</v>
      </c>
      <c r="AD157" s="106">
        <v>30</v>
      </c>
    </row>
    <row r="158" spans="1:30" s="72" customFormat="1">
      <c r="A158" s="72">
        <v>1</v>
      </c>
      <c r="B158" s="206">
        <v>30040160</v>
      </c>
      <c r="C158" s="72">
        <v>18</v>
      </c>
      <c r="D158" s="231" t="s">
        <v>1128</v>
      </c>
      <c r="E158" s="72" t="s">
        <v>1129</v>
      </c>
      <c r="F158" s="72" t="s">
        <v>827</v>
      </c>
      <c r="G158" s="72">
        <v>2</v>
      </c>
      <c r="H158" s="72">
        <v>5</v>
      </c>
      <c r="I158" s="72">
        <v>3004</v>
      </c>
      <c r="J158" s="72">
        <v>4</v>
      </c>
      <c r="L158" s="72">
        <v>1</v>
      </c>
      <c r="M158" s="136" t="s">
        <v>729</v>
      </c>
      <c r="N158" s="162" t="s">
        <v>790</v>
      </c>
      <c r="O158" s="136">
        <f>VLOOKUP(M158,數值索引!$I:$J,2,FALSE)</f>
        <v>31700000</v>
      </c>
      <c r="P158" s="74">
        <f>INT(HLOOKUP(VLOOKUP($N158&amp;$M158,數值索引!$B$3:$G$43,2,FALSE),數值索引!$L$4:$R$10,程式讀取頁!$G158+1,FALSE)*VLOOKUP($H158,數值索引!$L$14:$N$22,3,FALSE))</f>
        <v>176</v>
      </c>
      <c r="Q158" s="74">
        <f>INT(HLOOKUP(VLOOKUP($N158&amp;$M158,數值索引!$B$3:$G$43,3,FALSE),數值索引!$L$4:$R$10,程式讀取頁!$G158+1,FALSE)*VLOOKUP($H158,數值索引!$L$14:$N$22,3,FALSE))</f>
        <v>79</v>
      </c>
      <c r="R158" s="74">
        <f>INT(HLOOKUP(VLOOKUP($N158&amp;$M158,數值索引!$B$3:$G$43,4,FALSE),數值索引!$L$4:$R$10,程式讀取頁!$G158+1,FALSE)*VLOOKUP($H158,數值索引!$L$14:$N$22,3,FALSE))</f>
        <v>38</v>
      </c>
      <c r="S158" s="74">
        <f>INT(HLOOKUP(VLOOKUP($N158&amp;$M158,數值索引!$B$3:$G$43,5,FALSE),數值索引!$L$4:$R$10,程式讀取頁!$G158+1,FALSE)*VLOOKUP($H158,數值索引!$L$14:$N$22,3,FALSE))</f>
        <v>102</v>
      </c>
      <c r="T158" s="74">
        <f>INT(HLOOKUP(VLOOKUP($N158&amp;$M158,數值索引!$B$3:$G$43,6,FALSE),數值索引!$L$4:$R$10,程式讀取頁!$G158+1,FALSE)*VLOOKUP($H158,數值索引!$L$14:$N$22,3,FALSE))</f>
        <v>136</v>
      </c>
      <c r="X158" s="72">
        <v>0</v>
      </c>
      <c r="Y158" s="72">
        <v>0</v>
      </c>
      <c r="Z158" s="72">
        <v>0</v>
      </c>
      <c r="AA158" s="72">
        <v>0</v>
      </c>
      <c r="AB158" s="136">
        <v>2</v>
      </c>
      <c r="AC158" s="136">
        <v>-7</v>
      </c>
      <c r="AD158" s="106">
        <v>20</v>
      </c>
    </row>
    <row r="159" spans="1:30" s="72" customFormat="1">
      <c r="A159" s="72">
        <v>1</v>
      </c>
      <c r="B159" s="206">
        <v>30040170</v>
      </c>
      <c r="C159" s="72">
        <v>19</v>
      </c>
      <c r="D159" s="72" t="s">
        <v>833</v>
      </c>
      <c r="E159" s="72" t="s">
        <v>1130</v>
      </c>
      <c r="F159" s="72" t="s">
        <v>827</v>
      </c>
      <c r="G159" s="72">
        <v>3</v>
      </c>
      <c r="H159" s="72">
        <v>5</v>
      </c>
      <c r="I159" s="72">
        <v>3004</v>
      </c>
      <c r="J159" s="72">
        <v>4</v>
      </c>
      <c r="L159" s="72">
        <v>1</v>
      </c>
      <c r="M159" s="136" t="s">
        <v>729</v>
      </c>
      <c r="N159" s="162" t="s">
        <v>790</v>
      </c>
      <c r="O159" s="136">
        <f>VLOOKUP(M159,數值索引!$I:$J,2,FALSE)</f>
        <v>31700000</v>
      </c>
      <c r="P159" s="74">
        <f>INT(HLOOKUP(VLOOKUP($N159&amp;$M159,數值索引!$B$3:$G$43,2,FALSE),數值索引!$L$4:$R$10,程式讀取頁!$G159+1,FALSE)*VLOOKUP($H159,數值索引!$L$14:$N$22,3,FALSE))</f>
        <v>221</v>
      </c>
      <c r="Q159" s="74">
        <f>INT(HLOOKUP(VLOOKUP($N159&amp;$M159,數值索引!$B$3:$G$43,3,FALSE),數值索引!$L$4:$R$10,程式讀取頁!$G159+1,FALSE)*VLOOKUP($H159,數值索引!$L$14:$N$22,3,FALSE))</f>
        <v>90</v>
      </c>
      <c r="R159" s="74">
        <f>INT(HLOOKUP(VLOOKUP($N159&amp;$M159,數值索引!$B$3:$G$43,4,FALSE),數值索引!$L$4:$R$10,程式讀取頁!$G159+1,FALSE)*VLOOKUP($H159,數值索引!$L$14:$N$22,3,FALSE))</f>
        <v>42</v>
      </c>
      <c r="S159" s="74">
        <f>INT(HLOOKUP(VLOOKUP($N159&amp;$M159,數值索引!$B$3:$G$43,5,FALSE),數值索引!$L$4:$R$10,程式讀取頁!$G159+1,FALSE)*VLOOKUP($H159,數值索引!$L$14:$N$22,3,FALSE))</f>
        <v>121</v>
      </c>
      <c r="T159" s="74">
        <f>INT(HLOOKUP(VLOOKUP($N159&amp;$M159,數值索引!$B$3:$G$43,6,FALSE),數值索引!$L$4:$R$10,程式讀取頁!$G159+1,FALSE)*VLOOKUP($H159,數值索引!$L$14:$N$22,3,FALSE))</f>
        <v>165</v>
      </c>
      <c r="U159" s="72">
        <v>31720003</v>
      </c>
      <c r="V159" s="72">
        <v>31720014</v>
      </c>
      <c r="X159" s="72">
        <v>0</v>
      </c>
      <c r="Y159" s="72">
        <v>0</v>
      </c>
      <c r="Z159" s="72">
        <v>0</v>
      </c>
      <c r="AA159" s="72">
        <v>0</v>
      </c>
      <c r="AB159" s="106">
        <v>2</v>
      </c>
      <c r="AC159" s="106">
        <v>-9</v>
      </c>
      <c r="AD159" s="106">
        <v>30</v>
      </c>
    </row>
    <row r="160" spans="1:30" s="72" customFormat="1">
      <c r="A160" s="72">
        <v>1</v>
      </c>
      <c r="B160" s="206">
        <v>30040180</v>
      </c>
      <c r="C160" s="72">
        <v>20</v>
      </c>
      <c r="D160" s="72" t="s">
        <v>834</v>
      </c>
      <c r="E160" s="72" t="s">
        <v>1131</v>
      </c>
      <c r="F160" s="72" t="s">
        <v>827</v>
      </c>
      <c r="G160" s="72">
        <v>4</v>
      </c>
      <c r="H160" s="72">
        <v>5</v>
      </c>
      <c r="I160" s="72">
        <v>3004</v>
      </c>
      <c r="J160" s="72">
        <v>4</v>
      </c>
      <c r="L160" s="72">
        <v>1</v>
      </c>
      <c r="M160" s="136" t="s">
        <v>730</v>
      </c>
      <c r="N160" s="162" t="s">
        <v>786</v>
      </c>
      <c r="O160" s="136">
        <f>VLOOKUP(M160,數值索引!$I:$J,2,FALSE)</f>
        <v>31700001</v>
      </c>
      <c r="P160" s="74">
        <f>INT(HLOOKUP(VLOOKUP($N160&amp;$M160,數值索引!$B$3:$G$43,2,FALSE),數值索引!$L$4:$R$10,程式讀取頁!$G160+1,FALSE)*VLOOKUP($H160,數值索引!$L$14:$N$22,3,FALSE))</f>
        <v>102</v>
      </c>
      <c r="Q160" s="74">
        <f>INT(HLOOKUP(VLOOKUP($N160&amp;$M160,數值索引!$B$3:$G$43,3,FALSE),數值索引!$L$4:$R$10,程式讀取頁!$G160+1,FALSE)*VLOOKUP($H160,數值索引!$L$14:$N$22,3,FALSE))</f>
        <v>383</v>
      </c>
      <c r="R160" s="74">
        <f>INT(HLOOKUP(VLOOKUP($N160&amp;$M160,數值索引!$B$3:$G$43,4,FALSE),數值索引!$L$4:$R$10,程式讀取頁!$G160+1,FALSE)*VLOOKUP($H160,數值索引!$L$14:$N$22,3,FALSE))</f>
        <v>142</v>
      </c>
      <c r="S160" s="74">
        <f>INT(HLOOKUP(VLOOKUP($N160&amp;$M160,數值索引!$B$3:$G$43,5,FALSE),數值索引!$L$4:$R$10,程式讀取頁!$G160+1,FALSE)*VLOOKUP($H160,數值索引!$L$14:$N$22,3,FALSE))</f>
        <v>46</v>
      </c>
      <c r="T160" s="74">
        <f>INT(HLOOKUP(VLOOKUP($N160&amp;$M160,數值索引!$B$3:$G$43,6,FALSE),數值索引!$L$4:$R$10,程式讀取頁!$G160+1,FALSE)*VLOOKUP($H160,數值索引!$L$14:$N$22,3,FALSE))</f>
        <v>46</v>
      </c>
      <c r="U160" s="72">
        <v>31720003</v>
      </c>
      <c r="V160" s="72">
        <v>31720013</v>
      </c>
      <c r="X160" s="72">
        <v>0</v>
      </c>
      <c r="Y160" s="72">
        <v>0</v>
      </c>
      <c r="Z160" s="72">
        <v>0</v>
      </c>
      <c r="AA160" s="72">
        <v>0</v>
      </c>
      <c r="AB160" s="106">
        <v>2</v>
      </c>
      <c r="AC160" s="106">
        <v>-7</v>
      </c>
      <c r="AD160" s="106">
        <v>20</v>
      </c>
    </row>
    <row r="161" spans="1:30" s="74" customFormat="1">
      <c r="A161" s="74">
        <v>1</v>
      </c>
      <c r="B161" s="198">
        <v>30050000</v>
      </c>
      <c r="C161" s="74">
        <v>1</v>
      </c>
      <c r="D161" s="74" t="s">
        <v>330</v>
      </c>
      <c r="E161" s="74" t="s">
        <v>1132</v>
      </c>
      <c r="F161" s="74" t="s">
        <v>631</v>
      </c>
      <c r="G161" s="74">
        <v>2</v>
      </c>
      <c r="H161" s="74">
        <v>7</v>
      </c>
      <c r="I161" s="74">
        <v>3005</v>
      </c>
      <c r="J161" s="74">
        <v>7</v>
      </c>
      <c r="L161" s="74">
        <v>1</v>
      </c>
      <c r="M161" s="91" t="s">
        <v>736</v>
      </c>
      <c r="N161" s="156" t="s">
        <v>786</v>
      </c>
      <c r="O161" s="91">
        <f>VLOOKUP(M161,數值索引!$I:$J,2,FALSE)</f>
        <v>31700002</v>
      </c>
      <c r="P161" s="74">
        <f>INT(HLOOKUP(VLOOKUP($N161&amp;$M161,數值索引!$B$3:$G$43,2,FALSE),數值索引!$L$4:$R$10,程式讀取頁!$G161+1,FALSE)*VLOOKUP($H161,數值索引!$L$14:$N$22,3,FALSE))</f>
        <v>38</v>
      </c>
      <c r="Q161" s="74">
        <f>INT(HLOOKUP(VLOOKUP($N161&amp;$M161,數值索引!$B$3:$G$43,3,FALSE),數值索引!$L$4:$R$10,程式讀取頁!$G161+1,FALSE)*VLOOKUP($H161,數值索引!$L$14:$N$22,3,FALSE))</f>
        <v>38</v>
      </c>
      <c r="R161" s="74">
        <f>INT(HLOOKUP(VLOOKUP($N161&amp;$M161,數值索引!$B$3:$G$43,4,FALSE),數值索引!$L$4:$R$10,程式讀取頁!$G161+1,FALSE)*VLOOKUP($H161,數值索引!$L$14:$N$22,3,FALSE))</f>
        <v>227</v>
      </c>
      <c r="S161" s="74">
        <f>INT(HLOOKUP(VLOOKUP($N161&amp;$M161,數值索引!$B$3:$G$43,5,FALSE),數值索引!$L$4:$R$10,程式讀取頁!$G161+1,FALSE)*VLOOKUP($H161,數值索引!$L$14:$N$22,3,FALSE))</f>
        <v>102</v>
      </c>
      <c r="T161" s="74">
        <f>INT(HLOOKUP(VLOOKUP($N161&amp;$M161,數值索引!$B$3:$G$43,6,FALSE),數值索引!$L$4:$R$10,程式讀取頁!$G161+1,FALSE)*VLOOKUP($H161,數值索引!$L$14:$N$22,3,FALSE))</f>
        <v>79</v>
      </c>
      <c r="U161" s="74">
        <v>31720000</v>
      </c>
      <c r="V161" s="74">
        <v>31720011</v>
      </c>
      <c r="X161" s="74">
        <v>0</v>
      </c>
      <c r="Y161" s="74">
        <v>0</v>
      </c>
      <c r="Z161" s="74">
        <v>0</v>
      </c>
      <c r="AA161" s="74">
        <v>0</v>
      </c>
      <c r="AB161" s="103">
        <v>2</v>
      </c>
      <c r="AC161" s="103">
        <v>12</v>
      </c>
      <c r="AD161" s="91">
        <v>25</v>
      </c>
    </row>
    <row r="162" spans="1:30" s="74" customFormat="1">
      <c r="A162" s="74">
        <v>1</v>
      </c>
      <c r="B162" s="198">
        <v>30050010</v>
      </c>
      <c r="C162" s="74">
        <v>2</v>
      </c>
      <c r="D162" s="74" t="s">
        <v>1133</v>
      </c>
      <c r="E162" s="74" t="s">
        <v>1134</v>
      </c>
      <c r="F162" s="74" t="s">
        <v>632</v>
      </c>
      <c r="G162" s="74">
        <v>2</v>
      </c>
      <c r="H162" s="74">
        <v>7</v>
      </c>
      <c r="I162" s="74">
        <v>3005</v>
      </c>
      <c r="J162" s="74">
        <v>7</v>
      </c>
      <c r="L162" s="74">
        <v>1</v>
      </c>
      <c r="M162" s="91" t="s">
        <v>726</v>
      </c>
      <c r="N162" s="156" t="s">
        <v>790</v>
      </c>
      <c r="O162" s="91">
        <f>VLOOKUP(M162,數值索引!$I:$J,2,FALSE)</f>
        <v>31700000</v>
      </c>
      <c r="P162" s="74">
        <f>INT(HLOOKUP(VLOOKUP($N162&amp;$M162,數值索引!$B$3:$G$43,2,FALSE),數值索引!$L$4:$R$10,程式讀取頁!$G162+1,FALSE)*VLOOKUP($H162,數值索引!$L$14:$N$22,3,FALSE))</f>
        <v>176</v>
      </c>
      <c r="Q162" s="74">
        <f>INT(HLOOKUP(VLOOKUP($N162&amp;$M162,數值索引!$B$3:$G$43,3,FALSE),數值索引!$L$4:$R$10,程式讀取頁!$G162+1,FALSE)*VLOOKUP($H162,數值索引!$L$14:$N$22,3,FALSE))</f>
        <v>136</v>
      </c>
      <c r="R162" s="74">
        <f>INT(HLOOKUP(VLOOKUP($N162&amp;$M162,數值索引!$B$3:$G$43,4,FALSE),數值索引!$L$4:$R$10,程式讀取頁!$G162+1,FALSE)*VLOOKUP($H162,數值索引!$L$14:$N$22,3,FALSE))</f>
        <v>102</v>
      </c>
      <c r="S162" s="74">
        <f>INT(HLOOKUP(VLOOKUP($N162&amp;$M162,數值索引!$B$3:$G$43,5,FALSE),數值索引!$L$4:$R$10,程式讀取頁!$G162+1,FALSE)*VLOOKUP($H162,數值索引!$L$14:$N$22,3,FALSE))</f>
        <v>79</v>
      </c>
      <c r="T162" s="74">
        <f>INT(HLOOKUP(VLOOKUP($N162&amp;$M162,數值索引!$B$3:$G$43,6,FALSE),數值索引!$L$4:$R$10,程式讀取頁!$G162+1,FALSE)*VLOOKUP($H162,數值索引!$L$14:$N$22,3,FALSE))</f>
        <v>38</v>
      </c>
      <c r="X162" s="74">
        <v>0</v>
      </c>
      <c r="Y162" s="74">
        <v>0</v>
      </c>
      <c r="Z162" s="74">
        <v>1</v>
      </c>
      <c r="AA162" s="74">
        <v>0</v>
      </c>
      <c r="AB162" s="103">
        <v>2</v>
      </c>
      <c r="AC162" s="103">
        <v>12</v>
      </c>
      <c r="AD162" s="91">
        <v>25</v>
      </c>
    </row>
    <row r="163" spans="1:30" s="74" customFormat="1">
      <c r="A163" s="74">
        <v>1</v>
      </c>
      <c r="B163" s="198">
        <v>30050011</v>
      </c>
      <c r="C163" s="74">
        <v>3</v>
      </c>
      <c r="D163" s="74" t="s">
        <v>1135</v>
      </c>
      <c r="E163" s="74" t="s">
        <v>1136</v>
      </c>
      <c r="F163" s="74" t="s">
        <v>633</v>
      </c>
      <c r="G163" s="74">
        <v>4</v>
      </c>
      <c r="H163" s="74">
        <v>7</v>
      </c>
      <c r="I163" s="74">
        <v>3005</v>
      </c>
      <c r="J163" s="74">
        <v>7</v>
      </c>
      <c r="L163" s="74">
        <v>1</v>
      </c>
      <c r="M163" s="91" t="s">
        <v>726</v>
      </c>
      <c r="N163" s="156" t="s">
        <v>786</v>
      </c>
      <c r="O163" s="91">
        <f>VLOOKUP(M163,數值索引!$I:$J,2,FALSE)</f>
        <v>31700000</v>
      </c>
      <c r="P163" s="74">
        <f>INT(HLOOKUP(VLOOKUP($N163&amp;$M163,數值索引!$B$3:$G$43,2,FALSE),數值索引!$L$4:$R$10,程式讀取頁!$G163+1,FALSE)*VLOOKUP($H163,數值索引!$L$14:$N$22,3,FALSE))</f>
        <v>383</v>
      </c>
      <c r="Q163" s="74">
        <f>INT(HLOOKUP(VLOOKUP($N163&amp;$M163,數值索引!$B$3:$G$43,3,FALSE),數值索引!$L$4:$R$10,程式讀取頁!$G163+1,FALSE)*VLOOKUP($H163,數值索引!$L$14:$N$22,3,FALSE))</f>
        <v>142</v>
      </c>
      <c r="R163" s="74">
        <f>INT(HLOOKUP(VLOOKUP($N163&amp;$M163,數值索引!$B$3:$G$43,4,FALSE),數值索引!$L$4:$R$10,程式讀取頁!$G163+1,FALSE)*VLOOKUP($H163,數值索引!$L$14:$N$22,3,FALSE))</f>
        <v>102</v>
      </c>
      <c r="S163" s="74">
        <f>INT(HLOOKUP(VLOOKUP($N163&amp;$M163,數值索引!$B$3:$G$43,5,FALSE),數值索引!$L$4:$R$10,程式讀取頁!$G163+1,FALSE)*VLOOKUP($H163,數值索引!$L$14:$N$22,3,FALSE))</f>
        <v>46</v>
      </c>
      <c r="T163" s="74">
        <f>INT(HLOOKUP(VLOOKUP($N163&amp;$M163,數值索引!$B$3:$G$43,6,FALSE),數值索引!$L$4:$R$10,程式讀取頁!$G163+1,FALSE)*VLOOKUP($H163,數值索引!$L$14:$N$22,3,FALSE))</f>
        <v>46</v>
      </c>
      <c r="X163" s="74">
        <v>0</v>
      </c>
      <c r="Y163" s="74">
        <v>0</v>
      </c>
      <c r="Z163" s="74">
        <v>0</v>
      </c>
      <c r="AA163" s="74">
        <v>0</v>
      </c>
      <c r="AB163" s="103">
        <v>2</v>
      </c>
      <c r="AC163" s="103">
        <v>12</v>
      </c>
      <c r="AD163" s="91">
        <v>25</v>
      </c>
    </row>
    <row r="164" spans="1:30" s="74" customFormat="1">
      <c r="A164" s="74">
        <v>1</v>
      </c>
      <c r="B164" s="198">
        <v>30050020</v>
      </c>
      <c r="C164" s="74">
        <v>4</v>
      </c>
      <c r="D164" s="74" t="s">
        <v>335</v>
      </c>
      <c r="E164" s="74" t="s">
        <v>1137</v>
      </c>
      <c r="F164" s="74" t="s">
        <v>634</v>
      </c>
      <c r="G164" s="74">
        <v>3</v>
      </c>
      <c r="H164" s="74">
        <v>7</v>
      </c>
      <c r="I164" s="74">
        <v>3005</v>
      </c>
      <c r="J164" s="74">
        <v>7</v>
      </c>
      <c r="L164" s="74">
        <v>1</v>
      </c>
      <c r="M164" s="91" t="s">
        <v>742</v>
      </c>
      <c r="N164" s="156" t="s">
        <v>786</v>
      </c>
      <c r="O164" s="91">
        <f>VLOOKUP(M164,數值索引!$I:$J,2,FALSE)</f>
        <v>31700004</v>
      </c>
      <c r="P164" s="74">
        <f>INT(HLOOKUP(VLOOKUP($N164&amp;$M164,數值索引!$B$3:$G$43,2,FALSE),數值索引!$L$4:$R$10,程式讀取頁!$G164+1,FALSE)*VLOOKUP($H164,數值索引!$L$14:$N$22,3,FALSE))</f>
        <v>121</v>
      </c>
      <c r="Q164" s="74">
        <f>INT(HLOOKUP(VLOOKUP($N164&amp;$M164,數值索引!$B$3:$G$43,3,FALSE),數值索引!$L$4:$R$10,程式讀取頁!$G164+1,FALSE)*VLOOKUP($H164,數值索引!$L$14:$N$22,3,FALSE))</f>
        <v>90</v>
      </c>
      <c r="R164" s="74">
        <f>INT(HLOOKUP(VLOOKUP($N164&amp;$M164,數值索引!$B$3:$G$43,4,FALSE),數值索引!$L$4:$R$10,程式讀取頁!$G164+1,FALSE)*VLOOKUP($H164,數值索引!$L$14:$N$22,3,FALSE))</f>
        <v>42</v>
      </c>
      <c r="S164" s="74">
        <f>INT(HLOOKUP(VLOOKUP($N164&amp;$M164,數值索引!$B$3:$G$43,5,FALSE),數值索引!$L$4:$R$10,程式讀取頁!$G164+1,FALSE)*VLOOKUP($H164,數值索引!$L$14:$N$22,3,FALSE))</f>
        <v>42</v>
      </c>
      <c r="T164" s="74">
        <f>INT(HLOOKUP(VLOOKUP($N164&amp;$M164,數值索引!$B$3:$G$43,6,FALSE),數值索引!$L$4:$R$10,程式讀取頁!$G164+1,FALSE)*VLOOKUP($H164,數值索引!$L$14:$N$22,3,FALSE))</f>
        <v>295</v>
      </c>
      <c r="U164" s="74">
        <v>31720001</v>
      </c>
      <c r="X164" s="74">
        <v>0</v>
      </c>
      <c r="Y164" s="74">
        <v>0</v>
      </c>
      <c r="Z164" s="74">
        <v>0</v>
      </c>
      <c r="AA164" s="74">
        <v>0</v>
      </c>
      <c r="AB164" s="103">
        <v>2</v>
      </c>
      <c r="AC164" s="103">
        <v>12</v>
      </c>
      <c r="AD164" s="91">
        <v>25</v>
      </c>
    </row>
    <row r="165" spans="1:30" s="74" customFormat="1">
      <c r="A165" s="74">
        <v>1</v>
      </c>
      <c r="B165" s="198">
        <v>30050030</v>
      </c>
      <c r="C165" s="74">
        <v>5</v>
      </c>
      <c r="D165" s="74" t="s">
        <v>346</v>
      </c>
      <c r="E165" s="74" t="s">
        <v>1138</v>
      </c>
      <c r="F165" s="74" t="s">
        <v>635</v>
      </c>
      <c r="G165" s="74">
        <v>3</v>
      </c>
      <c r="H165" s="74">
        <v>7</v>
      </c>
      <c r="I165" s="74">
        <v>3005</v>
      </c>
      <c r="J165" s="74">
        <v>7</v>
      </c>
      <c r="L165" s="74">
        <v>1</v>
      </c>
      <c r="M165" s="91" t="s">
        <v>737</v>
      </c>
      <c r="N165" s="156" t="s">
        <v>790</v>
      </c>
      <c r="O165" s="91">
        <f>VLOOKUP(M165,數值索引!$I:$J,2,FALSE)</f>
        <v>31700002</v>
      </c>
      <c r="P165" s="74">
        <f>INT(HLOOKUP(VLOOKUP($N165&amp;$M165,數值索引!$B$3:$G$43,2,FALSE),數值索引!$L$4:$R$10,程式讀取頁!$G165+1,FALSE)*VLOOKUP($H165,數值索引!$L$14:$N$22,3,FALSE))</f>
        <v>121</v>
      </c>
      <c r="Q165" s="74">
        <f>INT(HLOOKUP(VLOOKUP($N165&amp;$M165,數值索引!$B$3:$G$43,3,FALSE),數值索引!$L$4:$R$10,程式讀取頁!$G165+1,FALSE)*VLOOKUP($H165,數值索引!$L$14:$N$22,3,FALSE))</f>
        <v>90</v>
      </c>
      <c r="R165" s="74">
        <f>INT(HLOOKUP(VLOOKUP($N165&amp;$M165,數值索引!$B$3:$G$43,4,FALSE),數值索引!$L$4:$R$10,程式讀取頁!$G165+1,FALSE)*VLOOKUP($H165,數值索引!$L$14:$N$22,3,FALSE))</f>
        <v>221</v>
      </c>
      <c r="S165" s="74">
        <f>INT(HLOOKUP(VLOOKUP($N165&amp;$M165,數值索引!$B$3:$G$43,5,FALSE),數值索引!$L$4:$R$10,程式讀取頁!$G165+1,FALSE)*VLOOKUP($H165,數值索引!$L$14:$N$22,3,FALSE))</f>
        <v>42</v>
      </c>
      <c r="T165" s="74">
        <f>INT(HLOOKUP(VLOOKUP($N165&amp;$M165,數值索引!$B$3:$G$43,6,FALSE),數值索引!$L$4:$R$10,程式讀取頁!$G165+1,FALSE)*VLOOKUP($H165,數值索引!$L$14:$N$22,3,FALSE))</f>
        <v>165</v>
      </c>
      <c r="U165" s="74">
        <v>31720022</v>
      </c>
      <c r="X165" s="74">
        <v>0</v>
      </c>
      <c r="Y165" s="74">
        <v>0</v>
      </c>
      <c r="Z165" s="74">
        <v>0</v>
      </c>
      <c r="AA165" s="74">
        <v>0</v>
      </c>
      <c r="AB165" s="103">
        <v>2</v>
      </c>
      <c r="AC165" s="103">
        <v>12</v>
      </c>
      <c r="AD165" s="91">
        <v>25</v>
      </c>
    </row>
    <row r="166" spans="1:30" s="74" customFormat="1">
      <c r="A166" s="74">
        <v>1</v>
      </c>
      <c r="B166" s="198">
        <v>30050040</v>
      </c>
      <c r="C166" s="74">
        <v>6</v>
      </c>
      <c r="D166" s="74" t="s">
        <v>1139</v>
      </c>
      <c r="E166" s="74" t="s">
        <v>1140</v>
      </c>
      <c r="F166" s="74" t="s">
        <v>902</v>
      </c>
      <c r="G166" s="74">
        <v>4</v>
      </c>
      <c r="H166" s="74">
        <v>7</v>
      </c>
      <c r="I166" s="74">
        <v>3005</v>
      </c>
      <c r="J166" s="74">
        <v>7</v>
      </c>
      <c r="L166" s="74">
        <v>1</v>
      </c>
      <c r="M166" s="91" t="s">
        <v>727</v>
      </c>
      <c r="N166" s="156" t="s">
        <v>790</v>
      </c>
      <c r="O166" s="91">
        <f>VLOOKUP(M166,數值索引!$I:$J,2,FALSE)</f>
        <v>31700000</v>
      </c>
      <c r="P166" s="74">
        <f>INT(HLOOKUP(VLOOKUP($N166&amp;$M166,數值索引!$B$3:$G$43,2,FALSE),數值索引!$L$4:$R$10,程式讀取頁!$G166+1,FALSE)*VLOOKUP($H166,數值索引!$L$14:$N$22,3,FALSE))</f>
        <v>279</v>
      </c>
      <c r="Q166" s="74">
        <f>INT(HLOOKUP(VLOOKUP($N166&amp;$M166,數值索引!$B$3:$G$43,3,FALSE),數值索引!$L$4:$R$10,程式讀取頁!$G166+1,FALSE)*VLOOKUP($H166,數值索引!$L$14:$N$22,3,FALSE))</f>
        <v>102</v>
      </c>
      <c r="R166" s="74">
        <f>INT(HLOOKUP(VLOOKUP($N166&amp;$M166,數值索引!$B$3:$G$43,4,FALSE),數值索引!$L$4:$R$10,程式讀取頁!$G166+1,FALSE)*VLOOKUP($H166,數值索引!$L$14:$N$22,3,FALSE))</f>
        <v>202</v>
      </c>
      <c r="S166" s="74">
        <f>INT(HLOOKUP(VLOOKUP($N166&amp;$M166,數值索引!$B$3:$G$43,5,FALSE),數值索引!$L$4:$R$10,程式讀取頁!$G166+1,FALSE)*VLOOKUP($H166,數值索引!$L$14:$N$22,3,FALSE))</f>
        <v>46</v>
      </c>
      <c r="T166" s="74">
        <f>INT(HLOOKUP(VLOOKUP($N166&amp;$M166,數值索引!$B$3:$G$43,6,FALSE),數值索引!$L$4:$R$10,程式讀取頁!$G166+1,FALSE)*VLOOKUP($H166,數值索引!$L$14:$N$22,3,FALSE))</f>
        <v>142</v>
      </c>
      <c r="X166" s="74">
        <v>0</v>
      </c>
      <c r="Y166" s="74">
        <v>0</v>
      </c>
      <c r="Z166" s="74">
        <v>1</v>
      </c>
      <c r="AA166" s="74">
        <v>0</v>
      </c>
      <c r="AB166" s="103">
        <v>2</v>
      </c>
      <c r="AC166" s="103">
        <v>12</v>
      </c>
      <c r="AD166" s="91">
        <v>25</v>
      </c>
    </row>
    <row r="167" spans="1:30" s="74" customFormat="1">
      <c r="A167" s="74">
        <v>1</v>
      </c>
      <c r="B167" s="198">
        <v>30050041</v>
      </c>
      <c r="D167" s="74" t="s">
        <v>887</v>
      </c>
      <c r="E167" s="74" t="s">
        <v>1141</v>
      </c>
      <c r="F167" s="74" t="s">
        <v>874</v>
      </c>
      <c r="G167" s="74">
        <v>3</v>
      </c>
      <c r="H167" s="74">
        <v>7</v>
      </c>
      <c r="I167" s="74">
        <v>3005</v>
      </c>
      <c r="J167" s="74">
        <v>7</v>
      </c>
      <c r="L167" s="74">
        <v>1</v>
      </c>
      <c r="M167" s="91" t="s">
        <v>728</v>
      </c>
      <c r="N167" s="156" t="s">
        <v>790</v>
      </c>
      <c r="O167" s="91">
        <f>VLOOKUP(M167,數值索引!$I:$J,2,FALSE)</f>
        <v>31700000</v>
      </c>
      <c r="P167" s="74">
        <f>INT(HLOOKUP(VLOOKUP($N167&amp;$M167,數值索引!$B$3:$G$43,2,FALSE),數值索引!$L$4:$R$10,程式讀取頁!$G167+1,FALSE)*VLOOKUP($H167,數值索引!$L$14:$N$22,3,FALSE))</f>
        <v>221</v>
      </c>
      <c r="Q167" s="74">
        <f>INT(HLOOKUP(VLOOKUP($N167&amp;$M167,數值索引!$B$3:$G$43,3,FALSE),數值索引!$L$4:$R$10,程式讀取頁!$G167+1,FALSE)*VLOOKUP($H167,數值索引!$L$14:$N$22,3,FALSE))</f>
        <v>42</v>
      </c>
      <c r="R167" s="74">
        <f>INT(HLOOKUP(VLOOKUP($N167&amp;$M167,數值索引!$B$3:$G$43,4,FALSE),數值索引!$L$4:$R$10,程式讀取頁!$G167+1,FALSE)*VLOOKUP($H167,數值索引!$L$14:$N$22,3,FALSE))</f>
        <v>121</v>
      </c>
      <c r="S167" s="74">
        <f>INT(HLOOKUP(VLOOKUP($N167&amp;$M167,數值索引!$B$3:$G$43,5,FALSE),數值索引!$L$4:$R$10,程式讀取頁!$G167+1,FALSE)*VLOOKUP($H167,數值索引!$L$14:$N$22,3,FALSE))</f>
        <v>165</v>
      </c>
      <c r="T167" s="74">
        <f>INT(HLOOKUP(VLOOKUP($N167&amp;$M167,數值索引!$B$3:$G$43,6,FALSE),數值索引!$L$4:$R$10,程式讀取頁!$G167+1,FALSE)*VLOOKUP($H167,數值索引!$L$14:$N$22,3,FALSE))</f>
        <v>90</v>
      </c>
      <c r="X167" s="74">
        <v>0</v>
      </c>
      <c r="Y167" s="74">
        <v>0</v>
      </c>
      <c r="Z167" s="74">
        <v>1</v>
      </c>
      <c r="AB167" s="103">
        <v>2</v>
      </c>
      <c r="AC167" s="103">
        <v>12</v>
      </c>
      <c r="AD167" s="91">
        <v>25</v>
      </c>
    </row>
    <row r="168" spans="1:30" s="74" customFormat="1">
      <c r="A168" s="74">
        <v>1</v>
      </c>
      <c r="B168" s="198">
        <v>30050042</v>
      </c>
      <c r="D168" s="74" t="s">
        <v>888</v>
      </c>
      <c r="E168" s="74" t="s">
        <v>1142</v>
      </c>
      <c r="F168" s="74" t="s">
        <v>875</v>
      </c>
      <c r="G168" s="74">
        <v>5</v>
      </c>
      <c r="H168" s="74">
        <v>7</v>
      </c>
      <c r="I168" s="74">
        <v>3005</v>
      </c>
      <c r="J168" s="74">
        <v>7</v>
      </c>
      <c r="L168" s="74">
        <v>1</v>
      </c>
      <c r="M168" s="91" t="s">
        <v>727</v>
      </c>
      <c r="N168" s="156" t="s">
        <v>790</v>
      </c>
      <c r="O168" s="91">
        <f>VLOOKUP(M168,數值索引!$I:$J,2,FALSE)</f>
        <v>31700000</v>
      </c>
      <c r="P168" s="74">
        <f>INT(HLOOKUP(VLOOKUP($N168&amp;$M168,數值索引!$B$3:$G$43,2,FALSE),數值索引!$L$4:$R$10,程式讀取頁!$G168+1,FALSE)*VLOOKUP($H168,數值索引!$L$14:$N$22,3,FALSE))</f>
        <v>351</v>
      </c>
      <c r="Q168" s="74">
        <f>INT(HLOOKUP(VLOOKUP($N168&amp;$M168,數值索引!$B$3:$G$43,3,FALSE),數值索引!$L$4:$R$10,程式讀取頁!$G168+1,FALSE)*VLOOKUP($H168,數值索引!$L$14:$N$22,3,FALSE))</f>
        <v>116</v>
      </c>
      <c r="R168" s="74">
        <f>INT(HLOOKUP(VLOOKUP($N168&amp;$M168,數值索引!$B$3:$G$43,4,FALSE),數值索引!$L$4:$R$10,程式讀取頁!$G168+1,FALSE)*VLOOKUP($H168,數值索引!$L$14:$N$22,3,FALSE))</f>
        <v>246</v>
      </c>
      <c r="S168" s="74">
        <f>INT(HLOOKUP(VLOOKUP($N168&amp;$M168,數值索引!$B$3:$G$43,5,FALSE),數值索引!$L$4:$R$10,程式讀取頁!$G168+1,FALSE)*VLOOKUP($H168,數值索引!$L$14:$N$22,3,FALSE))</f>
        <v>50</v>
      </c>
      <c r="T168" s="74">
        <f>INT(HLOOKUP(VLOOKUP($N168&amp;$M168,數值索引!$B$3:$G$43,6,FALSE),數值索引!$L$4:$R$10,程式讀取頁!$G168+1,FALSE)*VLOOKUP($H168,數值索引!$L$14:$N$22,3,FALSE))</f>
        <v>168</v>
      </c>
      <c r="X168" s="74">
        <v>0</v>
      </c>
      <c r="Y168" s="74">
        <v>0</v>
      </c>
      <c r="Z168" s="74">
        <v>0</v>
      </c>
      <c r="AB168" s="103">
        <v>2</v>
      </c>
      <c r="AC168" s="103">
        <v>12</v>
      </c>
      <c r="AD168" s="91">
        <v>25</v>
      </c>
    </row>
    <row r="169" spans="1:30" s="74" customFormat="1">
      <c r="A169" s="74">
        <v>1</v>
      </c>
      <c r="B169" s="198">
        <v>30050050</v>
      </c>
      <c r="C169" s="74">
        <v>7</v>
      </c>
      <c r="D169" s="74" t="s">
        <v>1143</v>
      </c>
      <c r="E169" s="74" t="s">
        <v>1144</v>
      </c>
      <c r="F169" s="74" t="s">
        <v>636</v>
      </c>
      <c r="G169" s="74">
        <v>3</v>
      </c>
      <c r="H169" s="74">
        <v>7</v>
      </c>
      <c r="I169" s="74">
        <v>3005</v>
      </c>
      <c r="J169" s="74">
        <v>7</v>
      </c>
      <c r="L169" s="74">
        <v>1</v>
      </c>
      <c r="M169" s="91" t="s">
        <v>726</v>
      </c>
      <c r="N169" s="156" t="s">
        <v>790</v>
      </c>
      <c r="O169" s="91">
        <f>VLOOKUP(M169,數值索引!$I:$J,2,FALSE)</f>
        <v>31700000</v>
      </c>
      <c r="P169" s="74">
        <f>INT(HLOOKUP(VLOOKUP($N169&amp;$M169,數值索引!$B$3:$G$43,2,FALSE),數值索引!$L$4:$R$10,程式讀取頁!$G169+1,FALSE)*VLOOKUP($H169,數值索引!$L$14:$N$22,3,FALSE))</f>
        <v>221</v>
      </c>
      <c r="Q169" s="74">
        <f>INT(HLOOKUP(VLOOKUP($N169&amp;$M169,數值索引!$B$3:$G$43,3,FALSE),數值索引!$L$4:$R$10,程式讀取頁!$G169+1,FALSE)*VLOOKUP($H169,數值索引!$L$14:$N$22,3,FALSE))</f>
        <v>165</v>
      </c>
      <c r="R169" s="74">
        <f>INT(HLOOKUP(VLOOKUP($N169&amp;$M169,數值索引!$B$3:$G$43,4,FALSE),數值索引!$L$4:$R$10,程式讀取頁!$G169+1,FALSE)*VLOOKUP($H169,數值索引!$L$14:$N$22,3,FALSE))</f>
        <v>121</v>
      </c>
      <c r="S169" s="74">
        <f>INT(HLOOKUP(VLOOKUP($N169&amp;$M169,數值索引!$B$3:$G$43,5,FALSE),數值索引!$L$4:$R$10,程式讀取頁!$G169+1,FALSE)*VLOOKUP($H169,數值索引!$L$14:$N$22,3,FALSE))</f>
        <v>90</v>
      </c>
      <c r="T169" s="74">
        <f>INT(HLOOKUP(VLOOKUP($N169&amp;$M169,數值索引!$B$3:$G$43,6,FALSE),數值索引!$L$4:$R$10,程式讀取頁!$G169+1,FALSE)*VLOOKUP($H169,數值索引!$L$14:$N$22,3,FALSE))</f>
        <v>42</v>
      </c>
      <c r="X169" s="74">
        <v>0</v>
      </c>
      <c r="Y169" s="74">
        <v>0</v>
      </c>
      <c r="Z169" s="74">
        <v>0</v>
      </c>
      <c r="AA169" s="74">
        <v>0</v>
      </c>
      <c r="AB169" s="103">
        <v>2</v>
      </c>
      <c r="AC169" s="103">
        <v>12</v>
      </c>
      <c r="AD169" s="91">
        <v>25</v>
      </c>
    </row>
    <row r="170" spans="1:30" s="74" customFormat="1">
      <c r="A170" s="74">
        <v>1</v>
      </c>
      <c r="B170" s="198">
        <v>30050060</v>
      </c>
      <c r="C170" s="74">
        <v>8</v>
      </c>
      <c r="D170" s="74" t="s">
        <v>1145</v>
      </c>
      <c r="E170" s="74" t="s">
        <v>1146</v>
      </c>
      <c r="F170" s="74" t="s">
        <v>637</v>
      </c>
      <c r="G170" s="74">
        <v>4</v>
      </c>
      <c r="H170" s="74">
        <v>7</v>
      </c>
      <c r="I170" s="74">
        <v>3005</v>
      </c>
      <c r="J170" s="74">
        <v>7</v>
      </c>
      <c r="L170" s="74">
        <v>1</v>
      </c>
      <c r="M170" s="91" t="s">
        <v>731</v>
      </c>
      <c r="N170" s="156" t="s">
        <v>786</v>
      </c>
      <c r="O170" s="91">
        <f>VLOOKUP(M170,數值索引!$I:$J,2,FALSE)</f>
        <v>31700001</v>
      </c>
      <c r="P170" s="74">
        <f>INT(HLOOKUP(VLOOKUP($N170&amp;$M170,數值索引!$B$3:$G$43,2,FALSE),數值索引!$L$4:$R$10,程式讀取頁!$G170+1,FALSE)*VLOOKUP($H170,數值索引!$L$14:$N$22,3,FALSE))</f>
        <v>46</v>
      </c>
      <c r="Q170" s="74">
        <f>INT(HLOOKUP(VLOOKUP($N170&amp;$M170,數值索引!$B$3:$G$43,3,FALSE),數值索引!$L$4:$R$10,程式讀取頁!$G170+1,FALSE)*VLOOKUP($H170,數值索引!$L$14:$N$22,3,FALSE))</f>
        <v>383</v>
      </c>
      <c r="R170" s="74">
        <f>INT(HLOOKUP(VLOOKUP($N170&amp;$M170,數值索引!$B$3:$G$43,4,FALSE),數值索引!$L$4:$R$10,程式讀取頁!$G170+1,FALSE)*VLOOKUP($H170,數值索引!$L$14:$N$22,3,FALSE))</f>
        <v>102</v>
      </c>
      <c r="S170" s="74">
        <f>INT(HLOOKUP(VLOOKUP($N170&amp;$M170,數值索引!$B$3:$G$43,5,FALSE),數值索引!$L$4:$R$10,程式讀取頁!$G170+1,FALSE)*VLOOKUP($H170,數值索引!$L$14:$N$22,3,FALSE))</f>
        <v>142</v>
      </c>
      <c r="T170" s="74">
        <f>INT(HLOOKUP(VLOOKUP($N170&amp;$M170,數值索引!$B$3:$G$43,6,FALSE),數值索引!$L$4:$R$10,程式讀取頁!$G170+1,FALSE)*VLOOKUP($H170,數值索引!$L$14:$N$22,3,FALSE))</f>
        <v>46</v>
      </c>
      <c r="X170" s="74">
        <v>0</v>
      </c>
      <c r="Y170" s="74">
        <v>0</v>
      </c>
      <c r="Z170" s="74">
        <v>0</v>
      </c>
      <c r="AA170" s="74">
        <v>0</v>
      </c>
      <c r="AB170" s="103">
        <v>2</v>
      </c>
      <c r="AC170" s="103">
        <v>12</v>
      </c>
      <c r="AD170" s="91">
        <v>25</v>
      </c>
    </row>
    <row r="171" spans="1:30" s="74" customFormat="1">
      <c r="A171" s="74">
        <v>1</v>
      </c>
      <c r="B171" s="198">
        <v>30050070</v>
      </c>
      <c r="C171" s="74">
        <v>9</v>
      </c>
      <c r="D171" s="74" t="s">
        <v>1147</v>
      </c>
      <c r="E171" s="74" t="s">
        <v>1148</v>
      </c>
      <c r="F171" s="74" t="s">
        <v>638</v>
      </c>
      <c r="G171" s="74">
        <v>4</v>
      </c>
      <c r="H171" s="74">
        <v>7</v>
      </c>
      <c r="I171" s="74">
        <v>3005</v>
      </c>
      <c r="J171" s="74">
        <v>7</v>
      </c>
      <c r="L171" s="74">
        <v>1</v>
      </c>
      <c r="M171" s="91" t="s">
        <v>739</v>
      </c>
      <c r="N171" s="156" t="s">
        <v>790</v>
      </c>
      <c r="O171" s="91">
        <f>VLOOKUP(M171,數值索引!$I:$J,2,FALSE)</f>
        <v>31700003</v>
      </c>
      <c r="P171" s="74">
        <f>INT(HLOOKUP(VLOOKUP($N171&amp;$M171,數值索引!$B$3:$G$43,2,FALSE),數值索引!$L$4:$R$10,程式讀取頁!$G171+1,FALSE)*VLOOKUP($H171,數值索引!$L$14:$N$22,3,FALSE))</f>
        <v>46</v>
      </c>
      <c r="Q171" s="74">
        <f>INT(HLOOKUP(VLOOKUP($N171&amp;$M171,數值索引!$B$3:$G$43,3,FALSE),數值索引!$L$4:$R$10,程式讀取頁!$G171+1,FALSE)*VLOOKUP($H171,數值索引!$L$14:$N$22,3,FALSE))</f>
        <v>202</v>
      </c>
      <c r="R171" s="74">
        <f>INT(HLOOKUP(VLOOKUP($N171&amp;$M171,數值索引!$B$3:$G$43,4,FALSE),數值索引!$L$4:$R$10,程式讀取頁!$G171+1,FALSE)*VLOOKUP($H171,數值索引!$L$14:$N$22,3,FALSE))</f>
        <v>142</v>
      </c>
      <c r="S171" s="74">
        <f>INT(HLOOKUP(VLOOKUP($N171&amp;$M171,數值索引!$B$3:$G$43,5,FALSE),數值索引!$L$4:$R$10,程式讀取頁!$G171+1,FALSE)*VLOOKUP($H171,數值索引!$L$14:$N$22,3,FALSE))</f>
        <v>279</v>
      </c>
      <c r="T171" s="74">
        <f>INT(HLOOKUP(VLOOKUP($N171&amp;$M171,數值索引!$B$3:$G$43,6,FALSE),數值索引!$L$4:$R$10,程式讀取頁!$G171+1,FALSE)*VLOOKUP($H171,數值索引!$L$14:$N$22,3,FALSE))</f>
        <v>102</v>
      </c>
      <c r="U171" s="74">
        <v>31720002</v>
      </c>
      <c r="X171" s="74">
        <v>0</v>
      </c>
      <c r="Y171" s="74">
        <v>0</v>
      </c>
      <c r="Z171" s="74">
        <v>0</v>
      </c>
      <c r="AA171" s="74">
        <v>0</v>
      </c>
      <c r="AB171" s="103">
        <v>2</v>
      </c>
      <c r="AC171" s="103">
        <v>12</v>
      </c>
      <c r="AD171" s="91">
        <v>25</v>
      </c>
    </row>
    <row r="172" spans="1:30" s="122" customFormat="1">
      <c r="A172" s="122">
        <v>1</v>
      </c>
      <c r="B172" s="199">
        <v>30050080</v>
      </c>
      <c r="C172" s="122">
        <v>10</v>
      </c>
      <c r="D172" s="122" t="s">
        <v>1149</v>
      </c>
      <c r="E172" s="122" t="s">
        <v>1150</v>
      </c>
      <c r="G172" s="122">
        <v>3</v>
      </c>
      <c r="H172" s="122">
        <v>7</v>
      </c>
      <c r="I172" s="74">
        <v>3005</v>
      </c>
      <c r="J172" s="122">
        <v>7</v>
      </c>
      <c r="L172" s="122">
        <v>1</v>
      </c>
      <c r="M172" s="123" t="s">
        <v>726</v>
      </c>
      <c r="N172" s="157" t="s">
        <v>790</v>
      </c>
      <c r="O172" s="91">
        <f>VLOOKUP(M172,數值索引!$I:$J,2,FALSE)</f>
        <v>31700000</v>
      </c>
      <c r="P172" s="74">
        <f>INT(HLOOKUP(VLOOKUP($N172&amp;$M172,數值索引!$B$3:$G$43,2,FALSE),數值索引!$L$4:$R$10,程式讀取頁!$G172+1,FALSE)*VLOOKUP($H172,數值索引!$L$14:$N$22,3,FALSE))</f>
        <v>221</v>
      </c>
      <c r="Q172" s="74">
        <f>INT(HLOOKUP(VLOOKUP($N172&amp;$M172,數值索引!$B$3:$G$43,3,FALSE),數值索引!$L$4:$R$10,程式讀取頁!$G172+1,FALSE)*VLOOKUP($H172,數值索引!$L$14:$N$22,3,FALSE))</f>
        <v>165</v>
      </c>
      <c r="R172" s="74">
        <f>INT(HLOOKUP(VLOOKUP($N172&amp;$M172,數值索引!$B$3:$G$43,4,FALSE),數值索引!$L$4:$R$10,程式讀取頁!$G172+1,FALSE)*VLOOKUP($H172,數值索引!$L$14:$N$22,3,FALSE))</f>
        <v>121</v>
      </c>
      <c r="S172" s="74">
        <f>INT(HLOOKUP(VLOOKUP($N172&amp;$M172,數值索引!$B$3:$G$43,5,FALSE),數值索引!$L$4:$R$10,程式讀取頁!$G172+1,FALSE)*VLOOKUP($H172,數值索引!$L$14:$N$22,3,FALSE))</f>
        <v>90</v>
      </c>
      <c r="T172" s="74">
        <f>INT(HLOOKUP(VLOOKUP($N172&amp;$M172,數值索引!$B$3:$G$43,6,FALSE),數值索引!$L$4:$R$10,程式讀取頁!$G172+1,FALSE)*VLOOKUP($H172,數值索引!$L$14:$N$22,3,FALSE))</f>
        <v>42</v>
      </c>
      <c r="X172" s="122">
        <v>0</v>
      </c>
      <c r="Y172" s="122">
        <v>0</v>
      </c>
      <c r="Z172" s="122">
        <v>0</v>
      </c>
      <c r="AA172" s="122">
        <v>0</v>
      </c>
      <c r="AB172" s="103">
        <v>2</v>
      </c>
      <c r="AC172" s="103">
        <v>12</v>
      </c>
      <c r="AD172" s="91">
        <v>25</v>
      </c>
    </row>
    <row r="173" spans="1:30" s="122" customFormat="1">
      <c r="A173" s="122">
        <v>1</v>
      </c>
      <c r="B173" s="199">
        <v>30050090</v>
      </c>
      <c r="C173" s="122">
        <v>11</v>
      </c>
      <c r="D173" s="122" t="s">
        <v>1151</v>
      </c>
      <c r="E173" s="122" t="s">
        <v>1151</v>
      </c>
      <c r="G173" s="122">
        <v>4</v>
      </c>
      <c r="H173" s="122">
        <v>7</v>
      </c>
      <c r="I173" s="74">
        <v>3005</v>
      </c>
      <c r="J173" s="122">
        <v>7</v>
      </c>
      <c r="L173" s="122">
        <v>1</v>
      </c>
      <c r="M173" s="123" t="s">
        <v>734</v>
      </c>
      <c r="N173" s="157" t="s">
        <v>790</v>
      </c>
      <c r="O173" s="91">
        <f>VLOOKUP(M173,數值索引!$I:$J,2,FALSE)</f>
        <v>31700002</v>
      </c>
      <c r="P173" s="74">
        <f>INT(HLOOKUP(VLOOKUP($N173&amp;$M173,數值索引!$B$3:$G$43,2,FALSE),數值索引!$L$4:$R$10,程式讀取頁!$G173+1,FALSE)*VLOOKUP($H173,數值索引!$L$14:$N$22,3,FALSE))</f>
        <v>202</v>
      </c>
      <c r="Q173" s="74">
        <f>INT(HLOOKUP(VLOOKUP($N173&amp;$M173,數值索引!$B$3:$G$43,3,FALSE),數值索引!$L$4:$R$10,程式讀取頁!$G173+1,FALSE)*VLOOKUP($H173,數值索引!$L$14:$N$22,3,FALSE))</f>
        <v>142</v>
      </c>
      <c r="R173" s="74">
        <f>INT(HLOOKUP(VLOOKUP($N173&amp;$M173,數值索引!$B$3:$G$43,4,FALSE),數值索引!$L$4:$R$10,程式讀取頁!$G173+1,FALSE)*VLOOKUP($H173,數值索引!$L$14:$N$22,3,FALSE))</f>
        <v>279</v>
      </c>
      <c r="S173" s="74">
        <f>INT(HLOOKUP(VLOOKUP($N173&amp;$M173,數值索引!$B$3:$G$43,5,FALSE),數值索引!$L$4:$R$10,程式讀取頁!$G173+1,FALSE)*VLOOKUP($H173,數值索引!$L$14:$N$22,3,FALSE))</f>
        <v>102</v>
      </c>
      <c r="T173" s="74">
        <f>INT(HLOOKUP(VLOOKUP($N173&amp;$M173,數值索引!$B$3:$G$43,6,FALSE),數值索引!$L$4:$R$10,程式讀取頁!$G173+1,FALSE)*VLOOKUP($H173,數值索引!$L$14:$N$22,3,FALSE))</f>
        <v>46</v>
      </c>
      <c r="X173" s="122">
        <v>0</v>
      </c>
      <c r="Y173" s="122">
        <v>0</v>
      </c>
      <c r="Z173" s="122">
        <v>0</v>
      </c>
      <c r="AA173" s="122">
        <v>0</v>
      </c>
      <c r="AB173" s="103">
        <v>2</v>
      </c>
      <c r="AC173" s="103">
        <v>12</v>
      </c>
      <c r="AD173" s="91">
        <v>25</v>
      </c>
    </row>
    <row r="174" spans="1:30" s="74" customFormat="1">
      <c r="A174" s="74">
        <v>1</v>
      </c>
      <c r="B174" s="198">
        <v>30050100</v>
      </c>
      <c r="C174" s="74">
        <v>12</v>
      </c>
      <c r="D174" s="74" t="s">
        <v>1152</v>
      </c>
      <c r="E174" s="74" t="s">
        <v>1153</v>
      </c>
      <c r="F174" s="74" t="s">
        <v>427</v>
      </c>
      <c r="G174" s="74">
        <v>5</v>
      </c>
      <c r="H174" s="74">
        <v>7</v>
      </c>
      <c r="I174" s="74">
        <v>3005</v>
      </c>
      <c r="J174" s="74">
        <v>7</v>
      </c>
      <c r="L174" s="74">
        <v>1</v>
      </c>
      <c r="M174" s="91" t="s">
        <v>737</v>
      </c>
      <c r="N174" s="156" t="s">
        <v>790</v>
      </c>
      <c r="O174" s="91">
        <f>VLOOKUP(M174,數值索引!$I:$J,2,FALSE)</f>
        <v>31700002</v>
      </c>
      <c r="P174" s="74">
        <f>INT(HLOOKUP(VLOOKUP($N174&amp;$M174,數值索引!$B$3:$G$43,2,FALSE),數值索引!$L$4:$R$10,程式讀取頁!$G174+1,FALSE)*VLOOKUP($H174,數值索引!$L$14:$N$22,3,FALSE))</f>
        <v>168</v>
      </c>
      <c r="Q174" s="74">
        <f>INT(HLOOKUP(VLOOKUP($N174&amp;$M174,數值索引!$B$3:$G$43,3,FALSE),數值索引!$L$4:$R$10,程式讀取頁!$G174+1,FALSE)*VLOOKUP($H174,數值索引!$L$14:$N$22,3,FALSE))</f>
        <v>116</v>
      </c>
      <c r="R174" s="74">
        <f>INT(HLOOKUP(VLOOKUP($N174&amp;$M174,數值索引!$B$3:$G$43,4,FALSE),數值索引!$L$4:$R$10,程式讀取頁!$G174+1,FALSE)*VLOOKUP($H174,數值索引!$L$14:$N$22,3,FALSE))</f>
        <v>351</v>
      </c>
      <c r="S174" s="74">
        <f>INT(HLOOKUP(VLOOKUP($N174&amp;$M174,數值索引!$B$3:$G$43,5,FALSE),數值索引!$L$4:$R$10,程式讀取頁!$G174+1,FALSE)*VLOOKUP($H174,數值索引!$L$14:$N$22,3,FALSE))</f>
        <v>50</v>
      </c>
      <c r="T174" s="74">
        <f>INT(HLOOKUP(VLOOKUP($N174&amp;$M174,數值索引!$B$3:$G$43,6,FALSE),數值索引!$L$4:$R$10,程式讀取頁!$G174+1,FALSE)*VLOOKUP($H174,數值索引!$L$14:$N$22,3,FALSE))</f>
        <v>246</v>
      </c>
      <c r="U174" s="74">
        <v>31720005</v>
      </c>
      <c r="X174" s="74">
        <v>0</v>
      </c>
      <c r="Y174" s="74">
        <v>0</v>
      </c>
      <c r="Z174" s="74">
        <v>0</v>
      </c>
      <c r="AA174" s="74">
        <v>0</v>
      </c>
      <c r="AB174" s="103">
        <v>2</v>
      </c>
      <c r="AC174" s="103">
        <v>12</v>
      </c>
      <c r="AD174" s="91">
        <v>25</v>
      </c>
    </row>
    <row r="175" spans="1:30" s="74" customFormat="1">
      <c r="A175" s="74">
        <v>1</v>
      </c>
      <c r="B175" s="198">
        <v>30050110</v>
      </c>
      <c r="C175" s="74">
        <v>13</v>
      </c>
      <c r="D175" s="74" t="s">
        <v>540</v>
      </c>
      <c r="E175" s="74" t="s">
        <v>1154</v>
      </c>
      <c r="F175" s="74" t="s">
        <v>429</v>
      </c>
      <c r="G175" s="74">
        <v>5</v>
      </c>
      <c r="H175" s="74">
        <v>7</v>
      </c>
      <c r="I175" s="74">
        <v>3005</v>
      </c>
      <c r="J175" s="74">
        <v>7</v>
      </c>
      <c r="L175" s="74">
        <v>1</v>
      </c>
      <c r="M175" s="91" t="s">
        <v>731</v>
      </c>
      <c r="N175" s="156" t="s">
        <v>790</v>
      </c>
      <c r="O175" s="91">
        <f>VLOOKUP(M175,數值索引!$I:$J,2,FALSE)</f>
        <v>31700001</v>
      </c>
      <c r="P175" s="74">
        <f>INT(HLOOKUP(VLOOKUP($N175&amp;$M175,數值索引!$B$3:$G$43,2,FALSE),數值索引!$L$4:$R$10,程式讀取頁!$G175+1,FALSE)*VLOOKUP($H175,數值索引!$L$14:$N$22,3,FALSE))</f>
        <v>116</v>
      </c>
      <c r="Q175" s="74">
        <f>INT(HLOOKUP(VLOOKUP($N175&amp;$M175,數值索引!$B$3:$G$43,3,FALSE),數值索引!$L$4:$R$10,程式讀取頁!$G175+1,FALSE)*VLOOKUP($H175,數值索引!$L$14:$N$22,3,FALSE))</f>
        <v>351</v>
      </c>
      <c r="R175" s="74">
        <f>INT(HLOOKUP(VLOOKUP($N175&amp;$M175,數值索引!$B$3:$G$43,4,FALSE),數值索引!$L$4:$R$10,程式讀取頁!$G175+1,FALSE)*VLOOKUP($H175,數值索引!$L$14:$N$22,3,FALSE))</f>
        <v>246</v>
      </c>
      <c r="S175" s="74">
        <f>INT(HLOOKUP(VLOOKUP($N175&amp;$M175,數值索引!$B$3:$G$43,5,FALSE),數值索引!$L$4:$R$10,程式讀取頁!$G175+1,FALSE)*VLOOKUP($H175,數值索引!$L$14:$N$22,3,FALSE))</f>
        <v>168</v>
      </c>
      <c r="T175" s="74">
        <f>INT(HLOOKUP(VLOOKUP($N175&amp;$M175,數值索引!$B$3:$G$43,6,FALSE),數值索引!$L$4:$R$10,程式讀取頁!$G175+1,FALSE)*VLOOKUP($H175,數值索引!$L$14:$N$22,3,FALSE))</f>
        <v>50</v>
      </c>
      <c r="U175" s="74">
        <v>31720005</v>
      </c>
      <c r="X175" s="74">
        <v>0</v>
      </c>
      <c r="Y175" s="74">
        <v>0</v>
      </c>
      <c r="Z175" s="74">
        <v>0</v>
      </c>
      <c r="AA175" s="74">
        <v>0</v>
      </c>
      <c r="AB175" s="103">
        <v>2</v>
      </c>
      <c r="AC175" s="103">
        <v>12</v>
      </c>
      <c r="AD175" s="91">
        <v>25</v>
      </c>
    </row>
    <row r="176" spans="1:30" s="74" customFormat="1">
      <c r="A176" s="74">
        <v>1</v>
      </c>
      <c r="B176" s="198">
        <v>30050120</v>
      </c>
      <c r="C176" s="74">
        <v>14</v>
      </c>
      <c r="D176" s="74" t="s">
        <v>541</v>
      </c>
      <c r="E176" s="74" t="s">
        <v>1155</v>
      </c>
      <c r="F176" s="74" t="s">
        <v>431</v>
      </c>
      <c r="G176" s="74">
        <v>5</v>
      </c>
      <c r="H176" s="74">
        <v>7</v>
      </c>
      <c r="I176" s="74">
        <v>3005</v>
      </c>
      <c r="J176" s="74">
        <v>7</v>
      </c>
      <c r="L176" s="74">
        <v>1</v>
      </c>
      <c r="M176" s="91" t="s">
        <v>726</v>
      </c>
      <c r="N176" s="156" t="s">
        <v>790</v>
      </c>
      <c r="O176" s="91">
        <f>VLOOKUP(M176,數值索引!$I:$J,2,FALSE)</f>
        <v>31700000</v>
      </c>
      <c r="P176" s="74">
        <f>INT(HLOOKUP(VLOOKUP($N176&amp;$M176,數值索引!$B$3:$G$43,2,FALSE),數值索引!$L$4:$R$10,程式讀取頁!$G176+1,FALSE)*VLOOKUP($H176,數值索引!$L$14:$N$22,3,FALSE))</f>
        <v>351</v>
      </c>
      <c r="Q176" s="74">
        <f>INT(HLOOKUP(VLOOKUP($N176&amp;$M176,數值索引!$B$3:$G$43,3,FALSE),數值索引!$L$4:$R$10,程式讀取頁!$G176+1,FALSE)*VLOOKUP($H176,數值索引!$L$14:$N$22,3,FALSE))</f>
        <v>246</v>
      </c>
      <c r="R176" s="74">
        <f>INT(HLOOKUP(VLOOKUP($N176&amp;$M176,數值索引!$B$3:$G$43,4,FALSE),數值索引!$L$4:$R$10,程式讀取頁!$G176+1,FALSE)*VLOOKUP($H176,數值索引!$L$14:$N$22,3,FALSE))</f>
        <v>168</v>
      </c>
      <c r="S176" s="74">
        <f>INT(HLOOKUP(VLOOKUP($N176&amp;$M176,數值索引!$B$3:$G$43,5,FALSE),數值索引!$L$4:$R$10,程式讀取頁!$G176+1,FALSE)*VLOOKUP($H176,數值索引!$L$14:$N$22,3,FALSE))</f>
        <v>116</v>
      </c>
      <c r="T176" s="74">
        <f>INT(HLOOKUP(VLOOKUP($N176&amp;$M176,數值索引!$B$3:$G$43,6,FALSE),數值索引!$L$4:$R$10,程式讀取頁!$G176+1,FALSE)*VLOOKUP($H176,數值索引!$L$14:$N$22,3,FALSE))</f>
        <v>50</v>
      </c>
      <c r="U176" s="74">
        <v>31720005</v>
      </c>
      <c r="X176" s="74">
        <v>0</v>
      </c>
      <c r="Y176" s="74">
        <v>0</v>
      </c>
      <c r="Z176" s="74">
        <v>0</v>
      </c>
      <c r="AA176" s="74">
        <v>0</v>
      </c>
      <c r="AB176" s="103">
        <v>2</v>
      </c>
      <c r="AC176" s="103">
        <v>12</v>
      </c>
      <c r="AD176" s="91">
        <v>25</v>
      </c>
    </row>
    <row r="177" spans="1:30" s="74" customFormat="1">
      <c r="A177" s="74">
        <v>1</v>
      </c>
      <c r="B177" s="198">
        <v>30050130</v>
      </c>
      <c r="C177" s="74">
        <v>15</v>
      </c>
      <c r="D177" s="74" t="s">
        <v>542</v>
      </c>
      <c r="E177" s="74" t="s">
        <v>1156</v>
      </c>
      <c r="F177" s="74" t="s">
        <v>433</v>
      </c>
      <c r="G177" s="74">
        <v>5</v>
      </c>
      <c r="H177" s="74">
        <v>7</v>
      </c>
      <c r="I177" s="74">
        <v>3005</v>
      </c>
      <c r="J177" s="74">
        <v>7</v>
      </c>
      <c r="L177" s="74">
        <v>1</v>
      </c>
      <c r="M177" s="91" t="s">
        <v>738</v>
      </c>
      <c r="N177" s="156" t="s">
        <v>790</v>
      </c>
      <c r="O177" s="91">
        <f>VLOOKUP(M177,數值索引!$I:$J,2,FALSE)</f>
        <v>31700003</v>
      </c>
      <c r="P177" s="74">
        <f>INT(HLOOKUP(VLOOKUP($N177&amp;$M177,數值索引!$B$3:$G$43,2,FALSE),數值索引!$L$4:$R$10,程式讀取頁!$G177+1,FALSE)*VLOOKUP($H177,數值索引!$L$14:$N$22,3,FALSE))</f>
        <v>246</v>
      </c>
      <c r="Q177" s="74">
        <f>INT(HLOOKUP(VLOOKUP($N177&amp;$M177,數值索引!$B$3:$G$43,3,FALSE),數值索引!$L$4:$R$10,程式讀取頁!$G177+1,FALSE)*VLOOKUP($H177,數值索引!$L$14:$N$22,3,FALSE))</f>
        <v>168</v>
      </c>
      <c r="R177" s="74">
        <f>INT(HLOOKUP(VLOOKUP($N177&amp;$M177,數值索引!$B$3:$G$43,4,FALSE),數值索引!$L$4:$R$10,程式讀取頁!$G177+1,FALSE)*VLOOKUP($H177,數值索引!$L$14:$N$22,3,FALSE))</f>
        <v>116</v>
      </c>
      <c r="S177" s="74">
        <f>INT(HLOOKUP(VLOOKUP($N177&amp;$M177,數值索引!$B$3:$G$43,5,FALSE),數值索引!$L$4:$R$10,程式讀取頁!$G177+1,FALSE)*VLOOKUP($H177,數值索引!$L$14:$N$22,3,FALSE))</f>
        <v>351</v>
      </c>
      <c r="T177" s="74">
        <f>INT(HLOOKUP(VLOOKUP($N177&amp;$M177,數值索引!$B$3:$G$43,6,FALSE),數值索引!$L$4:$R$10,程式讀取頁!$G177+1,FALSE)*VLOOKUP($H177,數值索引!$L$14:$N$22,3,FALSE))</f>
        <v>50</v>
      </c>
      <c r="U177" s="74">
        <v>31720005</v>
      </c>
      <c r="X177" s="74">
        <v>0</v>
      </c>
      <c r="Y177" s="74">
        <v>0</v>
      </c>
      <c r="Z177" s="74">
        <v>0</v>
      </c>
      <c r="AA177" s="74">
        <v>0</v>
      </c>
      <c r="AB177" s="103">
        <v>2</v>
      </c>
      <c r="AC177" s="103">
        <v>12</v>
      </c>
      <c r="AD177" s="91">
        <v>25</v>
      </c>
    </row>
    <row r="178" spans="1:30" s="74" customFormat="1">
      <c r="A178" s="74">
        <v>1</v>
      </c>
      <c r="B178" s="198">
        <v>30050140</v>
      </c>
      <c r="C178" s="74">
        <v>16</v>
      </c>
      <c r="D178" s="74" t="s">
        <v>543</v>
      </c>
      <c r="E178" s="74" t="s">
        <v>1157</v>
      </c>
      <c r="F178" s="74" t="s">
        <v>435</v>
      </c>
      <c r="G178" s="74">
        <v>5</v>
      </c>
      <c r="H178" s="74">
        <v>7</v>
      </c>
      <c r="I178" s="74">
        <v>3005</v>
      </c>
      <c r="J178" s="74">
        <v>7</v>
      </c>
      <c r="L178" s="74">
        <v>1</v>
      </c>
      <c r="M178" s="91" t="s">
        <v>726</v>
      </c>
      <c r="N178" s="156" t="s">
        <v>790</v>
      </c>
      <c r="O178" s="91">
        <f>VLOOKUP(M178,數值索引!$I:$J,2,FALSE)</f>
        <v>31700000</v>
      </c>
      <c r="P178" s="74">
        <f>INT(HLOOKUP(VLOOKUP($N178&amp;$M178,數值索引!$B$3:$G$43,2,FALSE),數值索引!$L$4:$R$10,程式讀取頁!$G178+1,FALSE)*VLOOKUP($H178,數值索引!$L$14:$N$22,3,FALSE))</f>
        <v>351</v>
      </c>
      <c r="Q178" s="74">
        <f>INT(HLOOKUP(VLOOKUP($N178&amp;$M178,數值索引!$B$3:$G$43,3,FALSE),數值索引!$L$4:$R$10,程式讀取頁!$G178+1,FALSE)*VLOOKUP($H178,數值索引!$L$14:$N$22,3,FALSE))</f>
        <v>246</v>
      </c>
      <c r="R178" s="74">
        <f>INT(HLOOKUP(VLOOKUP($N178&amp;$M178,數值索引!$B$3:$G$43,4,FALSE),數值索引!$L$4:$R$10,程式讀取頁!$G178+1,FALSE)*VLOOKUP($H178,數值索引!$L$14:$N$22,3,FALSE))</f>
        <v>168</v>
      </c>
      <c r="S178" s="74">
        <f>INT(HLOOKUP(VLOOKUP($N178&amp;$M178,數值索引!$B$3:$G$43,5,FALSE),數值索引!$L$4:$R$10,程式讀取頁!$G178+1,FALSE)*VLOOKUP($H178,數值索引!$L$14:$N$22,3,FALSE))</f>
        <v>116</v>
      </c>
      <c r="T178" s="74">
        <f>INT(HLOOKUP(VLOOKUP($N178&amp;$M178,數值索引!$B$3:$G$43,6,FALSE),數值索引!$L$4:$R$10,程式讀取頁!$G178+1,FALSE)*VLOOKUP($H178,數值索引!$L$14:$N$22,3,FALSE))</f>
        <v>50</v>
      </c>
      <c r="U178" s="74">
        <v>31720005</v>
      </c>
      <c r="X178" s="74">
        <v>0</v>
      </c>
      <c r="Y178" s="74">
        <v>0</v>
      </c>
      <c r="Z178" s="74">
        <v>0</v>
      </c>
      <c r="AA178" s="74">
        <v>0</v>
      </c>
      <c r="AB178" s="103">
        <v>2</v>
      </c>
      <c r="AC178" s="103">
        <v>12</v>
      </c>
      <c r="AD178" s="91">
        <v>25</v>
      </c>
    </row>
    <row r="179" spans="1:30" s="74" customFormat="1">
      <c r="A179" s="74">
        <v>1</v>
      </c>
      <c r="B179" s="198">
        <v>30050150</v>
      </c>
      <c r="C179" s="74">
        <v>17</v>
      </c>
      <c r="D179" s="74" t="s">
        <v>544</v>
      </c>
      <c r="E179" s="74" t="s">
        <v>1158</v>
      </c>
      <c r="F179" s="74" t="s">
        <v>437</v>
      </c>
      <c r="G179" s="74">
        <v>5</v>
      </c>
      <c r="H179" s="74">
        <v>7</v>
      </c>
      <c r="I179" s="74">
        <v>3005</v>
      </c>
      <c r="J179" s="74">
        <v>7</v>
      </c>
      <c r="L179" s="74">
        <v>1</v>
      </c>
      <c r="M179" s="91" t="s">
        <v>732</v>
      </c>
      <c r="N179" s="156" t="s">
        <v>790</v>
      </c>
      <c r="O179" s="91">
        <f>VLOOKUP(M179,數值索引!$I:$J,2,FALSE)</f>
        <v>31700001</v>
      </c>
      <c r="P179" s="74">
        <f>INT(HLOOKUP(VLOOKUP($N179&amp;$M179,數值索引!$B$3:$G$43,2,FALSE),數值索引!$L$4:$R$10,程式讀取頁!$G179+1,FALSE)*VLOOKUP($H179,數值索引!$L$14:$N$22,3,FALSE))</f>
        <v>50</v>
      </c>
      <c r="Q179" s="74">
        <f>INT(HLOOKUP(VLOOKUP($N179&amp;$M179,數值索引!$B$3:$G$43,3,FALSE),數值索引!$L$4:$R$10,程式讀取頁!$G179+1,FALSE)*VLOOKUP($H179,數值索引!$L$14:$N$22,3,FALSE))</f>
        <v>351</v>
      </c>
      <c r="R179" s="74">
        <f>INT(HLOOKUP(VLOOKUP($N179&amp;$M179,數值索引!$B$3:$G$43,4,FALSE),數值索引!$L$4:$R$10,程式讀取頁!$G179+1,FALSE)*VLOOKUP($H179,數值索引!$L$14:$N$22,3,FALSE))</f>
        <v>116</v>
      </c>
      <c r="S179" s="74">
        <f>INT(HLOOKUP(VLOOKUP($N179&amp;$M179,數值索引!$B$3:$G$43,5,FALSE),數值索引!$L$4:$R$10,程式讀取頁!$G179+1,FALSE)*VLOOKUP($H179,數值索引!$L$14:$N$22,3,FALSE))</f>
        <v>246</v>
      </c>
      <c r="T179" s="74">
        <f>INT(HLOOKUP(VLOOKUP($N179&amp;$M179,數值索引!$B$3:$G$43,6,FALSE),數值索引!$L$4:$R$10,程式讀取頁!$G179+1,FALSE)*VLOOKUP($H179,數值索引!$L$14:$N$22,3,FALSE))</f>
        <v>168</v>
      </c>
      <c r="U179" s="74">
        <v>31720005</v>
      </c>
      <c r="X179" s="74">
        <v>0</v>
      </c>
      <c r="Y179" s="74">
        <v>0</v>
      </c>
      <c r="Z179" s="74">
        <v>0</v>
      </c>
      <c r="AA179" s="74">
        <v>0</v>
      </c>
      <c r="AB179" s="103">
        <v>2</v>
      </c>
      <c r="AC179" s="103">
        <v>12</v>
      </c>
      <c r="AD179" s="91">
        <v>25</v>
      </c>
    </row>
    <row r="180" spans="1:30" s="74" customFormat="1">
      <c r="A180" s="74">
        <v>1</v>
      </c>
      <c r="B180" s="198">
        <v>30050160</v>
      </c>
      <c r="C180" s="74">
        <v>18</v>
      </c>
      <c r="D180" s="74" t="s">
        <v>545</v>
      </c>
      <c r="E180" s="74" t="s">
        <v>1159</v>
      </c>
      <c r="F180" s="74" t="s">
        <v>439</v>
      </c>
      <c r="G180" s="74">
        <v>5</v>
      </c>
      <c r="H180" s="74">
        <v>7</v>
      </c>
      <c r="I180" s="74">
        <v>3005</v>
      </c>
      <c r="J180" s="74">
        <v>7</v>
      </c>
      <c r="L180" s="74">
        <v>1</v>
      </c>
      <c r="M180" s="91" t="s">
        <v>744</v>
      </c>
      <c r="N180" s="156" t="s">
        <v>790</v>
      </c>
      <c r="O180" s="91">
        <f>VLOOKUP(M180,數值索引!$I:$J,2,FALSE)</f>
        <v>31700004</v>
      </c>
      <c r="P180" s="74">
        <f>INT(HLOOKUP(VLOOKUP($N180&amp;$M180,數值索引!$B$3:$G$43,2,FALSE),數值索引!$L$4:$R$10,程式讀取頁!$G180+1,FALSE)*VLOOKUP($H180,數值索引!$L$14:$N$22,3,FALSE))</f>
        <v>116</v>
      </c>
      <c r="Q180" s="74">
        <f>INT(HLOOKUP(VLOOKUP($N180&amp;$M180,數值索引!$B$3:$G$43,3,FALSE),數值索引!$L$4:$R$10,程式讀取頁!$G180+1,FALSE)*VLOOKUP($H180,數值索引!$L$14:$N$22,3,FALSE))</f>
        <v>50</v>
      </c>
      <c r="R180" s="74">
        <f>INT(HLOOKUP(VLOOKUP($N180&amp;$M180,數值索引!$B$3:$G$43,4,FALSE),數值索引!$L$4:$R$10,程式讀取頁!$G180+1,FALSE)*VLOOKUP($H180,數值索引!$L$14:$N$22,3,FALSE))</f>
        <v>246</v>
      </c>
      <c r="S180" s="74">
        <f>INT(HLOOKUP(VLOOKUP($N180&amp;$M180,數值索引!$B$3:$G$43,5,FALSE),數值索引!$L$4:$R$10,程式讀取頁!$G180+1,FALSE)*VLOOKUP($H180,數值索引!$L$14:$N$22,3,FALSE))</f>
        <v>168</v>
      </c>
      <c r="T180" s="74">
        <f>INT(HLOOKUP(VLOOKUP($N180&amp;$M180,數值索引!$B$3:$G$43,6,FALSE),數值索引!$L$4:$R$10,程式讀取頁!$G180+1,FALSE)*VLOOKUP($H180,數值索引!$L$14:$N$22,3,FALSE))</f>
        <v>351</v>
      </c>
      <c r="U180" s="74">
        <v>31720005</v>
      </c>
      <c r="X180" s="74">
        <v>0</v>
      </c>
      <c r="Y180" s="74">
        <v>0</v>
      </c>
      <c r="Z180" s="74">
        <v>0</v>
      </c>
      <c r="AA180" s="74">
        <v>0</v>
      </c>
      <c r="AB180" s="103">
        <v>2</v>
      </c>
      <c r="AC180" s="103">
        <v>12</v>
      </c>
      <c r="AD180" s="91">
        <v>25</v>
      </c>
    </row>
    <row r="181" spans="1:30" s="74" customFormat="1">
      <c r="A181" s="74">
        <v>1</v>
      </c>
      <c r="B181" s="198">
        <v>30050170</v>
      </c>
      <c r="C181" s="74">
        <v>19</v>
      </c>
      <c r="D181" s="74" t="s">
        <v>1160</v>
      </c>
      <c r="E181" s="74" t="s">
        <v>1161</v>
      </c>
      <c r="F181" s="74" t="s">
        <v>441</v>
      </c>
      <c r="G181" s="74">
        <v>5</v>
      </c>
      <c r="H181" s="74">
        <v>7</v>
      </c>
      <c r="I181" s="74">
        <v>3005</v>
      </c>
      <c r="J181" s="74">
        <v>7</v>
      </c>
      <c r="L181" s="74">
        <v>1</v>
      </c>
      <c r="M181" s="91" t="s">
        <v>745</v>
      </c>
      <c r="N181" s="156" t="s">
        <v>790</v>
      </c>
      <c r="O181" s="91">
        <f>VLOOKUP(M181,數值索引!$I:$J,2,FALSE)</f>
        <v>31700004</v>
      </c>
      <c r="P181" s="74">
        <f>INT(HLOOKUP(VLOOKUP($N181&amp;$M181,數值索引!$B$3:$G$43,2,FALSE),數值索引!$L$4:$R$10,程式讀取頁!$G181+1,FALSE)*VLOOKUP($H181,數值索引!$L$14:$N$22,3,FALSE))</f>
        <v>168</v>
      </c>
      <c r="Q181" s="74">
        <f>INT(HLOOKUP(VLOOKUP($N181&amp;$M181,數值索引!$B$3:$G$43,3,FALSE),數值索引!$L$4:$R$10,程式讀取頁!$G181+1,FALSE)*VLOOKUP($H181,數值索引!$L$14:$N$22,3,FALSE))</f>
        <v>116</v>
      </c>
      <c r="R181" s="74">
        <f>INT(HLOOKUP(VLOOKUP($N181&amp;$M181,數值索引!$B$3:$G$43,4,FALSE),數值索引!$L$4:$R$10,程式讀取頁!$G181+1,FALSE)*VLOOKUP($H181,數值索引!$L$14:$N$22,3,FALSE))</f>
        <v>50</v>
      </c>
      <c r="S181" s="74">
        <f>INT(HLOOKUP(VLOOKUP($N181&amp;$M181,數值索引!$B$3:$G$43,5,FALSE),數值索引!$L$4:$R$10,程式讀取頁!$G181+1,FALSE)*VLOOKUP($H181,數值索引!$L$14:$N$22,3,FALSE))</f>
        <v>246</v>
      </c>
      <c r="T181" s="74">
        <f>INT(HLOOKUP(VLOOKUP($N181&amp;$M181,數值索引!$B$3:$G$43,6,FALSE),數值索引!$L$4:$R$10,程式讀取頁!$G181+1,FALSE)*VLOOKUP($H181,數值索引!$L$14:$N$22,3,FALSE))</f>
        <v>351</v>
      </c>
      <c r="U181" s="74">
        <v>31720005</v>
      </c>
      <c r="X181" s="74">
        <v>0</v>
      </c>
      <c r="Y181" s="74">
        <v>0</v>
      </c>
      <c r="Z181" s="74">
        <v>0</v>
      </c>
      <c r="AA181" s="74">
        <v>0</v>
      </c>
      <c r="AB181" s="103">
        <v>2</v>
      </c>
      <c r="AC181" s="103">
        <v>12</v>
      </c>
      <c r="AD181" s="91">
        <v>25</v>
      </c>
    </row>
    <row r="182" spans="1:30" s="74" customFormat="1">
      <c r="A182" s="74">
        <v>1</v>
      </c>
      <c r="B182" s="198">
        <v>30050180</v>
      </c>
      <c r="C182" s="74">
        <v>20</v>
      </c>
      <c r="D182" s="74" t="s">
        <v>1162</v>
      </c>
      <c r="E182" s="74" t="s">
        <v>1163</v>
      </c>
      <c r="F182" s="74" t="s">
        <v>443</v>
      </c>
      <c r="G182" s="74">
        <v>5</v>
      </c>
      <c r="H182" s="74">
        <v>7</v>
      </c>
      <c r="I182" s="74">
        <v>3005</v>
      </c>
      <c r="J182" s="74">
        <v>7</v>
      </c>
      <c r="L182" s="74">
        <v>1</v>
      </c>
      <c r="M182" s="91" t="s">
        <v>729</v>
      </c>
      <c r="N182" s="156" t="s">
        <v>790</v>
      </c>
      <c r="O182" s="91">
        <f>VLOOKUP(M182,數值索引!$I:$J,2,FALSE)</f>
        <v>31700000</v>
      </c>
      <c r="P182" s="74">
        <f>INT(HLOOKUP(VLOOKUP($N182&amp;$M182,數值索引!$B$3:$G$43,2,FALSE),數值索引!$L$4:$R$10,程式讀取頁!$G182+1,FALSE)*VLOOKUP($H182,數值索引!$L$14:$N$22,3,FALSE))</f>
        <v>351</v>
      </c>
      <c r="Q182" s="74">
        <f>INT(HLOOKUP(VLOOKUP($N182&amp;$M182,數值索引!$B$3:$G$43,3,FALSE),數值索引!$L$4:$R$10,程式讀取頁!$G182+1,FALSE)*VLOOKUP($H182,數值索引!$L$14:$N$22,3,FALSE))</f>
        <v>116</v>
      </c>
      <c r="R182" s="74">
        <f>INT(HLOOKUP(VLOOKUP($N182&amp;$M182,數值索引!$B$3:$G$43,4,FALSE),數值索引!$L$4:$R$10,程式讀取頁!$G182+1,FALSE)*VLOOKUP($H182,數值索引!$L$14:$N$22,3,FALSE))</f>
        <v>50</v>
      </c>
      <c r="S182" s="74">
        <f>INT(HLOOKUP(VLOOKUP($N182&amp;$M182,數值索引!$B$3:$G$43,5,FALSE),數值索引!$L$4:$R$10,程式讀取頁!$G182+1,FALSE)*VLOOKUP($H182,數值索引!$L$14:$N$22,3,FALSE))</f>
        <v>168</v>
      </c>
      <c r="T182" s="74">
        <f>INT(HLOOKUP(VLOOKUP($N182&amp;$M182,數值索引!$B$3:$G$43,6,FALSE),數值索引!$L$4:$R$10,程式讀取頁!$G182+1,FALSE)*VLOOKUP($H182,數值索引!$L$14:$N$22,3,FALSE))</f>
        <v>246</v>
      </c>
      <c r="U182" s="74">
        <v>31720005</v>
      </c>
      <c r="X182" s="74">
        <v>0</v>
      </c>
      <c r="Y182" s="74">
        <v>0</v>
      </c>
      <c r="Z182" s="74">
        <v>0</v>
      </c>
      <c r="AA182" s="74">
        <v>0</v>
      </c>
      <c r="AB182" s="103">
        <v>2</v>
      </c>
      <c r="AC182" s="103">
        <v>12</v>
      </c>
      <c r="AD182" s="91">
        <v>25</v>
      </c>
    </row>
    <row r="183" spans="1:30" s="74" customFormat="1">
      <c r="A183" s="74">
        <v>1</v>
      </c>
      <c r="B183" s="198">
        <v>30050190</v>
      </c>
      <c r="C183" s="74">
        <v>21</v>
      </c>
      <c r="D183" s="74" t="s">
        <v>546</v>
      </c>
      <c r="E183" s="74" t="s">
        <v>1164</v>
      </c>
      <c r="F183" s="74" t="s">
        <v>445</v>
      </c>
      <c r="G183" s="74">
        <v>5</v>
      </c>
      <c r="H183" s="74">
        <v>7</v>
      </c>
      <c r="I183" s="74">
        <v>3005</v>
      </c>
      <c r="J183" s="74">
        <v>7</v>
      </c>
      <c r="L183" s="74">
        <v>1</v>
      </c>
      <c r="M183" s="91" t="s">
        <v>745</v>
      </c>
      <c r="N183" s="156" t="s">
        <v>790</v>
      </c>
      <c r="O183" s="91">
        <f>VLOOKUP(M183,數值索引!$I:$J,2,FALSE)</f>
        <v>31700004</v>
      </c>
      <c r="P183" s="74">
        <f>INT(HLOOKUP(VLOOKUP($N183&amp;$M183,數值索引!$B$3:$G$43,2,FALSE),數值索引!$L$4:$R$10,程式讀取頁!$G183+1,FALSE)*VLOOKUP($H183,數值索引!$L$14:$N$22,3,FALSE))</f>
        <v>168</v>
      </c>
      <c r="Q183" s="74">
        <f>INT(HLOOKUP(VLOOKUP($N183&amp;$M183,數值索引!$B$3:$G$43,3,FALSE),數值索引!$L$4:$R$10,程式讀取頁!$G183+1,FALSE)*VLOOKUP($H183,數值索引!$L$14:$N$22,3,FALSE))</f>
        <v>116</v>
      </c>
      <c r="R183" s="74">
        <f>INT(HLOOKUP(VLOOKUP($N183&amp;$M183,數值索引!$B$3:$G$43,4,FALSE),數值索引!$L$4:$R$10,程式讀取頁!$G183+1,FALSE)*VLOOKUP($H183,數值索引!$L$14:$N$22,3,FALSE))</f>
        <v>50</v>
      </c>
      <c r="S183" s="74">
        <f>INT(HLOOKUP(VLOOKUP($N183&amp;$M183,數值索引!$B$3:$G$43,5,FALSE),數值索引!$L$4:$R$10,程式讀取頁!$G183+1,FALSE)*VLOOKUP($H183,數值索引!$L$14:$N$22,3,FALSE))</f>
        <v>246</v>
      </c>
      <c r="T183" s="74">
        <f>INT(HLOOKUP(VLOOKUP($N183&amp;$M183,數值索引!$B$3:$G$43,6,FALSE),數值索引!$L$4:$R$10,程式讀取頁!$G183+1,FALSE)*VLOOKUP($H183,數值索引!$L$14:$N$22,3,FALSE))</f>
        <v>351</v>
      </c>
      <c r="U183" s="74">
        <v>31720005</v>
      </c>
      <c r="X183" s="74">
        <v>0</v>
      </c>
      <c r="Y183" s="74">
        <v>0</v>
      </c>
      <c r="Z183" s="74">
        <v>0</v>
      </c>
      <c r="AA183" s="74">
        <v>0</v>
      </c>
      <c r="AB183" s="103">
        <v>2</v>
      </c>
      <c r="AC183" s="103">
        <v>12</v>
      </c>
      <c r="AD183" s="91">
        <v>25</v>
      </c>
    </row>
    <row r="184" spans="1:30" s="74" customFormat="1">
      <c r="A184" s="74">
        <v>1</v>
      </c>
      <c r="B184" s="198">
        <v>30050200</v>
      </c>
      <c r="C184" s="74">
        <v>22</v>
      </c>
      <c r="D184" s="74" t="s">
        <v>547</v>
      </c>
      <c r="E184" s="74" t="s">
        <v>1165</v>
      </c>
      <c r="F184" s="74" t="s">
        <v>447</v>
      </c>
      <c r="G184" s="74">
        <v>5</v>
      </c>
      <c r="H184" s="74">
        <v>7</v>
      </c>
      <c r="I184" s="74">
        <v>3005</v>
      </c>
      <c r="J184" s="74">
        <v>7</v>
      </c>
      <c r="L184" s="74">
        <v>1</v>
      </c>
      <c r="M184" s="91" t="s">
        <v>737</v>
      </c>
      <c r="N184" s="156" t="s">
        <v>790</v>
      </c>
      <c r="O184" s="91">
        <f>VLOOKUP(M184,數值索引!$I:$J,2,FALSE)</f>
        <v>31700002</v>
      </c>
      <c r="P184" s="74">
        <f>INT(HLOOKUP(VLOOKUP($N184&amp;$M184,數值索引!$B$3:$G$43,2,FALSE),數值索引!$L$4:$R$10,程式讀取頁!$G184+1,FALSE)*VLOOKUP($H184,數值索引!$L$14:$N$22,3,FALSE))</f>
        <v>168</v>
      </c>
      <c r="Q184" s="74">
        <f>INT(HLOOKUP(VLOOKUP($N184&amp;$M184,數值索引!$B$3:$G$43,3,FALSE),數值索引!$L$4:$R$10,程式讀取頁!$G184+1,FALSE)*VLOOKUP($H184,數值索引!$L$14:$N$22,3,FALSE))</f>
        <v>116</v>
      </c>
      <c r="R184" s="74">
        <f>INT(HLOOKUP(VLOOKUP($N184&amp;$M184,數值索引!$B$3:$G$43,4,FALSE),數值索引!$L$4:$R$10,程式讀取頁!$G184+1,FALSE)*VLOOKUP($H184,數值索引!$L$14:$N$22,3,FALSE))</f>
        <v>351</v>
      </c>
      <c r="S184" s="74">
        <f>INT(HLOOKUP(VLOOKUP($N184&amp;$M184,數值索引!$B$3:$G$43,5,FALSE),數值索引!$L$4:$R$10,程式讀取頁!$G184+1,FALSE)*VLOOKUP($H184,數值索引!$L$14:$N$22,3,FALSE))</f>
        <v>50</v>
      </c>
      <c r="T184" s="74">
        <f>INT(HLOOKUP(VLOOKUP($N184&amp;$M184,數值索引!$B$3:$G$43,6,FALSE),數值索引!$L$4:$R$10,程式讀取頁!$G184+1,FALSE)*VLOOKUP($H184,數值索引!$L$14:$N$22,3,FALSE))</f>
        <v>246</v>
      </c>
      <c r="U184" s="74">
        <v>31720005</v>
      </c>
      <c r="X184" s="74">
        <v>0</v>
      </c>
      <c r="Y184" s="74">
        <v>0</v>
      </c>
      <c r="Z184" s="74">
        <v>0</v>
      </c>
      <c r="AA184" s="74">
        <v>0</v>
      </c>
      <c r="AB184" s="103">
        <v>2</v>
      </c>
      <c r="AC184" s="103">
        <v>12</v>
      </c>
      <c r="AD184" s="91">
        <v>25</v>
      </c>
    </row>
    <row r="185" spans="1:30" s="74" customFormat="1">
      <c r="A185" s="74">
        <v>1</v>
      </c>
      <c r="B185" s="198">
        <v>30050210</v>
      </c>
      <c r="C185" s="74">
        <v>23</v>
      </c>
      <c r="D185" s="74" t="s">
        <v>548</v>
      </c>
      <c r="E185" s="74" t="s">
        <v>1166</v>
      </c>
      <c r="F185" s="74" t="s">
        <v>449</v>
      </c>
      <c r="G185" s="74">
        <v>5</v>
      </c>
      <c r="H185" s="74">
        <v>7</v>
      </c>
      <c r="I185" s="74">
        <v>3005</v>
      </c>
      <c r="J185" s="74">
        <v>7</v>
      </c>
      <c r="L185" s="74">
        <v>1</v>
      </c>
      <c r="M185" s="91" t="s">
        <v>741</v>
      </c>
      <c r="N185" s="156" t="s">
        <v>790</v>
      </c>
      <c r="O185" s="91">
        <f>VLOOKUP(M185,數值索引!$I:$J,2,FALSE)</f>
        <v>31700003</v>
      </c>
      <c r="P185" s="74">
        <f>INT(HLOOKUP(VLOOKUP($N185&amp;$M185,數值索引!$B$3:$G$43,2,FALSE),數值索引!$L$4:$R$10,程式讀取頁!$G185+1,FALSE)*VLOOKUP($H185,數值索引!$L$14:$N$22,3,FALSE))</f>
        <v>168</v>
      </c>
      <c r="Q185" s="74">
        <f>INT(HLOOKUP(VLOOKUP($N185&amp;$M185,數值索引!$B$3:$G$43,3,FALSE),數值索引!$L$4:$R$10,程式讀取頁!$G185+1,FALSE)*VLOOKUP($H185,數值索引!$L$14:$N$22,3,FALSE))</f>
        <v>116</v>
      </c>
      <c r="R185" s="74">
        <f>INT(HLOOKUP(VLOOKUP($N185&amp;$M185,數值索引!$B$3:$G$43,4,FALSE),數值索引!$L$4:$R$10,程式讀取頁!$G185+1,FALSE)*VLOOKUP($H185,數值索引!$L$14:$N$22,3,FALSE))</f>
        <v>50</v>
      </c>
      <c r="S185" s="74">
        <f>INT(HLOOKUP(VLOOKUP($N185&amp;$M185,數值索引!$B$3:$G$43,5,FALSE),數值索引!$L$4:$R$10,程式讀取頁!$G185+1,FALSE)*VLOOKUP($H185,數值索引!$L$14:$N$22,3,FALSE))</f>
        <v>351</v>
      </c>
      <c r="T185" s="74">
        <f>INT(HLOOKUP(VLOOKUP($N185&amp;$M185,數值索引!$B$3:$G$43,6,FALSE),數值索引!$L$4:$R$10,程式讀取頁!$G185+1,FALSE)*VLOOKUP($H185,數值索引!$L$14:$N$22,3,FALSE))</f>
        <v>246</v>
      </c>
      <c r="U185" s="74">
        <v>31720005</v>
      </c>
      <c r="X185" s="74">
        <v>0</v>
      </c>
      <c r="Y185" s="74">
        <v>0</v>
      </c>
      <c r="Z185" s="74">
        <v>0</v>
      </c>
      <c r="AA185" s="74">
        <v>0</v>
      </c>
      <c r="AB185" s="103">
        <v>2</v>
      </c>
      <c r="AC185" s="103">
        <v>12</v>
      </c>
      <c r="AD185" s="91">
        <v>25</v>
      </c>
    </row>
    <row r="186" spans="1:30" s="74" customFormat="1">
      <c r="A186" s="74">
        <v>1</v>
      </c>
      <c r="B186" s="198">
        <v>30050220</v>
      </c>
      <c r="C186" s="74">
        <v>24</v>
      </c>
      <c r="D186" s="74" t="s">
        <v>1167</v>
      </c>
      <c r="E186" s="74" t="s">
        <v>1168</v>
      </c>
      <c r="F186" s="74" t="s">
        <v>451</v>
      </c>
      <c r="G186" s="74">
        <v>3</v>
      </c>
      <c r="H186" s="74">
        <v>7</v>
      </c>
      <c r="I186" s="74">
        <v>3005</v>
      </c>
      <c r="J186" s="74">
        <v>7</v>
      </c>
      <c r="L186" s="74">
        <v>1</v>
      </c>
      <c r="M186" s="91" t="s">
        <v>730</v>
      </c>
      <c r="N186" s="156" t="s">
        <v>790</v>
      </c>
      <c r="O186" s="91">
        <f>VLOOKUP(M186,數值索引!$I:$J,2,FALSE)</f>
        <v>31700001</v>
      </c>
      <c r="P186" s="74">
        <f>INT(HLOOKUP(VLOOKUP($N186&amp;$M186,數值索引!$B$3:$G$43,2,FALSE),數值索引!$L$4:$R$10,程式讀取頁!$G186+1,FALSE)*VLOOKUP($H186,數值索引!$L$14:$N$22,3,FALSE))</f>
        <v>165</v>
      </c>
      <c r="Q186" s="74">
        <f>INT(HLOOKUP(VLOOKUP($N186&amp;$M186,數值索引!$B$3:$G$43,3,FALSE),數值索引!$L$4:$R$10,程式讀取頁!$G186+1,FALSE)*VLOOKUP($H186,數值索引!$L$14:$N$22,3,FALSE))</f>
        <v>221</v>
      </c>
      <c r="R186" s="74">
        <f>INT(HLOOKUP(VLOOKUP($N186&amp;$M186,數值索引!$B$3:$G$43,4,FALSE),數值索引!$L$4:$R$10,程式讀取頁!$G186+1,FALSE)*VLOOKUP($H186,數值索引!$L$14:$N$22,3,FALSE))</f>
        <v>121</v>
      </c>
      <c r="S186" s="74">
        <f>INT(HLOOKUP(VLOOKUP($N186&amp;$M186,數值索引!$B$3:$G$43,5,FALSE),數值索引!$L$4:$R$10,程式讀取頁!$G186+1,FALSE)*VLOOKUP($H186,數值索引!$L$14:$N$22,3,FALSE))</f>
        <v>42</v>
      </c>
      <c r="T186" s="74">
        <f>INT(HLOOKUP(VLOOKUP($N186&amp;$M186,數值索引!$B$3:$G$43,6,FALSE),數值索引!$L$4:$R$10,程式讀取頁!$G186+1,FALSE)*VLOOKUP($H186,數值索引!$L$14:$N$22,3,FALSE))</f>
        <v>90</v>
      </c>
      <c r="X186" s="74">
        <v>0</v>
      </c>
      <c r="Y186" s="74">
        <v>0</v>
      </c>
      <c r="Z186" s="74">
        <v>0</v>
      </c>
      <c r="AA186" s="74">
        <v>0</v>
      </c>
      <c r="AB186" s="103">
        <v>2</v>
      </c>
      <c r="AC186" s="103">
        <v>12</v>
      </c>
      <c r="AD186" s="91">
        <v>25</v>
      </c>
    </row>
    <row r="187" spans="1:30" s="74" customFormat="1">
      <c r="A187" s="74">
        <v>1</v>
      </c>
      <c r="B187" s="198">
        <v>30050230</v>
      </c>
      <c r="C187" s="74">
        <v>25</v>
      </c>
      <c r="D187" s="74" t="s">
        <v>1169</v>
      </c>
      <c r="E187" s="74" t="s">
        <v>1170</v>
      </c>
      <c r="F187" s="74" t="s">
        <v>549</v>
      </c>
      <c r="G187" s="74">
        <v>4</v>
      </c>
      <c r="H187" s="74">
        <v>7</v>
      </c>
      <c r="I187" s="74">
        <v>3005</v>
      </c>
      <c r="J187" s="74">
        <v>7</v>
      </c>
      <c r="L187" s="74">
        <v>1</v>
      </c>
      <c r="M187" s="91" t="s">
        <v>726</v>
      </c>
      <c r="N187" s="156" t="s">
        <v>790</v>
      </c>
      <c r="O187" s="91">
        <f>VLOOKUP(M187,數值索引!$I:$J,2,FALSE)</f>
        <v>31700000</v>
      </c>
      <c r="P187" s="74">
        <f>INT(HLOOKUP(VLOOKUP($N187&amp;$M187,數值索引!$B$3:$G$43,2,FALSE),數值索引!$L$4:$R$10,程式讀取頁!$G187+1,FALSE)*VLOOKUP($H187,數值索引!$L$14:$N$22,3,FALSE))</f>
        <v>279</v>
      </c>
      <c r="Q187" s="74">
        <f>INT(HLOOKUP(VLOOKUP($N187&amp;$M187,數值索引!$B$3:$G$43,3,FALSE),數值索引!$L$4:$R$10,程式讀取頁!$G187+1,FALSE)*VLOOKUP($H187,數值索引!$L$14:$N$22,3,FALSE))</f>
        <v>202</v>
      </c>
      <c r="R187" s="74">
        <f>INT(HLOOKUP(VLOOKUP($N187&amp;$M187,數值索引!$B$3:$G$43,4,FALSE),數值索引!$L$4:$R$10,程式讀取頁!$G187+1,FALSE)*VLOOKUP($H187,數值索引!$L$14:$N$22,3,FALSE))</f>
        <v>142</v>
      </c>
      <c r="S187" s="74">
        <f>INT(HLOOKUP(VLOOKUP($N187&amp;$M187,數值索引!$B$3:$G$43,5,FALSE),數值索引!$L$4:$R$10,程式讀取頁!$G187+1,FALSE)*VLOOKUP($H187,數值索引!$L$14:$N$22,3,FALSE))</f>
        <v>102</v>
      </c>
      <c r="T187" s="74">
        <f>INT(HLOOKUP(VLOOKUP($N187&amp;$M187,數值索引!$B$3:$G$43,6,FALSE),數值索引!$L$4:$R$10,程式讀取頁!$G187+1,FALSE)*VLOOKUP($H187,數值索引!$L$14:$N$22,3,FALSE))</f>
        <v>46</v>
      </c>
      <c r="X187" s="74">
        <v>0</v>
      </c>
      <c r="Y187" s="74">
        <v>0</v>
      </c>
      <c r="Z187" s="74">
        <v>0</v>
      </c>
      <c r="AA187" s="74">
        <v>0</v>
      </c>
      <c r="AB187" s="103">
        <v>2</v>
      </c>
      <c r="AC187" s="103">
        <v>12</v>
      </c>
      <c r="AD187" s="91">
        <v>25</v>
      </c>
    </row>
    <row r="188" spans="1:30" s="74" customFormat="1">
      <c r="A188" s="74">
        <v>1</v>
      </c>
      <c r="B188" s="198">
        <v>30050240</v>
      </c>
      <c r="C188" s="74">
        <v>26</v>
      </c>
      <c r="D188" s="74" t="s">
        <v>1171</v>
      </c>
      <c r="E188" s="74" t="s">
        <v>1172</v>
      </c>
      <c r="F188" s="74" t="s">
        <v>455</v>
      </c>
      <c r="G188" s="74">
        <v>4</v>
      </c>
      <c r="H188" s="74">
        <v>7</v>
      </c>
      <c r="I188" s="74">
        <v>3005</v>
      </c>
      <c r="J188" s="74">
        <v>7</v>
      </c>
      <c r="L188" s="74">
        <v>1</v>
      </c>
      <c r="M188" s="91" t="s">
        <v>740</v>
      </c>
      <c r="N188" s="156" t="s">
        <v>790</v>
      </c>
      <c r="O188" s="91">
        <f>VLOOKUP(M188,數值索引!$I:$J,2,FALSE)</f>
        <v>31700003</v>
      </c>
      <c r="P188" s="74">
        <f>INT(HLOOKUP(VLOOKUP($N188&amp;$M188,數值索引!$B$3:$G$43,2,FALSE),數值索引!$L$4:$R$10,程式讀取頁!$G188+1,FALSE)*VLOOKUP($H188,數值索引!$L$14:$N$22,3,FALSE))</f>
        <v>102</v>
      </c>
      <c r="Q188" s="74">
        <f>INT(HLOOKUP(VLOOKUP($N188&amp;$M188,數值索引!$B$3:$G$43,3,FALSE),數值索引!$L$4:$R$10,程式讀取頁!$G188+1,FALSE)*VLOOKUP($H188,數值索引!$L$14:$N$22,3,FALSE))</f>
        <v>46</v>
      </c>
      <c r="R188" s="74">
        <f>INT(HLOOKUP(VLOOKUP($N188&amp;$M188,數值索引!$B$3:$G$43,4,FALSE),數值索引!$L$4:$R$10,程式讀取頁!$G188+1,FALSE)*VLOOKUP($H188,數值索引!$L$14:$N$22,3,FALSE))</f>
        <v>202</v>
      </c>
      <c r="S188" s="74">
        <f>INT(HLOOKUP(VLOOKUP($N188&amp;$M188,數值索引!$B$3:$G$43,5,FALSE),數值索引!$L$4:$R$10,程式讀取頁!$G188+1,FALSE)*VLOOKUP($H188,數值索引!$L$14:$N$22,3,FALSE))</f>
        <v>279</v>
      </c>
      <c r="T188" s="74">
        <f>INT(HLOOKUP(VLOOKUP($N188&amp;$M188,數值索引!$B$3:$G$43,6,FALSE),數值索引!$L$4:$R$10,程式讀取頁!$G188+1,FALSE)*VLOOKUP($H188,數值索引!$L$14:$N$22,3,FALSE))</f>
        <v>142</v>
      </c>
      <c r="U188" s="74">
        <v>31720006</v>
      </c>
      <c r="X188" s="74">
        <v>0</v>
      </c>
      <c r="Y188" s="74">
        <v>0</v>
      </c>
      <c r="Z188" s="74">
        <v>0</v>
      </c>
      <c r="AA188" s="74">
        <v>0</v>
      </c>
      <c r="AB188" s="103">
        <v>2</v>
      </c>
      <c r="AC188" s="103">
        <v>12</v>
      </c>
      <c r="AD188" s="91">
        <v>25</v>
      </c>
    </row>
    <row r="189" spans="1:30" s="74" customFormat="1">
      <c r="A189" s="74">
        <v>1</v>
      </c>
      <c r="B189" s="198">
        <v>30050250</v>
      </c>
      <c r="C189" s="74">
        <v>27</v>
      </c>
      <c r="D189" s="74" t="s">
        <v>1173</v>
      </c>
      <c r="E189" s="74" t="s">
        <v>1174</v>
      </c>
      <c r="F189" s="74" t="s">
        <v>457</v>
      </c>
      <c r="G189" s="74">
        <v>5</v>
      </c>
      <c r="H189" s="74">
        <v>7</v>
      </c>
      <c r="I189" s="74">
        <v>3005</v>
      </c>
      <c r="J189" s="74">
        <v>7</v>
      </c>
      <c r="L189" s="74">
        <v>1</v>
      </c>
      <c r="M189" s="91" t="s">
        <v>735</v>
      </c>
      <c r="N189" s="156" t="s">
        <v>790</v>
      </c>
      <c r="O189" s="91">
        <f>VLOOKUP(M189,數值索引!$I:$J,2,FALSE)</f>
        <v>31700002</v>
      </c>
      <c r="P189" s="74">
        <f>INT(HLOOKUP(VLOOKUP($N189&amp;$M189,數值索引!$B$3:$G$43,2,FALSE),數值索引!$L$4:$R$10,程式讀取頁!$G189+1,FALSE)*VLOOKUP($H189,數值索引!$L$14:$N$22,3,FALSE))</f>
        <v>50</v>
      </c>
      <c r="Q189" s="74">
        <f>INT(HLOOKUP(VLOOKUP($N189&amp;$M189,數值索引!$B$3:$G$43,3,FALSE),數值索引!$L$4:$R$10,程式讀取頁!$G189+1,FALSE)*VLOOKUP($H189,數值索引!$L$14:$N$22,3,FALSE))</f>
        <v>246</v>
      </c>
      <c r="R189" s="74">
        <f>INT(HLOOKUP(VLOOKUP($N189&amp;$M189,數值索引!$B$3:$G$43,4,FALSE),數值索引!$L$4:$R$10,程式讀取頁!$G189+1,FALSE)*VLOOKUP($H189,數值索引!$L$14:$N$22,3,FALSE))</f>
        <v>351</v>
      </c>
      <c r="S189" s="74">
        <f>INT(HLOOKUP(VLOOKUP($N189&amp;$M189,數值索引!$B$3:$G$43,5,FALSE),數值索引!$L$4:$R$10,程式讀取頁!$G189+1,FALSE)*VLOOKUP($H189,數值索引!$L$14:$N$22,3,FALSE))</f>
        <v>168</v>
      </c>
      <c r="T189" s="74">
        <f>INT(HLOOKUP(VLOOKUP($N189&amp;$M189,數值索引!$B$3:$G$43,6,FALSE),數值索引!$L$4:$R$10,程式讀取頁!$G189+1,FALSE)*VLOOKUP($H189,數值索引!$L$14:$N$22,3,FALSE))</f>
        <v>116</v>
      </c>
      <c r="U189" s="74">
        <v>31720007</v>
      </c>
      <c r="X189" s="74">
        <v>0</v>
      </c>
      <c r="Y189" s="74">
        <v>0</v>
      </c>
      <c r="Z189" s="74">
        <v>0</v>
      </c>
      <c r="AA189" s="74">
        <v>0</v>
      </c>
      <c r="AB189" s="103">
        <v>2</v>
      </c>
      <c r="AC189" s="103">
        <v>12</v>
      </c>
      <c r="AD189" s="91">
        <v>25</v>
      </c>
    </row>
    <row r="190" spans="1:30" s="74" customFormat="1">
      <c r="A190" s="74">
        <v>1</v>
      </c>
      <c r="B190" s="198">
        <v>30050260</v>
      </c>
      <c r="C190" s="74">
        <v>28</v>
      </c>
      <c r="D190" s="74" t="s">
        <v>1175</v>
      </c>
      <c r="E190" s="74" t="s">
        <v>1176</v>
      </c>
      <c r="F190" s="74" t="s">
        <v>458</v>
      </c>
      <c r="G190" s="74">
        <v>4</v>
      </c>
      <c r="H190" s="74">
        <v>7</v>
      </c>
      <c r="I190" s="74">
        <v>3005</v>
      </c>
      <c r="J190" s="74">
        <v>7</v>
      </c>
      <c r="L190" s="74">
        <v>1</v>
      </c>
      <c r="M190" s="91" t="s">
        <v>737</v>
      </c>
      <c r="N190" s="156" t="s">
        <v>790</v>
      </c>
      <c r="O190" s="91">
        <f>VLOOKUP(M190,數值索引!$I:$J,2,FALSE)</f>
        <v>31700002</v>
      </c>
      <c r="P190" s="74">
        <f>INT(HLOOKUP(VLOOKUP($N190&amp;$M190,數值索引!$B$3:$G$43,2,FALSE),數值索引!$L$4:$R$10,程式讀取頁!$G190+1,FALSE)*VLOOKUP($H190,數值索引!$L$14:$N$22,3,FALSE))</f>
        <v>142</v>
      </c>
      <c r="Q190" s="74">
        <f>INT(HLOOKUP(VLOOKUP($N190&amp;$M190,數值索引!$B$3:$G$43,3,FALSE),數值索引!$L$4:$R$10,程式讀取頁!$G190+1,FALSE)*VLOOKUP($H190,數值索引!$L$14:$N$22,3,FALSE))</f>
        <v>102</v>
      </c>
      <c r="R190" s="74">
        <f>INT(HLOOKUP(VLOOKUP($N190&amp;$M190,數值索引!$B$3:$G$43,4,FALSE),數值索引!$L$4:$R$10,程式讀取頁!$G190+1,FALSE)*VLOOKUP($H190,數值索引!$L$14:$N$22,3,FALSE))</f>
        <v>279</v>
      </c>
      <c r="S190" s="74">
        <f>INT(HLOOKUP(VLOOKUP($N190&amp;$M190,數值索引!$B$3:$G$43,5,FALSE),數值索引!$L$4:$R$10,程式讀取頁!$G190+1,FALSE)*VLOOKUP($H190,數值索引!$L$14:$N$22,3,FALSE))</f>
        <v>46</v>
      </c>
      <c r="T190" s="74">
        <f>INT(HLOOKUP(VLOOKUP($N190&amp;$M190,數值索引!$B$3:$G$43,6,FALSE),數值索引!$L$4:$R$10,程式讀取頁!$G190+1,FALSE)*VLOOKUP($H190,數值索引!$L$14:$N$22,3,FALSE))</f>
        <v>202</v>
      </c>
      <c r="X190" s="74">
        <v>0</v>
      </c>
      <c r="Y190" s="74">
        <v>0</v>
      </c>
      <c r="Z190" s="74">
        <v>0</v>
      </c>
      <c r="AA190" s="74">
        <v>0</v>
      </c>
      <c r="AB190" s="103">
        <v>2</v>
      </c>
      <c r="AC190" s="103">
        <v>12</v>
      </c>
      <c r="AD190" s="91">
        <v>25</v>
      </c>
    </row>
    <row r="191" spans="1:30" s="74" customFormat="1">
      <c r="A191" s="74">
        <v>1</v>
      </c>
      <c r="B191" s="198">
        <v>30050270</v>
      </c>
      <c r="C191" s="74">
        <v>29</v>
      </c>
      <c r="D191" s="74" t="s">
        <v>1177</v>
      </c>
      <c r="E191" s="74" t="s">
        <v>1178</v>
      </c>
      <c r="F191" s="74" t="s">
        <v>460</v>
      </c>
      <c r="G191" s="74">
        <v>5</v>
      </c>
      <c r="H191" s="74">
        <v>7</v>
      </c>
      <c r="I191" s="74">
        <v>3005</v>
      </c>
      <c r="J191" s="74">
        <v>7</v>
      </c>
      <c r="L191" s="74">
        <v>1</v>
      </c>
      <c r="M191" s="91" t="s">
        <v>731</v>
      </c>
      <c r="N191" s="156" t="s">
        <v>790</v>
      </c>
      <c r="O191" s="91">
        <f>VLOOKUP(M191,數值索引!$I:$J,2,FALSE)</f>
        <v>31700001</v>
      </c>
      <c r="P191" s="74">
        <f>INT(HLOOKUP(VLOOKUP($N191&amp;$M191,數值索引!$B$3:$G$43,2,FALSE),數值索引!$L$4:$R$10,程式讀取頁!$G191+1,FALSE)*VLOOKUP($H191,數值索引!$L$14:$N$22,3,FALSE))</f>
        <v>116</v>
      </c>
      <c r="Q191" s="74">
        <f>INT(HLOOKUP(VLOOKUP($N191&amp;$M191,數值索引!$B$3:$G$43,3,FALSE),數值索引!$L$4:$R$10,程式讀取頁!$G191+1,FALSE)*VLOOKUP($H191,數值索引!$L$14:$N$22,3,FALSE))</f>
        <v>351</v>
      </c>
      <c r="R191" s="74">
        <f>INT(HLOOKUP(VLOOKUP($N191&amp;$M191,數值索引!$B$3:$G$43,4,FALSE),數值索引!$L$4:$R$10,程式讀取頁!$G191+1,FALSE)*VLOOKUP($H191,數值索引!$L$14:$N$22,3,FALSE))</f>
        <v>246</v>
      </c>
      <c r="S191" s="74">
        <f>INT(HLOOKUP(VLOOKUP($N191&amp;$M191,數值索引!$B$3:$G$43,5,FALSE),數值索引!$L$4:$R$10,程式讀取頁!$G191+1,FALSE)*VLOOKUP($H191,數值索引!$L$14:$N$22,3,FALSE))</f>
        <v>168</v>
      </c>
      <c r="T191" s="74">
        <f>INT(HLOOKUP(VLOOKUP($N191&amp;$M191,數值索引!$B$3:$G$43,6,FALSE),數值索引!$L$4:$R$10,程式讀取頁!$G191+1,FALSE)*VLOOKUP($H191,數值索引!$L$14:$N$22,3,FALSE))</f>
        <v>50</v>
      </c>
      <c r="U191" s="74">
        <v>31720008</v>
      </c>
      <c r="X191" s="74">
        <v>0</v>
      </c>
      <c r="Y191" s="74">
        <v>0</v>
      </c>
      <c r="Z191" s="74">
        <v>0</v>
      </c>
      <c r="AA191" s="74">
        <v>0</v>
      </c>
      <c r="AB191" s="103">
        <v>2</v>
      </c>
      <c r="AC191" s="103">
        <v>12</v>
      </c>
      <c r="AD191" s="91">
        <v>25</v>
      </c>
    </row>
    <row r="192" spans="1:30" s="74" customFormat="1">
      <c r="A192" s="74">
        <v>1</v>
      </c>
      <c r="B192" s="198">
        <v>30050280</v>
      </c>
      <c r="C192" s="74">
        <v>30</v>
      </c>
      <c r="D192" s="74" t="s">
        <v>1179</v>
      </c>
      <c r="E192" s="74" t="s">
        <v>1180</v>
      </c>
      <c r="F192" s="74" t="s">
        <v>462</v>
      </c>
      <c r="G192" s="74">
        <v>5</v>
      </c>
      <c r="H192" s="74">
        <v>7</v>
      </c>
      <c r="I192" s="74">
        <v>3005</v>
      </c>
      <c r="J192" s="74">
        <v>7</v>
      </c>
      <c r="L192" s="74">
        <v>1</v>
      </c>
      <c r="M192" s="91" t="s">
        <v>745</v>
      </c>
      <c r="N192" s="156" t="s">
        <v>790</v>
      </c>
      <c r="O192" s="91">
        <f>VLOOKUP(M192,數值索引!$I:$J,2,FALSE)</f>
        <v>31700004</v>
      </c>
      <c r="P192" s="74">
        <f>INT(HLOOKUP(VLOOKUP($N192&amp;$M192,數值索引!$B$3:$G$43,2,FALSE),數值索引!$L$4:$R$10,程式讀取頁!$G192+1,FALSE)*VLOOKUP($H192,數值索引!$L$14:$N$22,3,FALSE))</f>
        <v>168</v>
      </c>
      <c r="Q192" s="74">
        <f>INT(HLOOKUP(VLOOKUP($N192&amp;$M192,數值索引!$B$3:$G$43,3,FALSE),數值索引!$L$4:$R$10,程式讀取頁!$G192+1,FALSE)*VLOOKUP($H192,數值索引!$L$14:$N$22,3,FALSE))</f>
        <v>116</v>
      </c>
      <c r="R192" s="74">
        <f>INT(HLOOKUP(VLOOKUP($N192&amp;$M192,數值索引!$B$3:$G$43,4,FALSE),數值索引!$L$4:$R$10,程式讀取頁!$G192+1,FALSE)*VLOOKUP($H192,數值索引!$L$14:$N$22,3,FALSE))</f>
        <v>50</v>
      </c>
      <c r="S192" s="74">
        <f>INT(HLOOKUP(VLOOKUP($N192&amp;$M192,數值索引!$B$3:$G$43,5,FALSE),數值索引!$L$4:$R$10,程式讀取頁!$G192+1,FALSE)*VLOOKUP($H192,數值索引!$L$14:$N$22,3,FALSE))</f>
        <v>246</v>
      </c>
      <c r="T192" s="74">
        <f>INT(HLOOKUP(VLOOKUP($N192&amp;$M192,數值索引!$B$3:$G$43,6,FALSE),數值索引!$L$4:$R$10,程式讀取頁!$G192+1,FALSE)*VLOOKUP($H192,數值索引!$L$14:$N$22,3,FALSE))</f>
        <v>351</v>
      </c>
      <c r="U192" s="74">
        <v>31720009</v>
      </c>
      <c r="X192" s="74">
        <v>0</v>
      </c>
      <c r="Y192" s="74">
        <v>0</v>
      </c>
      <c r="Z192" s="74">
        <v>0</v>
      </c>
      <c r="AA192" s="74">
        <v>0</v>
      </c>
      <c r="AB192" s="103">
        <v>2</v>
      </c>
      <c r="AC192" s="103">
        <v>12</v>
      </c>
      <c r="AD192" s="91">
        <v>25</v>
      </c>
    </row>
    <row r="193" spans="1:30" s="74" customFormat="1">
      <c r="A193" s="74">
        <v>1</v>
      </c>
      <c r="B193" s="198">
        <v>30050290</v>
      </c>
      <c r="C193" s="74">
        <v>31</v>
      </c>
      <c r="D193" s="74" t="s">
        <v>1181</v>
      </c>
      <c r="E193" s="74" t="s">
        <v>1182</v>
      </c>
      <c r="F193" s="74" t="s">
        <v>464</v>
      </c>
      <c r="G193" s="74">
        <v>5</v>
      </c>
      <c r="H193" s="74">
        <v>7</v>
      </c>
      <c r="I193" s="74">
        <v>3005</v>
      </c>
      <c r="J193" s="74">
        <v>7</v>
      </c>
      <c r="L193" s="74">
        <v>1</v>
      </c>
      <c r="M193" s="91" t="s">
        <v>728</v>
      </c>
      <c r="N193" s="156" t="s">
        <v>790</v>
      </c>
      <c r="O193" s="91">
        <f>VLOOKUP(M193,數值索引!$I:$J,2,FALSE)</f>
        <v>31700000</v>
      </c>
      <c r="P193" s="74">
        <f>INT(HLOOKUP(VLOOKUP($N193&amp;$M193,數值索引!$B$3:$G$43,2,FALSE),數值索引!$L$4:$R$10,程式讀取頁!$G193+1,FALSE)*VLOOKUP($H193,數值索引!$L$14:$N$22,3,FALSE))</f>
        <v>351</v>
      </c>
      <c r="Q193" s="74">
        <f>INT(HLOOKUP(VLOOKUP($N193&amp;$M193,數值索引!$B$3:$G$43,3,FALSE),數值索引!$L$4:$R$10,程式讀取頁!$G193+1,FALSE)*VLOOKUP($H193,數值索引!$L$14:$N$22,3,FALSE))</f>
        <v>50</v>
      </c>
      <c r="R193" s="74">
        <f>INT(HLOOKUP(VLOOKUP($N193&amp;$M193,數值索引!$B$3:$G$43,4,FALSE),數值索引!$L$4:$R$10,程式讀取頁!$G193+1,FALSE)*VLOOKUP($H193,數值索引!$L$14:$N$22,3,FALSE))</f>
        <v>168</v>
      </c>
      <c r="S193" s="74">
        <f>INT(HLOOKUP(VLOOKUP($N193&amp;$M193,數值索引!$B$3:$G$43,5,FALSE),數值索引!$L$4:$R$10,程式讀取頁!$G193+1,FALSE)*VLOOKUP($H193,數值索引!$L$14:$N$22,3,FALSE))</f>
        <v>246</v>
      </c>
      <c r="T193" s="74">
        <f>INT(HLOOKUP(VLOOKUP($N193&amp;$M193,數值索引!$B$3:$G$43,6,FALSE),數值索引!$L$4:$R$10,程式讀取頁!$G193+1,FALSE)*VLOOKUP($H193,數值索引!$L$14:$N$22,3,FALSE))</f>
        <v>116</v>
      </c>
      <c r="X193" s="74">
        <v>0</v>
      </c>
      <c r="Y193" s="74">
        <v>0</v>
      </c>
      <c r="Z193" s="74">
        <v>0</v>
      </c>
      <c r="AA193" s="74">
        <v>0</v>
      </c>
      <c r="AB193" s="103">
        <v>2</v>
      </c>
      <c r="AC193" s="103">
        <v>12</v>
      </c>
      <c r="AD193" s="91">
        <v>25</v>
      </c>
    </row>
    <row r="194" spans="1:30" s="74" customFormat="1">
      <c r="A194" s="74">
        <v>1</v>
      </c>
      <c r="B194" s="198">
        <v>30050300</v>
      </c>
      <c r="C194" s="74">
        <v>32</v>
      </c>
      <c r="D194" s="74" t="s">
        <v>1183</v>
      </c>
      <c r="E194" s="74" t="s">
        <v>1184</v>
      </c>
      <c r="F194" s="74" t="s">
        <v>465</v>
      </c>
      <c r="G194" s="74">
        <v>3</v>
      </c>
      <c r="H194" s="74">
        <v>7</v>
      </c>
      <c r="I194" s="74">
        <v>3005</v>
      </c>
      <c r="J194" s="74">
        <v>7</v>
      </c>
      <c r="L194" s="74">
        <v>1</v>
      </c>
      <c r="M194" s="91" t="s">
        <v>728</v>
      </c>
      <c r="N194" s="156" t="s">
        <v>790</v>
      </c>
      <c r="O194" s="91">
        <f>VLOOKUP(M194,數值索引!$I:$J,2,FALSE)</f>
        <v>31700000</v>
      </c>
      <c r="P194" s="74">
        <f>INT(HLOOKUP(VLOOKUP($N194&amp;$M194,數值索引!$B$3:$G$43,2,FALSE),數值索引!$L$4:$R$10,程式讀取頁!$G194+1,FALSE)*VLOOKUP($H194,數值索引!$L$14:$N$22,3,FALSE))</f>
        <v>221</v>
      </c>
      <c r="Q194" s="74">
        <f>INT(HLOOKUP(VLOOKUP($N194&amp;$M194,數值索引!$B$3:$G$43,3,FALSE),數值索引!$L$4:$R$10,程式讀取頁!$G194+1,FALSE)*VLOOKUP($H194,數值索引!$L$14:$N$22,3,FALSE))</f>
        <v>42</v>
      </c>
      <c r="R194" s="74">
        <f>INT(HLOOKUP(VLOOKUP($N194&amp;$M194,數值索引!$B$3:$G$43,4,FALSE),數值索引!$L$4:$R$10,程式讀取頁!$G194+1,FALSE)*VLOOKUP($H194,數值索引!$L$14:$N$22,3,FALSE))</f>
        <v>121</v>
      </c>
      <c r="S194" s="74">
        <f>INT(HLOOKUP(VLOOKUP($N194&amp;$M194,數值索引!$B$3:$G$43,5,FALSE),數值索引!$L$4:$R$10,程式讀取頁!$G194+1,FALSE)*VLOOKUP($H194,數值索引!$L$14:$N$22,3,FALSE))</f>
        <v>165</v>
      </c>
      <c r="T194" s="74">
        <f>INT(HLOOKUP(VLOOKUP($N194&amp;$M194,數值索引!$B$3:$G$43,6,FALSE),數值索引!$L$4:$R$10,程式讀取頁!$G194+1,FALSE)*VLOOKUP($H194,數值索引!$L$14:$N$22,3,FALSE))</f>
        <v>90</v>
      </c>
      <c r="X194" s="74">
        <v>0</v>
      </c>
      <c r="Y194" s="74">
        <v>0</v>
      </c>
      <c r="Z194" s="74">
        <v>0</v>
      </c>
      <c r="AA194" s="74">
        <v>0</v>
      </c>
      <c r="AB194" s="103">
        <v>2</v>
      </c>
      <c r="AC194" s="103">
        <v>12</v>
      </c>
      <c r="AD194" s="91">
        <v>25</v>
      </c>
    </row>
    <row r="195" spans="1:30" s="74" customFormat="1">
      <c r="A195" s="74">
        <v>1</v>
      </c>
      <c r="B195" s="198">
        <v>30050310</v>
      </c>
      <c r="C195" s="74">
        <v>33</v>
      </c>
      <c r="D195" s="74" t="s">
        <v>1185</v>
      </c>
      <c r="E195" s="74" t="s">
        <v>1186</v>
      </c>
      <c r="F195" s="74" t="s">
        <v>466</v>
      </c>
      <c r="G195" s="74">
        <v>4</v>
      </c>
      <c r="H195" s="74">
        <v>7</v>
      </c>
      <c r="I195" s="74">
        <v>3005</v>
      </c>
      <c r="J195" s="74">
        <v>7</v>
      </c>
      <c r="L195" s="74">
        <v>1</v>
      </c>
      <c r="M195" s="91" t="s">
        <v>735</v>
      </c>
      <c r="N195" s="156" t="s">
        <v>790</v>
      </c>
      <c r="O195" s="91">
        <f>VLOOKUP(M195,數值索引!$I:$J,2,FALSE)</f>
        <v>31700002</v>
      </c>
      <c r="P195" s="74">
        <f>INT(HLOOKUP(VLOOKUP($N195&amp;$M195,數值索引!$B$3:$G$43,2,FALSE),數值索引!$L$4:$R$10,程式讀取頁!$G195+1,FALSE)*VLOOKUP($H195,數值索引!$L$14:$N$22,3,FALSE))</f>
        <v>46</v>
      </c>
      <c r="Q195" s="74">
        <f>INT(HLOOKUP(VLOOKUP($N195&amp;$M195,數值索引!$B$3:$G$43,3,FALSE),數值索引!$L$4:$R$10,程式讀取頁!$G195+1,FALSE)*VLOOKUP($H195,數值索引!$L$14:$N$22,3,FALSE))</f>
        <v>202</v>
      </c>
      <c r="R195" s="74">
        <f>INT(HLOOKUP(VLOOKUP($N195&amp;$M195,數值索引!$B$3:$G$43,4,FALSE),數值索引!$L$4:$R$10,程式讀取頁!$G195+1,FALSE)*VLOOKUP($H195,數值索引!$L$14:$N$22,3,FALSE))</f>
        <v>279</v>
      </c>
      <c r="S195" s="74">
        <f>INT(HLOOKUP(VLOOKUP($N195&amp;$M195,數值索引!$B$3:$G$43,5,FALSE),數值索引!$L$4:$R$10,程式讀取頁!$G195+1,FALSE)*VLOOKUP($H195,數值索引!$L$14:$N$22,3,FALSE))</f>
        <v>142</v>
      </c>
      <c r="T195" s="74">
        <f>INT(HLOOKUP(VLOOKUP($N195&amp;$M195,數值索引!$B$3:$G$43,6,FALSE),數值索引!$L$4:$R$10,程式讀取頁!$G195+1,FALSE)*VLOOKUP($H195,數值索引!$L$14:$N$22,3,FALSE))</f>
        <v>102</v>
      </c>
      <c r="X195" s="74">
        <v>0</v>
      </c>
      <c r="Y195" s="74">
        <v>0</v>
      </c>
      <c r="Z195" s="74">
        <v>0</v>
      </c>
      <c r="AA195" s="74">
        <v>0</v>
      </c>
      <c r="AB195" s="103">
        <v>2</v>
      </c>
      <c r="AC195" s="103">
        <v>12</v>
      </c>
      <c r="AD195" s="91">
        <v>25</v>
      </c>
    </row>
    <row r="196" spans="1:30" s="74" customFormat="1">
      <c r="A196" s="74">
        <v>1</v>
      </c>
      <c r="B196" s="198">
        <v>30050320</v>
      </c>
      <c r="C196" s="74">
        <v>34</v>
      </c>
      <c r="D196" s="74" t="s">
        <v>550</v>
      </c>
      <c r="E196" s="74" t="s">
        <v>1187</v>
      </c>
      <c r="F196" s="74" t="s">
        <v>467</v>
      </c>
      <c r="G196" s="74">
        <v>4</v>
      </c>
      <c r="H196" s="74">
        <v>7</v>
      </c>
      <c r="I196" s="74">
        <v>3005</v>
      </c>
      <c r="J196" s="74">
        <v>7</v>
      </c>
      <c r="L196" s="74">
        <v>1</v>
      </c>
      <c r="M196" s="91" t="s">
        <v>727</v>
      </c>
      <c r="N196" s="156" t="s">
        <v>790</v>
      </c>
      <c r="O196" s="91">
        <f>VLOOKUP(M196,數值索引!$I:$J,2,FALSE)</f>
        <v>31700000</v>
      </c>
      <c r="P196" s="74">
        <f>INT(HLOOKUP(VLOOKUP($N196&amp;$M196,數值索引!$B$3:$G$43,2,FALSE),數值索引!$L$4:$R$10,程式讀取頁!$G196+1,FALSE)*VLOOKUP($H196,數值索引!$L$14:$N$22,3,FALSE))</f>
        <v>279</v>
      </c>
      <c r="Q196" s="74">
        <f>INT(HLOOKUP(VLOOKUP($N196&amp;$M196,數值索引!$B$3:$G$43,3,FALSE),數值索引!$L$4:$R$10,程式讀取頁!$G196+1,FALSE)*VLOOKUP($H196,數值索引!$L$14:$N$22,3,FALSE))</f>
        <v>102</v>
      </c>
      <c r="R196" s="74">
        <f>INT(HLOOKUP(VLOOKUP($N196&amp;$M196,數值索引!$B$3:$G$43,4,FALSE),數值索引!$L$4:$R$10,程式讀取頁!$G196+1,FALSE)*VLOOKUP($H196,數值索引!$L$14:$N$22,3,FALSE))</f>
        <v>202</v>
      </c>
      <c r="S196" s="74">
        <f>INT(HLOOKUP(VLOOKUP($N196&amp;$M196,數值索引!$B$3:$G$43,5,FALSE),數值索引!$L$4:$R$10,程式讀取頁!$G196+1,FALSE)*VLOOKUP($H196,數值索引!$L$14:$N$22,3,FALSE))</f>
        <v>46</v>
      </c>
      <c r="T196" s="74">
        <f>INT(HLOOKUP(VLOOKUP($N196&amp;$M196,數值索引!$B$3:$G$43,6,FALSE),數值索引!$L$4:$R$10,程式讀取頁!$G196+1,FALSE)*VLOOKUP($H196,數值索引!$L$14:$N$22,3,FALSE))</f>
        <v>142</v>
      </c>
      <c r="X196" s="74">
        <v>0</v>
      </c>
      <c r="Y196" s="74">
        <v>0</v>
      </c>
      <c r="Z196" s="74">
        <v>0</v>
      </c>
      <c r="AA196" s="74">
        <v>0</v>
      </c>
      <c r="AB196" s="103">
        <v>2</v>
      </c>
      <c r="AC196" s="103">
        <v>12</v>
      </c>
      <c r="AD196" s="91">
        <v>25</v>
      </c>
    </row>
    <row r="197" spans="1:30" s="74" customFormat="1">
      <c r="A197" s="74">
        <v>1</v>
      </c>
      <c r="B197" s="198">
        <v>30050330</v>
      </c>
      <c r="C197" s="74">
        <v>35</v>
      </c>
      <c r="D197" s="74" t="s">
        <v>1188</v>
      </c>
      <c r="E197" s="74" t="s">
        <v>1189</v>
      </c>
      <c r="F197" s="74" t="s">
        <v>469</v>
      </c>
      <c r="G197" s="74">
        <v>4</v>
      </c>
      <c r="H197" s="74">
        <v>7</v>
      </c>
      <c r="I197" s="74">
        <v>3005</v>
      </c>
      <c r="J197" s="74">
        <v>7</v>
      </c>
      <c r="L197" s="74">
        <v>1</v>
      </c>
      <c r="M197" s="91" t="s">
        <v>745</v>
      </c>
      <c r="N197" s="156" t="s">
        <v>790</v>
      </c>
      <c r="O197" s="91">
        <f>VLOOKUP(M197,數值索引!$I:$J,2,FALSE)</f>
        <v>31700004</v>
      </c>
      <c r="P197" s="74">
        <f>INT(HLOOKUP(VLOOKUP($N197&amp;$M197,數值索引!$B$3:$G$43,2,FALSE),數值索引!$L$4:$R$10,程式讀取頁!$G197+1,FALSE)*VLOOKUP($H197,數值索引!$L$14:$N$22,3,FALSE))</f>
        <v>142</v>
      </c>
      <c r="Q197" s="74">
        <f>INT(HLOOKUP(VLOOKUP($N197&amp;$M197,數值索引!$B$3:$G$43,3,FALSE),數值索引!$L$4:$R$10,程式讀取頁!$G197+1,FALSE)*VLOOKUP($H197,數值索引!$L$14:$N$22,3,FALSE))</f>
        <v>102</v>
      </c>
      <c r="R197" s="74">
        <f>INT(HLOOKUP(VLOOKUP($N197&amp;$M197,數值索引!$B$3:$G$43,4,FALSE),數值索引!$L$4:$R$10,程式讀取頁!$G197+1,FALSE)*VLOOKUP($H197,數值索引!$L$14:$N$22,3,FALSE))</f>
        <v>46</v>
      </c>
      <c r="S197" s="74">
        <f>INT(HLOOKUP(VLOOKUP($N197&amp;$M197,數值索引!$B$3:$G$43,5,FALSE),數值索引!$L$4:$R$10,程式讀取頁!$G197+1,FALSE)*VLOOKUP($H197,數值索引!$L$14:$N$22,3,FALSE))</f>
        <v>202</v>
      </c>
      <c r="T197" s="74">
        <f>INT(HLOOKUP(VLOOKUP($N197&amp;$M197,數值索引!$B$3:$G$43,6,FALSE),數值索引!$L$4:$R$10,程式讀取頁!$G197+1,FALSE)*VLOOKUP($H197,數值索引!$L$14:$N$22,3,FALSE))</f>
        <v>279</v>
      </c>
      <c r="X197" s="74">
        <v>0</v>
      </c>
      <c r="Y197" s="74">
        <v>0</v>
      </c>
      <c r="Z197" s="74">
        <v>0</v>
      </c>
      <c r="AA197" s="74">
        <v>0</v>
      </c>
      <c r="AB197" s="103">
        <v>2</v>
      </c>
      <c r="AC197" s="103">
        <v>12</v>
      </c>
      <c r="AD197" s="91">
        <v>25</v>
      </c>
    </row>
    <row r="198" spans="1:30" s="74" customFormat="1">
      <c r="A198" s="74">
        <v>1</v>
      </c>
      <c r="B198" s="198">
        <v>30050340</v>
      </c>
      <c r="C198" s="74">
        <v>36</v>
      </c>
      <c r="D198" s="74" t="s">
        <v>1190</v>
      </c>
      <c r="E198" s="74" t="s">
        <v>1191</v>
      </c>
      <c r="F198" s="74" t="s">
        <v>470</v>
      </c>
      <c r="G198" s="74">
        <v>4</v>
      </c>
      <c r="H198" s="74">
        <v>7</v>
      </c>
      <c r="I198" s="74">
        <v>3005</v>
      </c>
      <c r="J198" s="74">
        <v>7</v>
      </c>
      <c r="L198" s="74">
        <v>1</v>
      </c>
      <c r="M198" s="91" t="s">
        <v>739</v>
      </c>
      <c r="N198" s="156" t="s">
        <v>790</v>
      </c>
      <c r="O198" s="91">
        <f>VLOOKUP(M198,數值索引!$I:$J,2,FALSE)</f>
        <v>31700003</v>
      </c>
      <c r="P198" s="74">
        <f>INT(HLOOKUP(VLOOKUP($N198&amp;$M198,數值索引!$B$3:$G$43,2,FALSE),數值索引!$L$4:$R$10,程式讀取頁!$G198+1,FALSE)*VLOOKUP($H198,數值索引!$L$14:$N$22,3,FALSE))</f>
        <v>46</v>
      </c>
      <c r="Q198" s="74">
        <f>INT(HLOOKUP(VLOOKUP($N198&amp;$M198,數值索引!$B$3:$G$43,3,FALSE),數值索引!$L$4:$R$10,程式讀取頁!$G198+1,FALSE)*VLOOKUP($H198,數值索引!$L$14:$N$22,3,FALSE))</f>
        <v>202</v>
      </c>
      <c r="R198" s="74">
        <f>INT(HLOOKUP(VLOOKUP($N198&amp;$M198,數值索引!$B$3:$G$43,4,FALSE),數值索引!$L$4:$R$10,程式讀取頁!$G198+1,FALSE)*VLOOKUP($H198,數值索引!$L$14:$N$22,3,FALSE))</f>
        <v>142</v>
      </c>
      <c r="S198" s="74">
        <f>INT(HLOOKUP(VLOOKUP($N198&amp;$M198,數值索引!$B$3:$G$43,5,FALSE),數值索引!$L$4:$R$10,程式讀取頁!$G198+1,FALSE)*VLOOKUP($H198,數值索引!$L$14:$N$22,3,FALSE))</f>
        <v>279</v>
      </c>
      <c r="T198" s="74">
        <f>INT(HLOOKUP(VLOOKUP($N198&amp;$M198,數值索引!$B$3:$G$43,6,FALSE),數值索引!$L$4:$R$10,程式讀取頁!$G198+1,FALSE)*VLOOKUP($H198,數值索引!$L$14:$N$22,3,FALSE))</f>
        <v>102</v>
      </c>
      <c r="X198" s="74">
        <v>0</v>
      </c>
      <c r="Y198" s="74">
        <v>0</v>
      </c>
      <c r="Z198" s="74">
        <v>0</v>
      </c>
      <c r="AA198" s="74">
        <v>0</v>
      </c>
      <c r="AB198" s="103">
        <v>2</v>
      </c>
      <c r="AC198" s="103">
        <v>12</v>
      </c>
      <c r="AD198" s="91">
        <v>25</v>
      </c>
    </row>
    <row r="199" spans="1:30" s="74" customFormat="1">
      <c r="A199" s="74">
        <v>1</v>
      </c>
      <c r="B199" s="198">
        <v>30050350</v>
      </c>
      <c r="C199" s="74">
        <v>37</v>
      </c>
      <c r="D199" s="74" t="s">
        <v>1192</v>
      </c>
      <c r="E199" s="74" t="s">
        <v>1193</v>
      </c>
      <c r="F199" s="74" t="s">
        <v>471</v>
      </c>
      <c r="G199" s="74">
        <v>4</v>
      </c>
      <c r="H199" s="74">
        <v>7</v>
      </c>
      <c r="I199" s="74">
        <v>3005</v>
      </c>
      <c r="J199" s="74">
        <v>7</v>
      </c>
      <c r="L199" s="74">
        <v>1</v>
      </c>
      <c r="M199" s="91" t="s">
        <v>745</v>
      </c>
      <c r="N199" s="156" t="s">
        <v>790</v>
      </c>
      <c r="O199" s="91">
        <f>VLOOKUP(M199,數值索引!$I:$J,2,FALSE)</f>
        <v>31700004</v>
      </c>
      <c r="P199" s="74">
        <f>INT(HLOOKUP(VLOOKUP($N199&amp;$M199,數值索引!$B$3:$G$43,2,FALSE),數值索引!$L$4:$R$10,程式讀取頁!$G199+1,FALSE)*VLOOKUP($H199,數值索引!$L$14:$N$22,3,FALSE))</f>
        <v>142</v>
      </c>
      <c r="Q199" s="74">
        <f>INT(HLOOKUP(VLOOKUP($N199&amp;$M199,數值索引!$B$3:$G$43,3,FALSE),數值索引!$L$4:$R$10,程式讀取頁!$G199+1,FALSE)*VLOOKUP($H199,數值索引!$L$14:$N$22,3,FALSE))</f>
        <v>102</v>
      </c>
      <c r="R199" s="74">
        <f>INT(HLOOKUP(VLOOKUP($N199&amp;$M199,數值索引!$B$3:$G$43,4,FALSE),數值索引!$L$4:$R$10,程式讀取頁!$G199+1,FALSE)*VLOOKUP($H199,數值索引!$L$14:$N$22,3,FALSE))</f>
        <v>46</v>
      </c>
      <c r="S199" s="74">
        <f>INT(HLOOKUP(VLOOKUP($N199&amp;$M199,數值索引!$B$3:$G$43,5,FALSE),數值索引!$L$4:$R$10,程式讀取頁!$G199+1,FALSE)*VLOOKUP($H199,數值索引!$L$14:$N$22,3,FALSE))</f>
        <v>202</v>
      </c>
      <c r="T199" s="74">
        <f>INT(HLOOKUP(VLOOKUP($N199&amp;$M199,數值索引!$B$3:$G$43,6,FALSE),數值索引!$L$4:$R$10,程式讀取頁!$G199+1,FALSE)*VLOOKUP($H199,數值索引!$L$14:$N$22,3,FALSE))</f>
        <v>279</v>
      </c>
      <c r="X199" s="74">
        <v>0</v>
      </c>
      <c r="Y199" s="74">
        <v>0</v>
      </c>
      <c r="Z199" s="74">
        <v>0</v>
      </c>
      <c r="AA199" s="74">
        <v>0</v>
      </c>
      <c r="AB199" s="103">
        <v>2</v>
      </c>
      <c r="AC199" s="103">
        <v>12</v>
      </c>
      <c r="AD199" s="91">
        <v>25</v>
      </c>
    </row>
    <row r="200" spans="1:30" s="74" customFormat="1">
      <c r="A200" s="74">
        <v>1</v>
      </c>
      <c r="B200" s="198">
        <v>30050360</v>
      </c>
      <c r="C200" s="74">
        <v>38</v>
      </c>
      <c r="D200" s="74" t="s">
        <v>1194</v>
      </c>
      <c r="E200" s="74" t="s">
        <v>1195</v>
      </c>
      <c r="F200" s="74" t="s">
        <v>472</v>
      </c>
      <c r="G200" s="74">
        <v>5</v>
      </c>
      <c r="H200" s="74">
        <v>7</v>
      </c>
      <c r="I200" s="74">
        <v>3005</v>
      </c>
      <c r="J200" s="74">
        <v>7</v>
      </c>
      <c r="L200" s="74">
        <v>1</v>
      </c>
      <c r="M200" s="91" t="s">
        <v>739</v>
      </c>
      <c r="N200" s="156" t="s">
        <v>790</v>
      </c>
      <c r="O200" s="91">
        <f>VLOOKUP(M200,數值索引!$I:$J,2,FALSE)</f>
        <v>31700003</v>
      </c>
      <c r="P200" s="74">
        <f>INT(HLOOKUP(VLOOKUP($N200&amp;$M200,數值索引!$B$3:$G$43,2,FALSE),數值索引!$L$4:$R$10,程式讀取頁!$G200+1,FALSE)*VLOOKUP($H200,數值索引!$L$14:$N$22,3,FALSE))</f>
        <v>50</v>
      </c>
      <c r="Q200" s="74">
        <f>INT(HLOOKUP(VLOOKUP($N200&amp;$M200,數值索引!$B$3:$G$43,3,FALSE),數值索引!$L$4:$R$10,程式讀取頁!$G200+1,FALSE)*VLOOKUP($H200,數值索引!$L$14:$N$22,3,FALSE))</f>
        <v>246</v>
      </c>
      <c r="R200" s="74">
        <f>INT(HLOOKUP(VLOOKUP($N200&amp;$M200,數值索引!$B$3:$G$43,4,FALSE),數值索引!$L$4:$R$10,程式讀取頁!$G200+1,FALSE)*VLOOKUP($H200,數值索引!$L$14:$N$22,3,FALSE))</f>
        <v>168</v>
      </c>
      <c r="S200" s="74">
        <f>INT(HLOOKUP(VLOOKUP($N200&amp;$M200,數值索引!$B$3:$G$43,5,FALSE),數值索引!$L$4:$R$10,程式讀取頁!$G200+1,FALSE)*VLOOKUP($H200,數值索引!$L$14:$N$22,3,FALSE))</f>
        <v>351</v>
      </c>
      <c r="T200" s="74">
        <f>INT(HLOOKUP(VLOOKUP($N200&amp;$M200,數值索引!$B$3:$G$43,6,FALSE),數值索引!$L$4:$R$10,程式讀取頁!$G200+1,FALSE)*VLOOKUP($H200,數值索引!$L$14:$N$22,3,FALSE))</f>
        <v>116</v>
      </c>
      <c r="U200" s="74">
        <v>31720004</v>
      </c>
      <c r="X200" s="74">
        <v>0</v>
      </c>
      <c r="Y200" s="74">
        <v>0</v>
      </c>
      <c r="Z200" s="74">
        <v>0</v>
      </c>
      <c r="AA200" s="74">
        <v>0</v>
      </c>
      <c r="AB200" s="103">
        <v>2</v>
      </c>
      <c r="AC200" s="103">
        <v>12</v>
      </c>
      <c r="AD200" s="91">
        <v>25</v>
      </c>
    </row>
    <row r="201" spans="1:30" s="74" customFormat="1">
      <c r="A201" s="74">
        <v>1</v>
      </c>
      <c r="B201" s="198">
        <v>30050370</v>
      </c>
      <c r="C201" s="74">
        <v>39</v>
      </c>
      <c r="D201" s="74" t="s">
        <v>835</v>
      </c>
      <c r="E201" s="74" t="s">
        <v>1196</v>
      </c>
      <c r="F201" s="74" t="s">
        <v>827</v>
      </c>
      <c r="G201" s="74">
        <v>2</v>
      </c>
      <c r="H201" s="74">
        <v>7</v>
      </c>
      <c r="I201" s="74">
        <v>3005</v>
      </c>
      <c r="J201" s="74">
        <v>7</v>
      </c>
      <c r="L201" s="74">
        <v>1</v>
      </c>
      <c r="M201" s="91" t="s">
        <v>727</v>
      </c>
      <c r="N201" s="156" t="s">
        <v>790</v>
      </c>
      <c r="O201" s="91">
        <f>VLOOKUP(M201,數值索引!$I:$J,2,FALSE)</f>
        <v>31700000</v>
      </c>
      <c r="P201" s="74">
        <f>INT(HLOOKUP(VLOOKUP($N201&amp;$M201,數值索引!$B$3:$G$43,2,FALSE),數值索引!$L$4:$R$10,程式讀取頁!$G201+1,FALSE)*VLOOKUP($H201,數值索引!$L$14:$N$22,3,FALSE))</f>
        <v>176</v>
      </c>
      <c r="Q201" s="74">
        <f>INT(HLOOKUP(VLOOKUP($N201&amp;$M201,數值索引!$B$3:$G$43,3,FALSE),數值索引!$L$4:$R$10,程式讀取頁!$G201+1,FALSE)*VLOOKUP($H201,數值索引!$L$14:$N$22,3,FALSE))</f>
        <v>79</v>
      </c>
      <c r="R201" s="74">
        <f>INT(HLOOKUP(VLOOKUP($N201&amp;$M201,數值索引!$B$3:$G$43,4,FALSE),數值索引!$L$4:$R$10,程式讀取頁!$G201+1,FALSE)*VLOOKUP($H201,數值索引!$L$14:$N$22,3,FALSE))</f>
        <v>136</v>
      </c>
      <c r="S201" s="74">
        <f>INT(HLOOKUP(VLOOKUP($N201&amp;$M201,數值索引!$B$3:$G$43,5,FALSE),數值索引!$L$4:$R$10,程式讀取頁!$G201+1,FALSE)*VLOOKUP($H201,數值索引!$L$14:$N$22,3,FALSE))</f>
        <v>38</v>
      </c>
      <c r="T201" s="74">
        <f>INT(HLOOKUP(VLOOKUP($N201&amp;$M201,數值索引!$B$3:$G$43,6,FALSE),數值索引!$L$4:$R$10,程式讀取頁!$G201+1,FALSE)*VLOOKUP($H201,數值索引!$L$14:$N$22,3,FALSE))</f>
        <v>102</v>
      </c>
      <c r="U201" s="74">
        <v>31720010</v>
      </c>
      <c r="X201" s="74">
        <v>0</v>
      </c>
      <c r="Y201" s="74">
        <v>0</v>
      </c>
      <c r="Z201" s="74">
        <v>0</v>
      </c>
      <c r="AA201" s="74">
        <v>0</v>
      </c>
      <c r="AB201" s="103">
        <v>2</v>
      </c>
      <c r="AC201" s="103">
        <v>12</v>
      </c>
      <c r="AD201" s="91">
        <v>25</v>
      </c>
    </row>
    <row r="202" spans="1:30" s="74" customFormat="1">
      <c r="A202" s="74">
        <v>1</v>
      </c>
      <c r="B202" s="198">
        <v>30050380</v>
      </c>
      <c r="C202" s="74">
        <v>40</v>
      </c>
      <c r="D202" s="74" t="s">
        <v>836</v>
      </c>
      <c r="E202" s="74" t="s">
        <v>1197</v>
      </c>
      <c r="F202" s="74" t="s">
        <v>827</v>
      </c>
      <c r="G202" s="74">
        <v>2</v>
      </c>
      <c r="H202" s="74">
        <v>7</v>
      </c>
      <c r="I202" s="74">
        <v>3005</v>
      </c>
      <c r="J202" s="74">
        <v>7</v>
      </c>
      <c r="L202" s="74">
        <v>1</v>
      </c>
      <c r="M202" s="91" t="s">
        <v>743</v>
      </c>
      <c r="N202" s="156" t="s">
        <v>790</v>
      </c>
      <c r="O202" s="91">
        <f>VLOOKUP(M202,數值索引!$I:$J,2,FALSE)</f>
        <v>31700004</v>
      </c>
      <c r="P202" s="74">
        <f>INT(HLOOKUP(VLOOKUP($N202&amp;$M202,數值索引!$B$3:$G$43,2,FALSE),數值索引!$L$4:$R$10,程式讀取頁!$G202+1,FALSE)*VLOOKUP($H202,數值索引!$L$14:$N$22,3,FALSE))</f>
        <v>38</v>
      </c>
      <c r="Q202" s="74">
        <f>INT(HLOOKUP(VLOOKUP($N202&amp;$M202,數值索引!$B$3:$G$43,3,FALSE),數值索引!$L$4:$R$10,程式讀取頁!$G202+1,FALSE)*VLOOKUP($H202,數值索引!$L$14:$N$22,3,FALSE))</f>
        <v>136</v>
      </c>
      <c r="R202" s="74">
        <f>INT(HLOOKUP(VLOOKUP($N202&amp;$M202,數值索引!$B$3:$G$43,4,FALSE),數值索引!$L$4:$R$10,程式讀取頁!$G202+1,FALSE)*VLOOKUP($H202,數值索引!$L$14:$N$22,3,FALSE))</f>
        <v>102</v>
      </c>
      <c r="S202" s="74">
        <f>INT(HLOOKUP(VLOOKUP($N202&amp;$M202,數值索引!$B$3:$G$43,5,FALSE),數值索引!$L$4:$R$10,程式讀取頁!$G202+1,FALSE)*VLOOKUP($H202,數值索引!$L$14:$N$22,3,FALSE))</f>
        <v>79</v>
      </c>
      <c r="T202" s="74">
        <f>INT(HLOOKUP(VLOOKUP($N202&amp;$M202,數值索引!$B$3:$G$43,6,FALSE),數值索引!$L$4:$R$10,程式讀取頁!$G202+1,FALSE)*VLOOKUP($H202,數值索引!$L$14:$N$22,3,FALSE))</f>
        <v>176</v>
      </c>
      <c r="U202" s="74">
        <v>31720021</v>
      </c>
      <c r="X202" s="74">
        <v>0</v>
      </c>
      <c r="Y202" s="74">
        <v>0</v>
      </c>
      <c r="Z202" s="74">
        <v>0</v>
      </c>
      <c r="AA202" s="74">
        <v>0</v>
      </c>
      <c r="AB202" s="103">
        <v>2</v>
      </c>
      <c r="AC202" s="103">
        <v>12</v>
      </c>
      <c r="AD202" s="91">
        <v>25</v>
      </c>
    </row>
    <row r="203" spans="1:30" s="74" customFormat="1">
      <c r="A203" s="74">
        <v>1</v>
      </c>
      <c r="B203" s="198">
        <v>30050390</v>
      </c>
      <c r="C203" s="74">
        <v>41</v>
      </c>
      <c r="D203" s="74" t="s">
        <v>837</v>
      </c>
      <c r="E203" s="74" t="s">
        <v>1198</v>
      </c>
      <c r="F203" s="74" t="s">
        <v>827</v>
      </c>
      <c r="G203" s="74">
        <v>3</v>
      </c>
      <c r="H203" s="74">
        <v>7</v>
      </c>
      <c r="I203" s="74">
        <v>3005</v>
      </c>
      <c r="J203" s="74">
        <v>7</v>
      </c>
      <c r="L203" s="74">
        <v>1</v>
      </c>
      <c r="M203" s="91" t="s">
        <v>742</v>
      </c>
      <c r="N203" s="156" t="s">
        <v>790</v>
      </c>
      <c r="O203" s="91">
        <f>VLOOKUP(M203,數值索引!$I:$J,2,FALSE)</f>
        <v>31700004</v>
      </c>
      <c r="P203" s="74">
        <f>INT(HLOOKUP(VLOOKUP($N203&amp;$M203,數值索引!$B$3:$G$43,2,FALSE),數值索引!$L$4:$R$10,程式讀取頁!$G203+1,FALSE)*VLOOKUP($H203,數值索引!$L$14:$N$22,3,FALSE))</f>
        <v>165</v>
      </c>
      <c r="Q203" s="74">
        <f>INT(HLOOKUP(VLOOKUP($N203&amp;$M203,數值索引!$B$3:$G$43,3,FALSE),數值索引!$L$4:$R$10,程式讀取頁!$G203+1,FALSE)*VLOOKUP($H203,數值索引!$L$14:$N$22,3,FALSE))</f>
        <v>121</v>
      </c>
      <c r="R203" s="74">
        <f>INT(HLOOKUP(VLOOKUP($N203&amp;$M203,數值索引!$B$3:$G$43,4,FALSE),數值索引!$L$4:$R$10,程式讀取頁!$G203+1,FALSE)*VLOOKUP($H203,數值索引!$L$14:$N$22,3,FALSE))</f>
        <v>90</v>
      </c>
      <c r="S203" s="74">
        <f>INT(HLOOKUP(VLOOKUP($N203&amp;$M203,數值索引!$B$3:$G$43,5,FALSE),數值索引!$L$4:$R$10,程式讀取頁!$G203+1,FALSE)*VLOOKUP($H203,數值索引!$L$14:$N$22,3,FALSE))</f>
        <v>42</v>
      </c>
      <c r="T203" s="74">
        <f>INT(HLOOKUP(VLOOKUP($N203&amp;$M203,數值索引!$B$3:$G$43,6,FALSE),數值索引!$L$4:$R$10,程式讀取頁!$G203+1,FALSE)*VLOOKUP($H203,數值索引!$L$14:$N$22,3,FALSE))</f>
        <v>221</v>
      </c>
      <c r="U203" s="74">
        <v>31720014</v>
      </c>
      <c r="V203" s="74">
        <v>31720001</v>
      </c>
      <c r="X203" s="74">
        <v>0</v>
      </c>
      <c r="Y203" s="74">
        <v>0</v>
      </c>
      <c r="Z203" s="74">
        <v>0</v>
      </c>
      <c r="AA203" s="74">
        <v>0</v>
      </c>
      <c r="AB203" s="103">
        <v>2</v>
      </c>
      <c r="AC203" s="103">
        <v>12</v>
      </c>
      <c r="AD203" s="91">
        <v>25</v>
      </c>
    </row>
    <row r="204" spans="1:30" s="74" customFormat="1">
      <c r="A204" s="74">
        <v>1</v>
      </c>
      <c r="B204" s="198">
        <v>30050400</v>
      </c>
      <c r="C204" s="74">
        <v>42</v>
      </c>
      <c r="D204" s="74" t="s">
        <v>1199</v>
      </c>
      <c r="E204" s="74" t="s">
        <v>1200</v>
      </c>
      <c r="F204" s="74" t="s">
        <v>827</v>
      </c>
      <c r="G204" s="74">
        <v>3</v>
      </c>
      <c r="H204" s="74">
        <v>7</v>
      </c>
      <c r="I204" s="74">
        <v>3005</v>
      </c>
      <c r="J204" s="74">
        <v>7</v>
      </c>
      <c r="L204" s="74">
        <v>1</v>
      </c>
      <c r="M204" s="91" t="s">
        <v>745</v>
      </c>
      <c r="N204" s="156" t="s">
        <v>790</v>
      </c>
      <c r="O204" s="91">
        <f>VLOOKUP(M204,數值索引!$I:$J,2,FALSE)</f>
        <v>31700004</v>
      </c>
      <c r="P204" s="74">
        <f>INT(HLOOKUP(VLOOKUP($N204&amp;$M204,數值索引!$B$3:$G$43,2,FALSE),數值索引!$L$4:$R$10,程式讀取頁!$G204+1,FALSE)*VLOOKUP($H204,數值索引!$L$14:$N$22,3,FALSE))</f>
        <v>121</v>
      </c>
      <c r="Q204" s="74">
        <f>INT(HLOOKUP(VLOOKUP($N204&amp;$M204,數值索引!$B$3:$G$43,3,FALSE),數值索引!$L$4:$R$10,程式讀取頁!$G204+1,FALSE)*VLOOKUP($H204,數值索引!$L$14:$N$22,3,FALSE))</f>
        <v>90</v>
      </c>
      <c r="R204" s="74">
        <f>INT(HLOOKUP(VLOOKUP($N204&amp;$M204,數值索引!$B$3:$G$43,4,FALSE),數值索引!$L$4:$R$10,程式讀取頁!$G204+1,FALSE)*VLOOKUP($H204,數值索引!$L$14:$N$22,3,FALSE))</f>
        <v>42</v>
      </c>
      <c r="S204" s="74">
        <f>INT(HLOOKUP(VLOOKUP($N204&amp;$M204,數值索引!$B$3:$G$43,5,FALSE),數值索引!$L$4:$R$10,程式讀取頁!$G204+1,FALSE)*VLOOKUP($H204,數值索引!$L$14:$N$22,3,FALSE))</f>
        <v>165</v>
      </c>
      <c r="T204" s="74">
        <f>INT(HLOOKUP(VLOOKUP($N204&amp;$M204,數值索引!$B$3:$G$43,6,FALSE),數值索引!$L$4:$R$10,程式讀取頁!$G204+1,FALSE)*VLOOKUP($H204,數值索引!$L$14:$N$22,3,FALSE))</f>
        <v>221</v>
      </c>
      <c r="U204" s="74">
        <v>31720003</v>
      </c>
      <c r="X204" s="74">
        <v>0</v>
      </c>
      <c r="Y204" s="74">
        <v>0</v>
      </c>
      <c r="Z204" s="74">
        <v>0</v>
      </c>
      <c r="AA204" s="74">
        <v>0</v>
      </c>
      <c r="AB204" s="103">
        <v>2</v>
      </c>
      <c r="AC204" s="103">
        <v>12</v>
      </c>
      <c r="AD204" s="91">
        <v>25</v>
      </c>
    </row>
    <row r="205" spans="1:30" s="74" customFormat="1">
      <c r="A205" s="74">
        <v>1</v>
      </c>
      <c r="B205" s="198">
        <v>30050410</v>
      </c>
      <c r="D205" s="74" t="s">
        <v>1201</v>
      </c>
      <c r="E205" s="74" t="s">
        <v>1202</v>
      </c>
      <c r="F205" s="74" t="s">
        <v>879</v>
      </c>
      <c r="G205" s="74">
        <v>3</v>
      </c>
      <c r="H205" s="74">
        <v>7</v>
      </c>
      <c r="I205" s="74">
        <v>3005</v>
      </c>
      <c r="J205" s="74">
        <v>7</v>
      </c>
      <c r="L205" s="74">
        <v>1</v>
      </c>
      <c r="M205" s="91" t="s">
        <v>732</v>
      </c>
      <c r="N205" s="156" t="s">
        <v>790</v>
      </c>
      <c r="O205" s="91">
        <f>VLOOKUP(M205,數值索引!$I:$J,2,FALSE)</f>
        <v>31700001</v>
      </c>
      <c r="P205" s="74">
        <f>INT(HLOOKUP(VLOOKUP($N205&amp;$M205,數值索引!$B$3:$G$43,2,FALSE),數值索引!$L$4:$R$10,程式讀取頁!$G205+1,FALSE)*VLOOKUP($H205,數值索引!$L$14:$N$22,3,FALSE))</f>
        <v>42</v>
      </c>
      <c r="Q205" s="74">
        <f>INT(HLOOKUP(VLOOKUP($N205&amp;$M205,數值索引!$B$3:$G$43,3,FALSE),數值索引!$L$4:$R$10,程式讀取頁!$G205+1,FALSE)*VLOOKUP($H205,數值索引!$L$14:$N$22,3,FALSE))</f>
        <v>221</v>
      </c>
      <c r="R205" s="74">
        <f>INT(HLOOKUP(VLOOKUP($N205&amp;$M205,數值索引!$B$3:$G$43,4,FALSE),數值索引!$L$4:$R$10,程式讀取頁!$G205+1,FALSE)*VLOOKUP($H205,數值索引!$L$14:$N$22,3,FALSE))</f>
        <v>90</v>
      </c>
      <c r="S205" s="74">
        <f>INT(HLOOKUP(VLOOKUP($N205&amp;$M205,數值索引!$B$3:$G$43,5,FALSE),數值索引!$L$4:$R$10,程式讀取頁!$G205+1,FALSE)*VLOOKUP($H205,數值索引!$L$14:$N$22,3,FALSE))</f>
        <v>165</v>
      </c>
      <c r="T205" s="74">
        <f>INT(HLOOKUP(VLOOKUP($N205&amp;$M205,數值索引!$B$3:$G$43,6,FALSE),數值索引!$L$4:$R$10,程式讀取頁!$G205+1,FALSE)*VLOOKUP($H205,數值索引!$L$14:$N$22,3,FALSE))</f>
        <v>121</v>
      </c>
      <c r="X205" s="74">
        <v>0</v>
      </c>
      <c r="Y205" s="74">
        <v>0</v>
      </c>
      <c r="Z205" s="74">
        <v>1</v>
      </c>
      <c r="AA205" s="74">
        <v>0</v>
      </c>
      <c r="AB205" s="103">
        <v>2</v>
      </c>
      <c r="AC205" s="103">
        <v>12</v>
      </c>
      <c r="AD205" s="91">
        <v>25</v>
      </c>
    </row>
    <row r="206" spans="1:30" s="74" customFormat="1">
      <c r="A206" s="74">
        <v>1</v>
      </c>
      <c r="B206" s="198">
        <v>30050411</v>
      </c>
      <c r="D206" s="74" t="s">
        <v>1203</v>
      </c>
      <c r="E206" s="74" t="s">
        <v>1204</v>
      </c>
      <c r="F206" s="74" t="s">
        <v>880</v>
      </c>
      <c r="G206" s="74">
        <v>4</v>
      </c>
      <c r="H206" s="74">
        <v>7</v>
      </c>
      <c r="I206" s="74">
        <v>3005</v>
      </c>
      <c r="J206" s="74">
        <v>7</v>
      </c>
      <c r="L206" s="74">
        <v>1</v>
      </c>
      <c r="M206" s="91" t="s">
        <v>732</v>
      </c>
      <c r="N206" s="156" t="s">
        <v>790</v>
      </c>
      <c r="O206" s="91">
        <f>VLOOKUP(M206,數值索引!$I:$J,2,FALSE)</f>
        <v>31700001</v>
      </c>
      <c r="P206" s="74">
        <f>INT(HLOOKUP(VLOOKUP($N206&amp;$M206,數值索引!$B$3:$G$43,2,FALSE),數值索引!$L$4:$R$10,程式讀取頁!$G206+1,FALSE)*VLOOKUP($H206,數值索引!$L$14:$N$22,3,FALSE))</f>
        <v>46</v>
      </c>
      <c r="Q206" s="74">
        <f>INT(HLOOKUP(VLOOKUP($N206&amp;$M206,數值索引!$B$3:$G$43,3,FALSE),數值索引!$L$4:$R$10,程式讀取頁!$G206+1,FALSE)*VLOOKUP($H206,數值索引!$L$14:$N$22,3,FALSE))</f>
        <v>279</v>
      </c>
      <c r="R206" s="74">
        <f>INT(HLOOKUP(VLOOKUP($N206&amp;$M206,數值索引!$B$3:$G$43,4,FALSE),數值索引!$L$4:$R$10,程式讀取頁!$G206+1,FALSE)*VLOOKUP($H206,數值索引!$L$14:$N$22,3,FALSE))</f>
        <v>102</v>
      </c>
      <c r="S206" s="74">
        <f>INT(HLOOKUP(VLOOKUP($N206&amp;$M206,數值索引!$B$3:$G$43,5,FALSE),數值索引!$L$4:$R$10,程式讀取頁!$G206+1,FALSE)*VLOOKUP($H206,數值索引!$L$14:$N$22,3,FALSE))</f>
        <v>202</v>
      </c>
      <c r="T206" s="74">
        <f>INT(HLOOKUP(VLOOKUP($N206&amp;$M206,數值索引!$B$3:$G$43,6,FALSE),數值索引!$L$4:$R$10,程式讀取頁!$G206+1,FALSE)*VLOOKUP($H206,數值索引!$L$14:$N$22,3,FALSE))</f>
        <v>142</v>
      </c>
      <c r="X206" s="74">
        <v>0</v>
      </c>
      <c r="Y206" s="74">
        <v>0</v>
      </c>
      <c r="Z206" s="74">
        <v>1</v>
      </c>
      <c r="AA206" s="74">
        <v>0</v>
      </c>
      <c r="AB206" s="103">
        <v>2</v>
      </c>
      <c r="AC206" s="103">
        <v>12</v>
      </c>
      <c r="AD206" s="91">
        <v>25</v>
      </c>
    </row>
    <row r="207" spans="1:30" s="74" customFormat="1">
      <c r="A207" s="74">
        <v>1</v>
      </c>
      <c r="B207" s="198">
        <v>30050412</v>
      </c>
      <c r="D207" s="74" t="s">
        <v>1205</v>
      </c>
      <c r="E207" s="74" t="s">
        <v>1206</v>
      </c>
      <c r="F207" s="74" t="s">
        <v>882</v>
      </c>
      <c r="G207" s="74">
        <v>5</v>
      </c>
      <c r="H207" s="74">
        <v>7</v>
      </c>
      <c r="I207" s="74">
        <v>3005</v>
      </c>
      <c r="J207" s="74">
        <v>7</v>
      </c>
      <c r="L207" s="74">
        <v>1</v>
      </c>
      <c r="M207" s="91" t="s">
        <v>732</v>
      </c>
      <c r="N207" s="156" t="s">
        <v>790</v>
      </c>
      <c r="O207" s="91">
        <f>VLOOKUP(M207,數值索引!$I:$J,2,FALSE)</f>
        <v>31700001</v>
      </c>
      <c r="P207" s="74">
        <f>INT(HLOOKUP(VLOOKUP($N207&amp;$M207,數值索引!$B$3:$G$43,2,FALSE),數值索引!$L$4:$R$10,程式讀取頁!$G207+1,FALSE)*VLOOKUP($H207,數值索引!$L$14:$N$22,3,FALSE))</f>
        <v>50</v>
      </c>
      <c r="Q207" s="74">
        <f>INT(HLOOKUP(VLOOKUP($N207&amp;$M207,數值索引!$B$3:$G$43,3,FALSE),數值索引!$L$4:$R$10,程式讀取頁!$G207+1,FALSE)*VLOOKUP($H207,數值索引!$L$14:$N$22,3,FALSE))</f>
        <v>351</v>
      </c>
      <c r="R207" s="74">
        <f>INT(HLOOKUP(VLOOKUP($N207&amp;$M207,數值索引!$B$3:$G$43,4,FALSE),數值索引!$L$4:$R$10,程式讀取頁!$G207+1,FALSE)*VLOOKUP($H207,數值索引!$L$14:$N$22,3,FALSE))</f>
        <v>116</v>
      </c>
      <c r="S207" s="74">
        <f>INT(HLOOKUP(VLOOKUP($N207&amp;$M207,數值索引!$B$3:$G$43,5,FALSE),數值索引!$L$4:$R$10,程式讀取頁!$G207+1,FALSE)*VLOOKUP($H207,數值索引!$L$14:$N$22,3,FALSE))</f>
        <v>246</v>
      </c>
      <c r="T207" s="74">
        <f>INT(HLOOKUP(VLOOKUP($N207&amp;$M207,數值索引!$B$3:$G$43,6,FALSE),數值索引!$L$4:$R$10,程式讀取頁!$G207+1,FALSE)*VLOOKUP($H207,數值索引!$L$14:$N$22,3,FALSE))</f>
        <v>168</v>
      </c>
      <c r="X207" s="74">
        <v>0</v>
      </c>
      <c r="Y207" s="74">
        <v>0</v>
      </c>
      <c r="Z207" s="74">
        <v>0</v>
      </c>
      <c r="AA207" s="74">
        <v>0</v>
      </c>
      <c r="AB207" s="103">
        <v>2</v>
      </c>
      <c r="AC207" s="103">
        <v>12</v>
      </c>
      <c r="AD207" s="91">
        <v>25</v>
      </c>
    </row>
    <row r="208" spans="1:30" s="75" customFormat="1">
      <c r="A208" s="75">
        <v>1</v>
      </c>
      <c r="B208" s="201">
        <v>30070000</v>
      </c>
      <c r="C208" s="75">
        <v>1</v>
      </c>
      <c r="D208" s="75" t="s">
        <v>1207</v>
      </c>
      <c r="E208" s="75" t="s">
        <v>1208</v>
      </c>
      <c r="F208" s="75" t="s">
        <v>639</v>
      </c>
      <c r="G208" s="75">
        <v>2</v>
      </c>
      <c r="H208" s="75">
        <v>6</v>
      </c>
      <c r="I208" s="75">
        <v>3007</v>
      </c>
      <c r="J208" s="75">
        <v>5</v>
      </c>
      <c r="L208" s="75">
        <v>1</v>
      </c>
      <c r="M208" s="94" t="s">
        <v>727</v>
      </c>
      <c r="N208" s="158" t="s">
        <v>790</v>
      </c>
      <c r="O208" s="94">
        <f>VLOOKUP(M208,數值索引!$I:$J,2,FALSE)</f>
        <v>31700000</v>
      </c>
      <c r="P208" s="74">
        <f>INT(HLOOKUP(VLOOKUP($N208&amp;$M208,數值索引!$B$3:$G$43,2,FALSE),數值索引!$L$4:$R$10,程式讀取頁!$G208+1,FALSE)*VLOOKUP($H208,數值索引!$L$14:$N$22,3,FALSE))</f>
        <v>126</v>
      </c>
      <c r="Q208" s="74">
        <f>INT(HLOOKUP(VLOOKUP($N208&amp;$M208,數值索引!$B$3:$G$43,3,FALSE),數值索引!$L$4:$R$10,程式讀取頁!$G208+1,FALSE)*VLOOKUP($H208,數值索引!$L$14:$N$22,3,FALSE))</f>
        <v>57</v>
      </c>
      <c r="R208" s="74">
        <f>INT(HLOOKUP(VLOOKUP($N208&amp;$M208,數值索引!$B$3:$G$43,4,FALSE),數值索引!$L$4:$R$10,程式讀取頁!$G208+1,FALSE)*VLOOKUP($H208,數值索引!$L$14:$N$22,3,FALSE))</f>
        <v>97</v>
      </c>
      <c r="S208" s="74">
        <f>INT(HLOOKUP(VLOOKUP($N208&amp;$M208,數值索引!$B$3:$G$43,5,FALSE),數值索引!$L$4:$R$10,程式讀取頁!$G208+1,FALSE)*VLOOKUP($H208,數值索引!$L$14:$N$22,3,FALSE))</f>
        <v>27</v>
      </c>
      <c r="T208" s="74">
        <f>INT(HLOOKUP(VLOOKUP($N208&amp;$M208,數值索引!$B$3:$G$43,6,FALSE),數值索引!$L$4:$R$10,程式讀取頁!$G208+1,FALSE)*VLOOKUP($H208,數值索引!$L$14:$N$22,3,FALSE))</f>
        <v>73</v>
      </c>
      <c r="X208" s="75">
        <v>0</v>
      </c>
      <c r="Y208" s="75">
        <v>0</v>
      </c>
      <c r="Z208" s="75">
        <v>1</v>
      </c>
      <c r="AA208" s="75">
        <v>0</v>
      </c>
      <c r="AB208" s="96">
        <v>2</v>
      </c>
      <c r="AC208" s="96">
        <v>12</v>
      </c>
      <c r="AD208" s="96">
        <v>25</v>
      </c>
    </row>
    <row r="209" spans="1:31" s="75" customFormat="1">
      <c r="A209" s="75">
        <v>1</v>
      </c>
      <c r="B209" s="211">
        <v>30070001</v>
      </c>
      <c r="C209" s="212">
        <v>2</v>
      </c>
      <c r="D209" s="75" t="s">
        <v>1209</v>
      </c>
      <c r="E209" s="75" t="s">
        <v>1210</v>
      </c>
      <c r="F209" s="75" t="s">
        <v>640</v>
      </c>
      <c r="G209" s="75">
        <v>4</v>
      </c>
      <c r="H209" s="75">
        <v>6</v>
      </c>
      <c r="I209" s="75">
        <v>3007</v>
      </c>
      <c r="J209" s="75">
        <v>5</v>
      </c>
      <c r="L209" s="75">
        <v>1</v>
      </c>
      <c r="M209" s="94" t="s">
        <v>727</v>
      </c>
      <c r="N209" s="158" t="s">
        <v>786</v>
      </c>
      <c r="O209" s="94">
        <f>VLOOKUP(M209,數值索引!$I:$J,2,FALSE)</f>
        <v>31700000</v>
      </c>
      <c r="P209" s="74">
        <f>INT(HLOOKUP(VLOOKUP($N209&amp;$M209,數值索引!$B$3:$G$43,2,FALSE),數值索引!$L$4:$R$10,程式讀取頁!$G209+1,FALSE)*VLOOKUP($H209,數值索引!$L$14:$N$22,3,FALSE))</f>
        <v>274</v>
      </c>
      <c r="Q209" s="74">
        <f>INT(HLOOKUP(VLOOKUP($N209&amp;$M209,數值索引!$B$3:$G$43,3,FALSE),數值索引!$L$4:$R$10,程式讀取頁!$G209+1,FALSE)*VLOOKUP($H209,數值索引!$L$14:$N$22,3,FALSE))</f>
        <v>33</v>
      </c>
      <c r="R209" s="74">
        <f>INT(HLOOKUP(VLOOKUP($N209&amp;$M209,數值索引!$B$3:$G$43,4,FALSE),數值索引!$L$4:$R$10,程式讀取頁!$G209+1,FALSE)*VLOOKUP($H209,數值索引!$L$14:$N$22,3,FALSE))</f>
        <v>102</v>
      </c>
      <c r="S209" s="74">
        <f>INT(HLOOKUP(VLOOKUP($N209&amp;$M209,數值索引!$B$3:$G$43,5,FALSE),數值索引!$L$4:$R$10,程式讀取頁!$G209+1,FALSE)*VLOOKUP($H209,數值索引!$L$14:$N$22,3,FALSE))</f>
        <v>73</v>
      </c>
      <c r="T209" s="74">
        <f>INT(HLOOKUP(VLOOKUP($N209&amp;$M209,數值索引!$B$3:$G$43,6,FALSE),數值索引!$L$4:$R$10,程式讀取頁!$G209+1,FALSE)*VLOOKUP($H209,數值索引!$L$14:$N$22,3,FALSE))</f>
        <v>33</v>
      </c>
      <c r="X209" s="75">
        <v>0</v>
      </c>
      <c r="Y209" s="75">
        <v>0</v>
      </c>
      <c r="Z209" s="75">
        <v>0</v>
      </c>
      <c r="AA209" s="75">
        <v>0</v>
      </c>
      <c r="AB209" s="96">
        <v>2</v>
      </c>
      <c r="AC209" s="96">
        <v>12</v>
      </c>
      <c r="AD209" s="96">
        <v>25</v>
      </c>
    </row>
    <row r="210" spans="1:31" s="75" customFormat="1">
      <c r="A210" s="75">
        <v>1</v>
      </c>
      <c r="B210" s="201">
        <v>30070010</v>
      </c>
      <c r="C210" s="75">
        <v>3</v>
      </c>
      <c r="D210" s="75" t="s">
        <v>1211</v>
      </c>
      <c r="E210" s="75" t="s">
        <v>1212</v>
      </c>
      <c r="F210" s="75" t="s">
        <v>641</v>
      </c>
      <c r="G210" s="75">
        <v>3</v>
      </c>
      <c r="H210" s="75">
        <v>6</v>
      </c>
      <c r="I210" s="75">
        <v>3007</v>
      </c>
      <c r="J210" s="75">
        <v>5</v>
      </c>
      <c r="L210" s="75">
        <v>1</v>
      </c>
      <c r="M210" s="94" t="s">
        <v>726</v>
      </c>
      <c r="N210" s="158" t="s">
        <v>790</v>
      </c>
      <c r="O210" s="94">
        <f>VLOOKUP(M210,數值索引!$I:$J,2,FALSE)</f>
        <v>31700000</v>
      </c>
      <c r="P210" s="74">
        <f>INT(HLOOKUP(VLOOKUP($N210&amp;$M210,數值索引!$B$3:$G$43,2,FALSE),數值索引!$L$4:$R$10,程式讀取頁!$G210+1,FALSE)*VLOOKUP($H210,數值索引!$L$14:$N$22,3,FALSE))</f>
        <v>158</v>
      </c>
      <c r="Q210" s="74">
        <f>INT(HLOOKUP(VLOOKUP($N210&amp;$M210,數值索引!$B$3:$G$43,3,FALSE),數值索引!$L$4:$R$10,程式讀取頁!$G210+1,FALSE)*VLOOKUP($H210,數值索引!$L$14:$N$22,3,FALSE))</f>
        <v>118</v>
      </c>
      <c r="R210" s="74">
        <f>INT(HLOOKUP(VLOOKUP($N210&amp;$M210,數值索引!$B$3:$G$43,4,FALSE),數值索引!$L$4:$R$10,程式讀取頁!$G210+1,FALSE)*VLOOKUP($H210,數值索引!$L$14:$N$22,3,FALSE))</f>
        <v>86</v>
      </c>
      <c r="S210" s="74">
        <f>INT(HLOOKUP(VLOOKUP($N210&amp;$M210,數值索引!$B$3:$G$43,5,FALSE),數值索引!$L$4:$R$10,程式讀取頁!$G210+1,FALSE)*VLOOKUP($H210,數值索引!$L$14:$N$22,3,FALSE))</f>
        <v>64</v>
      </c>
      <c r="T210" s="74">
        <f>INT(HLOOKUP(VLOOKUP($N210&amp;$M210,數值索引!$B$3:$G$43,6,FALSE),數值索引!$L$4:$R$10,程式讀取頁!$G210+1,FALSE)*VLOOKUP($H210,數值索引!$L$14:$N$22,3,FALSE))</f>
        <v>30</v>
      </c>
      <c r="X210" s="75">
        <v>0</v>
      </c>
      <c r="Y210" s="75">
        <v>0</v>
      </c>
      <c r="Z210" s="75">
        <v>0</v>
      </c>
      <c r="AA210" s="75">
        <v>0</v>
      </c>
      <c r="AB210" s="96">
        <v>2</v>
      </c>
      <c r="AC210" s="96">
        <v>12</v>
      </c>
      <c r="AD210" s="96">
        <v>25</v>
      </c>
    </row>
    <row r="211" spans="1:31" s="75" customFormat="1">
      <c r="A211" s="75">
        <v>1</v>
      </c>
      <c r="B211" s="201">
        <v>30070020</v>
      </c>
      <c r="C211" s="75">
        <v>4</v>
      </c>
      <c r="D211" s="75" t="s">
        <v>1213</v>
      </c>
      <c r="E211" s="75" t="s">
        <v>1214</v>
      </c>
      <c r="F211" s="75" t="s">
        <v>642</v>
      </c>
      <c r="G211" s="75">
        <v>4</v>
      </c>
      <c r="H211" s="75">
        <v>6</v>
      </c>
      <c r="I211" s="75">
        <v>3007</v>
      </c>
      <c r="J211" s="75">
        <v>5</v>
      </c>
      <c r="L211" s="75">
        <v>1</v>
      </c>
      <c r="M211" s="94" t="s">
        <v>731</v>
      </c>
      <c r="N211" s="158" t="s">
        <v>790</v>
      </c>
      <c r="O211" s="94">
        <f>VLOOKUP(M211,數值索引!$I:$J,2,FALSE)</f>
        <v>31700001</v>
      </c>
      <c r="P211" s="74">
        <f>INT(HLOOKUP(VLOOKUP($N211&amp;$M211,數值索引!$B$3:$G$43,2,FALSE),數值索引!$L$4:$R$10,程式讀取頁!$G211+1,FALSE)*VLOOKUP($H211,數值索引!$L$14:$N$22,3,FALSE))</f>
        <v>73</v>
      </c>
      <c r="Q211" s="74">
        <f>INT(HLOOKUP(VLOOKUP($N211&amp;$M211,數值索引!$B$3:$G$43,3,FALSE),數值索引!$L$4:$R$10,程式讀取頁!$G211+1,FALSE)*VLOOKUP($H211,數值索引!$L$14:$N$22,3,FALSE))</f>
        <v>199</v>
      </c>
      <c r="R211" s="74">
        <f>INT(HLOOKUP(VLOOKUP($N211&amp;$M211,數值索引!$B$3:$G$43,4,FALSE),數值索引!$L$4:$R$10,程式讀取頁!$G211+1,FALSE)*VLOOKUP($H211,數值索引!$L$14:$N$22,3,FALSE))</f>
        <v>144</v>
      </c>
      <c r="S211" s="74">
        <f>INT(HLOOKUP(VLOOKUP($N211&amp;$M211,數值索引!$B$3:$G$43,5,FALSE),數值索引!$L$4:$R$10,程式讀取頁!$G211+1,FALSE)*VLOOKUP($H211,數值索引!$L$14:$N$22,3,FALSE))</f>
        <v>102</v>
      </c>
      <c r="T211" s="74">
        <f>INT(HLOOKUP(VLOOKUP($N211&amp;$M211,數值索引!$B$3:$G$43,6,FALSE),數值索引!$L$4:$R$10,程式讀取頁!$G211+1,FALSE)*VLOOKUP($H211,數值索引!$L$14:$N$22,3,FALSE))</f>
        <v>33</v>
      </c>
      <c r="X211" s="75">
        <v>0</v>
      </c>
      <c r="Y211" s="75">
        <v>0</v>
      </c>
      <c r="Z211" s="75">
        <v>0</v>
      </c>
      <c r="AA211" s="75">
        <v>0</v>
      </c>
      <c r="AB211" s="96">
        <v>2</v>
      </c>
      <c r="AC211" s="96">
        <v>12</v>
      </c>
      <c r="AD211" s="96">
        <v>25</v>
      </c>
    </row>
    <row r="212" spans="1:31" s="75" customFormat="1">
      <c r="A212" s="75">
        <v>1</v>
      </c>
      <c r="B212" s="201">
        <v>30070030</v>
      </c>
      <c r="C212" s="75">
        <v>5</v>
      </c>
      <c r="D212" s="75" t="s">
        <v>1215</v>
      </c>
      <c r="E212" s="75" t="s">
        <v>1216</v>
      </c>
      <c r="F212" s="75" t="s">
        <v>643</v>
      </c>
      <c r="G212" s="75">
        <v>4</v>
      </c>
      <c r="H212" s="75">
        <v>6</v>
      </c>
      <c r="I212" s="75">
        <v>3007</v>
      </c>
      <c r="J212" s="75">
        <v>5</v>
      </c>
      <c r="L212" s="75">
        <v>1</v>
      </c>
      <c r="M212" s="94" t="s">
        <v>726</v>
      </c>
      <c r="N212" s="158" t="s">
        <v>790</v>
      </c>
      <c r="O212" s="94">
        <f>VLOOKUP(M212,數值索引!$I:$J,2,FALSE)</f>
        <v>31700000</v>
      </c>
      <c r="P212" s="74">
        <f>INT(HLOOKUP(VLOOKUP($N212&amp;$M212,數值索引!$B$3:$G$43,2,FALSE),數值索引!$L$4:$R$10,程式讀取頁!$G212+1,FALSE)*VLOOKUP($H212,數值索引!$L$14:$N$22,3,FALSE))</f>
        <v>199</v>
      </c>
      <c r="Q212" s="74">
        <f>INT(HLOOKUP(VLOOKUP($N212&amp;$M212,數值索引!$B$3:$G$43,3,FALSE),數值索引!$L$4:$R$10,程式讀取頁!$G212+1,FALSE)*VLOOKUP($H212,數值索引!$L$14:$N$22,3,FALSE))</f>
        <v>144</v>
      </c>
      <c r="R212" s="74">
        <f>INT(HLOOKUP(VLOOKUP($N212&amp;$M212,數值索引!$B$3:$G$43,4,FALSE),數值索引!$L$4:$R$10,程式讀取頁!$G212+1,FALSE)*VLOOKUP($H212,數值索引!$L$14:$N$22,3,FALSE))</f>
        <v>102</v>
      </c>
      <c r="S212" s="74">
        <f>INT(HLOOKUP(VLOOKUP($N212&amp;$M212,數值索引!$B$3:$G$43,5,FALSE),數值索引!$L$4:$R$10,程式讀取頁!$G212+1,FALSE)*VLOOKUP($H212,數值索引!$L$14:$N$22,3,FALSE))</f>
        <v>73</v>
      </c>
      <c r="T212" s="74">
        <f>INT(HLOOKUP(VLOOKUP($N212&amp;$M212,數值索引!$B$3:$G$43,6,FALSE),數值索引!$L$4:$R$10,程式讀取頁!$G212+1,FALSE)*VLOOKUP($H212,數值索引!$L$14:$N$22,3,FALSE))</f>
        <v>33</v>
      </c>
      <c r="U212" s="75">
        <v>31720002</v>
      </c>
      <c r="X212" s="75">
        <v>0</v>
      </c>
      <c r="Y212" s="75">
        <v>0</v>
      </c>
      <c r="Z212" s="75">
        <v>0</v>
      </c>
      <c r="AA212" s="75">
        <v>0</v>
      </c>
      <c r="AB212" s="96">
        <v>2</v>
      </c>
      <c r="AC212" s="96">
        <v>12</v>
      </c>
      <c r="AD212" s="96">
        <v>25</v>
      </c>
    </row>
    <row r="213" spans="1:31" s="75" customFormat="1">
      <c r="A213" s="75">
        <v>1</v>
      </c>
      <c r="B213" s="201">
        <v>30070040</v>
      </c>
      <c r="C213" s="75">
        <v>27</v>
      </c>
      <c r="D213" s="232" t="s">
        <v>406</v>
      </c>
      <c r="E213" s="232" t="s">
        <v>406</v>
      </c>
      <c r="G213" s="75">
        <v>2</v>
      </c>
      <c r="H213" s="75">
        <v>6</v>
      </c>
      <c r="I213" s="75">
        <v>3007</v>
      </c>
      <c r="J213" s="75">
        <v>5</v>
      </c>
      <c r="L213" s="75">
        <v>1</v>
      </c>
      <c r="M213" s="94" t="s">
        <v>727</v>
      </c>
      <c r="N213" s="158" t="s">
        <v>790</v>
      </c>
      <c r="O213" s="94">
        <f>VLOOKUP(M213,數值索引!$I:$J,2,FALSE)</f>
        <v>31700000</v>
      </c>
      <c r="P213" s="74">
        <f>INT(HLOOKUP(VLOOKUP($N213&amp;$M213,數值索引!$B$3:$G$43,2,FALSE),數值索引!$L$4:$R$10,程式讀取頁!$G213+1,FALSE)*VLOOKUP($H213,數值索引!$L$14:$N$22,3,FALSE))</f>
        <v>126</v>
      </c>
      <c r="Q213" s="74">
        <f>INT(HLOOKUP(VLOOKUP($N213&amp;$M213,數值索引!$B$3:$G$43,3,FALSE),數值索引!$L$4:$R$10,程式讀取頁!$G213+1,FALSE)*VLOOKUP($H213,數值索引!$L$14:$N$22,3,FALSE))</f>
        <v>57</v>
      </c>
      <c r="R213" s="74">
        <f>INT(HLOOKUP(VLOOKUP($N213&amp;$M213,數值索引!$B$3:$G$43,4,FALSE),數值索引!$L$4:$R$10,程式讀取頁!$G213+1,FALSE)*VLOOKUP($H213,數值索引!$L$14:$N$22,3,FALSE))</f>
        <v>97</v>
      </c>
      <c r="S213" s="74">
        <f>INT(HLOOKUP(VLOOKUP($N213&amp;$M213,數值索引!$B$3:$G$43,5,FALSE),數值索引!$L$4:$R$10,程式讀取頁!$G213+1,FALSE)*VLOOKUP($H213,數值索引!$L$14:$N$22,3,FALSE))</f>
        <v>27</v>
      </c>
      <c r="T213" s="74">
        <f>INT(HLOOKUP(VLOOKUP($N213&amp;$M213,數值索引!$B$3:$G$43,6,FALSE),數值索引!$L$4:$R$10,程式讀取頁!$G213+1,FALSE)*VLOOKUP($H213,數值索引!$L$14:$N$22,3,FALSE))</f>
        <v>73</v>
      </c>
      <c r="X213" s="75">
        <v>0</v>
      </c>
      <c r="Y213" s="75">
        <v>0</v>
      </c>
      <c r="Z213" s="75">
        <v>0</v>
      </c>
      <c r="AA213" s="75">
        <v>0</v>
      </c>
      <c r="AB213" s="96">
        <v>2</v>
      </c>
      <c r="AC213" s="96">
        <v>12</v>
      </c>
      <c r="AD213" s="96">
        <v>25</v>
      </c>
    </row>
    <row r="214" spans="1:31" s="79" customFormat="1">
      <c r="A214" s="75">
        <v>1</v>
      </c>
      <c r="B214" s="201">
        <v>30070050</v>
      </c>
      <c r="C214" s="75">
        <v>30</v>
      </c>
      <c r="D214" s="75" t="s">
        <v>551</v>
      </c>
      <c r="E214" s="75" t="s">
        <v>1217</v>
      </c>
      <c r="F214" s="75" t="s">
        <v>518</v>
      </c>
      <c r="G214" s="75">
        <v>5</v>
      </c>
      <c r="H214" s="75">
        <v>6</v>
      </c>
      <c r="I214" s="75">
        <v>3007</v>
      </c>
      <c r="J214" s="75">
        <v>5</v>
      </c>
      <c r="K214" s="75"/>
      <c r="L214" s="75">
        <v>1</v>
      </c>
      <c r="M214" s="94" t="s">
        <v>738</v>
      </c>
      <c r="N214" s="158" t="s">
        <v>790</v>
      </c>
      <c r="O214" s="94">
        <f>VLOOKUP(M214,數值索引!$I:$J,2,FALSE)</f>
        <v>31700003</v>
      </c>
      <c r="P214" s="74">
        <f>INT(HLOOKUP(VLOOKUP($N214&amp;$M214,數值索引!$B$3:$G$43,2,FALSE),數值索引!$L$4:$R$10,程式讀取頁!$G214+1,FALSE)*VLOOKUP($H214,數值索引!$L$14:$N$22,3,FALSE))</f>
        <v>176</v>
      </c>
      <c r="Q214" s="74">
        <f>INT(HLOOKUP(VLOOKUP($N214&amp;$M214,數值索引!$B$3:$G$43,3,FALSE),數值索引!$L$4:$R$10,程式讀取頁!$G214+1,FALSE)*VLOOKUP($H214,數值索引!$L$14:$N$22,3,FALSE))</f>
        <v>120</v>
      </c>
      <c r="R214" s="74">
        <f>INT(HLOOKUP(VLOOKUP($N214&amp;$M214,數值索引!$B$3:$G$43,4,FALSE),數值索引!$L$4:$R$10,程式讀取頁!$G214+1,FALSE)*VLOOKUP($H214,數值索引!$L$14:$N$22,3,FALSE))</f>
        <v>83</v>
      </c>
      <c r="S214" s="74">
        <f>INT(HLOOKUP(VLOOKUP($N214&amp;$M214,數值索引!$B$3:$G$43,5,FALSE),數值索引!$L$4:$R$10,程式讀取頁!$G214+1,FALSE)*VLOOKUP($H214,數值索引!$L$14:$N$22,3,FALSE))</f>
        <v>251</v>
      </c>
      <c r="T214" s="74">
        <f>INT(HLOOKUP(VLOOKUP($N214&amp;$M214,數值索引!$B$3:$G$43,6,FALSE),數值索引!$L$4:$R$10,程式讀取頁!$G214+1,FALSE)*VLOOKUP($H214,數值索引!$L$14:$N$22,3,FALSE))</f>
        <v>36</v>
      </c>
      <c r="U214" s="75">
        <v>31720005</v>
      </c>
      <c r="V214" s="75"/>
      <c r="W214" s="75"/>
      <c r="X214" s="75">
        <v>0</v>
      </c>
      <c r="Y214" s="75">
        <v>0</v>
      </c>
      <c r="Z214" s="75">
        <v>0</v>
      </c>
      <c r="AA214" s="75">
        <v>0</v>
      </c>
      <c r="AB214" s="96">
        <v>2</v>
      </c>
      <c r="AC214" s="96">
        <v>12</v>
      </c>
      <c r="AD214" s="96">
        <v>25</v>
      </c>
    </row>
    <row r="215" spans="1:31">
      <c r="A215" s="75">
        <v>1</v>
      </c>
      <c r="B215" s="201">
        <v>30070060</v>
      </c>
      <c r="C215" s="75">
        <v>31</v>
      </c>
      <c r="D215" s="75" t="s">
        <v>1218</v>
      </c>
      <c r="E215" s="75" t="s">
        <v>1219</v>
      </c>
      <c r="F215" s="75" t="s">
        <v>552</v>
      </c>
      <c r="G215" s="75">
        <v>5</v>
      </c>
      <c r="H215" s="75">
        <v>6</v>
      </c>
      <c r="I215" s="75">
        <v>3007</v>
      </c>
      <c r="J215" s="75">
        <v>5</v>
      </c>
      <c r="K215" s="75"/>
      <c r="L215" s="75">
        <v>1</v>
      </c>
      <c r="M215" s="94" t="s">
        <v>745</v>
      </c>
      <c r="N215" s="158" t="s">
        <v>790</v>
      </c>
      <c r="O215" s="94">
        <f>VLOOKUP(M215,數值索引!$I:$J,2,FALSE)</f>
        <v>31700004</v>
      </c>
      <c r="P215" s="74">
        <f>INT(HLOOKUP(VLOOKUP($N215&amp;$M215,數值索引!$B$3:$G$43,2,FALSE),數值索引!$L$4:$R$10,程式讀取頁!$G215+1,FALSE)*VLOOKUP($H215,數值索引!$L$14:$N$22,3,FALSE))</f>
        <v>120</v>
      </c>
      <c r="Q215" s="74">
        <f>INT(HLOOKUP(VLOOKUP($N215&amp;$M215,數值索引!$B$3:$G$43,3,FALSE),數值索引!$L$4:$R$10,程式讀取頁!$G215+1,FALSE)*VLOOKUP($H215,數值索引!$L$14:$N$22,3,FALSE))</f>
        <v>83</v>
      </c>
      <c r="R215" s="74">
        <f>INT(HLOOKUP(VLOOKUP($N215&amp;$M215,數值索引!$B$3:$G$43,4,FALSE),數值索引!$L$4:$R$10,程式讀取頁!$G215+1,FALSE)*VLOOKUP($H215,數值索引!$L$14:$N$22,3,FALSE))</f>
        <v>36</v>
      </c>
      <c r="S215" s="74">
        <f>INT(HLOOKUP(VLOOKUP($N215&amp;$M215,數值索引!$B$3:$G$43,5,FALSE),數值索引!$L$4:$R$10,程式讀取頁!$G215+1,FALSE)*VLOOKUP($H215,數值索引!$L$14:$N$22,3,FALSE))</f>
        <v>176</v>
      </c>
      <c r="T215" s="74">
        <f>INT(HLOOKUP(VLOOKUP($N215&amp;$M215,數值索引!$B$3:$G$43,6,FALSE),數值索引!$L$4:$R$10,程式讀取頁!$G215+1,FALSE)*VLOOKUP($H215,數值索引!$L$14:$N$22,3,FALSE))</f>
        <v>251</v>
      </c>
      <c r="U215" s="75">
        <v>31720005</v>
      </c>
      <c r="V215" s="75"/>
      <c r="W215" s="75"/>
      <c r="X215" s="75">
        <v>0</v>
      </c>
      <c r="Y215" s="75">
        <v>0</v>
      </c>
      <c r="Z215" s="75">
        <v>0</v>
      </c>
      <c r="AA215" s="75">
        <v>0</v>
      </c>
      <c r="AB215" s="96">
        <v>2</v>
      </c>
      <c r="AC215" s="96">
        <v>12</v>
      </c>
      <c r="AD215" s="96">
        <v>25</v>
      </c>
    </row>
    <row r="216" spans="1:31">
      <c r="A216" s="75">
        <v>1</v>
      </c>
      <c r="B216" s="201">
        <v>30070070</v>
      </c>
      <c r="C216" s="75">
        <v>32</v>
      </c>
      <c r="D216" s="75" t="s">
        <v>553</v>
      </c>
      <c r="E216" s="75" t="s">
        <v>1220</v>
      </c>
      <c r="F216" s="75" t="s">
        <v>554</v>
      </c>
      <c r="G216" s="75">
        <v>5</v>
      </c>
      <c r="H216" s="75">
        <v>6</v>
      </c>
      <c r="I216" s="75">
        <v>3007</v>
      </c>
      <c r="J216" s="75">
        <v>5</v>
      </c>
      <c r="K216" s="75"/>
      <c r="L216" s="75">
        <v>1</v>
      </c>
      <c r="M216" s="94" t="s">
        <v>737</v>
      </c>
      <c r="N216" s="158" t="s">
        <v>790</v>
      </c>
      <c r="O216" s="94">
        <f>VLOOKUP(M216,數值索引!$I:$J,2,FALSE)</f>
        <v>31700002</v>
      </c>
      <c r="P216" s="74">
        <f>INT(HLOOKUP(VLOOKUP($N216&amp;$M216,數值索引!$B$3:$G$43,2,FALSE),數值索引!$L$4:$R$10,程式讀取頁!$G216+1,FALSE)*VLOOKUP($H216,數值索引!$L$14:$N$22,3,FALSE))</f>
        <v>120</v>
      </c>
      <c r="Q216" s="74">
        <f>INT(HLOOKUP(VLOOKUP($N216&amp;$M216,數值索引!$B$3:$G$43,3,FALSE),數值索引!$L$4:$R$10,程式讀取頁!$G216+1,FALSE)*VLOOKUP($H216,數值索引!$L$14:$N$22,3,FALSE))</f>
        <v>83</v>
      </c>
      <c r="R216" s="74">
        <f>INT(HLOOKUP(VLOOKUP($N216&amp;$M216,數值索引!$B$3:$G$43,4,FALSE),數值索引!$L$4:$R$10,程式讀取頁!$G216+1,FALSE)*VLOOKUP($H216,數值索引!$L$14:$N$22,3,FALSE))</f>
        <v>251</v>
      </c>
      <c r="S216" s="74">
        <f>INT(HLOOKUP(VLOOKUP($N216&amp;$M216,數值索引!$B$3:$G$43,5,FALSE),數值索引!$L$4:$R$10,程式讀取頁!$G216+1,FALSE)*VLOOKUP($H216,數值索引!$L$14:$N$22,3,FALSE))</f>
        <v>36</v>
      </c>
      <c r="T216" s="74">
        <f>INT(HLOOKUP(VLOOKUP($N216&amp;$M216,數值索引!$B$3:$G$43,6,FALSE),數值索引!$L$4:$R$10,程式讀取頁!$G216+1,FALSE)*VLOOKUP($H216,數值索引!$L$14:$N$22,3,FALSE))</f>
        <v>176</v>
      </c>
      <c r="U216" s="75">
        <v>31720005</v>
      </c>
      <c r="V216" s="75"/>
      <c r="W216" s="75"/>
      <c r="X216" s="75">
        <v>0</v>
      </c>
      <c r="Y216" s="75">
        <v>0</v>
      </c>
      <c r="Z216" s="75">
        <v>0</v>
      </c>
      <c r="AA216" s="75">
        <v>0</v>
      </c>
      <c r="AB216" s="96">
        <v>2</v>
      </c>
      <c r="AC216" s="96">
        <v>12</v>
      </c>
      <c r="AD216" s="96">
        <v>25</v>
      </c>
    </row>
    <row r="217" spans="1:31">
      <c r="A217" s="75">
        <v>1</v>
      </c>
      <c r="B217" s="201">
        <v>30070080</v>
      </c>
      <c r="C217" s="75">
        <v>59</v>
      </c>
      <c r="D217" s="75" t="s">
        <v>572</v>
      </c>
      <c r="E217" s="75" t="s">
        <v>1221</v>
      </c>
      <c r="F217" s="75" t="s">
        <v>451</v>
      </c>
      <c r="G217" s="75">
        <v>3</v>
      </c>
      <c r="H217" s="75">
        <v>6</v>
      </c>
      <c r="I217" s="75">
        <v>3007</v>
      </c>
      <c r="J217" s="75">
        <v>5</v>
      </c>
      <c r="K217" s="75"/>
      <c r="L217" s="75">
        <v>1</v>
      </c>
      <c r="M217" s="94" t="s">
        <v>731</v>
      </c>
      <c r="N217" s="158" t="s">
        <v>790</v>
      </c>
      <c r="O217" s="94">
        <f>VLOOKUP(M217,數值索引!$I:$J,2,FALSE)</f>
        <v>31700001</v>
      </c>
      <c r="P217" s="74">
        <f>INT(HLOOKUP(VLOOKUP($N217&amp;$M217,數值索引!$B$3:$G$43,2,FALSE),數值索引!$L$4:$R$10,程式讀取頁!$G217+1,FALSE)*VLOOKUP($H217,數值索引!$L$14:$N$22,3,FALSE))</f>
        <v>64</v>
      </c>
      <c r="Q217" s="74">
        <f>INT(HLOOKUP(VLOOKUP($N217&amp;$M217,數值索引!$B$3:$G$43,3,FALSE),數值索引!$L$4:$R$10,程式讀取頁!$G217+1,FALSE)*VLOOKUP($H217,數值索引!$L$14:$N$22,3,FALSE))</f>
        <v>158</v>
      </c>
      <c r="R217" s="74">
        <f>INT(HLOOKUP(VLOOKUP($N217&amp;$M217,數值索引!$B$3:$G$43,4,FALSE),數值索引!$L$4:$R$10,程式讀取頁!$G217+1,FALSE)*VLOOKUP($H217,數值索引!$L$14:$N$22,3,FALSE))</f>
        <v>118</v>
      </c>
      <c r="S217" s="74">
        <f>INT(HLOOKUP(VLOOKUP($N217&amp;$M217,數值索引!$B$3:$G$43,5,FALSE),數值索引!$L$4:$R$10,程式讀取頁!$G217+1,FALSE)*VLOOKUP($H217,數值索引!$L$14:$N$22,3,FALSE))</f>
        <v>86</v>
      </c>
      <c r="T217" s="74">
        <f>INT(HLOOKUP(VLOOKUP($N217&amp;$M217,數值索引!$B$3:$G$43,6,FALSE),數值索引!$L$4:$R$10,程式讀取頁!$G217+1,FALSE)*VLOOKUP($H217,數值索引!$L$14:$N$22,3,FALSE))</f>
        <v>30</v>
      </c>
      <c r="U217" s="75"/>
      <c r="V217" s="75"/>
      <c r="W217" s="75"/>
      <c r="X217" s="75">
        <v>0</v>
      </c>
      <c r="Y217" s="75">
        <v>0</v>
      </c>
      <c r="Z217" s="75">
        <v>0</v>
      </c>
      <c r="AA217" s="75">
        <v>0</v>
      </c>
      <c r="AB217" s="96">
        <v>2</v>
      </c>
      <c r="AC217" s="96">
        <v>12</v>
      </c>
      <c r="AD217" s="96">
        <v>25</v>
      </c>
    </row>
    <row r="218" spans="1:31">
      <c r="A218" s="75">
        <v>1</v>
      </c>
      <c r="B218" s="201">
        <v>30070090</v>
      </c>
      <c r="C218" s="75">
        <v>76</v>
      </c>
      <c r="D218" s="75" t="s">
        <v>584</v>
      </c>
      <c r="E218" s="75" t="s">
        <v>1222</v>
      </c>
      <c r="F218" s="75" t="s">
        <v>457</v>
      </c>
      <c r="G218" s="75">
        <v>5</v>
      </c>
      <c r="H218" s="75">
        <v>6</v>
      </c>
      <c r="I218" s="75">
        <v>3007</v>
      </c>
      <c r="J218" s="75">
        <v>5</v>
      </c>
      <c r="K218" s="75"/>
      <c r="L218" s="75">
        <v>1</v>
      </c>
      <c r="M218" s="94" t="s">
        <v>735</v>
      </c>
      <c r="N218" s="158" t="s">
        <v>790</v>
      </c>
      <c r="O218" s="94">
        <f>VLOOKUP(M218,數值索引!$I:$J,2,FALSE)</f>
        <v>31700002</v>
      </c>
      <c r="P218" s="74">
        <f>INT(HLOOKUP(VLOOKUP($N218&amp;$M218,數值索引!$B$3:$G$43,2,FALSE),數值索引!$L$4:$R$10,程式讀取頁!$G218+1,FALSE)*VLOOKUP($H218,數值索引!$L$14:$N$22,3,FALSE))</f>
        <v>36</v>
      </c>
      <c r="Q218" s="74">
        <f>INT(HLOOKUP(VLOOKUP($N218&amp;$M218,數值索引!$B$3:$G$43,3,FALSE),數值索引!$L$4:$R$10,程式讀取頁!$G218+1,FALSE)*VLOOKUP($H218,數值索引!$L$14:$N$22,3,FALSE))</f>
        <v>176</v>
      </c>
      <c r="R218" s="74">
        <f>INT(HLOOKUP(VLOOKUP($N218&amp;$M218,數值索引!$B$3:$G$43,4,FALSE),數值索引!$L$4:$R$10,程式讀取頁!$G218+1,FALSE)*VLOOKUP($H218,數值索引!$L$14:$N$22,3,FALSE))</f>
        <v>251</v>
      </c>
      <c r="S218" s="74">
        <f>INT(HLOOKUP(VLOOKUP($N218&amp;$M218,數值索引!$B$3:$G$43,5,FALSE),數值索引!$L$4:$R$10,程式讀取頁!$G218+1,FALSE)*VLOOKUP($H218,數值索引!$L$14:$N$22,3,FALSE))</f>
        <v>120</v>
      </c>
      <c r="T218" s="74">
        <f>INT(HLOOKUP(VLOOKUP($N218&amp;$M218,數值索引!$B$3:$G$43,6,FALSE),數值索引!$L$4:$R$10,程式讀取頁!$G218+1,FALSE)*VLOOKUP($H218,數值索引!$L$14:$N$22,3,FALSE))</f>
        <v>83</v>
      </c>
      <c r="U218" s="75">
        <v>31720007</v>
      </c>
      <c r="V218" s="75"/>
      <c r="W218" s="75"/>
      <c r="X218" s="75">
        <v>0</v>
      </c>
      <c r="Y218" s="75">
        <v>0</v>
      </c>
      <c r="Z218" s="75">
        <v>0</v>
      </c>
      <c r="AA218" s="75">
        <v>0</v>
      </c>
      <c r="AB218" s="96">
        <v>2</v>
      </c>
      <c r="AC218" s="96">
        <v>12</v>
      </c>
      <c r="AD218" s="96">
        <v>25</v>
      </c>
    </row>
    <row r="219" spans="1:31" s="75" customFormat="1">
      <c r="A219" s="75">
        <v>1</v>
      </c>
      <c r="B219" s="201">
        <v>30070100</v>
      </c>
      <c r="C219" s="75">
        <v>81</v>
      </c>
      <c r="D219" s="75" t="s">
        <v>587</v>
      </c>
      <c r="E219" s="75" t="s">
        <v>1223</v>
      </c>
      <c r="F219" s="75" t="s">
        <v>588</v>
      </c>
      <c r="G219" s="75">
        <v>4</v>
      </c>
      <c r="H219" s="75">
        <v>6</v>
      </c>
      <c r="I219" s="75">
        <v>3007</v>
      </c>
      <c r="J219" s="75">
        <v>5</v>
      </c>
      <c r="L219" s="75">
        <v>1</v>
      </c>
      <c r="M219" s="94" t="s">
        <v>736</v>
      </c>
      <c r="N219" s="158" t="s">
        <v>786</v>
      </c>
      <c r="O219" s="94">
        <f>VLOOKUP(M219,數值索引!$I:$J,2,FALSE)</f>
        <v>31700002</v>
      </c>
      <c r="P219" s="74">
        <f>INT(HLOOKUP(VLOOKUP($N219&amp;$M219,數值索引!$B$3:$G$43,2,FALSE),數值索引!$L$4:$R$10,程式讀取頁!$G219+1,FALSE)*VLOOKUP($H219,數值索引!$L$14:$N$22,3,FALSE))</f>
        <v>33</v>
      </c>
      <c r="Q219" s="74">
        <f>INT(HLOOKUP(VLOOKUP($N219&amp;$M219,數值索引!$B$3:$G$43,3,FALSE),數值索引!$L$4:$R$10,程式讀取頁!$G219+1,FALSE)*VLOOKUP($H219,數值索引!$L$14:$N$22,3,FALSE))</f>
        <v>33</v>
      </c>
      <c r="R219" s="74">
        <f>INT(HLOOKUP(VLOOKUP($N219&amp;$M219,數值索引!$B$3:$G$43,4,FALSE),數值索引!$L$4:$R$10,程式讀取頁!$G219+1,FALSE)*VLOOKUP($H219,數值索引!$L$14:$N$22,3,FALSE))</f>
        <v>274</v>
      </c>
      <c r="S219" s="74">
        <f>INT(HLOOKUP(VLOOKUP($N219&amp;$M219,數值索引!$B$3:$G$43,5,FALSE),數值索引!$L$4:$R$10,程式讀取頁!$G219+1,FALSE)*VLOOKUP($H219,數值索引!$L$14:$N$22,3,FALSE))</f>
        <v>102</v>
      </c>
      <c r="T219" s="74">
        <f>INT(HLOOKUP(VLOOKUP($N219&amp;$M219,數值索引!$B$3:$G$43,6,FALSE),數值索引!$L$4:$R$10,程式讀取頁!$G219+1,FALSE)*VLOOKUP($H219,數值索引!$L$14:$N$22,3,FALSE))</f>
        <v>73</v>
      </c>
      <c r="X219" s="75">
        <v>0</v>
      </c>
      <c r="Y219" s="75">
        <v>0</v>
      </c>
      <c r="Z219" s="75">
        <v>0</v>
      </c>
      <c r="AA219" s="75">
        <v>0</v>
      </c>
      <c r="AB219" s="96">
        <v>2</v>
      </c>
      <c r="AC219" s="96">
        <v>12</v>
      </c>
      <c r="AD219" s="96">
        <v>25</v>
      </c>
      <c r="AE219" s="27"/>
    </row>
    <row r="220" spans="1:31" s="75" customFormat="1">
      <c r="A220" s="75">
        <v>1</v>
      </c>
      <c r="B220" s="201">
        <v>30070110</v>
      </c>
      <c r="C220" s="75">
        <v>87</v>
      </c>
      <c r="D220" s="75" t="s">
        <v>591</v>
      </c>
      <c r="E220" s="75" t="s">
        <v>1224</v>
      </c>
      <c r="F220" s="75" t="s">
        <v>513</v>
      </c>
      <c r="G220" s="75">
        <v>5</v>
      </c>
      <c r="H220" s="75">
        <v>6</v>
      </c>
      <c r="I220" s="75">
        <v>3007</v>
      </c>
      <c r="J220" s="75">
        <v>5</v>
      </c>
      <c r="L220" s="75">
        <v>1</v>
      </c>
      <c r="M220" s="94" t="s">
        <v>731</v>
      </c>
      <c r="N220" s="158" t="s">
        <v>790</v>
      </c>
      <c r="O220" s="94">
        <f>VLOOKUP(M220,數值索引!$I:$J,2,FALSE)</f>
        <v>31700001</v>
      </c>
      <c r="P220" s="74">
        <f>INT(HLOOKUP(VLOOKUP($N220&amp;$M220,數值索引!$B$3:$G$43,2,FALSE),數值索引!$L$4:$R$10,程式讀取頁!$G220+1,FALSE)*VLOOKUP($H220,數值索引!$L$14:$N$22,3,FALSE))</f>
        <v>83</v>
      </c>
      <c r="Q220" s="74">
        <f>INT(HLOOKUP(VLOOKUP($N220&amp;$M220,數值索引!$B$3:$G$43,3,FALSE),數值索引!$L$4:$R$10,程式讀取頁!$G220+1,FALSE)*VLOOKUP($H220,數值索引!$L$14:$N$22,3,FALSE))</f>
        <v>251</v>
      </c>
      <c r="R220" s="74">
        <f>INT(HLOOKUP(VLOOKUP($N220&amp;$M220,數值索引!$B$3:$G$43,4,FALSE),數值索引!$L$4:$R$10,程式讀取頁!$G220+1,FALSE)*VLOOKUP($H220,數值索引!$L$14:$N$22,3,FALSE))</f>
        <v>176</v>
      </c>
      <c r="S220" s="74">
        <f>INT(HLOOKUP(VLOOKUP($N220&amp;$M220,數值索引!$B$3:$G$43,5,FALSE),數值索引!$L$4:$R$10,程式讀取頁!$G220+1,FALSE)*VLOOKUP($H220,數值索引!$L$14:$N$22,3,FALSE))</f>
        <v>120</v>
      </c>
      <c r="T220" s="74">
        <f>INT(HLOOKUP(VLOOKUP($N220&amp;$M220,數值索引!$B$3:$G$43,6,FALSE),數值索引!$L$4:$R$10,程式讀取頁!$G220+1,FALSE)*VLOOKUP($H220,數值索引!$L$14:$N$22,3,FALSE))</f>
        <v>36</v>
      </c>
      <c r="U220" s="75">
        <v>31720008</v>
      </c>
      <c r="X220" s="75">
        <v>0</v>
      </c>
      <c r="Y220" s="75">
        <v>0</v>
      </c>
      <c r="Z220" s="75">
        <v>0</v>
      </c>
      <c r="AA220" s="75">
        <v>0</v>
      </c>
      <c r="AB220" s="96">
        <v>2</v>
      </c>
      <c r="AC220" s="96">
        <v>12</v>
      </c>
      <c r="AD220" s="96">
        <v>25</v>
      </c>
      <c r="AE220" s="27"/>
    </row>
    <row r="221" spans="1:31" s="75" customFormat="1">
      <c r="A221" s="75">
        <v>1</v>
      </c>
      <c r="B221" s="201">
        <v>30070120</v>
      </c>
      <c r="C221" s="75">
        <v>105</v>
      </c>
      <c r="D221" s="75" t="s">
        <v>1225</v>
      </c>
      <c r="E221" s="75" t="s">
        <v>1226</v>
      </c>
      <c r="F221" s="75" t="s">
        <v>467</v>
      </c>
      <c r="G221" s="75">
        <v>4</v>
      </c>
      <c r="H221" s="75">
        <v>6</v>
      </c>
      <c r="I221" s="75">
        <v>3007</v>
      </c>
      <c r="J221" s="75">
        <v>5</v>
      </c>
      <c r="L221" s="75">
        <v>1</v>
      </c>
      <c r="M221" s="94" t="s">
        <v>737</v>
      </c>
      <c r="N221" s="158" t="s">
        <v>790</v>
      </c>
      <c r="O221" s="94">
        <f>VLOOKUP(M221,數值索引!$I:$J,2,FALSE)</f>
        <v>31700002</v>
      </c>
      <c r="P221" s="74">
        <f>INT(HLOOKUP(VLOOKUP($N221&amp;$M221,數值索引!$B$3:$G$43,2,FALSE),數值索引!$L$4:$R$10,程式讀取頁!$G221+1,FALSE)*VLOOKUP($H221,數值索引!$L$14:$N$22,3,FALSE))</f>
        <v>102</v>
      </c>
      <c r="Q221" s="74">
        <f>INT(HLOOKUP(VLOOKUP($N221&amp;$M221,數值索引!$B$3:$G$43,3,FALSE),數值索引!$L$4:$R$10,程式讀取頁!$G221+1,FALSE)*VLOOKUP($H221,數值索引!$L$14:$N$22,3,FALSE))</f>
        <v>73</v>
      </c>
      <c r="R221" s="74">
        <f>INT(HLOOKUP(VLOOKUP($N221&amp;$M221,數值索引!$B$3:$G$43,4,FALSE),數值索引!$L$4:$R$10,程式讀取頁!$G221+1,FALSE)*VLOOKUP($H221,數值索引!$L$14:$N$22,3,FALSE))</f>
        <v>199</v>
      </c>
      <c r="S221" s="74">
        <f>INT(HLOOKUP(VLOOKUP($N221&amp;$M221,數值索引!$B$3:$G$43,5,FALSE),數值索引!$L$4:$R$10,程式讀取頁!$G221+1,FALSE)*VLOOKUP($H221,數值索引!$L$14:$N$22,3,FALSE))</f>
        <v>33</v>
      </c>
      <c r="T221" s="74">
        <f>INT(HLOOKUP(VLOOKUP($N221&amp;$M221,數值索引!$B$3:$G$43,6,FALSE),數值索引!$L$4:$R$10,程式讀取頁!$G221+1,FALSE)*VLOOKUP($H221,數值索引!$L$14:$N$22,3,FALSE))</f>
        <v>144</v>
      </c>
      <c r="X221" s="75">
        <v>0</v>
      </c>
      <c r="Y221" s="75">
        <v>0</v>
      </c>
      <c r="Z221" s="75">
        <v>0</v>
      </c>
      <c r="AA221" s="75">
        <v>0</v>
      </c>
      <c r="AB221" s="96">
        <v>2</v>
      </c>
      <c r="AC221" s="96">
        <v>12</v>
      </c>
      <c r="AD221" s="96">
        <v>25</v>
      </c>
      <c r="AE221" s="27"/>
    </row>
    <row r="222" spans="1:31" s="75" customFormat="1">
      <c r="A222" s="75">
        <v>1</v>
      </c>
      <c r="B222" s="201">
        <v>30070130</v>
      </c>
      <c r="C222" s="75">
        <v>106</v>
      </c>
      <c r="D222" s="75" t="s">
        <v>1227</v>
      </c>
      <c r="E222" s="75" t="s">
        <v>1228</v>
      </c>
      <c r="F222" s="75" t="s">
        <v>469</v>
      </c>
      <c r="G222" s="75">
        <v>4</v>
      </c>
      <c r="H222" s="75">
        <v>6</v>
      </c>
      <c r="I222" s="75">
        <v>3007</v>
      </c>
      <c r="J222" s="75">
        <v>5</v>
      </c>
      <c r="L222" s="75">
        <v>1</v>
      </c>
      <c r="M222" s="94" t="s">
        <v>745</v>
      </c>
      <c r="N222" s="158" t="s">
        <v>790</v>
      </c>
      <c r="O222" s="94">
        <f>VLOOKUP(M222,數值索引!$I:$J,2,FALSE)</f>
        <v>31700004</v>
      </c>
      <c r="P222" s="74">
        <f>INT(HLOOKUP(VLOOKUP($N222&amp;$M222,數值索引!$B$3:$G$43,2,FALSE),數值索引!$L$4:$R$10,程式讀取頁!$G222+1,FALSE)*VLOOKUP($H222,數值索引!$L$14:$N$22,3,FALSE))</f>
        <v>102</v>
      </c>
      <c r="Q222" s="74">
        <f>INT(HLOOKUP(VLOOKUP($N222&amp;$M222,數值索引!$B$3:$G$43,3,FALSE),數值索引!$L$4:$R$10,程式讀取頁!$G222+1,FALSE)*VLOOKUP($H222,數值索引!$L$14:$N$22,3,FALSE))</f>
        <v>73</v>
      </c>
      <c r="R222" s="74">
        <f>INT(HLOOKUP(VLOOKUP($N222&amp;$M222,數值索引!$B$3:$G$43,4,FALSE),數值索引!$L$4:$R$10,程式讀取頁!$G222+1,FALSE)*VLOOKUP($H222,數值索引!$L$14:$N$22,3,FALSE))</f>
        <v>33</v>
      </c>
      <c r="S222" s="74">
        <f>INT(HLOOKUP(VLOOKUP($N222&amp;$M222,數值索引!$B$3:$G$43,5,FALSE),數值索引!$L$4:$R$10,程式讀取頁!$G222+1,FALSE)*VLOOKUP($H222,數值索引!$L$14:$N$22,3,FALSE))</f>
        <v>144</v>
      </c>
      <c r="T222" s="74">
        <f>INT(HLOOKUP(VLOOKUP($N222&amp;$M222,數值索引!$B$3:$G$43,6,FALSE),數值索引!$L$4:$R$10,程式讀取頁!$G222+1,FALSE)*VLOOKUP($H222,數值索引!$L$14:$N$22,3,FALSE))</f>
        <v>199</v>
      </c>
      <c r="X222" s="75">
        <v>0</v>
      </c>
      <c r="Y222" s="75">
        <v>0</v>
      </c>
      <c r="Z222" s="75">
        <v>0</v>
      </c>
      <c r="AA222" s="75">
        <v>0</v>
      </c>
      <c r="AB222" s="96">
        <v>2</v>
      </c>
      <c r="AC222" s="96">
        <v>12</v>
      </c>
      <c r="AD222" s="96">
        <v>25</v>
      </c>
      <c r="AE222" s="27"/>
    </row>
    <row r="223" spans="1:31" s="75" customFormat="1">
      <c r="A223" s="75">
        <v>1</v>
      </c>
      <c r="B223" s="201">
        <v>30070140</v>
      </c>
      <c r="C223" s="75">
        <v>107</v>
      </c>
      <c r="D223" s="75" t="s">
        <v>1229</v>
      </c>
      <c r="E223" s="75" t="s">
        <v>1230</v>
      </c>
      <c r="F223" s="75" t="s">
        <v>603</v>
      </c>
      <c r="G223" s="75">
        <v>4</v>
      </c>
      <c r="H223" s="75">
        <v>6</v>
      </c>
      <c r="I223" s="75">
        <v>3007</v>
      </c>
      <c r="J223" s="75">
        <v>5</v>
      </c>
      <c r="L223" s="75">
        <v>1</v>
      </c>
      <c r="M223" s="94" t="s">
        <v>741</v>
      </c>
      <c r="N223" s="158" t="s">
        <v>790</v>
      </c>
      <c r="O223" s="94">
        <f>VLOOKUP(M223,數值索引!$I:$J,2,FALSE)</f>
        <v>31700003</v>
      </c>
      <c r="P223" s="74">
        <f>INT(HLOOKUP(VLOOKUP($N223&amp;$M223,數值索引!$B$3:$G$43,2,FALSE),數值索引!$L$4:$R$10,程式讀取頁!$G223+1,FALSE)*VLOOKUP($H223,數值索引!$L$14:$N$22,3,FALSE))</f>
        <v>102</v>
      </c>
      <c r="Q223" s="74">
        <f>INT(HLOOKUP(VLOOKUP($N223&amp;$M223,數值索引!$B$3:$G$43,3,FALSE),數值索引!$L$4:$R$10,程式讀取頁!$G223+1,FALSE)*VLOOKUP($H223,數值索引!$L$14:$N$22,3,FALSE))</f>
        <v>73</v>
      </c>
      <c r="R223" s="74">
        <f>INT(HLOOKUP(VLOOKUP($N223&amp;$M223,數值索引!$B$3:$G$43,4,FALSE),數值索引!$L$4:$R$10,程式讀取頁!$G223+1,FALSE)*VLOOKUP($H223,數值索引!$L$14:$N$22,3,FALSE))</f>
        <v>33</v>
      </c>
      <c r="S223" s="74">
        <f>INT(HLOOKUP(VLOOKUP($N223&amp;$M223,數值索引!$B$3:$G$43,5,FALSE),數值索引!$L$4:$R$10,程式讀取頁!$G223+1,FALSE)*VLOOKUP($H223,數值索引!$L$14:$N$22,3,FALSE))</f>
        <v>199</v>
      </c>
      <c r="T223" s="74">
        <f>INT(HLOOKUP(VLOOKUP($N223&amp;$M223,數值索引!$B$3:$G$43,6,FALSE),數值索引!$L$4:$R$10,程式讀取頁!$G223+1,FALSE)*VLOOKUP($H223,數值索引!$L$14:$N$22,3,FALSE))</f>
        <v>144</v>
      </c>
      <c r="X223" s="75">
        <v>0</v>
      </c>
      <c r="Y223" s="75">
        <v>0</v>
      </c>
      <c r="Z223" s="75">
        <v>0</v>
      </c>
      <c r="AA223" s="75">
        <v>0</v>
      </c>
      <c r="AB223" s="96">
        <v>2</v>
      </c>
      <c r="AC223" s="96">
        <v>12</v>
      </c>
      <c r="AD223" s="96">
        <v>25</v>
      </c>
      <c r="AE223" s="27"/>
    </row>
    <row r="224" spans="1:31">
      <c r="A224" s="75">
        <v>1</v>
      </c>
      <c r="B224" s="201">
        <v>30070150</v>
      </c>
      <c r="C224" s="75">
        <v>125</v>
      </c>
      <c r="D224" s="75" t="s">
        <v>838</v>
      </c>
      <c r="E224" s="75" t="s">
        <v>1231</v>
      </c>
      <c r="F224" s="75" t="s">
        <v>839</v>
      </c>
      <c r="G224" s="75">
        <v>1</v>
      </c>
      <c r="H224" s="75">
        <v>6</v>
      </c>
      <c r="I224" s="75">
        <v>3007</v>
      </c>
      <c r="J224" s="75">
        <v>5</v>
      </c>
      <c r="K224" s="75"/>
      <c r="L224" s="75">
        <v>1</v>
      </c>
      <c r="M224" s="94" t="s">
        <v>744</v>
      </c>
      <c r="N224" s="158" t="s">
        <v>790</v>
      </c>
      <c r="O224" s="94">
        <f>VLOOKUP(M224,數值索引!$I:$J,2,FALSE)</f>
        <v>31700004</v>
      </c>
      <c r="P224" s="74">
        <f>INT(HLOOKUP(VLOOKUP($N224&amp;$M224,數值索引!$B$3:$G$43,2,FALSE),數值索引!$L$4:$R$10,程式讀取頁!$G224+1,FALSE)*VLOOKUP($H224,數值索引!$L$14:$N$22,3,FALSE))</f>
        <v>50</v>
      </c>
      <c r="Q224" s="74">
        <f>INT(HLOOKUP(VLOOKUP($N224&amp;$M224,數值索引!$B$3:$G$43,3,FALSE),數值索引!$L$4:$R$10,程式讀取頁!$G224+1,FALSE)*VLOOKUP($H224,數值索引!$L$14:$N$22,3,FALSE))</f>
        <v>25</v>
      </c>
      <c r="R224" s="74">
        <f>INT(HLOOKUP(VLOOKUP($N224&amp;$M224,數值索引!$B$3:$G$43,4,FALSE),數值索引!$L$4:$R$10,程式讀取頁!$G224+1,FALSE)*VLOOKUP($H224,數值索引!$L$14:$N$22,3,FALSE))</f>
        <v>80</v>
      </c>
      <c r="S224" s="74">
        <f>INT(HLOOKUP(VLOOKUP($N224&amp;$M224,數值索引!$B$3:$G$43,5,FALSE),數值索引!$L$4:$R$10,程式讀取頁!$G224+1,FALSE)*VLOOKUP($H224,數值索引!$L$14:$N$22,3,FALSE))</f>
        <v>62</v>
      </c>
      <c r="T224" s="74">
        <f>INT(HLOOKUP(VLOOKUP($N224&amp;$M224,數值索引!$B$3:$G$43,6,FALSE),數值索引!$L$4:$R$10,程式讀取頁!$G224+1,FALSE)*VLOOKUP($H224,數值索引!$L$14:$N$22,3,FALSE))</f>
        <v>100</v>
      </c>
      <c r="U224" s="75">
        <v>31720018</v>
      </c>
      <c r="V224" s="75"/>
      <c r="W224" s="75"/>
      <c r="X224" s="75">
        <v>0</v>
      </c>
      <c r="Y224" s="75">
        <v>0</v>
      </c>
      <c r="Z224" s="75">
        <v>0</v>
      </c>
      <c r="AA224" s="75">
        <v>0</v>
      </c>
      <c r="AB224" s="96">
        <v>2</v>
      </c>
      <c r="AC224" s="96">
        <v>12</v>
      </c>
      <c r="AD224" s="96">
        <v>25</v>
      </c>
    </row>
    <row r="225" spans="1:31">
      <c r="A225" s="75">
        <v>1</v>
      </c>
      <c r="B225" s="201">
        <v>30070160</v>
      </c>
      <c r="C225" s="75">
        <v>126</v>
      </c>
      <c r="D225" s="75" t="s">
        <v>840</v>
      </c>
      <c r="E225" s="75" t="s">
        <v>1232</v>
      </c>
      <c r="F225" s="75" t="s">
        <v>839</v>
      </c>
      <c r="G225" s="75">
        <v>2</v>
      </c>
      <c r="H225" s="75">
        <v>6</v>
      </c>
      <c r="I225" s="75">
        <v>3007</v>
      </c>
      <c r="J225" s="75">
        <v>5</v>
      </c>
      <c r="K225" s="75"/>
      <c r="L225" s="75">
        <v>1</v>
      </c>
      <c r="M225" s="94" t="s">
        <v>735</v>
      </c>
      <c r="N225" s="158" t="s">
        <v>790</v>
      </c>
      <c r="O225" s="94">
        <f>VLOOKUP(M225,數值索引!$I:$J,2,FALSE)</f>
        <v>31700002</v>
      </c>
      <c r="P225" s="74">
        <f>INT(HLOOKUP(VLOOKUP($N225&amp;$M225,數值索引!$B$3:$G$43,2,FALSE),數值索引!$L$4:$R$10,程式讀取頁!$G225+1,FALSE)*VLOOKUP($H225,數值索引!$L$14:$N$22,3,FALSE))</f>
        <v>27</v>
      </c>
      <c r="Q225" s="74">
        <f>INT(HLOOKUP(VLOOKUP($N225&amp;$M225,數值索引!$B$3:$G$43,3,FALSE),數值索引!$L$4:$R$10,程式讀取頁!$G225+1,FALSE)*VLOOKUP($H225,數值索引!$L$14:$N$22,3,FALSE))</f>
        <v>97</v>
      </c>
      <c r="R225" s="74">
        <f>INT(HLOOKUP(VLOOKUP($N225&amp;$M225,數值索引!$B$3:$G$43,4,FALSE),數值索引!$L$4:$R$10,程式讀取頁!$G225+1,FALSE)*VLOOKUP($H225,數值索引!$L$14:$N$22,3,FALSE))</f>
        <v>126</v>
      </c>
      <c r="S225" s="74">
        <f>INT(HLOOKUP(VLOOKUP($N225&amp;$M225,數值索引!$B$3:$G$43,5,FALSE),數值索引!$L$4:$R$10,程式讀取頁!$G225+1,FALSE)*VLOOKUP($H225,數值索引!$L$14:$N$22,3,FALSE))</f>
        <v>73</v>
      </c>
      <c r="T225" s="74">
        <f>INT(HLOOKUP(VLOOKUP($N225&amp;$M225,數值索引!$B$3:$G$43,6,FALSE),數值索引!$L$4:$R$10,程式讀取頁!$G225+1,FALSE)*VLOOKUP($H225,數值索引!$L$14:$N$22,3,FALSE))</f>
        <v>57</v>
      </c>
      <c r="U225" s="75">
        <v>31720010</v>
      </c>
      <c r="V225" s="75"/>
      <c r="W225" s="75"/>
      <c r="X225" s="75">
        <v>0</v>
      </c>
      <c r="Y225" s="75">
        <v>0</v>
      </c>
      <c r="Z225" s="75">
        <v>0</v>
      </c>
      <c r="AA225" s="75">
        <v>0</v>
      </c>
      <c r="AB225" s="96">
        <v>2</v>
      </c>
      <c r="AC225" s="96">
        <v>12</v>
      </c>
      <c r="AD225" s="96">
        <v>25</v>
      </c>
    </row>
    <row r="226" spans="1:31">
      <c r="A226" s="75">
        <v>1</v>
      </c>
      <c r="B226" s="201">
        <v>30070170</v>
      </c>
      <c r="C226" s="75">
        <v>127</v>
      </c>
      <c r="D226" s="75" t="s">
        <v>841</v>
      </c>
      <c r="E226" s="75" t="s">
        <v>1233</v>
      </c>
      <c r="F226" s="75" t="s">
        <v>839</v>
      </c>
      <c r="G226" s="75">
        <v>2</v>
      </c>
      <c r="H226" s="75">
        <v>6</v>
      </c>
      <c r="I226" s="75">
        <v>3007</v>
      </c>
      <c r="J226" s="75">
        <v>5</v>
      </c>
      <c r="K226" s="75"/>
      <c r="L226" s="75">
        <v>1</v>
      </c>
      <c r="M226" s="94" t="s">
        <v>738</v>
      </c>
      <c r="N226" s="158" t="s">
        <v>790</v>
      </c>
      <c r="O226" s="94">
        <f>VLOOKUP(M226,數值索引!$I:$J,2,FALSE)</f>
        <v>31700003</v>
      </c>
      <c r="P226" s="74">
        <f>INT(HLOOKUP(VLOOKUP($N226&amp;$M226,數值索引!$B$3:$G$43,2,FALSE),數值索引!$L$4:$R$10,程式讀取頁!$G226+1,FALSE)*VLOOKUP($H226,數值索引!$L$14:$N$22,3,FALSE))</f>
        <v>97</v>
      </c>
      <c r="Q226" s="74">
        <f>INT(HLOOKUP(VLOOKUP($N226&amp;$M226,數值索引!$B$3:$G$43,3,FALSE),數值索引!$L$4:$R$10,程式讀取頁!$G226+1,FALSE)*VLOOKUP($H226,數值索引!$L$14:$N$22,3,FALSE))</f>
        <v>73</v>
      </c>
      <c r="R226" s="74">
        <f>INT(HLOOKUP(VLOOKUP($N226&amp;$M226,數值索引!$B$3:$G$43,4,FALSE),數值索引!$L$4:$R$10,程式讀取頁!$G226+1,FALSE)*VLOOKUP($H226,數值索引!$L$14:$N$22,3,FALSE))</f>
        <v>57</v>
      </c>
      <c r="S226" s="74">
        <f>INT(HLOOKUP(VLOOKUP($N226&amp;$M226,數值索引!$B$3:$G$43,5,FALSE),數值索引!$L$4:$R$10,程式讀取頁!$G226+1,FALSE)*VLOOKUP($H226,數值索引!$L$14:$N$22,3,FALSE))</f>
        <v>126</v>
      </c>
      <c r="T226" s="74">
        <f>INT(HLOOKUP(VLOOKUP($N226&amp;$M226,數值索引!$B$3:$G$43,6,FALSE),數值索引!$L$4:$R$10,程式讀取頁!$G226+1,FALSE)*VLOOKUP($H226,數值索引!$L$14:$N$22,3,FALSE))</f>
        <v>27</v>
      </c>
      <c r="U226" s="75"/>
      <c r="V226" s="75"/>
      <c r="W226" s="75"/>
      <c r="X226" s="75">
        <v>0</v>
      </c>
      <c r="Y226" s="75">
        <v>0</v>
      </c>
      <c r="Z226" s="75">
        <v>0</v>
      </c>
      <c r="AA226" s="75">
        <v>0</v>
      </c>
      <c r="AB226" s="96">
        <v>2</v>
      </c>
      <c r="AC226" s="96">
        <v>8</v>
      </c>
      <c r="AD226" s="96">
        <v>22</v>
      </c>
    </row>
    <row r="227" spans="1:31" s="79" customFormat="1">
      <c r="A227" s="75">
        <v>1</v>
      </c>
      <c r="B227" s="201">
        <v>30070180</v>
      </c>
      <c r="C227" s="108">
        <v>128</v>
      </c>
      <c r="D227" s="75" t="s">
        <v>842</v>
      </c>
      <c r="E227" s="75" t="s">
        <v>1234</v>
      </c>
      <c r="F227" s="75" t="s">
        <v>839</v>
      </c>
      <c r="G227" s="75">
        <v>3</v>
      </c>
      <c r="H227" s="75">
        <v>6</v>
      </c>
      <c r="I227" s="75">
        <v>3007</v>
      </c>
      <c r="J227" s="75">
        <v>5</v>
      </c>
      <c r="K227" s="75"/>
      <c r="L227" s="75">
        <v>1</v>
      </c>
      <c r="M227" s="94" t="s">
        <v>731</v>
      </c>
      <c r="N227" s="158" t="s">
        <v>790</v>
      </c>
      <c r="O227" s="94">
        <f>VLOOKUP(M227,數值索引!$I:$J,2,FALSE)</f>
        <v>31700001</v>
      </c>
      <c r="P227" s="74">
        <f>INT(HLOOKUP(VLOOKUP($N227&amp;$M227,數值索引!$B$3:$G$43,2,FALSE),數值索引!$L$4:$R$10,程式讀取頁!$G227+1,FALSE)*VLOOKUP($H227,數值索引!$L$14:$N$22,3,FALSE))</f>
        <v>64</v>
      </c>
      <c r="Q227" s="74">
        <f>INT(HLOOKUP(VLOOKUP($N227&amp;$M227,數值索引!$B$3:$G$43,3,FALSE),數值索引!$L$4:$R$10,程式讀取頁!$G227+1,FALSE)*VLOOKUP($H227,數值索引!$L$14:$N$22,3,FALSE))</f>
        <v>158</v>
      </c>
      <c r="R227" s="74">
        <f>INT(HLOOKUP(VLOOKUP($N227&amp;$M227,數值索引!$B$3:$G$43,4,FALSE),數值索引!$L$4:$R$10,程式讀取頁!$G227+1,FALSE)*VLOOKUP($H227,數值索引!$L$14:$N$22,3,FALSE))</f>
        <v>118</v>
      </c>
      <c r="S227" s="74">
        <f>INT(HLOOKUP(VLOOKUP($N227&amp;$M227,數值索引!$B$3:$G$43,5,FALSE),數值索引!$L$4:$R$10,程式讀取頁!$G227+1,FALSE)*VLOOKUP($H227,數值索引!$L$14:$N$22,3,FALSE))</f>
        <v>86</v>
      </c>
      <c r="T227" s="74">
        <f>INT(HLOOKUP(VLOOKUP($N227&amp;$M227,數值索引!$B$3:$G$43,6,FALSE),數值索引!$L$4:$R$10,程式讀取頁!$G227+1,FALSE)*VLOOKUP($H227,數值索引!$L$14:$N$22,3,FALSE))</f>
        <v>30</v>
      </c>
      <c r="U227" s="75"/>
      <c r="V227" s="75"/>
      <c r="W227" s="75"/>
      <c r="X227" s="75">
        <v>0</v>
      </c>
      <c r="Y227" s="75">
        <v>0</v>
      </c>
      <c r="Z227" s="75">
        <v>0</v>
      </c>
      <c r="AA227" s="75">
        <v>0</v>
      </c>
      <c r="AB227" s="96">
        <v>2</v>
      </c>
      <c r="AC227" s="96">
        <v>12</v>
      </c>
      <c r="AD227" s="96">
        <v>25</v>
      </c>
    </row>
    <row r="228" spans="1:31" s="75" customFormat="1">
      <c r="A228" s="75">
        <v>1</v>
      </c>
      <c r="B228" s="201">
        <v>30080000</v>
      </c>
      <c r="C228" s="75">
        <v>6</v>
      </c>
      <c r="D228" s="75" t="s">
        <v>889</v>
      </c>
      <c r="E228" s="75" t="s">
        <v>1235</v>
      </c>
      <c r="F228" s="75" t="s">
        <v>902</v>
      </c>
      <c r="G228" s="75">
        <v>4</v>
      </c>
      <c r="H228" s="75">
        <v>8</v>
      </c>
      <c r="I228" s="75">
        <v>3008</v>
      </c>
      <c r="J228" s="75">
        <v>6</v>
      </c>
      <c r="L228" s="75">
        <v>1</v>
      </c>
      <c r="M228" s="94" t="s">
        <v>734</v>
      </c>
      <c r="N228" s="158" t="s">
        <v>790</v>
      </c>
      <c r="O228" s="94">
        <f>VLOOKUP(M228,數值索引!$I:$J,2,FALSE)</f>
        <v>31700002</v>
      </c>
      <c r="P228" s="74">
        <f>INT(HLOOKUP(VLOOKUP($N228&amp;$M228,數值索引!$B$3:$G$43,2,FALSE),數值索引!$L$4:$R$10,程式讀取頁!$G228+1,FALSE)*VLOOKUP($H228,數值索引!$L$14:$N$22,3,FALSE))</f>
        <v>289</v>
      </c>
      <c r="Q228" s="74">
        <f>INT(HLOOKUP(VLOOKUP($N228&amp;$M228,數值索引!$B$3:$G$43,3,FALSE),數值索引!$L$4:$R$10,程式讀取頁!$G228+1,FALSE)*VLOOKUP($H228,數值索引!$L$14:$N$22,3,FALSE))</f>
        <v>204</v>
      </c>
      <c r="R228" s="74">
        <f>INT(HLOOKUP(VLOOKUP($N228&amp;$M228,數值索引!$B$3:$G$43,4,FALSE),數值索引!$L$4:$R$10,程式讀取頁!$G228+1,FALSE)*VLOOKUP($H228,數值索引!$L$14:$N$22,3,FALSE))</f>
        <v>399</v>
      </c>
      <c r="S228" s="74">
        <f>INT(HLOOKUP(VLOOKUP($N228&amp;$M228,數值索引!$B$3:$G$43,5,FALSE),數值索引!$L$4:$R$10,程式讀取頁!$G228+1,FALSE)*VLOOKUP($H228,數值索引!$L$14:$N$22,3,FALSE))</f>
        <v>147</v>
      </c>
      <c r="T228" s="74">
        <f>INT(HLOOKUP(VLOOKUP($N228&amp;$M228,數值索引!$B$3:$G$43,6,FALSE),數值索引!$L$4:$R$10,程式讀取頁!$G228+1,FALSE)*VLOOKUP($H228,數值索引!$L$14:$N$22,3,FALSE))</f>
        <v>66</v>
      </c>
      <c r="X228" s="75">
        <v>0</v>
      </c>
      <c r="Y228" s="75">
        <v>0</v>
      </c>
      <c r="Z228" s="75">
        <v>1</v>
      </c>
      <c r="AA228" s="75">
        <v>0</v>
      </c>
      <c r="AB228" s="96">
        <v>2</v>
      </c>
      <c r="AC228" s="96">
        <v>11</v>
      </c>
      <c r="AD228" s="96">
        <v>23</v>
      </c>
    </row>
    <row r="229" spans="1:31" s="75" customFormat="1">
      <c r="A229" s="75">
        <v>1</v>
      </c>
      <c r="B229" s="201">
        <v>30080001</v>
      </c>
      <c r="D229" s="75" t="s">
        <v>895</v>
      </c>
      <c r="E229" s="75" t="s">
        <v>1236</v>
      </c>
      <c r="F229" s="75" t="s">
        <v>874</v>
      </c>
      <c r="G229" s="75">
        <v>3</v>
      </c>
      <c r="H229" s="75">
        <v>8</v>
      </c>
      <c r="I229" s="75">
        <v>3008</v>
      </c>
      <c r="J229" s="75">
        <v>6</v>
      </c>
      <c r="L229" s="75">
        <v>1</v>
      </c>
      <c r="M229" s="94" t="s">
        <v>734</v>
      </c>
      <c r="N229" s="158" t="s">
        <v>790</v>
      </c>
      <c r="O229" s="94">
        <f>VLOOKUP(M229,數值索引!$I:$J,2,FALSE)</f>
        <v>31700002</v>
      </c>
      <c r="P229" s="74">
        <f>INT(HLOOKUP(VLOOKUP($N229&amp;$M229,數值索引!$B$3:$G$43,2,FALSE),數值索引!$L$4:$R$10,程式讀取頁!$G229+1,FALSE)*VLOOKUP($H229,數值索引!$L$14:$N$22,3,FALSE))</f>
        <v>237</v>
      </c>
      <c r="Q229" s="74">
        <f>INT(HLOOKUP(VLOOKUP($N229&amp;$M229,數值索引!$B$3:$G$43,3,FALSE),數值索引!$L$4:$R$10,程式讀取頁!$G229+1,FALSE)*VLOOKUP($H229,數值索引!$L$14:$N$22,3,FALSE))</f>
        <v>173</v>
      </c>
      <c r="R229" s="74">
        <f>INT(HLOOKUP(VLOOKUP($N229&amp;$M229,數值索引!$B$3:$G$43,4,FALSE),數值索引!$L$4:$R$10,程式讀取頁!$G229+1,FALSE)*VLOOKUP($H229,數值索引!$L$14:$N$22,3,FALSE))</f>
        <v>317</v>
      </c>
      <c r="S229" s="74">
        <f>INT(HLOOKUP(VLOOKUP($N229&amp;$M229,數值索引!$B$3:$G$43,5,FALSE),數值索引!$L$4:$R$10,程式讀取頁!$G229+1,FALSE)*VLOOKUP($H229,數值索引!$L$14:$N$22,3,FALSE))</f>
        <v>129</v>
      </c>
      <c r="T229" s="74">
        <f>INT(HLOOKUP(VLOOKUP($N229&amp;$M229,數值索引!$B$3:$G$43,6,FALSE),數值索引!$L$4:$R$10,程式讀取頁!$G229+1,FALSE)*VLOOKUP($H229,數值索引!$L$14:$N$22,3,FALSE))</f>
        <v>60</v>
      </c>
      <c r="X229" s="75">
        <v>0</v>
      </c>
      <c r="Y229" s="75">
        <v>0</v>
      </c>
      <c r="Z229" s="75">
        <v>1</v>
      </c>
      <c r="AA229" s="75">
        <v>0</v>
      </c>
      <c r="AB229" s="96">
        <v>2</v>
      </c>
      <c r="AC229" s="96">
        <v>11</v>
      </c>
      <c r="AD229" s="96">
        <v>23</v>
      </c>
    </row>
    <row r="230" spans="1:31" s="75" customFormat="1">
      <c r="A230" s="75">
        <v>1</v>
      </c>
      <c r="B230" s="201">
        <v>30080002</v>
      </c>
      <c r="D230" s="75" t="s">
        <v>896</v>
      </c>
      <c r="E230" s="75" t="s">
        <v>1237</v>
      </c>
      <c r="F230" s="75" t="s">
        <v>875</v>
      </c>
      <c r="G230" s="75">
        <v>5</v>
      </c>
      <c r="H230" s="75">
        <v>8</v>
      </c>
      <c r="I230" s="75">
        <v>3008</v>
      </c>
      <c r="J230" s="75">
        <v>6</v>
      </c>
      <c r="L230" s="75">
        <v>1</v>
      </c>
      <c r="M230" s="94" t="s">
        <v>734</v>
      </c>
      <c r="N230" s="158" t="s">
        <v>790</v>
      </c>
      <c r="O230" s="94">
        <f>VLOOKUP(M230,數值索引!$I:$J,2,FALSE)</f>
        <v>31700002</v>
      </c>
      <c r="P230" s="74">
        <f>INT(HLOOKUP(VLOOKUP($N230&amp;$M230,數值索引!$B$3:$G$43,2,FALSE),數值索引!$L$4:$R$10,程式讀取頁!$G230+1,FALSE)*VLOOKUP($H230,數值索引!$L$14:$N$22,3,FALSE))</f>
        <v>352</v>
      </c>
      <c r="Q230" s="74">
        <f>INT(HLOOKUP(VLOOKUP($N230&amp;$M230,數值索引!$B$3:$G$43,3,FALSE),數值索引!$L$4:$R$10,程式讀取頁!$G230+1,FALSE)*VLOOKUP($H230,數值索引!$L$14:$N$22,3,FALSE))</f>
        <v>240</v>
      </c>
      <c r="R230" s="74">
        <f>INT(HLOOKUP(VLOOKUP($N230&amp;$M230,數值索引!$B$3:$G$43,4,FALSE),數值索引!$L$4:$R$10,程式讀取頁!$G230+1,FALSE)*VLOOKUP($H230,數值索引!$L$14:$N$22,3,FALSE))</f>
        <v>502</v>
      </c>
      <c r="S230" s="74">
        <f>INT(HLOOKUP(VLOOKUP($N230&amp;$M230,數值索引!$B$3:$G$43,5,FALSE),數值索引!$L$4:$R$10,程式讀取頁!$G230+1,FALSE)*VLOOKUP($H230,數值索引!$L$14:$N$22,3,FALSE))</f>
        <v>167</v>
      </c>
      <c r="T230" s="74">
        <f>INT(HLOOKUP(VLOOKUP($N230&amp;$M230,數值索引!$B$3:$G$43,6,FALSE),數值索引!$L$4:$R$10,程式讀取頁!$G230+1,FALSE)*VLOOKUP($H230,數值索引!$L$14:$N$22,3,FALSE))</f>
        <v>72</v>
      </c>
      <c r="X230" s="75">
        <v>0</v>
      </c>
      <c r="Y230" s="75">
        <v>0</v>
      </c>
      <c r="Z230" s="75">
        <v>0</v>
      </c>
      <c r="AA230" s="75">
        <v>0</v>
      </c>
      <c r="AB230" s="96">
        <v>2</v>
      </c>
      <c r="AC230" s="96">
        <v>11</v>
      </c>
      <c r="AD230" s="96">
        <v>23</v>
      </c>
    </row>
    <row r="231" spans="1:31" s="75" customFormat="1">
      <c r="A231" s="75">
        <v>1</v>
      </c>
      <c r="B231" s="201">
        <v>30090000</v>
      </c>
      <c r="C231" s="75">
        <v>36</v>
      </c>
      <c r="D231" s="75" t="s">
        <v>1238</v>
      </c>
      <c r="E231" s="75" t="s">
        <v>1239</v>
      </c>
      <c r="F231" s="75" t="s">
        <v>501</v>
      </c>
      <c r="G231" s="75">
        <v>5</v>
      </c>
      <c r="H231" s="75">
        <v>8</v>
      </c>
      <c r="I231" s="75">
        <v>3009</v>
      </c>
      <c r="J231" s="75">
        <v>9</v>
      </c>
      <c r="L231" s="75">
        <v>1</v>
      </c>
      <c r="M231" s="94" t="s">
        <v>735</v>
      </c>
      <c r="N231" s="158" t="s">
        <v>790</v>
      </c>
      <c r="O231" s="94">
        <f>VLOOKUP(M231,數值索引!$I:$J,2,FALSE)</f>
        <v>31700002</v>
      </c>
      <c r="P231" s="74">
        <f>INT(HLOOKUP(VLOOKUP($N231&amp;$M231,數值索引!$B$3:$G$43,2,FALSE),數值索引!$L$4:$R$10,程式讀取頁!$G231+1,FALSE)*VLOOKUP($H231,數值索引!$L$14:$N$22,3,FALSE))</f>
        <v>72</v>
      </c>
      <c r="Q231" s="74">
        <f>INT(HLOOKUP(VLOOKUP($N231&amp;$M231,數值索引!$B$3:$G$43,3,FALSE),數值索引!$L$4:$R$10,程式讀取頁!$G231+1,FALSE)*VLOOKUP($H231,數值索引!$L$14:$N$22,3,FALSE))</f>
        <v>352</v>
      </c>
      <c r="R231" s="74">
        <f>INT(HLOOKUP(VLOOKUP($N231&amp;$M231,數值索引!$B$3:$G$43,4,FALSE),數值索引!$L$4:$R$10,程式讀取頁!$G231+1,FALSE)*VLOOKUP($H231,數值索引!$L$14:$N$22,3,FALSE))</f>
        <v>502</v>
      </c>
      <c r="S231" s="74">
        <f>INT(HLOOKUP(VLOOKUP($N231&amp;$M231,數值索引!$B$3:$G$43,5,FALSE),數值索引!$L$4:$R$10,程式讀取頁!$G231+1,FALSE)*VLOOKUP($H231,數值索引!$L$14:$N$22,3,FALSE))</f>
        <v>240</v>
      </c>
      <c r="T231" s="74">
        <f>INT(HLOOKUP(VLOOKUP($N231&amp;$M231,數值索引!$B$3:$G$43,6,FALSE),數值索引!$L$4:$R$10,程式讀取頁!$G231+1,FALSE)*VLOOKUP($H231,數值索引!$L$14:$N$22,3,FALSE))</f>
        <v>167</v>
      </c>
      <c r="U231" s="75">
        <v>31720005</v>
      </c>
      <c r="X231" s="75">
        <v>0</v>
      </c>
      <c r="Y231" s="75">
        <v>0</v>
      </c>
      <c r="Z231" s="75">
        <v>0</v>
      </c>
      <c r="AA231" s="75">
        <v>0</v>
      </c>
      <c r="AB231" s="96">
        <v>2</v>
      </c>
      <c r="AC231" s="96">
        <v>-18</v>
      </c>
      <c r="AD231" s="96">
        <v>30</v>
      </c>
      <c r="AE231" s="27"/>
    </row>
    <row r="232" spans="1:31" s="75" customFormat="1">
      <c r="A232" s="75">
        <v>1</v>
      </c>
      <c r="B232" s="201">
        <v>30090010</v>
      </c>
      <c r="C232" s="75">
        <v>37</v>
      </c>
      <c r="D232" s="75" t="s">
        <v>560</v>
      </c>
      <c r="E232" s="75" t="s">
        <v>1240</v>
      </c>
      <c r="F232" s="75" t="s">
        <v>482</v>
      </c>
      <c r="G232" s="75">
        <v>5</v>
      </c>
      <c r="H232" s="75">
        <v>8</v>
      </c>
      <c r="I232" s="75">
        <v>3009</v>
      </c>
      <c r="J232" s="75">
        <v>9</v>
      </c>
      <c r="L232" s="75">
        <v>1</v>
      </c>
      <c r="M232" s="94" t="s">
        <v>731</v>
      </c>
      <c r="N232" s="158" t="s">
        <v>790</v>
      </c>
      <c r="O232" s="94">
        <f>VLOOKUP(M232,數值索引!$I:$J,2,FALSE)</f>
        <v>31700001</v>
      </c>
      <c r="P232" s="74">
        <f>INT(HLOOKUP(VLOOKUP($N232&amp;$M232,數值索引!$B$3:$G$43,2,FALSE),數值索引!$L$4:$R$10,程式讀取頁!$G232+1,FALSE)*VLOOKUP($H232,數值索引!$L$14:$N$22,3,FALSE))</f>
        <v>167</v>
      </c>
      <c r="Q232" s="74">
        <f>INT(HLOOKUP(VLOOKUP($N232&amp;$M232,數值索引!$B$3:$G$43,3,FALSE),數值索引!$L$4:$R$10,程式讀取頁!$G232+1,FALSE)*VLOOKUP($H232,數值索引!$L$14:$N$22,3,FALSE))</f>
        <v>502</v>
      </c>
      <c r="R232" s="74">
        <f>INT(HLOOKUP(VLOOKUP($N232&amp;$M232,數值索引!$B$3:$G$43,4,FALSE),數值索引!$L$4:$R$10,程式讀取頁!$G232+1,FALSE)*VLOOKUP($H232,數值索引!$L$14:$N$22,3,FALSE))</f>
        <v>352</v>
      </c>
      <c r="S232" s="74">
        <f>INT(HLOOKUP(VLOOKUP($N232&amp;$M232,數值索引!$B$3:$G$43,5,FALSE),數值索引!$L$4:$R$10,程式讀取頁!$G232+1,FALSE)*VLOOKUP($H232,數值索引!$L$14:$N$22,3,FALSE))</f>
        <v>240</v>
      </c>
      <c r="T232" s="74">
        <f>INT(HLOOKUP(VLOOKUP($N232&amp;$M232,數值索引!$B$3:$G$43,6,FALSE),數值索引!$L$4:$R$10,程式讀取頁!$G232+1,FALSE)*VLOOKUP($H232,數值索引!$L$14:$N$22,3,FALSE))</f>
        <v>72</v>
      </c>
      <c r="U232" s="75">
        <v>31720005</v>
      </c>
      <c r="X232" s="75">
        <v>0</v>
      </c>
      <c r="Y232" s="75">
        <v>0</v>
      </c>
      <c r="Z232" s="75">
        <v>0</v>
      </c>
      <c r="AA232" s="75">
        <v>0</v>
      </c>
      <c r="AB232" s="96">
        <v>2</v>
      </c>
      <c r="AC232" s="96">
        <v>-18</v>
      </c>
      <c r="AD232" s="96">
        <v>30</v>
      </c>
      <c r="AE232" s="27"/>
    </row>
    <row r="233" spans="1:31" s="75" customFormat="1">
      <c r="A233" s="75">
        <v>1</v>
      </c>
      <c r="B233" s="201">
        <v>30090020</v>
      </c>
      <c r="C233" s="75">
        <v>38</v>
      </c>
      <c r="D233" s="75" t="s">
        <v>561</v>
      </c>
      <c r="E233" s="75" t="s">
        <v>1241</v>
      </c>
      <c r="F233" s="75" t="s">
        <v>486</v>
      </c>
      <c r="G233" s="75">
        <v>5</v>
      </c>
      <c r="H233" s="75">
        <v>8</v>
      </c>
      <c r="I233" s="75">
        <v>3009</v>
      </c>
      <c r="J233" s="75">
        <v>9</v>
      </c>
      <c r="L233" s="75">
        <v>1</v>
      </c>
      <c r="M233" s="94" t="s">
        <v>727</v>
      </c>
      <c r="N233" s="158" t="s">
        <v>790</v>
      </c>
      <c r="O233" s="94">
        <f>VLOOKUP(M233,數值索引!$I:$J,2,FALSE)</f>
        <v>31700000</v>
      </c>
      <c r="P233" s="74">
        <f>INT(HLOOKUP(VLOOKUP($N233&amp;$M233,數值索引!$B$3:$G$43,2,FALSE),數值索引!$L$4:$R$10,程式讀取頁!$G233+1,FALSE)*VLOOKUP($H233,數值索引!$L$14:$N$22,3,FALSE))</f>
        <v>502</v>
      </c>
      <c r="Q233" s="74">
        <f>INT(HLOOKUP(VLOOKUP($N233&amp;$M233,數值索引!$B$3:$G$43,3,FALSE),數值索引!$L$4:$R$10,程式讀取頁!$G233+1,FALSE)*VLOOKUP($H233,數值索引!$L$14:$N$22,3,FALSE))</f>
        <v>167</v>
      </c>
      <c r="R233" s="74">
        <f>INT(HLOOKUP(VLOOKUP($N233&amp;$M233,數值索引!$B$3:$G$43,4,FALSE),數值索引!$L$4:$R$10,程式讀取頁!$G233+1,FALSE)*VLOOKUP($H233,數值索引!$L$14:$N$22,3,FALSE))</f>
        <v>352</v>
      </c>
      <c r="S233" s="74">
        <f>INT(HLOOKUP(VLOOKUP($N233&amp;$M233,數值索引!$B$3:$G$43,5,FALSE),數值索引!$L$4:$R$10,程式讀取頁!$G233+1,FALSE)*VLOOKUP($H233,數值索引!$L$14:$N$22,3,FALSE))</f>
        <v>72</v>
      </c>
      <c r="T233" s="74">
        <f>INT(HLOOKUP(VLOOKUP($N233&amp;$M233,數值索引!$B$3:$G$43,6,FALSE),數值索引!$L$4:$R$10,程式讀取頁!$G233+1,FALSE)*VLOOKUP($H233,數值索引!$L$14:$N$22,3,FALSE))</f>
        <v>240</v>
      </c>
      <c r="U233" s="75">
        <v>31720005</v>
      </c>
      <c r="X233" s="75">
        <v>0</v>
      </c>
      <c r="Y233" s="75">
        <v>0</v>
      </c>
      <c r="Z233" s="75">
        <v>0</v>
      </c>
      <c r="AA233" s="75">
        <v>0</v>
      </c>
      <c r="AB233" s="96">
        <v>2</v>
      </c>
      <c r="AC233" s="96">
        <v>-18</v>
      </c>
      <c r="AD233" s="96">
        <v>30</v>
      </c>
      <c r="AE233" s="27"/>
    </row>
    <row r="234" spans="1:31" s="75" customFormat="1">
      <c r="A234" s="75">
        <v>1</v>
      </c>
      <c r="B234" s="201">
        <v>30090030</v>
      </c>
      <c r="C234" s="75">
        <v>39</v>
      </c>
      <c r="D234" s="75" t="s">
        <v>562</v>
      </c>
      <c r="E234" s="75" t="s">
        <v>1242</v>
      </c>
      <c r="F234" s="75" t="s">
        <v>488</v>
      </c>
      <c r="G234" s="75">
        <v>5</v>
      </c>
      <c r="H234" s="75">
        <v>8</v>
      </c>
      <c r="I234" s="75">
        <v>3009</v>
      </c>
      <c r="J234" s="75">
        <v>9</v>
      </c>
      <c r="L234" s="75">
        <v>1</v>
      </c>
      <c r="M234" s="94" t="s">
        <v>733</v>
      </c>
      <c r="N234" s="158" t="s">
        <v>790</v>
      </c>
      <c r="O234" s="94">
        <f>VLOOKUP(M234,數值索引!$I:$J,2,FALSE)</f>
        <v>31700001</v>
      </c>
      <c r="P234" s="74">
        <f>INT(HLOOKUP(VLOOKUP($N234&amp;$M234,數值索引!$B$3:$G$43,2,FALSE),數值索引!$L$4:$R$10,程式讀取頁!$G234+1,FALSE)*VLOOKUP($H234,數值索引!$L$14:$N$22,3,FALSE))</f>
        <v>240</v>
      </c>
      <c r="Q234" s="74">
        <f>INT(HLOOKUP(VLOOKUP($N234&amp;$M234,數值索引!$B$3:$G$43,3,FALSE),數值索引!$L$4:$R$10,程式讀取頁!$G234+1,FALSE)*VLOOKUP($H234,數值索引!$L$14:$N$22,3,FALSE))</f>
        <v>502</v>
      </c>
      <c r="R234" s="74">
        <f>INT(HLOOKUP(VLOOKUP($N234&amp;$M234,數值索引!$B$3:$G$43,4,FALSE),數值索引!$L$4:$R$10,程式讀取頁!$G234+1,FALSE)*VLOOKUP($H234,數值索引!$L$14:$N$22,3,FALSE))</f>
        <v>72</v>
      </c>
      <c r="S234" s="74">
        <f>INT(HLOOKUP(VLOOKUP($N234&amp;$M234,數值索引!$B$3:$G$43,5,FALSE),數值索引!$L$4:$R$10,程式讀取頁!$G234+1,FALSE)*VLOOKUP($H234,數值索引!$L$14:$N$22,3,FALSE))</f>
        <v>167</v>
      </c>
      <c r="T234" s="74">
        <f>INT(HLOOKUP(VLOOKUP($N234&amp;$M234,數值索引!$B$3:$G$43,6,FALSE),數值索引!$L$4:$R$10,程式讀取頁!$G234+1,FALSE)*VLOOKUP($H234,數值索引!$L$14:$N$22,3,FALSE))</f>
        <v>352</v>
      </c>
      <c r="U234" s="75">
        <v>31720005</v>
      </c>
      <c r="X234" s="75">
        <v>0</v>
      </c>
      <c r="Y234" s="75">
        <v>0</v>
      </c>
      <c r="Z234" s="75">
        <v>0</v>
      </c>
      <c r="AA234" s="75">
        <v>0</v>
      </c>
      <c r="AB234" s="96">
        <v>2</v>
      </c>
      <c r="AC234" s="96">
        <v>-18</v>
      </c>
      <c r="AD234" s="96">
        <v>30</v>
      </c>
      <c r="AE234" s="27"/>
    </row>
    <row r="235" spans="1:31" s="75" customFormat="1">
      <c r="A235" s="75">
        <v>1</v>
      </c>
      <c r="B235" s="201">
        <v>30090040</v>
      </c>
      <c r="C235" s="75">
        <v>40</v>
      </c>
      <c r="D235" s="75" t="s">
        <v>563</v>
      </c>
      <c r="E235" s="75" t="s">
        <v>1243</v>
      </c>
      <c r="F235" s="75" t="s">
        <v>490</v>
      </c>
      <c r="G235" s="75">
        <v>5</v>
      </c>
      <c r="H235" s="75">
        <v>8</v>
      </c>
      <c r="I235" s="75">
        <v>3009</v>
      </c>
      <c r="J235" s="75">
        <v>9</v>
      </c>
      <c r="L235" s="75">
        <v>1</v>
      </c>
      <c r="M235" s="94" t="s">
        <v>745</v>
      </c>
      <c r="N235" s="158" t="s">
        <v>790</v>
      </c>
      <c r="O235" s="94">
        <f>VLOOKUP(M235,數值索引!$I:$J,2,FALSE)</f>
        <v>31700004</v>
      </c>
      <c r="P235" s="74">
        <f>INT(HLOOKUP(VLOOKUP($N235&amp;$M235,數值索引!$B$3:$G$43,2,FALSE),數值索引!$L$4:$R$10,程式讀取頁!$G235+1,FALSE)*VLOOKUP($H235,數值索引!$L$14:$N$22,3,FALSE))</f>
        <v>240</v>
      </c>
      <c r="Q235" s="74">
        <f>INT(HLOOKUP(VLOOKUP($N235&amp;$M235,數值索引!$B$3:$G$43,3,FALSE),數值索引!$L$4:$R$10,程式讀取頁!$G235+1,FALSE)*VLOOKUP($H235,數值索引!$L$14:$N$22,3,FALSE))</f>
        <v>167</v>
      </c>
      <c r="R235" s="74">
        <f>INT(HLOOKUP(VLOOKUP($N235&amp;$M235,數值索引!$B$3:$G$43,4,FALSE),數值索引!$L$4:$R$10,程式讀取頁!$G235+1,FALSE)*VLOOKUP($H235,數值索引!$L$14:$N$22,3,FALSE))</f>
        <v>72</v>
      </c>
      <c r="S235" s="74">
        <f>INT(HLOOKUP(VLOOKUP($N235&amp;$M235,數值索引!$B$3:$G$43,5,FALSE),數值索引!$L$4:$R$10,程式讀取頁!$G235+1,FALSE)*VLOOKUP($H235,數值索引!$L$14:$N$22,3,FALSE))</f>
        <v>352</v>
      </c>
      <c r="T235" s="74">
        <f>INT(HLOOKUP(VLOOKUP($N235&amp;$M235,數值索引!$B$3:$G$43,6,FALSE),數值索引!$L$4:$R$10,程式讀取頁!$G235+1,FALSE)*VLOOKUP($H235,數值索引!$L$14:$N$22,3,FALSE))</f>
        <v>502</v>
      </c>
      <c r="U235" s="75">
        <v>31720005</v>
      </c>
      <c r="X235" s="75">
        <v>0</v>
      </c>
      <c r="Y235" s="75">
        <v>0</v>
      </c>
      <c r="Z235" s="75">
        <v>0</v>
      </c>
      <c r="AA235" s="75">
        <v>0</v>
      </c>
      <c r="AB235" s="96">
        <v>2</v>
      </c>
      <c r="AC235" s="96">
        <v>-18</v>
      </c>
      <c r="AD235" s="96">
        <v>30</v>
      </c>
      <c r="AE235" s="27"/>
    </row>
    <row r="236" spans="1:31" s="75" customFormat="1">
      <c r="A236" s="75">
        <v>1</v>
      </c>
      <c r="B236" s="201">
        <v>30090050</v>
      </c>
      <c r="C236" s="75">
        <v>41</v>
      </c>
      <c r="D236" s="75" t="s">
        <v>564</v>
      </c>
      <c r="E236" s="75" t="s">
        <v>1244</v>
      </c>
      <c r="F236" s="75" t="s">
        <v>492</v>
      </c>
      <c r="G236" s="75">
        <v>5</v>
      </c>
      <c r="H236" s="75">
        <v>8</v>
      </c>
      <c r="I236" s="75">
        <v>3009</v>
      </c>
      <c r="J236" s="75">
        <v>9</v>
      </c>
      <c r="L236" s="75">
        <v>1</v>
      </c>
      <c r="M236" s="94" t="s">
        <v>737</v>
      </c>
      <c r="N236" s="158" t="s">
        <v>790</v>
      </c>
      <c r="O236" s="94">
        <f>VLOOKUP(M236,數值索引!$I:$J,2,FALSE)</f>
        <v>31700002</v>
      </c>
      <c r="P236" s="74">
        <f>INT(HLOOKUP(VLOOKUP($N236&amp;$M236,數值索引!$B$3:$G$43,2,FALSE),數值索引!$L$4:$R$10,程式讀取頁!$G236+1,FALSE)*VLOOKUP($H236,數值索引!$L$14:$N$22,3,FALSE))</f>
        <v>240</v>
      </c>
      <c r="Q236" s="74">
        <f>INT(HLOOKUP(VLOOKUP($N236&amp;$M236,數值索引!$B$3:$G$43,3,FALSE),數值索引!$L$4:$R$10,程式讀取頁!$G236+1,FALSE)*VLOOKUP($H236,數值索引!$L$14:$N$22,3,FALSE))</f>
        <v>167</v>
      </c>
      <c r="R236" s="74">
        <f>INT(HLOOKUP(VLOOKUP($N236&amp;$M236,數值索引!$B$3:$G$43,4,FALSE),數值索引!$L$4:$R$10,程式讀取頁!$G236+1,FALSE)*VLOOKUP($H236,數值索引!$L$14:$N$22,3,FALSE))</f>
        <v>502</v>
      </c>
      <c r="S236" s="74">
        <f>INT(HLOOKUP(VLOOKUP($N236&amp;$M236,數值索引!$B$3:$G$43,5,FALSE),數值索引!$L$4:$R$10,程式讀取頁!$G236+1,FALSE)*VLOOKUP($H236,數值索引!$L$14:$N$22,3,FALSE))</f>
        <v>72</v>
      </c>
      <c r="T236" s="74">
        <f>INT(HLOOKUP(VLOOKUP($N236&amp;$M236,數值索引!$B$3:$G$43,6,FALSE),數值索引!$L$4:$R$10,程式讀取頁!$G236+1,FALSE)*VLOOKUP($H236,數值索引!$L$14:$N$22,3,FALSE))</f>
        <v>352</v>
      </c>
      <c r="U236" s="75">
        <v>31720005</v>
      </c>
      <c r="X236" s="75">
        <v>0</v>
      </c>
      <c r="Y236" s="75">
        <v>0</v>
      </c>
      <c r="Z236" s="75">
        <v>0</v>
      </c>
      <c r="AA236" s="75">
        <v>0</v>
      </c>
      <c r="AB236" s="96">
        <v>2</v>
      </c>
      <c r="AC236" s="96">
        <v>-18</v>
      </c>
      <c r="AD236" s="96">
        <v>30</v>
      </c>
      <c r="AE236" s="27"/>
    </row>
    <row r="237" spans="1:31" s="75" customFormat="1">
      <c r="A237" s="75">
        <v>1</v>
      </c>
      <c r="B237" s="201">
        <v>30090060</v>
      </c>
      <c r="C237" s="75">
        <v>60</v>
      </c>
      <c r="D237" s="75" t="s">
        <v>573</v>
      </c>
      <c r="E237" s="75" t="s">
        <v>1245</v>
      </c>
      <c r="F237" s="75" t="s">
        <v>451</v>
      </c>
      <c r="G237" s="75">
        <v>3</v>
      </c>
      <c r="H237" s="75">
        <v>8</v>
      </c>
      <c r="I237" s="75">
        <v>3009</v>
      </c>
      <c r="J237" s="75">
        <v>9</v>
      </c>
      <c r="L237" s="75">
        <v>1</v>
      </c>
      <c r="M237" s="94" t="s">
        <v>734</v>
      </c>
      <c r="N237" s="158" t="s">
        <v>790</v>
      </c>
      <c r="O237" s="94">
        <f>VLOOKUP(M237,數值索引!$I:$J,2,FALSE)</f>
        <v>31700002</v>
      </c>
      <c r="P237" s="74">
        <f>INT(HLOOKUP(VLOOKUP($N237&amp;$M237,數值索引!$B$3:$G$43,2,FALSE),數值索引!$L$4:$R$10,程式讀取頁!$G237+1,FALSE)*VLOOKUP($H237,數值索引!$L$14:$N$22,3,FALSE))</f>
        <v>237</v>
      </c>
      <c r="Q237" s="74">
        <f>INT(HLOOKUP(VLOOKUP($N237&amp;$M237,數值索引!$B$3:$G$43,3,FALSE),數值索引!$L$4:$R$10,程式讀取頁!$G237+1,FALSE)*VLOOKUP($H237,數值索引!$L$14:$N$22,3,FALSE))</f>
        <v>173</v>
      </c>
      <c r="R237" s="74">
        <f>INT(HLOOKUP(VLOOKUP($N237&amp;$M237,數值索引!$B$3:$G$43,4,FALSE),數值索引!$L$4:$R$10,程式讀取頁!$G237+1,FALSE)*VLOOKUP($H237,數值索引!$L$14:$N$22,3,FALSE))</f>
        <v>317</v>
      </c>
      <c r="S237" s="74">
        <f>INT(HLOOKUP(VLOOKUP($N237&amp;$M237,數值索引!$B$3:$G$43,5,FALSE),數值索引!$L$4:$R$10,程式讀取頁!$G237+1,FALSE)*VLOOKUP($H237,數值索引!$L$14:$N$22,3,FALSE))</f>
        <v>129</v>
      </c>
      <c r="T237" s="74">
        <f>INT(HLOOKUP(VLOOKUP($N237&amp;$M237,數值索引!$B$3:$G$43,6,FALSE),數值索引!$L$4:$R$10,程式讀取頁!$G237+1,FALSE)*VLOOKUP($H237,數值索引!$L$14:$N$22,3,FALSE))</f>
        <v>60</v>
      </c>
      <c r="X237" s="75">
        <v>0</v>
      </c>
      <c r="Y237" s="75">
        <v>0</v>
      </c>
      <c r="Z237" s="75">
        <v>0</v>
      </c>
      <c r="AA237" s="75">
        <v>0</v>
      </c>
      <c r="AB237" s="96">
        <v>2</v>
      </c>
      <c r="AC237" s="96">
        <v>-18</v>
      </c>
      <c r="AD237" s="96">
        <v>30</v>
      </c>
      <c r="AE237" s="27"/>
    </row>
    <row r="238" spans="1:31" s="75" customFormat="1">
      <c r="A238" s="75">
        <v>1</v>
      </c>
      <c r="B238" s="201">
        <v>30090070</v>
      </c>
      <c r="C238" s="75">
        <v>66</v>
      </c>
      <c r="D238" s="75" t="s">
        <v>578</v>
      </c>
      <c r="E238" s="75" t="s">
        <v>1246</v>
      </c>
      <c r="F238" s="75" t="s">
        <v>453</v>
      </c>
      <c r="G238" s="75">
        <v>4</v>
      </c>
      <c r="H238" s="75">
        <v>8</v>
      </c>
      <c r="I238" s="75">
        <v>3009</v>
      </c>
      <c r="J238" s="75">
        <v>9</v>
      </c>
      <c r="L238" s="75">
        <v>1</v>
      </c>
      <c r="M238" s="94" t="s">
        <v>731</v>
      </c>
      <c r="N238" s="158" t="s">
        <v>790</v>
      </c>
      <c r="O238" s="94">
        <f>VLOOKUP(M238,數值索引!$I:$J,2,FALSE)</f>
        <v>31700001</v>
      </c>
      <c r="P238" s="74">
        <f>INT(HLOOKUP(VLOOKUP($N238&amp;$M238,數值索引!$B$3:$G$43,2,FALSE),數值索引!$L$4:$R$10,程式讀取頁!$G238+1,FALSE)*VLOOKUP($H238,數值索引!$L$14:$N$22,3,FALSE))</f>
        <v>147</v>
      </c>
      <c r="Q238" s="74">
        <f>INT(HLOOKUP(VLOOKUP($N238&amp;$M238,數值索引!$B$3:$G$43,3,FALSE),數值索引!$L$4:$R$10,程式讀取頁!$G238+1,FALSE)*VLOOKUP($H238,數值索引!$L$14:$N$22,3,FALSE))</f>
        <v>399</v>
      </c>
      <c r="R238" s="74">
        <f>INT(HLOOKUP(VLOOKUP($N238&amp;$M238,數值索引!$B$3:$G$43,4,FALSE),數值索引!$L$4:$R$10,程式讀取頁!$G238+1,FALSE)*VLOOKUP($H238,數值索引!$L$14:$N$22,3,FALSE))</f>
        <v>289</v>
      </c>
      <c r="S238" s="74">
        <f>INT(HLOOKUP(VLOOKUP($N238&amp;$M238,數值索引!$B$3:$G$43,5,FALSE),數值索引!$L$4:$R$10,程式讀取頁!$G238+1,FALSE)*VLOOKUP($H238,數值索引!$L$14:$N$22,3,FALSE))</f>
        <v>204</v>
      </c>
      <c r="T238" s="74">
        <f>INT(HLOOKUP(VLOOKUP($N238&amp;$M238,數值索引!$B$3:$G$43,6,FALSE),數值索引!$L$4:$R$10,程式讀取頁!$G238+1,FALSE)*VLOOKUP($H238,數值索引!$L$14:$N$22,3,FALSE))</f>
        <v>66</v>
      </c>
      <c r="U238" s="75">
        <v>31720004</v>
      </c>
      <c r="X238" s="75">
        <v>0</v>
      </c>
      <c r="Y238" s="75">
        <v>0</v>
      </c>
      <c r="Z238" s="75">
        <v>0</v>
      </c>
      <c r="AA238" s="75">
        <v>0</v>
      </c>
      <c r="AB238" s="96">
        <v>2</v>
      </c>
      <c r="AC238" s="96">
        <v>-18</v>
      </c>
      <c r="AD238" s="96">
        <v>30</v>
      </c>
      <c r="AE238" s="27"/>
    </row>
    <row r="239" spans="1:31" s="75" customFormat="1">
      <c r="A239" s="75">
        <v>1</v>
      </c>
      <c r="B239" s="201">
        <v>30090080</v>
      </c>
      <c r="C239" s="75">
        <v>70</v>
      </c>
      <c r="D239" s="75" t="s">
        <v>581</v>
      </c>
      <c r="E239" s="75" t="s">
        <v>1247</v>
      </c>
      <c r="F239" s="75" t="s">
        <v>455</v>
      </c>
      <c r="G239" s="75">
        <v>4</v>
      </c>
      <c r="H239" s="75">
        <v>8</v>
      </c>
      <c r="I239" s="75">
        <v>3009</v>
      </c>
      <c r="J239" s="75">
        <v>9</v>
      </c>
      <c r="L239" s="75">
        <v>1</v>
      </c>
      <c r="M239" s="94" t="s">
        <v>740</v>
      </c>
      <c r="N239" s="158" t="s">
        <v>790</v>
      </c>
      <c r="O239" s="94">
        <f>VLOOKUP(M239,數值索引!$I:$J,2,FALSE)</f>
        <v>31700003</v>
      </c>
      <c r="P239" s="74">
        <f>INT(HLOOKUP(VLOOKUP($N239&amp;$M239,數值索引!$B$3:$G$43,2,FALSE),數值索引!$L$4:$R$10,程式讀取頁!$G239+1,FALSE)*VLOOKUP($H239,數值索引!$L$14:$N$22,3,FALSE))</f>
        <v>147</v>
      </c>
      <c r="Q239" s="74">
        <f>INT(HLOOKUP(VLOOKUP($N239&amp;$M239,數值索引!$B$3:$G$43,3,FALSE),數值索引!$L$4:$R$10,程式讀取頁!$G239+1,FALSE)*VLOOKUP($H239,數值索引!$L$14:$N$22,3,FALSE))</f>
        <v>66</v>
      </c>
      <c r="R239" s="74">
        <f>INT(HLOOKUP(VLOOKUP($N239&amp;$M239,數值索引!$B$3:$G$43,4,FALSE),數值索引!$L$4:$R$10,程式讀取頁!$G239+1,FALSE)*VLOOKUP($H239,數值索引!$L$14:$N$22,3,FALSE))</f>
        <v>289</v>
      </c>
      <c r="S239" s="74">
        <f>INT(HLOOKUP(VLOOKUP($N239&amp;$M239,數值索引!$B$3:$G$43,5,FALSE),數值索引!$L$4:$R$10,程式讀取頁!$G239+1,FALSE)*VLOOKUP($H239,數值索引!$L$14:$N$22,3,FALSE))</f>
        <v>399</v>
      </c>
      <c r="T239" s="74">
        <f>INT(HLOOKUP(VLOOKUP($N239&amp;$M239,數值索引!$B$3:$G$43,6,FALSE),數值索引!$L$4:$R$10,程式讀取頁!$G239+1,FALSE)*VLOOKUP($H239,數值索引!$L$14:$N$22,3,FALSE))</f>
        <v>204</v>
      </c>
      <c r="U239" s="75">
        <v>31720006</v>
      </c>
      <c r="X239" s="75">
        <v>0</v>
      </c>
      <c r="Y239" s="75">
        <v>0</v>
      </c>
      <c r="Z239" s="75">
        <v>0</v>
      </c>
      <c r="AA239" s="75">
        <v>0</v>
      </c>
      <c r="AB239" s="96">
        <v>2</v>
      </c>
      <c r="AC239" s="96">
        <v>-18</v>
      </c>
      <c r="AD239" s="96">
        <v>30</v>
      </c>
      <c r="AE239" s="27"/>
    </row>
    <row r="240" spans="1:31" s="75" customFormat="1">
      <c r="A240" s="75">
        <v>1</v>
      </c>
      <c r="B240" s="201">
        <v>30090090</v>
      </c>
      <c r="C240" s="75">
        <v>82</v>
      </c>
      <c r="D240" s="75" t="s">
        <v>589</v>
      </c>
      <c r="E240" s="75" t="s">
        <v>1248</v>
      </c>
      <c r="F240" s="75" t="s">
        <v>588</v>
      </c>
      <c r="G240" s="75">
        <v>4</v>
      </c>
      <c r="H240" s="75">
        <v>8</v>
      </c>
      <c r="I240" s="75">
        <v>3009</v>
      </c>
      <c r="J240" s="75">
        <v>9</v>
      </c>
      <c r="L240" s="75">
        <v>1</v>
      </c>
      <c r="M240" s="94" t="s">
        <v>734</v>
      </c>
      <c r="N240" s="158" t="s">
        <v>786</v>
      </c>
      <c r="O240" s="94">
        <f>VLOOKUP(M240,數值索引!$I:$J,2,FALSE)</f>
        <v>31700002</v>
      </c>
      <c r="P240" s="74">
        <f>INT(HLOOKUP(VLOOKUP($N240&amp;$M240,數值索引!$B$3:$G$43,2,FALSE),數值索引!$L$4:$R$10,程式讀取頁!$G240+1,FALSE)*VLOOKUP($H240,數值索引!$L$14:$N$22,3,FALSE))</f>
        <v>204</v>
      </c>
      <c r="Q240" s="74">
        <f>INT(HLOOKUP(VLOOKUP($N240&amp;$M240,數值索引!$B$3:$G$43,3,FALSE),數值索引!$L$4:$R$10,程式讀取頁!$G240+1,FALSE)*VLOOKUP($H240,數值索引!$L$14:$N$22,3,FALSE))</f>
        <v>147</v>
      </c>
      <c r="R240" s="74">
        <f>INT(HLOOKUP(VLOOKUP($N240&amp;$M240,數值索引!$B$3:$G$43,4,FALSE),數值索引!$L$4:$R$10,程式讀取頁!$G240+1,FALSE)*VLOOKUP($H240,數值索引!$L$14:$N$22,3,FALSE))</f>
        <v>548</v>
      </c>
      <c r="S240" s="74">
        <f>INT(HLOOKUP(VLOOKUP($N240&amp;$M240,數值索引!$B$3:$G$43,5,FALSE),數值索引!$L$4:$R$10,程式讀取頁!$G240+1,FALSE)*VLOOKUP($H240,數值索引!$L$14:$N$22,3,FALSE))</f>
        <v>66</v>
      </c>
      <c r="T240" s="74">
        <f>INT(HLOOKUP(VLOOKUP($N240&amp;$M240,數值索引!$B$3:$G$43,6,FALSE),數值索引!$L$4:$R$10,程式讀取頁!$G240+1,FALSE)*VLOOKUP($H240,數值索引!$L$14:$N$22,3,FALSE))</f>
        <v>66</v>
      </c>
      <c r="X240" s="75">
        <v>0</v>
      </c>
      <c r="Y240" s="75">
        <v>0</v>
      </c>
      <c r="Z240" s="75">
        <v>0</v>
      </c>
      <c r="AA240" s="75">
        <v>0</v>
      </c>
      <c r="AB240" s="96">
        <v>2</v>
      </c>
      <c r="AC240" s="96">
        <v>-18</v>
      </c>
      <c r="AD240" s="96">
        <v>30</v>
      </c>
      <c r="AE240" s="27"/>
    </row>
    <row r="241" spans="1:31" s="75" customFormat="1">
      <c r="A241" s="75">
        <v>1</v>
      </c>
      <c r="B241" s="201">
        <v>30090100</v>
      </c>
      <c r="C241" s="75">
        <v>89</v>
      </c>
      <c r="D241" s="75" t="s">
        <v>593</v>
      </c>
      <c r="E241" s="75" t="s">
        <v>1249</v>
      </c>
      <c r="F241" s="75" t="s">
        <v>513</v>
      </c>
      <c r="G241" s="75">
        <v>5</v>
      </c>
      <c r="H241" s="75">
        <v>8</v>
      </c>
      <c r="I241" s="75">
        <v>3009</v>
      </c>
      <c r="J241" s="75">
        <v>9</v>
      </c>
      <c r="L241" s="75">
        <v>1</v>
      </c>
      <c r="M241" s="94" t="s">
        <v>731</v>
      </c>
      <c r="N241" s="158" t="s">
        <v>790</v>
      </c>
      <c r="O241" s="94">
        <f>VLOOKUP(M241,數值索引!$I:$J,2,FALSE)</f>
        <v>31700001</v>
      </c>
      <c r="P241" s="74">
        <f>INT(HLOOKUP(VLOOKUP($N241&amp;$M241,數值索引!$B$3:$G$43,2,FALSE),數值索引!$L$4:$R$10,程式讀取頁!$G241+1,FALSE)*VLOOKUP($H241,數值索引!$L$14:$N$22,3,FALSE))</f>
        <v>167</v>
      </c>
      <c r="Q241" s="74">
        <f>INT(HLOOKUP(VLOOKUP($N241&amp;$M241,數值索引!$B$3:$G$43,3,FALSE),數值索引!$L$4:$R$10,程式讀取頁!$G241+1,FALSE)*VLOOKUP($H241,數值索引!$L$14:$N$22,3,FALSE))</f>
        <v>502</v>
      </c>
      <c r="R241" s="74">
        <f>INT(HLOOKUP(VLOOKUP($N241&amp;$M241,數值索引!$B$3:$G$43,4,FALSE),數值索引!$L$4:$R$10,程式讀取頁!$G241+1,FALSE)*VLOOKUP($H241,數值索引!$L$14:$N$22,3,FALSE))</f>
        <v>352</v>
      </c>
      <c r="S241" s="74">
        <f>INT(HLOOKUP(VLOOKUP($N241&amp;$M241,數值索引!$B$3:$G$43,5,FALSE),數值索引!$L$4:$R$10,程式讀取頁!$G241+1,FALSE)*VLOOKUP($H241,數值索引!$L$14:$N$22,3,FALSE))</f>
        <v>240</v>
      </c>
      <c r="T241" s="74">
        <f>INT(HLOOKUP(VLOOKUP($N241&amp;$M241,數值索引!$B$3:$G$43,6,FALSE),數值索引!$L$4:$R$10,程式讀取頁!$G241+1,FALSE)*VLOOKUP($H241,數值索引!$L$14:$N$22,3,FALSE))</f>
        <v>72</v>
      </c>
      <c r="U241" s="75">
        <v>31720008</v>
      </c>
      <c r="X241" s="75">
        <v>0</v>
      </c>
      <c r="Y241" s="75">
        <v>0</v>
      </c>
      <c r="Z241" s="75">
        <v>0</v>
      </c>
      <c r="AA241" s="75">
        <v>0</v>
      </c>
      <c r="AB241" s="96">
        <v>2</v>
      </c>
      <c r="AC241" s="96">
        <v>-18</v>
      </c>
      <c r="AD241" s="96">
        <v>30</v>
      </c>
      <c r="AE241" s="27"/>
    </row>
    <row r="242" spans="1:31" s="75" customFormat="1">
      <c r="A242" s="75">
        <v>1</v>
      </c>
      <c r="B242" s="201">
        <v>30090110</v>
      </c>
      <c r="C242" s="75">
        <v>95</v>
      </c>
      <c r="D242" s="75" t="s">
        <v>598</v>
      </c>
      <c r="E242" s="75" t="s">
        <v>1250</v>
      </c>
      <c r="F242" s="75" t="s">
        <v>596</v>
      </c>
      <c r="G242" s="75">
        <v>5</v>
      </c>
      <c r="H242" s="75">
        <v>8</v>
      </c>
      <c r="I242" s="75">
        <v>3009</v>
      </c>
      <c r="J242" s="75">
        <v>9</v>
      </c>
      <c r="L242" s="75">
        <v>1</v>
      </c>
      <c r="M242" s="94" t="s">
        <v>744</v>
      </c>
      <c r="N242" s="158" t="s">
        <v>790</v>
      </c>
      <c r="O242" s="94">
        <f>VLOOKUP(M242,數值索引!$I:$J,2,FALSE)</f>
        <v>31700004</v>
      </c>
      <c r="P242" s="74">
        <f>INT(HLOOKUP(VLOOKUP($N242&amp;$M242,數值索引!$B$3:$G$43,2,FALSE),數值索引!$L$4:$R$10,程式讀取頁!$G242+1,FALSE)*VLOOKUP($H242,數值索引!$L$14:$N$22,3,FALSE))</f>
        <v>167</v>
      </c>
      <c r="Q242" s="74">
        <f>INT(HLOOKUP(VLOOKUP($N242&amp;$M242,數值索引!$B$3:$G$43,3,FALSE),數值索引!$L$4:$R$10,程式讀取頁!$G242+1,FALSE)*VLOOKUP($H242,數值索引!$L$14:$N$22,3,FALSE))</f>
        <v>72</v>
      </c>
      <c r="R242" s="74">
        <f>INT(HLOOKUP(VLOOKUP($N242&amp;$M242,數值索引!$B$3:$G$43,4,FALSE),數值索引!$L$4:$R$10,程式讀取頁!$G242+1,FALSE)*VLOOKUP($H242,數值索引!$L$14:$N$22,3,FALSE))</f>
        <v>352</v>
      </c>
      <c r="S242" s="74">
        <f>INT(HLOOKUP(VLOOKUP($N242&amp;$M242,數值索引!$B$3:$G$43,5,FALSE),數值索引!$L$4:$R$10,程式讀取頁!$G242+1,FALSE)*VLOOKUP($H242,數值索引!$L$14:$N$22,3,FALSE))</f>
        <v>240</v>
      </c>
      <c r="T242" s="74">
        <f>INT(HLOOKUP(VLOOKUP($N242&amp;$M242,數值索引!$B$3:$G$43,6,FALSE),數值索引!$L$4:$R$10,程式讀取頁!$G242+1,FALSE)*VLOOKUP($H242,數值索引!$L$14:$N$22,3,FALSE))</f>
        <v>502</v>
      </c>
      <c r="U242" s="75">
        <v>31720009</v>
      </c>
      <c r="X242" s="75">
        <v>0</v>
      </c>
      <c r="Y242" s="75">
        <v>0</v>
      </c>
      <c r="Z242" s="75">
        <v>0</v>
      </c>
      <c r="AA242" s="75">
        <v>0</v>
      </c>
      <c r="AB242" s="96">
        <v>2</v>
      </c>
      <c r="AC242" s="96">
        <v>-18</v>
      </c>
      <c r="AD242" s="96">
        <v>30</v>
      </c>
      <c r="AE242" s="27"/>
    </row>
    <row r="243" spans="1:31" s="75" customFormat="1">
      <c r="A243" s="75">
        <v>1</v>
      </c>
      <c r="B243" s="201">
        <v>30090120</v>
      </c>
      <c r="C243" s="75">
        <v>99</v>
      </c>
      <c r="D243" s="75" t="s">
        <v>600</v>
      </c>
      <c r="E243" s="75" t="s">
        <v>1251</v>
      </c>
      <c r="F243" s="75" t="s">
        <v>498</v>
      </c>
      <c r="G243" s="75">
        <v>5</v>
      </c>
      <c r="H243" s="75">
        <v>8</v>
      </c>
      <c r="I243" s="75">
        <v>3009</v>
      </c>
      <c r="J243" s="75">
        <v>9</v>
      </c>
      <c r="L243" s="75">
        <v>1</v>
      </c>
      <c r="M243" s="94" t="s">
        <v>726</v>
      </c>
      <c r="N243" s="158" t="s">
        <v>790</v>
      </c>
      <c r="O243" s="94">
        <f>VLOOKUP(M243,數值索引!$I:$J,2,FALSE)</f>
        <v>31700000</v>
      </c>
      <c r="P243" s="74">
        <f>INT(HLOOKUP(VLOOKUP($N243&amp;$M243,數值索引!$B$3:$G$43,2,FALSE),數值索引!$L$4:$R$10,程式讀取頁!$G243+1,FALSE)*VLOOKUP($H243,數值索引!$L$14:$N$22,3,FALSE))</f>
        <v>502</v>
      </c>
      <c r="Q243" s="74">
        <f>INT(HLOOKUP(VLOOKUP($N243&amp;$M243,數值索引!$B$3:$G$43,3,FALSE),數值索引!$L$4:$R$10,程式讀取頁!$G243+1,FALSE)*VLOOKUP($H243,數值索引!$L$14:$N$22,3,FALSE))</f>
        <v>352</v>
      </c>
      <c r="R243" s="74">
        <f>INT(HLOOKUP(VLOOKUP($N243&amp;$M243,數值索引!$B$3:$G$43,4,FALSE),數值索引!$L$4:$R$10,程式讀取頁!$G243+1,FALSE)*VLOOKUP($H243,數值索引!$L$14:$N$22,3,FALSE))</f>
        <v>240</v>
      </c>
      <c r="S243" s="74">
        <f>INT(HLOOKUP(VLOOKUP($N243&amp;$M243,數值索引!$B$3:$G$43,5,FALSE),數值索引!$L$4:$R$10,程式讀取頁!$G243+1,FALSE)*VLOOKUP($H243,數值索引!$L$14:$N$22,3,FALSE))</f>
        <v>167</v>
      </c>
      <c r="T243" s="74">
        <f>INT(HLOOKUP(VLOOKUP($N243&amp;$M243,數值索引!$B$3:$G$43,6,FALSE),數值索引!$L$4:$R$10,程式讀取頁!$G243+1,FALSE)*VLOOKUP($H243,數值索引!$L$14:$N$22,3,FALSE))</f>
        <v>72</v>
      </c>
      <c r="X243" s="75">
        <v>0</v>
      </c>
      <c r="Y243" s="75">
        <v>0</v>
      </c>
      <c r="Z243" s="75">
        <v>0</v>
      </c>
      <c r="AA243" s="75">
        <v>0</v>
      </c>
      <c r="AB243" s="96">
        <v>2</v>
      </c>
      <c r="AC243" s="96">
        <v>-18</v>
      </c>
      <c r="AD243" s="96">
        <v>30</v>
      </c>
      <c r="AE243" s="27"/>
    </row>
    <row r="244" spans="1:31" s="75" customFormat="1">
      <c r="A244" s="75">
        <v>1</v>
      </c>
      <c r="B244" s="201">
        <v>30090130</v>
      </c>
      <c r="C244" s="75">
        <v>110</v>
      </c>
      <c r="D244" s="75" t="s">
        <v>1252</v>
      </c>
      <c r="E244" s="75" t="s">
        <v>1253</v>
      </c>
      <c r="F244" s="75" t="s">
        <v>472</v>
      </c>
      <c r="G244" s="75">
        <v>5</v>
      </c>
      <c r="H244" s="75">
        <v>8</v>
      </c>
      <c r="I244" s="75">
        <v>3009</v>
      </c>
      <c r="J244" s="75">
        <v>9</v>
      </c>
      <c r="L244" s="75">
        <v>1</v>
      </c>
      <c r="M244" s="94" t="s">
        <v>732</v>
      </c>
      <c r="N244" s="158" t="s">
        <v>790</v>
      </c>
      <c r="O244" s="94">
        <f>VLOOKUP(M244,數值索引!$I:$J,2,FALSE)</f>
        <v>31700001</v>
      </c>
      <c r="P244" s="74">
        <f>INT(HLOOKUP(VLOOKUP($N244&amp;$M244,數值索引!$B$3:$G$43,2,FALSE),數值索引!$L$4:$R$10,程式讀取頁!$G244+1,FALSE)*VLOOKUP($H244,數值索引!$L$14:$N$22,3,FALSE))</f>
        <v>72</v>
      </c>
      <c r="Q244" s="74">
        <f>INT(HLOOKUP(VLOOKUP($N244&amp;$M244,數值索引!$B$3:$G$43,3,FALSE),數值索引!$L$4:$R$10,程式讀取頁!$G244+1,FALSE)*VLOOKUP($H244,數值索引!$L$14:$N$22,3,FALSE))</f>
        <v>502</v>
      </c>
      <c r="R244" s="74">
        <f>INT(HLOOKUP(VLOOKUP($N244&amp;$M244,數值索引!$B$3:$G$43,4,FALSE),數值索引!$L$4:$R$10,程式讀取頁!$G244+1,FALSE)*VLOOKUP($H244,數值索引!$L$14:$N$22,3,FALSE))</f>
        <v>167</v>
      </c>
      <c r="S244" s="74">
        <f>INT(HLOOKUP(VLOOKUP($N244&amp;$M244,數值索引!$B$3:$G$43,5,FALSE),數值索引!$L$4:$R$10,程式讀取頁!$G244+1,FALSE)*VLOOKUP($H244,數值索引!$L$14:$N$22,3,FALSE))</f>
        <v>352</v>
      </c>
      <c r="T244" s="74">
        <f>INT(HLOOKUP(VLOOKUP($N244&amp;$M244,數值索引!$B$3:$G$43,6,FALSE),數值索引!$L$4:$R$10,程式讀取頁!$G244+1,FALSE)*VLOOKUP($H244,數值索引!$L$14:$N$22,3,FALSE))</f>
        <v>240</v>
      </c>
      <c r="U244" s="75">
        <v>31720013</v>
      </c>
      <c r="X244" s="75">
        <v>0</v>
      </c>
      <c r="Y244" s="75">
        <v>0</v>
      </c>
      <c r="Z244" s="75">
        <v>0</v>
      </c>
      <c r="AA244" s="75">
        <v>0</v>
      </c>
      <c r="AB244" s="96">
        <v>2</v>
      </c>
      <c r="AC244" s="96">
        <v>-18</v>
      </c>
      <c r="AD244" s="96">
        <v>30</v>
      </c>
      <c r="AE244" s="27"/>
    </row>
    <row r="245" spans="1:31">
      <c r="A245" s="218">
        <v>1</v>
      </c>
      <c r="B245" s="201">
        <v>30090140</v>
      </c>
      <c r="C245" s="75"/>
      <c r="D245" s="75" t="s">
        <v>1254</v>
      </c>
      <c r="E245" s="75" t="s">
        <v>1255</v>
      </c>
      <c r="F245" s="75" t="s">
        <v>913</v>
      </c>
      <c r="G245" s="75">
        <v>4</v>
      </c>
      <c r="H245" s="75">
        <v>8</v>
      </c>
      <c r="I245" s="75">
        <v>3009</v>
      </c>
      <c r="J245" s="75">
        <v>9</v>
      </c>
      <c r="K245" s="75"/>
      <c r="L245" s="75">
        <v>1</v>
      </c>
      <c r="M245" s="94" t="s">
        <v>727</v>
      </c>
      <c r="N245" s="158" t="s">
        <v>790</v>
      </c>
      <c r="O245" s="94">
        <f>VLOOKUP(M245,數值索引!$I:$J,2,FALSE)</f>
        <v>31700000</v>
      </c>
      <c r="P245" s="74">
        <f>INT(HLOOKUP(VLOOKUP($N245&amp;$M245,[2]數值索引!$B$3:$G$43,2,FALSE),[2]數值索引!$L$4:$R$10,[2]程式讀取頁!$F239+1,FALSE)*VLOOKUP($H245,[2]數值索引!$L$14:$N$22,3,FALSE))</f>
        <v>399</v>
      </c>
      <c r="Q245" s="74">
        <f>INT(HLOOKUP(VLOOKUP($N245&amp;$M245,[2]數值索引!$B$3:$G$43,3,FALSE),[2]數值索引!$L$4:$R$10,[2]程式讀取頁!$F239+1,FALSE)*VLOOKUP($H245,[2]數值索引!$L$14:$N$22,3,FALSE))</f>
        <v>147</v>
      </c>
      <c r="R245" s="74">
        <f>INT(HLOOKUP(VLOOKUP($N245&amp;$M245,[2]數值索引!$B$3:$G$43,4,FALSE),[2]數值索引!$L$4:$R$10,[2]程式讀取頁!$F239+1,FALSE)*VLOOKUP($H245,[2]數值索引!$L$14:$N$22,3,FALSE))</f>
        <v>289</v>
      </c>
      <c r="S245" s="74">
        <f>INT(HLOOKUP(VLOOKUP($N245&amp;$M245,[2]數值索引!$B$3:$G$43,5,FALSE),[2]數值索引!$L$4:$R$10,[2]程式讀取頁!$F239+1,FALSE)*VLOOKUP($H245,[2]數值索引!$L$14:$N$22,3,FALSE))</f>
        <v>66</v>
      </c>
      <c r="T245" s="74">
        <f>INT(HLOOKUP(VLOOKUP($N245&amp;$M245,[2]數值索引!$B$3:$G$43,6,FALSE),[2]數值索引!$L$4:$R$10,[2]程式讀取頁!$F239+1,FALSE)*VLOOKUP($H245,[2]數值索引!$L$14:$N$22,3,FALSE))</f>
        <v>204</v>
      </c>
      <c r="U245" s="75">
        <v>31720002</v>
      </c>
      <c r="V245" s="75"/>
      <c r="W245" s="75"/>
      <c r="X245" s="75">
        <v>0</v>
      </c>
      <c r="Y245" s="75">
        <v>0</v>
      </c>
      <c r="Z245" s="75">
        <v>0</v>
      </c>
      <c r="AA245" s="75">
        <v>0</v>
      </c>
      <c r="AB245" s="96">
        <v>2</v>
      </c>
      <c r="AC245" s="96">
        <v>-18</v>
      </c>
      <c r="AD245" s="96">
        <v>30</v>
      </c>
    </row>
    <row r="246" spans="1:31" s="75" customFormat="1">
      <c r="A246" s="75">
        <v>1</v>
      </c>
      <c r="B246" s="201">
        <v>30100000</v>
      </c>
      <c r="C246" s="75">
        <v>1</v>
      </c>
      <c r="D246" s="75" t="s">
        <v>1256</v>
      </c>
      <c r="E246" s="75" t="s">
        <v>1257</v>
      </c>
      <c r="F246" s="75" t="s">
        <v>606</v>
      </c>
      <c r="G246" s="74">
        <v>2</v>
      </c>
      <c r="H246" s="75">
        <v>8</v>
      </c>
      <c r="I246" s="75">
        <v>3010</v>
      </c>
      <c r="J246" s="75">
        <v>10</v>
      </c>
      <c r="L246" s="75">
        <v>1</v>
      </c>
      <c r="M246" s="94" t="s">
        <v>726</v>
      </c>
      <c r="N246" s="158" t="s">
        <v>790</v>
      </c>
      <c r="O246" s="94">
        <f>VLOOKUP(M246,數值索引!$I:$J,2,FALSE)</f>
        <v>31700000</v>
      </c>
      <c r="P246" s="74">
        <f>INT(HLOOKUP(VLOOKUP($N246&amp;$M246,數值索引!$B$3:$G$43,2,FALSE),數值索引!$L$4:$R$10,程式讀取頁!$G246+1,FALSE)*VLOOKUP($H246,數值索引!$L$14:$N$22,3,FALSE))</f>
        <v>252</v>
      </c>
      <c r="Q246" s="74">
        <f>INT(HLOOKUP(VLOOKUP($N246&amp;$M246,數值索引!$B$3:$G$43,3,FALSE),數值索引!$L$4:$R$10,程式讀取頁!$G246+1,FALSE)*VLOOKUP($H246,數值索引!$L$14:$N$22,3,FALSE))</f>
        <v>195</v>
      </c>
      <c r="R246" s="74">
        <f>INT(HLOOKUP(VLOOKUP($N246&amp;$M246,數值索引!$B$3:$G$43,4,FALSE),數值索引!$L$4:$R$10,程式讀取頁!$G246+1,FALSE)*VLOOKUP($H246,數值索引!$L$14:$N$22,3,FALSE))</f>
        <v>147</v>
      </c>
      <c r="S246" s="74">
        <f>INT(HLOOKUP(VLOOKUP($N246&amp;$M246,數值索引!$B$3:$G$43,5,FALSE),數值索引!$L$4:$R$10,程式讀取頁!$G246+1,FALSE)*VLOOKUP($H246,數值索引!$L$14:$N$22,3,FALSE))</f>
        <v>114</v>
      </c>
      <c r="T246" s="74">
        <f>INT(HLOOKUP(VLOOKUP($N246&amp;$M246,數值索引!$B$3:$G$43,6,FALSE),數值索引!$L$4:$R$10,程式讀取頁!$G246+1,FALSE)*VLOOKUP($H246,數值索引!$L$14:$N$22,3,FALSE))</f>
        <v>55</v>
      </c>
      <c r="X246" s="75">
        <v>0</v>
      </c>
      <c r="Y246" s="75">
        <v>0</v>
      </c>
      <c r="Z246" s="75">
        <v>1</v>
      </c>
      <c r="AA246" s="75">
        <v>0</v>
      </c>
      <c r="AB246" s="96">
        <v>3</v>
      </c>
      <c r="AC246" s="96">
        <v>-2</v>
      </c>
      <c r="AD246" s="96">
        <v>22</v>
      </c>
    </row>
    <row r="247" spans="1:31" s="75" customFormat="1">
      <c r="A247" s="75">
        <v>1</v>
      </c>
      <c r="B247" s="211">
        <v>30100001</v>
      </c>
      <c r="C247" s="212">
        <v>2</v>
      </c>
      <c r="D247" s="75" t="s">
        <v>1258</v>
      </c>
      <c r="E247" s="75" t="s">
        <v>1259</v>
      </c>
      <c r="F247" s="75" t="s">
        <v>608</v>
      </c>
      <c r="G247" s="74">
        <v>4</v>
      </c>
      <c r="H247" s="75">
        <v>8</v>
      </c>
      <c r="I247" s="75">
        <v>3010</v>
      </c>
      <c r="J247" s="75">
        <v>10</v>
      </c>
      <c r="L247" s="75">
        <v>1</v>
      </c>
      <c r="M247" s="94" t="s">
        <v>726</v>
      </c>
      <c r="N247" s="158" t="s">
        <v>786</v>
      </c>
      <c r="O247" s="94">
        <f>VLOOKUP(M247,數值索引!$I:$J,2,FALSE)</f>
        <v>31700000</v>
      </c>
      <c r="P247" s="74">
        <f>INT(HLOOKUP(VLOOKUP($N247&amp;$M247,數值索引!$B$3:$G$43,2,FALSE),數值索引!$L$4:$R$10,程式讀取頁!$G247+1,FALSE)*VLOOKUP($H247,數值索引!$L$14:$N$22,3,FALSE))</f>
        <v>548</v>
      </c>
      <c r="Q247" s="74">
        <f>INT(HLOOKUP(VLOOKUP($N247&amp;$M247,數值索引!$B$3:$G$43,3,FALSE),數值索引!$L$4:$R$10,程式讀取頁!$G247+1,FALSE)*VLOOKUP($H247,數值索引!$L$14:$N$22,3,FALSE))</f>
        <v>204</v>
      </c>
      <c r="R247" s="74">
        <f>INT(HLOOKUP(VLOOKUP($N247&amp;$M247,數值索引!$B$3:$G$43,4,FALSE),數值索引!$L$4:$R$10,程式讀取頁!$G247+1,FALSE)*VLOOKUP($H247,數值索引!$L$14:$N$22,3,FALSE))</f>
        <v>147</v>
      </c>
      <c r="S247" s="74">
        <f>INT(HLOOKUP(VLOOKUP($N247&amp;$M247,數值索引!$B$3:$G$43,5,FALSE),數值索引!$L$4:$R$10,程式讀取頁!$G247+1,FALSE)*VLOOKUP($H247,數值索引!$L$14:$N$22,3,FALSE))</f>
        <v>66</v>
      </c>
      <c r="T247" s="74">
        <f>INT(HLOOKUP(VLOOKUP($N247&amp;$M247,數值索引!$B$3:$G$43,6,FALSE),數值索引!$L$4:$R$10,程式讀取頁!$G247+1,FALSE)*VLOOKUP($H247,數值索引!$L$14:$N$22,3,FALSE))</f>
        <v>66</v>
      </c>
      <c r="X247" s="75">
        <v>0</v>
      </c>
      <c r="Y247" s="75">
        <v>0</v>
      </c>
      <c r="Z247" s="75">
        <v>0</v>
      </c>
      <c r="AA247" s="75">
        <v>0</v>
      </c>
      <c r="AB247" s="96">
        <v>1</v>
      </c>
      <c r="AC247" s="96">
        <v>0</v>
      </c>
      <c r="AD247" s="96">
        <v>13</v>
      </c>
    </row>
    <row r="248" spans="1:31" s="75" customFormat="1">
      <c r="A248" s="75">
        <v>1</v>
      </c>
      <c r="B248" s="201">
        <v>30100020</v>
      </c>
      <c r="C248" s="75">
        <v>3</v>
      </c>
      <c r="D248" s="75" t="s">
        <v>333</v>
      </c>
      <c r="E248" s="75" t="s">
        <v>1260</v>
      </c>
      <c r="F248" s="75" t="s">
        <v>610</v>
      </c>
      <c r="G248" s="75">
        <v>3</v>
      </c>
      <c r="H248" s="75">
        <v>8</v>
      </c>
      <c r="I248" s="75">
        <v>3010</v>
      </c>
      <c r="J248" s="75">
        <v>10</v>
      </c>
      <c r="L248" s="75">
        <v>1</v>
      </c>
      <c r="M248" s="94" t="s">
        <v>742</v>
      </c>
      <c r="N248" s="158" t="s">
        <v>790</v>
      </c>
      <c r="O248" s="94">
        <f>VLOOKUP(M248,數值索引!$I:$J,2,FALSE)</f>
        <v>31700004</v>
      </c>
      <c r="P248" s="74">
        <f>INT(HLOOKUP(VLOOKUP($N248&amp;$M248,數值索引!$B$3:$G$43,2,FALSE),數值索引!$L$4:$R$10,程式讀取頁!$G248+1,FALSE)*VLOOKUP($H248,數值索引!$L$14:$N$22,3,FALSE))</f>
        <v>237</v>
      </c>
      <c r="Q248" s="74">
        <f>INT(HLOOKUP(VLOOKUP($N248&amp;$M248,數值索引!$B$3:$G$43,3,FALSE),數值索引!$L$4:$R$10,程式讀取頁!$G248+1,FALSE)*VLOOKUP($H248,數值索引!$L$14:$N$22,3,FALSE))</f>
        <v>173</v>
      </c>
      <c r="R248" s="74">
        <f>INT(HLOOKUP(VLOOKUP($N248&amp;$M248,數值索引!$B$3:$G$43,4,FALSE),數值索引!$L$4:$R$10,程式讀取頁!$G248+1,FALSE)*VLOOKUP($H248,數值索引!$L$14:$N$22,3,FALSE))</f>
        <v>129</v>
      </c>
      <c r="S248" s="74">
        <f>INT(HLOOKUP(VLOOKUP($N248&amp;$M248,數值索引!$B$3:$G$43,5,FALSE),數值索引!$L$4:$R$10,程式讀取頁!$G248+1,FALSE)*VLOOKUP($H248,數值索引!$L$14:$N$22,3,FALSE))</f>
        <v>60</v>
      </c>
      <c r="T248" s="74">
        <f>INT(HLOOKUP(VLOOKUP($N248&amp;$M248,數值索引!$B$3:$G$43,6,FALSE),數值索引!$L$4:$R$10,程式讀取頁!$G248+1,FALSE)*VLOOKUP($H248,數值索引!$L$14:$N$22,3,FALSE))</f>
        <v>317</v>
      </c>
      <c r="U248" s="75">
        <v>31720001</v>
      </c>
      <c r="X248" s="75">
        <v>0</v>
      </c>
      <c r="Y248" s="75">
        <v>0</v>
      </c>
      <c r="Z248" s="75">
        <v>0</v>
      </c>
      <c r="AA248" s="75">
        <v>0</v>
      </c>
      <c r="AB248" s="96">
        <v>4</v>
      </c>
      <c r="AC248" s="96">
        <v>-6</v>
      </c>
      <c r="AD248" s="96">
        <v>30</v>
      </c>
    </row>
    <row r="249" spans="1:31" s="75" customFormat="1">
      <c r="A249" s="75">
        <v>1</v>
      </c>
      <c r="B249" s="201">
        <v>30100030</v>
      </c>
      <c r="C249" s="75">
        <v>56</v>
      </c>
      <c r="D249" s="75" t="s">
        <v>569</v>
      </c>
      <c r="E249" s="75" t="s">
        <v>1261</v>
      </c>
      <c r="F249" s="75" t="s">
        <v>501</v>
      </c>
      <c r="G249" s="75">
        <v>5</v>
      </c>
      <c r="H249" s="75">
        <v>8</v>
      </c>
      <c r="I249" s="75">
        <v>3010</v>
      </c>
      <c r="J249" s="75">
        <v>10</v>
      </c>
      <c r="L249" s="75">
        <v>1</v>
      </c>
      <c r="M249" s="94" t="s">
        <v>737</v>
      </c>
      <c r="N249" s="158" t="s">
        <v>790</v>
      </c>
      <c r="O249" s="94">
        <f>VLOOKUP(M249,數值索引!$I:$J,2,FALSE)</f>
        <v>31700002</v>
      </c>
      <c r="P249" s="74">
        <f>INT(HLOOKUP(VLOOKUP($N249&amp;$M249,數值索引!$B$3:$G$43,2,FALSE),數值索引!$L$4:$R$10,程式讀取頁!$G249+1,FALSE)*VLOOKUP($H249,數值索引!$L$14:$N$22,3,FALSE))</f>
        <v>240</v>
      </c>
      <c r="Q249" s="74">
        <f>INT(HLOOKUP(VLOOKUP($N249&amp;$M249,數值索引!$B$3:$G$43,3,FALSE),數值索引!$L$4:$R$10,程式讀取頁!$G249+1,FALSE)*VLOOKUP($H249,數值索引!$L$14:$N$22,3,FALSE))</f>
        <v>167</v>
      </c>
      <c r="R249" s="74">
        <f>INT(HLOOKUP(VLOOKUP($N249&amp;$M249,數值索引!$B$3:$G$43,4,FALSE),數值索引!$L$4:$R$10,程式讀取頁!$G249+1,FALSE)*VLOOKUP($H249,數值索引!$L$14:$N$22,3,FALSE))</f>
        <v>502</v>
      </c>
      <c r="S249" s="74">
        <f>INT(HLOOKUP(VLOOKUP($N249&amp;$M249,數值索引!$B$3:$G$43,5,FALSE),數值索引!$L$4:$R$10,程式讀取頁!$G249+1,FALSE)*VLOOKUP($H249,數值索引!$L$14:$N$22,3,FALSE))</f>
        <v>72</v>
      </c>
      <c r="T249" s="74">
        <f>INT(HLOOKUP(VLOOKUP($N249&amp;$M249,數值索引!$B$3:$G$43,6,FALSE),數值索引!$L$4:$R$10,程式讀取頁!$G249+1,FALSE)*VLOOKUP($H249,數值索引!$L$14:$N$22,3,FALSE))</f>
        <v>352</v>
      </c>
      <c r="U249" s="75">
        <v>31720005</v>
      </c>
      <c r="X249" s="75">
        <v>0</v>
      </c>
      <c r="Y249" s="75">
        <v>0</v>
      </c>
      <c r="Z249" s="75">
        <v>0</v>
      </c>
      <c r="AA249" s="75">
        <v>0</v>
      </c>
      <c r="AB249" s="96">
        <v>4</v>
      </c>
      <c r="AC249" s="96">
        <v>-6</v>
      </c>
      <c r="AD249" s="96">
        <v>30</v>
      </c>
      <c r="AE249" s="27"/>
    </row>
    <row r="250" spans="1:31" s="75" customFormat="1">
      <c r="A250" s="75">
        <v>1</v>
      </c>
      <c r="B250" s="201">
        <v>30100040</v>
      </c>
      <c r="C250" s="75">
        <v>57</v>
      </c>
      <c r="D250" s="75" t="s">
        <v>570</v>
      </c>
      <c r="E250" s="75" t="s">
        <v>1262</v>
      </c>
      <c r="F250" s="75" t="s">
        <v>503</v>
      </c>
      <c r="G250" s="75">
        <v>5</v>
      </c>
      <c r="H250" s="75">
        <v>8</v>
      </c>
      <c r="I250" s="75">
        <v>3010</v>
      </c>
      <c r="J250" s="75">
        <v>10</v>
      </c>
      <c r="L250" s="75">
        <v>1</v>
      </c>
      <c r="M250" s="94" t="s">
        <v>742</v>
      </c>
      <c r="N250" s="158" t="s">
        <v>790</v>
      </c>
      <c r="O250" s="94">
        <f>VLOOKUP(M250,數值索引!$I:$J,2,FALSE)</f>
        <v>31700004</v>
      </c>
      <c r="P250" s="74">
        <f>INT(HLOOKUP(VLOOKUP($N250&amp;$M250,數值索引!$B$3:$G$43,2,FALSE),數值索引!$L$4:$R$10,程式讀取頁!$G250+1,FALSE)*VLOOKUP($H250,數值索引!$L$14:$N$22,3,FALSE))</f>
        <v>352</v>
      </c>
      <c r="Q250" s="74">
        <f>INT(HLOOKUP(VLOOKUP($N250&amp;$M250,數值索引!$B$3:$G$43,3,FALSE),數值索引!$L$4:$R$10,程式讀取頁!$G250+1,FALSE)*VLOOKUP($H250,數值索引!$L$14:$N$22,3,FALSE))</f>
        <v>240</v>
      </c>
      <c r="R250" s="74">
        <f>INT(HLOOKUP(VLOOKUP($N250&amp;$M250,數值索引!$B$3:$G$43,4,FALSE),數值索引!$L$4:$R$10,程式讀取頁!$G250+1,FALSE)*VLOOKUP($H250,數值索引!$L$14:$N$22,3,FALSE))</f>
        <v>167</v>
      </c>
      <c r="S250" s="74">
        <f>INT(HLOOKUP(VLOOKUP($N250&amp;$M250,數值索引!$B$3:$G$43,5,FALSE),數值索引!$L$4:$R$10,程式讀取頁!$G250+1,FALSE)*VLOOKUP($H250,數值索引!$L$14:$N$22,3,FALSE))</f>
        <v>72</v>
      </c>
      <c r="T250" s="74">
        <f>INT(HLOOKUP(VLOOKUP($N250&amp;$M250,數值索引!$B$3:$G$43,6,FALSE),數值索引!$L$4:$R$10,程式讀取頁!$G250+1,FALSE)*VLOOKUP($H250,數值索引!$L$14:$N$22,3,FALSE))</f>
        <v>502</v>
      </c>
      <c r="U250" s="75">
        <v>31720005</v>
      </c>
      <c r="X250" s="75">
        <v>0</v>
      </c>
      <c r="Y250" s="75">
        <v>0</v>
      </c>
      <c r="Z250" s="75">
        <v>0</v>
      </c>
      <c r="AA250" s="75">
        <v>0</v>
      </c>
      <c r="AB250" s="96">
        <v>4</v>
      </c>
      <c r="AC250" s="96">
        <v>-6</v>
      </c>
      <c r="AD250" s="96">
        <v>30</v>
      </c>
      <c r="AE250" s="27"/>
    </row>
    <row r="251" spans="1:31" s="75" customFormat="1">
      <c r="A251" s="75">
        <v>1</v>
      </c>
      <c r="B251" s="201">
        <v>30100050</v>
      </c>
      <c r="C251" s="75">
        <v>58</v>
      </c>
      <c r="D251" s="75" t="s">
        <v>571</v>
      </c>
      <c r="E251" s="75" t="s">
        <v>1263</v>
      </c>
      <c r="F251" s="75" t="s">
        <v>509</v>
      </c>
      <c r="G251" s="75">
        <v>5</v>
      </c>
      <c r="H251" s="75">
        <v>8</v>
      </c>
      <c r="I251" s="75">
        <v>3010</v>
      </c>
      <c r="J251" s="75">
        <v>10</v>
      </c>
      <c r="L251" s="75">
        <v>1</v>
      </c>
      <c r="M251" s="94" t="s">
        <v>729</v>
      </c>
      <c r="N251" s="158" t="s">
        <v>790</v>
      </c>
      <c r="O251" s="94">
        <f>VLOOKUP(M251,數值索引!$I:$J,2,FALSE)</f>
        <v>31700000</v>
      </c>
      <c r="P251" s="74">
        <f>INT(HLOOKUP(VLOOKUP($N251&amp;$M251,數值索引!$B$3:$G$43,2,FALSE),數值索引!$L$4:$R$10,程式讀取頁!$G251+1,FALSE)*VLOOKUP($H251,數值索引!$L$14:$N$22,3,FALSE))</f>
        <v>502</v>
      </c>
      <c r="Q251" s="74">
        <f>INT(HLOOKUP(VLOOKUP($N251&amp;$M251,數值索引!$B$3:$G$43,3,FALSE),數值索引!$L$4:$R$10,程式讀取頁!$G251+1,FALSE)*VLOOKUP($H251,數值索引!$L$14:$N$22,3,FALSE))</f>
        <v>167</v>
      </c>
      <c r="R251" s="74">
        <f>INT(HLOOKUP(VLOOKUP($N251&amp;$M251,數值索引!$B$3:$G$43,4,FALSE),數值索引!$L$4:$R$10,程式讀取頁!$G251+1,FALSE)*VLOOKUP($H251,數值索引!$L$14:$N$22,3,FALSE))</f>
        <v>72</v>
      </c>
      <c r="S251" s="74">
        <f>INT(HLOOKUP(VLOOKUP($N251&amp;$M251,數值索引!$B$3:$G$43,5,FALSE),數值索引!$L$4:$R$10,程式讀取頁!$G251+1,FALSE)*VLOOKUP($H251,數值索引!$L$14:$N$22,3,FALSE))</f>
        <v>240</v>
      </c>
      <c r="T251" s="74">
        <f>INT(HLOOKUP(VLOOKUP($N251&amp;$M251,數值索引!$B$3:$G$43,6,FALSE),數值索引!$L$4:$R$10,程式讀取頁!$G251+1,FALSE)*VLOOKUP($H251,數值索引!$L$14:$N$22,3,FALSE))</f>
        <v>352</v>
      </c>
      <c r="U251" s="75">
        <v>31720005</v>
      </c>
      <c r="X251" s="75">
        <v>0</v>
      </c>
      <c r="Y251" s="75">
        <v>0</v>
      </c>
      <c r="Z251" s="75">
        <v>0</v>
      </c>
      <c r="AA251" s="75">
        <v>0</v>
      </c>
      <c r="AB251" s="96">
        <v>4</v>
      </c>
      <c r="AC251" s="96">
        <v>-6</v>
      </c>
      <c r="AD251" s="96">
        <v>30</v>
      </c>
      <c r="AE251" s="27"/>
    </row>
    <row r="252" spans="1:31" s="75" customFormat="1">
      <c r="A252" s="75">
        <v>1</v>
      </c>
      <c r="B252" s="201">
        <v>30100060</v>
      </c>
      <c r="C252" s="75">
        <v>65</v>
      </c>
      <c r="D252" s="75" t="s">
        <v>577</v>
      </c>
      <c r="E252" s="75" t="s">
        <v>1264</v>
      </c>
      <c r="F252" s="75" t="s">
        <v>451</v>
      </c>
      <c r="G252" s="75">
        <v>3</v>
      </c>
      <c r="H252" s="75">
        <v>8</v>
      </c>
      <c r="I252" s="75">
        <v>3010</v>
      </c>
      <c r="J252" s="75">
        <v>10</v>
      </c>
      <c r="L252" s="75">
        <v>1</v>
      </c>
      <c r="M252" s="94" t="s">
        <v>739</v>
      </c>
      <c r="N252" s="158" t="s">
        <v>790</v>
      </c>
      <c r="O252" s="94">
        <f>VLOOKUP(M252,數值索引!$I:$J,2,FALSE)</f>
        <v>31700003</v>
      </c>
      <c r="P252" s="74">
        <f>INT(HLOOKUP(VLOOKUP($N252&amp;$M252,數值索引!$B$3:$G$43,2,FALSE),數值索引!$L$4:$R$10,程式讀取頁!$G252+1,FALSE)*VLOOKUP($H252,數值索引!$L$14:$N$22,3,FALSE))</f>
        <v>60</v>
      </c>
      <c r="Q252" s="74">
        <f>INT(HLOOKUP(VLOOKUP($N252&amp;$M252,數值索引!$B$3:$G$43,3,FALSE),數值索引!$L$4:$R$10,程式讀取頁!$G252+1,FALSE)*VLOOKUP($H252,數值索引!$L$14:$N$22,3,FALSE))</f>
        <v>237</v>
      </c>
      <c r="R252" s="74">
        <f>INT(HLOOKUP(VLOOKUP($N252&amp;$M252,數值索引!$B$3:$G$43,4,FALSE),數值索引!$L$4:$R$10,程式讀取頁!$G252+1,FALSE)*VLOOKUP($H252,數值索引!$L$14:$N$22,3,FALSE))</f>
        <v>173</v>
      </c>
      <c r="S252" s="74">
        <f>INT(HLOOKUP(VLOOKUP($N252&amp;$M252,數值索引!$B$3:$G$43,5,FALSE),數值索引!$L$4:$R$10,程式讀取頁!$G252+1,FALSE)*VLOOKUP($H252,數值索引!$L$14:$N$22,3,FALSE))</f>
        <v>317</v>
      </c>
      <c r="T252" s="74">
        <f>INT(HLOOKUP(VLOOKUP($N252&amp;$M252,數值索引!$B$3:$G$43,6,FALSE),數值索引!$L$4:$R$10,程式讀取頁!$G252+1,FALSE)*VLOOKUP($H252,數值索引!$L$14:$N$22,3,FALSE))</f>
        <v>129</v>
      </c>
      <c r="X252" s="75">
        <v>0</v>
      </c>
      <c r="Y252" s="75">
        <v>0</v>
      </c>
      <c r="Z252" s="75">
        <v>0</v>
      </c>
      <c r="AA252" s="75">
        <v>0</v>
      </c>
      <c r="AB252" s="96">
        <v>4</v>
      </c>
      <c r="AC252" s="96">
        <v>-6</v>
      </c>
      <c r="AD252" s="96">
        <v>30</v>
      </c>
      <c r="AE252" s="27"/>
    </row>
    <row r="253" spans="1:31" s="75" customFormat="1">
      <c r="A253" s="75">
        <v>1</v>
      </c>
      <c r="B253" s="201">
        <v>30100070</v>
      </c>
      <c r="C253" s="75">
        <v>72</v>
      </c>
      <c r="D253" s="75" t="s">
        <v>583</v>
      </c>
      <c r="E253" s="75" t="s">
        <v>1265</v>
      </c>
      <c r="F253" s="75" t="s">
        <v>455</v>
      </c>
      <c r="G253" s="75">
        <v>4</v>
      </c>
      <c r="H253" s="75">
        <v>8</v>
      </c>
      <c r="I253" s="75">
        <v>3010</v>
      </c>
      <c r="J253" s="75">
        <v>10</v>
      </c>
      <c r="L253" s="75">
        <v>1</v>
      </c>
      <c r="M253" s="94" t="s">
        <v>740</v>
      </c>
      <c r="N253" s="158" t="s">
        <v>790</v>
      </c>
      <c r="O253" s="94">
        <f>VLOOKUP(M253,數值索引!$I:$J,2,FALSE)</f>
        <v>31700003</v>
      </c>
      <c r="P253" s="74">
        <f>INT(HLOOKUP(VLOOKUP($N253&amp;$M253,數值索引!$B$3:$G$43,2,FALSE),數值索引!$L$4:$R$10,程式讀取頁!$G253+1,FALSE)*VLOOKUP($H253,數值索引!$L$14:$N$22,3,FALSE))</f>
        <v>147</v>
      </c>
      <c r="Q253" s="74">
        <f>INT(HLOOKUP(VLOOKUP($N253&amp;$M253,數值索引!$B$3:$G$43,3,FALSE),數值索引!$L$4:$R$10,程式讀取頁!$G253+1,FALSE)*VLOOKUP($H253,數值索引!$L$14:$N$22,3,FALSE))</f>
        <v>66</v>
      </c>
      <c r="R253" s="74">
        <f>INT(HLOOKUP(VLOOKUP($N253&amp;$M253,數值索引!$B$3:$G$43,4,FALSE),數值索引!$L$4:$R$10,程式讀取頁!$G253+1,FALSE)*VLOOKUP($H253,數值索引!$L$14:$N$22,3,FALSE))</f>
        <v>289</v>
      </c>
      <c r="S253" s="74">
        <f>INT(HLOOKUP(VLOOKUP($N253&amp;$M253,數值索引!$B$3:$G$43,5,FALSE),數值索引!$L$4:$R$10,程式讀取頁!$G253+1,FALSE)*VLOOKUP($H253,數值索引!$L$14:$N$22,3,FALSE))</f>
        <v>399</v>
      </c>
      <c r="T253" s="74">
        <f>INT(HLOOKUP(VLOOKUP($N253&amp;$M253,數值索引!$B$3:$G$43,6,FALSE),數值索引!$L$4:$R$10,程式讀取頁!$G253+1,FALSE)*VLOOKUP($H253,數值索引!$L$14:$N$22,3,FALSE))</f>
        <v>204</v>
      </c>
      <c r="U253" s="75">
        <v>31720006</v>
      </c>
      <c r="X253" s="75">
        <v>0</v>
      </c>
      <c r="Y253" s="75">
        <v>0</v>
      </c>
      <c r="Z253" s="75">
        <v>0</v>
      </c>
      <c r="AA253" s="75">
        <v>0</v>
      </c>
      <c r="AB253" s="96">
        <v>4</v>
      </c>
      <c r="AC253" s="96">
        <v>-6</v>
      </c>
      <c r="AD253" s="96">
        <v>30</v>
      </c>
      <c r="AE253" s="27"/>
    </row>
    <row r="254" spans="1:31" s="75" customFormat="1">
      <c r="A254" s="75">
        <v>1</v>
      </c>
      <c r="B254" s="201">
        <v>30100080</v>
      </c>
      <c r="C254" s="75">
        <v>77</v>
      </c>
      <c r="D254" s="75" t="s">
        <v>585</v>
      </c>
      <c r="E254" s="75" t="s">
        <v>1266</v>
      </c>
      <c r="F254" s="75" t="s">
        <v>457</v>
      </c>
      <c r="G254" s="75">
        <v>5</v>
      </c>
      <c r="H254" s="75">
        <v>8</v>
      </c>
      <c r="I254" s="75">
        <v>3010</v>
      </c>
      <c r="J254" s="75">
        <v>10</v>
      </c>
      <c r="L254" s="75">
        <v>1</v>
      </c>
      <c r="M254" s="94" t="s">
        <v>735</v>
      </c>
      <c r="N254" s="158" t="s">
        <v>790</v>
      </c>
      <c r="O254" s="94">
        <f>VLOOKUP(M254,數值索引!$I:$J,2,FALSE)</f>
        <v>31700002</v>
      </c>
      <c r="P254" s="74">
        <f>INT(HLOOKUP(VLOOKUP($N254&amp;$M254,數值索引!$B$3:$G$43,2,FALSE),數值索引!$L$4:$R$10,程式讀取頁!$G254+1,FALSE)*VLOOKUP($H254,數值索引!$L$14:$N$22,3,FALSE))</f>
        <v>72</v>
      </c>
      <c r="Q254" s="74">
        <f>INT(HLOOKUP(VLOOKUP($N254&amp;$M254,數值索引!$B$3:$G$43,3,FALSE),數值索引!$L$4:$R$10,程式讀取頁!$G254+1,FALSE)*VLOOKUP($H254,數值索引!$L$14:$N$22,3,FALSE))</f>
        <v>352</v>
      </c>
      <c r="R254" s="74">
        <f>INT(HLOOKUP(VLOOKUP($N254&amp;$M254,數值索引!$B$3:$G$43,4,FALSE),數值索引!$L$4:$R$10,程式讀取頁!$G254+1,FALSE)*VLOOKUP($H254,數值索引!$L$14:$N$22,3,FALSE))</f>
        <v>502</v>
      </c>
      <c r="S254" s="74">
        <f>INT(HLOOKUP(VLOOKUP($N254&amp;$M254,數值索引!$B$3:$G$43,5,FALSE),數值索引!$L$4:$R$10,程式讀取頁!$G254+1,FALSE)*VLOOKUP($H254,數值索引!$L$14:$N$22,3,FALSE))</f>
        <v>240</v>
      </c>
      <c r="T254" s="74">
        <f>INT(HLOOKUP(VLOOKUP($N254&amp;$M254,數值索引!$B$3:$G$43,6,FALSE),數值索引!$L$4:$R$10,程式讀取頁!$G254+1,FALSE)*VLOOKUP($H254,數值索引!$L$14:$N$22,3,FALSE))</f>
        <v>167</v>
      </c>
      <c r="U254" s="75">
        <v>31720007</v>
      </c>
      <c r="X254" s="75">
        <v>0</v>
      </c>
      <c r="Y254" s="75">
        <v>0</v>
      </c>
      <c r="Z254" s="75">
        <v>0</v>
      </c>
      <c r="AA254" s="75">
        <v>0</v>
      </c>
      <c r="AB254" s="96">
        <v>3</v>
      </c>
      <c r="AC254" s="96">
        <v>-7</v>
      </c>
      <c r="AD254" s="96">
        <v>24</v>
      </c>
      <c r="AE254" s="27"/>
    </row>
    <row r="255" spans="1:31">
      <c r="A255" s="75">
        <v>1</v>
      </c>
      <c r="B255" s="201">
        <v>30100090</v>
      </c>
      <c r="C255" s="75">
        <v>93</v>
      </c>
      <c r="D255" s="75" t="s">
        <v>595</v>
      </c>
      <c r="E255" s="75" t="s">
        <v>1267</v>
      </c>
      <c r="F255" s="75" t="s">
        <v>596</v>
      </c>
      <c r="G255" s="75">
        <v>5</v>
      </c>
      <c r="H255" s="75">
        <v>8</v>
      </c>
      <c r="I255" s="75">
        <v>3010</v>
      </c>
      <c r="J255" s="75">
        <v>10</v>
      </c>
      <c r="K255" s="75"/>
      <c r="L255" s="75">
        <v>1</v>
      </c>
      <c r="M255" s="94" t="s">
        <v>744</v>
      </c>
      <c r="N255" s="158" t="s">
        <v>790</v>
      </c>
      <c r="O255" s="94">
        <f>VLOOKUP(M255,數值索引!$I:$J,2,FALSE)</f>
        <v>31700004</v>
      </c>
      <c r="P255" s="74">
        <f>INT(HLOOKUP(VLOOKUP($N255&amp;$M255,數值索引!$B$3:$G$43,2,FALSE),數值索引!$L$4:$R$10,程式讀取頁!$G255+1,FALSE)*VLOOKUP($H255,數值索引!$L$14:$N$22,3,FALSE))</f>
        <v>167</v>
      </c>
      <c r="Q255" s="74">
        <f>INT(HLOOKUP(VLOOKUP($N255&amp;$M255,數值索引!$B$3:$G$43,3,FALSE),數值索引!$L$4:$R$10,程式讀取頁!$G255+1,FALSE)*VLOOKUP($H255,數值索引!$L$14:$N$22,3,FALSE))</f>
        <v>72</v>
      </c>
      <c r="R255" s="74">
        <f>INT(HLOOKUP(VLOOKUP($N255&amp;$M255,數值索引!$B$3:$G$43,4,FALSE),數值索引!$L$4:$R$10,程式讀取頁!$G255+1,FALSE)*VLOOKUP($H255,數值索引!$L$14:$N$22,3,FALSE))</f>
        <v>352</v>
      </c>
      <c r="S255" s="74">
        <f>INT(HLOOKUP(VLOOKUP($N255&amp;$M255,數值索引!$B$3:$G$43,5,FALSE),數值索引!$L$4:$R$10,程式讀取頁!$G255+1,FALSE)*VLOOKUP($H255,數值索引!$L$14:$N$22,3,FALSE))</f>
        <v>240</v>
      </c>
      <c r="T255" s="74">
        <f>INT(HLOOKUP(VLOOKUP($N255&amp;$M255,數值索引!$B$3:$G$43,6,FALSE),數值索引!$L$4:$R$10,程式讀取頁!$G255+1,FALSE)*VLOOKUP($H255,數值索引!$L$14:$N$22,3,FALSE))</f>
        <v>502</v>
      </c>
      <c r="U255" s="75">
        <v>31720009</v>
      </c>
      <c r="V255" s="75"/>
      <c r="W255" s="75"/>
      <c r="X255" s="75">
        <v>0</v>
      </c>
      <c r="Y255" s="75">
        <v>0</v>
      </c>
      <c r="Z255" s="75">
        <v>0</v>
      </c>
      <c r="AA255" s="75">
        <v>0</v>
      </c>
      <c r="AB255" s="96">
        <v>4</v>
      </c>
      <c r="AC255" s="96">
        <v>-6</v>
      </c>
      <c r="AD255" s="96">
        <v>30</v>
      </c>
    </row>
    <row r="256" spans="1:31">
      <c r="A256" s="75">
        <v>1</v>
      </c>
      <c r="B256" s="201">
        <v>30100100</v>
      </c>
      <c r="C256" s="75">
        <v>123</v>
      </c>
      <c r="D256" s="75" t="s">
        <v>1268</v>
      </c>
      <c r="E256" s="75" t="s">
        <v>1269</v>
      </c>
      <c r="F256" s="75" t="s">
        <v>472</v>
      </c>
      <c r="G256" s="75">
        <v>5</v>
      </c>
      <c r="H256" s="75">
        <v>8</v>
      </c>
      <c r="I256" s="75">
        <v>3010</v>
      </c>
      <c r="J256" s="75">
        <v>10</v>
      </c>
      <c r="K256" s="75"/>
      <c r="L256" s="75">
        <v>1</v>
      </c>
      <c r="M256" s="94" t="s">
        <v>732</v>
      </c>
      <c r="N256" s="158" t="s">
        <v>786</v>
      </c>
      <c r="O256" s="94">
        <f>VLOOKUP(M256,數值索引!$I:$J,2,FALSE)</f>
        <v>31700001</v>
      </c>
      <c r="P256" s="74">
        <f>INT(HLOOKUP(VLOOKUP($N256&amp;$M256,數值索引!$B$3:$G$43,2,FALSE),數值索引!$L$4:$R$10,程式讀取頁!$G256+1,FALSE)*VLOOKUP($H256,數值索引!$L$14:$N$22,3,FALSE))</f>
        <v>72</v>
      </c>
      <c r="Q256" s="74">
        <f>INT(HLOOKUP(VLOOKUP($N256&amp;$M256,數值索引!$B$3:$G$43,3,FALSE),數值索引!$L$4:$R$10,程式讀取頁!$G256+1,FALSE)*VLOOKUP($H256,數值索引!$L$14:$N$22,3,FALSE))</f>
        <v>712</v>
      </c>
      <c r="R256" s="74">
        <f>INT(HLOOKUP(VLOOKUP($N256&amp;$M256,數值索引!$B$3:$G$43,4,FALSE),數值索引!$L$4:$R$10,程式讀取頁!$G256+1,FALSE)*VLOOKUP($H256,數值索引!$L$14:$N$22,3,FALSE))</f>
        <v>72</v>
      </c>
      <c r="S256" s="74">
        <f>INT(HLOOKUP(VLOOKUP($N256&amp;$M256,數值索引!$B$3:$G$43,5,FALSE),數值索引!$L$4:$R$10,程式讀取頁!$G256+1,FALSE)*VLOOKUP($H256,數值索引!$L$14:$N$22,3,FALSE))</f>
        <v>167</v>
      </c>
      <c r="T256" s="74">
        <f>INT(HLOOKUP(VLOOKUP($N256&amp;$M256,數值索引!$B$3:$G$43,6,FALSE),數值索引!$L$4:$R$10,程式讀取頁!$G256+1,FALSE)*VLOOKUP($H256,數值索引!$L$14:$N$22,3,FALSE))</f>
        <v>240</v>
      </c>
      <c r="U256" s="75"/>
      <c r="V256" s="75"/>
      <c r="W256" s="75"/>
      <c r="X256" s="75">
        <v>0</v>
      </c>
      <c r="Y256" s="75">
        <v>0</v>
      </c>
      <c r="Z256" s="75">
        <v>0</v>
      </c>
      <c r="AA256" s="75">
        <v>0</v>
      </c>
      <c r="AB256" s="96">
        <v>4</v>
      </c>
      <c r="AC256" s="96">
        <v>-6</v>
      </c>
      <c r="AD256" s="96">
        <v>30</v>
      </c>
    </row>
    <row r="257" spans="1:31">
      <c r="A257" s="75">
        <v>1</v>
      </c>
      <c r="B257" s="201">
        <v>30100110</v>
      </c>
      <c r="C257" s="75">
        <v>124</v>
      </c>
      <c r="D257" s="75" t="s">
        <v>890</v>
      </c>
      <c r="E257" s="75" t="s">
        <v>1270</v>
      </c>
      <c r="F257" s="75" t="s">
        <v>902</v>
      </c>
      <c r="G257" s="75">
        <v>4</v>
      </c>
      <c r="H257" s="75">
        <v>8</v>
      </c>
      <c r="I257" s="75">
        <v>3010</v>
      </c>
      <c r="J257" s="75">
        <v>10</v>
      </c>
      <c r="K257" s="75"/>
      <c r="L257" s="75">
        <v>1</v>
      </c>
      <c r="M257" s="94" t="s">
        <v>731</v>
      </c>
      <c r="N257" s="158" t="s">
        <v>790</v>
      </c>
      <c r="O257" s="94">
        <f>VLOOKUP(M257,數值索引!$I:$J,2,FALSE)</f>
        <v>31700001</v>
      </c>
      <c r="P257" s="74">
        <f>INT(HLOOKUP(VLOOKUP($N257&amp;$M257,數值索引!$B$3:$G$43,2,FALSE),數值索引!$L$4:$R$10,程式讀取頁!$G257+1,FALSE)*VLOOKUP($H257,數值索引!$L$14:$N$22,3,FALSE))</f>
        <v>147</v>
      </c>
      <c r="Q257" s="74">
        <f>INT(HLOOKUP(VLOOKUP($N257&amp;$M257,數值索引!$B$3:$G$43,3,FALSE),數值索引!$L$4:$R$10,程式讀取頁!$G257+1,FALSE)*VLOOKUP($H257,數值索引!$L$14:$N$22,3,FALSE))</f>
        <v>399</v>
      </c>
      <c r="R257" s="74">
        <f>INT(HLOOKUP(VLOOKUP($N257&amp;$M257,數值索引!$B$3:$G$43,4,FALSE),數值索引!$L$4:$R$10,程式讀取頁!$G257+1,FALSE)*VLOOKUP($H257,數值索引!$L$14:$N$22,3,FALSE))</f>
        <v>289</v>
      </c>
      <c r="S257" s="74">
        <f>INT(HLOOKUP(VLOOKUP($N257&amp;$M257,數值索引!$B$3:$G$43,5,FALSE),數值索引!$L$4:$R$10,程式讀取頁!$G257+1,FALSE)*VLOOKUP($H257,數值索引!$L$14:$N$22,3,FALSE))</f>
        <v>204</v>
      </c>
      <c r="T257" s="74">
        <f>INT(HLOOKUP(VLOOKUP($N257&amp;$M257,數值索引!$B$3:$G$43,6,FALSE),數值索引!$L$4:$R$10,程式讀取頁!$G257+1,FALSE)*VLOOKUP($H257,數值索引!$L$14:$N$22,3,FALSE))</f>
        <v>66</v>
      </c>
      <c r="U257" s="75"/>
      <c r="V257" s="75"/>
      <c r="W257" s="75"/>
      <c r="X257" s="75">
        <v>0</v>
      </c>
      <c r="Y257" s="75">
        <v>0</v>
      </c>
      <c r="Z257" s="75">
        <v>1</v>
      </c>
      <c r="AA257" s="75">
        <v>0</v>
      </c>
      <c r="AB257" s="96">
        <v>2</v>
      </c>
      <c r="AC257" s="96">
        <v>-7</v>
      </c>
      <c r="AD257" s="96">
        <v>22</v>
      </c>
    </row>
    <row r="258" spans="1:31">
      <c r="A258" s="75">
        <v>1</v>
      </c>
      <c r="B258" s="201">
        <v>30100111</v>
      </c>
      <c r="C258" s="75"/>
      <c r="D258" s="75" t="s">
        <v>893</v>
      </c>
      <c r="E258" s="75" t="s">
        <v>1271</v>
      </c>
      <c r="F258" s="75" t="s">
        <v>874</v>
      </c>
      <c r="G258" s="75">
        <v>3</v>
      </c>
      <c r="H258" s="75">
        <v>8</v>
      </c>
      <c r="I258" s="75">
        <v>3010</v>
      </c>
      <c r="J258" s="75">
        <v>10</v>
      </c>
      <c r="K258" s="75"/>
      <c r="L258" s="75">
        <v>1</v>
      </c>
      <c r="M258" s="94" t="s">
        <v>731</v>
      </c>
      <c r="N258" s="158" t="s">
        <v>790</v>
      </c>
      <c r="O258" s="94">
        <f>VLOOKUP(M258,數值索引!$I:$J,2,FALSE)</f>
        <v>31700001</v>
      </c>
      <c r="P258" s="74">
        <f>INT(HLOOKUP(VLOOKUP($N258&amp;$M258,數值索引!$B$3:$G$43,2,FALSE),數值索引!$L$4:$R$10,程式讀取頁!$G258+1,FALSE)*VLOOKUP($H258,數值索引!$L$14:$N$22,3,FALSE))</f>
        <v>129</v>
      </c>
      <c r="Q258" s="74">
        <f>INT(HLOOKUP(VLOOKUP($N258&amp;$M258,數值索引!$B$3:$G$43,3,FALSE),數值索引!$L$4:$R$10,程式讀取頁!$G258+1,FALSE)*VLOOKUP($H258,數值索引!$L$14:$N$22,3,FALSE))</f>
        <v>317</v>
      </c>
      <c r="R258" s="74">
        <f>INT(HLOOKUP(VLOOKUP($N258&amp;$M258,數值索引!$B$3:$G$43,4,FALSE),數值索引!$L$4:$R$10,程式讀取頁!$G258+1,FALSE)*VLOOKUP($H258,數值索引!$L$14:$N$22,3,FALSE))</f>
        <v>237</v>
      </c>
      <c r="S258" s="74">
        <f>INT(HLOOKUP(VLOOKUP($N258&amp;$M258,數值索引!$B$3:$G$43,5,FALSE),數值索引!$L$4:$R$10,程式讀取頁!$G258+1,FALSE)*VLOOKUP($H258,數值索引!$L$14:$N$22,3,FALSE))</f>
        <v>173</v>
      </c>
      <c r="T258" s="74">
        <f>INT(HLOOKUP(VLOOKUP($N258&amp;$M258,數值索引!$B$3:$G$43,6,FALSE),數值索引!$L$4:$R$10,程式讀取頁!$G258+1,FALSE)*VLOOKUP($H258,數值索引!$L$14:$N$22,3,FALSE))</f>
        <v>60</v>
      </c>
      <c r="U258" s="75"/>
      <c r="V258" s="75"/>
      <c r="W258" s="75"/>
      <c r="X258" s="75">
        <v>0</v>
      </c>
      <c r="Y258" s="75">
        <v>0</v>
      </c>
      <c r="Z258" s="75">
        <v>1</v>
      </c>
      <c r="AA258" s="75">
        <v>0</v>
      </c>
      <c r="AB258" s="96">
        <v>2</v>
      </c>
      <c r="AC258" s="96">
        <v>-7</v>
      </c>
      <c r="AD258" s="96">
        <v>22</v>
      </c>
    </row>
    <row r="259" spans="1:31">
      <c r="A259" s="75">
        <v>1</v>
      </c>
      <c r="B259" s="201">
        <v>30100112</v>
      </c>
      <c r="C259" s="75"/>
      <c r="D259" s="75" t="s">
        <v>894</v>
      </c>
      <c r="E259" s="75" t="s">
        <v>1272</v>
      </c>
      <c r="F259" s="75" t="s">
        <v>875</v>
      </c>
      <c r="G259" s="75">
        <v>5</v>
      </c>
      <c r="H259" s="75">
        <v>8</v>
      </c>
      <c r="I259" s="75">
        <v>3010</v>
      </c>
      <c r="J259" s="75">
        <v>10</v>
      </c>
      <c r="K259" s="75"/>
      <c r="L259" s="75">
        <v>1</v>
      </c>
      <c r="M259" s="94" t="s">
        <v>731</v>
      </c>
      <c r="N259" s="158" t="s">
        <v>790</v>
      </c>
      <c r="O259" s="94">
        <f>VLOOKUP(M259,數值索引!$I:$J,2,FALSE)</f>
        <v>31700001</v>
      </c>
      <c r="P259" s="74">
        <f>INT(HLOOKUP(VLOOKUP($N259&amp;$M259,數值索引!$B$3:$G$43,2,FALSE),數值索引!$L$4:$R$10,程式讀取頁!$G259+1,FALSE)*VLOOKUP($H259,數值索引!$L$14:$N$22,3,FALSE))</f>
        <v>167</v>
      </c>
      <c r="Q259" s="74">
        <f>INT(HLOOKUP(VLOOKUP($N259&amp;$M259,數值索引!$B$3:$G$43,3,FALSE),數值索引!$L$4:$R$10,程式讀取頁!$G259+1,FALSE)*VLOOKUP($H259,數值索引!$L$14:$N$22,3,FALSE))</f>
        <v>502</v>
      </c>
      <c r="R259" s="74">
        <f>INT(HLOOKUP(VLOOKUP($N259&amp;$M259,數值索引!$B$3:$G$43,4,FALSE),數值索引!$L$4:$R$10,程式讀取頁!$G259+1,FALSE)*VLOOKUP($H259,數值索引!$L$14:$N$22,3,FALSE))</f>
        <v>352</v>
      </c>
      <c r="S259" s="74">
        <f>INT(HLOOKUP(VLOOKUP($N259&amp;$M259,數值索引!$B$3:$G$43,5,FALSE),數值索引!$L$4:$R$10,程式讀取頁!$G259+1,FALSE)*VLOOKUP($H259,數值索引!$L$14:$N$22,3,FALSE))</f>
        <v>240</v>
      </c>
      <c r="T259" s="74">
        <f>INT(HLOOKUP(VLOOKUP($N259&amp;$M259,數值索引!$B$3:$G$43,6,FALSE),數值索引!$L$4:$R$10,程式讀取頁!$G259+1,FALSE)*VLOOKUP($H259,數值索引!$L$14:$N$22,3,FALSE))</f>
        <v>72</v>
      </c>
      <c r="U259" s="75"/>
      <c r="V259" s="75"/>
      <c r="W259" s="75"/>
      <c r="X259" s="75">
        <v>0</v>
      </c>
      <c r="Y259" s="75">
        <v>0</v>
      </c>
      <c r="Z259" s="75">
        <v>0</v>
      </c>
      <c r="AA259" s="75">
        <v>0</v>
      </c>
      <c r="AB259" s="96">
        <v>2</v>
      </c>
      <c r="AC259" s="96">
        <v>-7</v>
      </c>
      <c r="AD259" s="96">
        <v>22</v>
      </c>
    </row>
    <row r="260" spans="1:31">
      <c r="A260" s="75">
        <v>1</v>
      </c>
      <c r="B260" s="201">
        <v>30120000</v>
      </c>
      <c r="C260" s="75">
        <v>4</v>
      </c>
      <c r="D260" s="75" t="s">
        <v>1273</v>
      </c>
      <c r="E260" s="75" t="s">
        <v>1274</v>
      </c>
      <c r="F260" s="75" t="s">
        <v>606</v>
      </c>
      <c r="G260" s="75">
        <v>2</v>
      </c>
      <c r="H260" s="75">
        <v>8</v>
      </c>
      <c r="I260" s="75">
        <v>3012</v>
      </c>
      <c r="J260" s="75">
        <v>12</v>
      </c>
      <c r="K260" s="75"/>
      <c r="L260" s="75">
        <v>1</v>
      </c>
      <c r="M260" s="94" t="s">
        <v>726</v>
      </c>
      <c r="N260" s="158" t="s">
        <v>790</v>
      </c>
      <c r="O260" s="94">
        <f>VLOOKUP(M260,數值索引!$I:$J,2,FALSE)</f>
        <v>31700000</v>
      </c>
      <c r="P260" s="74">
        <f>INT(HLOOKUP(VLOOKUP($N260&amp;$M260,數值索引!$B$3:$G$43,2,FALSE),數值索引!$L$4:$R$10,程式讀取頁!$G260+1,FALSE)*VLOOKUP($H260,數值索引!$L$14:$N$22,3,FALSE))</f>
        <v>252</v>
      </c>
      <c r="Q260" s="74">
        <f>INT(HLOOKUP(VLOOKUP($N260&amp;$M260,數值索引!$B$3:$G$43,3,FALSE),數值索引!$L$4:$R$10,程式讀取頁!$G260+1,FALSE)*VLOOKUP($H260,數值索引!$L$14:$N$22,3,FALSE))</f>
        <v>195</v>
      </c>
      <c r="R260" s="74">
        <f>INT(HLOOKUP(VLOOKUP($N260&amp;$M260,數值索引!$B$3:$G$43,4,FALSE),數值索引!$L$4:$R$10,程式讀取頁!$G260+1,FALSE)*VLOOKUP($H260,數值索引!$L$14:$N$22,3,FALSE))</f>
        <v>147</v>
      </c>
      <c r="S260" s="74">
        <f>INT(HLOOKUP(VLOOKUP($N260&amp;$M260,數值索引!$B$3:$G$43,5,FALSE),數值索引!$L$4:$R$10,程式讀取頁!$G260+1,FALSE)*VLOOKUP($H260,數值索引!$L$14:$N$22,3,FALSE))</f>
        <v>114</v>
      </c>
      <c r="T260" s="74">
        <f>INT(HLOOKUP(VLOOKUP($N260&amp;$M260,數值索引!$B$3:$G$43,6,FALSE),數值索引!$L$4:$R$10,程式讀取頁!$G260+1,FALSE)*VLOOKUP($H260,數值索引!$L$14:$N$22,3,FALSE))</f>
        <v>55</v>
      </c>
      <c r="U260" s="75"/>
      <c r="V260" s="75"/>
      <c r="W260" s="75"/>
      <c r="X260" s="75">
        <v>0</v>
      </c>
      <c r="Y260" s="75">
        <v>0</v>
      </c>
      <c r="Z260" s="75">
        <v>1</v>
      </c>
      <c r="AA260" s="75">
        <v>0</v>
      </c>
      <c r="AB260" s="107">
        <v>2</v>
      </c>
      <c r="AC260" s="107">
        <v>-19</v>
      </c>
      <c r="AD260" s="107">
        <v>30</v>
      </c>
      <c r="AE260" s="75"/>
    </row>
    <row r="261" spans="1:31">
      <c r="A261" s="75">
        <v>1</v>
      </c>
      <c r="B261" s="201">
        <v>30120001</v>
      </c>
      <c r="C261" s="75">
        <v>5</v>
      </c>
      <c r="D261" s="75" t="s">
        <v>1275</v>
      </c>
      <c r="E261" s="75" t="s">
        <v>1276</v>
      </c>
      <c r="F261" s="75" t="s">
        <v>608</v>
      </c>
      <c r="G261" s="75">
        <v>4</v>
      </c>
      <c r="H261" s="75">
        <v>8</v>
      </c>
      <c r="I261" s="75">
        <v>3012</v>
      </c>
      <c r="J261" s="75">
        <v>12</v>
      </c>
      <c r="K261" s="75"/>
      <c r="L261" s="75">
        <v>1</v>
      </c>
      <c r="M261" s="94" t="s">
        <v>726</v>
      </c>
      <c r="N261" s="158" t="s">
        <v>786</v>
      </c>
      <c r="O261" s="94">
        <f>VLOOKUP(M261,數值索引!$I:$J,2,FALSE)</f>
        <v>31700000</v>
      </c>
      <c r="P261" s="74">
        <f>INT(HLOOKUP(VLOOKUP($N261&amp;$M261,數值索引!$B$3:$G$43,2,FALSE),數值索引!$L$4:$R$10,程式讀取頁!$G261+1,FALSE)*VLOOKUP($H261,數值索引!$L$14:$N$22,3,FALSE))</f>
        <v>548</v>
      </c>
      <c r="Q261" s="74">
        <f>INT(HLOOKUP(VLOOKUP($N261&amp;$M261,數值索引!$B$3:$G$43,3,FALSE),數值索引!$L$4:$R$10,程式讀取頁!$G261+1,FALSE)*VLOOKUP($H261,數值索引!$L$14:$N$22,3,FALSE))</f>
        <v>204</v>
      </c>
      <c r="R261" s="74">
        <f>INT(HLOOKUP(VLOOKUP($N261&amp;$M261,數值索引!$B$3:$G$43,4,FALSE),數值索引!$L$4:$R$10,程式讀取頁!$G261+1,FALSE)*VLOOKUP($H261,數值索引!$L$14:$N$22,3,FALSE))</f>
        <v>147</v>
      </c>
      <c r="S261" s="74">
        <f>INT(HLOOKUP(VLOOKUP($N261&amp;$M261,數值索引!$B$3:$G$43,5,FALSE),數值索引!$L$4:$R$10,程式讀取頁!$G261+1,FALSE)*VLOOKUP($H261,數值索引!$L$14:$N$22,3,FALSE))</f>
        <v>66</v>
      </c>
      <c r="T261" s="74">
        <f>INT(HLOOKUP(VLOOKUP($N261&amp;$M261,數值索引!$B$3:$G$43,6,FALSE),數值索引!$L$4:$R$10,程式讀取頁!$G261+1,FALSE)*VLOOKUP($H261,數值索引!$L$14:$N$22,3,FALSE))</f>
        <v>66</v>
      </c>
      <c r="U261" s="75"/>
      <c r="V261" s="75"/>
      <c r="W261" s="75"/>
      <c r="X261" s="75">
        <v>0</v>
      </c>
      <c r="Y261" s="75">
        <v>0</v>
      </c>
      <c r="Z261" s="75">
        <v>0</v>
      </c>
      <c r="AA261" s="75">
        <v>0</v>
      </c>
      <c r="AB261" s="107">
        <v>1</v>
      </c>
      <c r="AC261" s="107">
        <v>-15</v>
      </c>
      <c r="AD261" s="107">
        <v>24</v>
      </c>
      <c r="AE261" s="75"/>
    </row>
    <row r="262" spans="1:31">
      <c r="A262" s="75">
        <v>1</v>
      </c>
      <c r="B262" s="201">
        <v>30120020</v>
      </c>
      <c r="C262" s="75">
        <v>6</v>
      </c>
      <c r="D262" s="75" t="s">
        <v>1277</v>
      </c>
      <c r="E262" s="75" t="s">
        <v>1278</v>
      </c>
      <c r="F262" s="75" t="s">
        <v>610</v>
      </c>
      <c r="G262" s="75">
        <v>3</v>
      </c>
      <c r="H262" s="75">
        <v>8</v>
      </c>
      <c r="I262" s="75">
        <v>3012</v>
      </c>
      <c r="J262" s="75">
        <v>12</v>
      </c>
      <c r="K262" s="75"/>
      <c r="L262" s="75">
        <v>1</v>
      </c>
      <c r="M262" s="94" t="s">
        <v>733</v>
      </c>
      <c r="N262" s="158" t="s">
        <v>790</v>
      </c>
      <c r="O262" s="94">
        <f>VLOOKUP(M262,數值索引!$I:$J,2,FALSE)</f>
        <v>31700001</v>
      </c>
      <c r="P262" s="74">
        <f>INT(HLOOKUP(VLOOKUP($N262&amp;$M262,數值索引!$B$3:$G$43,2,FALSE),數值索引!$L$4:$R$10,程式讀取頁!$G262+1,FALSE)*VLOOKUP($H262,數值索引!$L$14:$N$22,3,FALSE))</f>
        <v>173</v>
      </c>
      <c r="Q262" s="74">
        <f>INT(HLOOKUP(VLOOKUP($N262&amp;$M262,數值索引!$B$3:$G$43,3,FALSE),數值索引!$L$4:$R$10,程式讀取頁!$G262+1,FALSE)*VLOOKUP($H262,數值索引!$L$14:$N$22,3,FALSE))</f>
        <v>317</v>
      </c>
      <c r="R262" s="74">
        <f>INT(HLOOKUP(VLOOKUP($N262&amp;$M262,數值索引!$B$3:$G$43,4,FALSE),數值索引!$L$4:$R$10,程式讀取頁!$G262+1,FALSE)*VLOOKUP($H262,數值索引!$L$14:$N$22,3,FALSE))</f>
        <v>60</v>
      </c>
      <c r="S262" s="74">
        <f>INT(HLOOKUP(VLOOKUP($N262&amp;$M262,數值索引!$B$3:$G$43,5,FALSE),數值索引!$L$4:$R$10,程式讀取頁!$G262+1,FALSE)*VLOOKUP($H262,數值索引!$L$14:$N$22,3,FALSE))</f>
        <v>129</v>
      </c>
      <c r="T262" s="74">
        <f>INT(HLOOKUP(VLOOKUP($N262&amp;$M262,數值索引!$B$3:$G$43,6,FALSE),數值索引!$L$4:$R$10,程式讀取頁!$G262+1,FALSE)*VLOOKUP($H262,數值索引!$L$14:$N$22,3,FALSE))</f>
        <v>237</v>
      </c>
      <c r="U262" s="75">
        <v>31720001</v>
      </c>
      <c r="V262" s="75"/>
      <c r="W262" s="75"/>
      <c r="X262" s="75">
        <v>0</v>
      </c>
      <c r="Y262" s="75">
        <v>0</v>
      </c>
      <c r="Z262" s="75">
        <v>0</v>
      </c>
      <c r="AA262" s="75">
        <v>0</v>
      </c>
      <c r="AB262" s="107">
        <v>1</v>
      </c>
      <c r="AC262" s="107">
        <v>-15</v>
      </c>
      <c r="AD262" s="107">
        <v>24</v>
      </c>
      <c r="AE262" s="75"/>
    </row>
    <row r="263" spans="1:31">
      <c r="A263" s="75">
        <v>1</v>
      </c>
      <c r="B263" s="201">
        <v>30120030</v>
      </c>
      <c r="C263" s="75">
        <v>19</v>
      </c>
      <c r="D263" s="75" t="s">
        <v>1279</v>
      </c>
      <c r="E263" s="75" t="s">
        <v>1280</v>
      </c>
      <c r="F263" s="75" t="s">
        <v>614</v>
      </c>
      <c r="G263" s="75">
        <v>3</v>
      </c>
      <c r="H263" s="75">
        <v>8</v>
      </c>
      <c r="I263" s="75">
        <v>3012</v>
      </c>
      <c r="J263" s="75">
        <v>12</v>
      </c>
      <c r="K263" s="75"/>
      <c r="L263" s="75">
        <v>1</v>
      </c>
      <c r="M263" s="94" t="s">
        <v>735</v>
      </c>
      <c r="N263" s="158" t="s">
        <v>790</v>
      </c>
      <c r="O263" s="94">
        <f>VLOOKUP(M263,數值索引!$I:$J,2,FALSE)</f>
        <v>31700002</v>
      </c>
      <c r="P263" s="74">
        <f>INT(HLOOKUP(VLOOKUP($N263&amp;$M263,數值索引!$B$3:$G$43,2,FALSE),數值索引!$L$4:$R$10,程式讀取頁!$G263+1,FALSE)*VLOOKUP($H263,數值索引!$L$14:$N$22,3,FALSE))</f>
        <v>60</v>
      </c>
      <c r="Q263" s="74">
        <f>INT(HLOOKUP(VLOOKUP($N263&amp;$M263,數值索引!$B$3:$G$43,3,FALSE),數值索引!$L$4:$R$10,程式讀取頁!$G263+1,FALSE)*VLOOKUP($H263,數值索引!$L$14:$N$22,3,FALSE))</f>
        <v>237</v>
      </c>
      <c r="R263" s="74">
        <f>INT(HLOOKUP(VLOOKUP($N263&amp;$M263,數值索引!$B$3:$G$43,4,FALSE),數值索引!$L$4:$R$10,程式讀取頁!$G263+1,FALSE)*VLOOKUP($H263,數值索引!$L$14:$N$22,3,FALSE))</f>
        <v>317</v>
      </c>
      <c r="S263" s="74">
        <f>INT(HLOOKUP(VLOOKUP($N263&amp;$M263,數值索引!$B$3:$G$43,5,FALSE),數值索引!$L$4:$R$10,程式讀取頁!$G263+1,FALSE)*VLOOKUP($H263,數值索引!$L$14:$N$22,3,FALSE))</f>
        <v>173</v>
      </c>
      <c r="T263" s="74">
        <f>INT(HLOOKUP(VLOOKUP($N263&amp;$M263,數值索引!$B$3:$G$43,6,FALSE),數值索引!$L$4:$R$10,程式讀取頁!$G263+1,FALSE)*VLOOKUP($H263,數值索引!$L$14:$N$22,3,FALSE))</f>
        <v>129</v>
      </c>
      <c r="U263" s="75"/>
      <c r="V263" s="75"/>
      <c r="W263" s="75"/>
      <c r="X263" s="75">
        <v>0</v>
      </c>
      <c r="Y263" s="75">
        <v>0</v>
      </c>
      <c r="Z263" s="75">
        <v>0</v>
      </c>
      <c r="AA263" s="75">
        <v>0</v>
      </c>
      <c r="AB263" s="107">
        <v>1</v>
      </c>
      <c r="AC263" s="107">
        <v>-15</v>
      </c>
      <c r="AD263" s="107">
        <v>24</v>
      </c>
      <c r="AE263" s="75"/>
    </row>
    <row r="264" spans="1:31">
      <c r="A264" s="75">
        <v>1</v>
      </c>
      <c r="B264" s="201">
        <v>30120040</v>
      </c>
      <c r="C264" s="75">
        <v>20</v>
      </c>
      <c r="D264" s="75" t="s">
        <v>1281</v>
      </c>
      <c r="E264" s="75" t="s">
        <v>1282</v>
      </c>
      <c r="F264" s="75" t="s">
        <v>616</v>
      </c>
      <c r="G264" s="75">
        <v>4</v>
      </c>
      <c r="H264" s="75">
        <v>8</v>
      </c>
      <c r="I264" s="75">
        <v>3012</v>
      </c>
      <c r="J264" s="75">
        <v>12</v>
      </c>
      <c r="K264" s="75"/>
      <c r="L264" s="75">
        <v>1</v>
      </c>
      <c r="M264" s="94" t="s">
        <v>735</v>
      </c>
      <c r="N264" s="158" t="s">
        <v>786</v>
      </c>
      <c r="O264" s="94">
        <f>VLOOKUP(M264,數值索引!$I:$J,2,FALSE)</f>
        <v>31700002</v>
      </c>
      <c r="P264" s="74">
        <f>INT(HLOOKUP(VLOOKUP($N264&amp;$M264,數值索引!$B$3:$G$43,2,FALSE),數值索引!$L$4:$R$10,程式讀取頁!$G264+1,FALSE)*VLOOKUP($H264,數值索引!$L$14:$N$22,3,FALSE))</f>
        <v>66</v>
      </c>
      <c r="Q264" s="74">
        <f>INT(HLOOKUP(VLOOKUP($N264&amp;$M264,數值索引!$B$3:$G$43,3,FALSE),數值索引!$L$4:$R$10,程式讀取頁!$G264+1,FALSE)*VLOOKUP($H264,數值索引!$L$14:$N$22,3,FALSE))</f>
        <v>204</v>
      </c>
      <c r="R264" s="74">
        <f>INT(HLOOKUP(VLOOKUP($N264&amp;$M264,數值索引!$B$3:$G$43,4,FALSE),數值索引!$L$4:$R$10,程式讀取頁!$G264+1,FALSE)*VLOOKUP($H264,數值索引!$L$14:$N$22,3,FALSE))</f>
        <v>548</v>
      </c>
      <c r="S264" s="74">
        <f>INT(HLOOKUP(VLOOKUP($N264&amp;$M264,數值索引!$B$3:$G$43,5,FALSE),數值索引!$L$4:$R$10,程式讀取頁!$G264+1,FALSE)*VLOOKUP($H264,數值索引!$L$14:$N$22,3,FALSE))</f>
        <v>147</v>
      </c>
      <c r="T264" s="74">
        <f>INT(HLOOKUP(VLOOKUP($N264&amp;$M264,數值索引!$B$3:$G$43,6,FALSE),數值索引!$L$4:$R$10,程式讀取頁!$G264+1,FALSE)*VLOOKUP($H264,數值索引!$L$14:$N$22,3,FALSE))</f>
        <v>66</v>
      </c>
      <c r="U264" s="75"/>
      <c r="V264" s="75"/>
      <c r="W264" s="75"/>
      <c r="X264" s="75">
        <v>0</v>
      </c>
      <c r="Y264" s="75">
        <v>0</v>
      </c>
      <c r="Z264" s="75">
        <v>0</v>
      </c>
      <c r="AA264" s="75">
        <v>0</v>
      </c>
      <c r="AB264" s="107">
        <v>1</v>
      </c>
      <c r="AC264" s="107">
        <v>-15</v>
      </c>
      <c r="AD264" s="107">
        <v>24</v>
      </c>
      <c r="AE264" s="75"/>
    </row>
    <row r="265" spans="1:31">
      <c r="A265" s="75">
        <v>1</v>
      </c>
      <c r="B265" s="201">
        <v>30120050</v>
      </c>
      <c r="C265" s="75">
        <v>21</v>
      </c>
      <c r="D265" s="75" t="s">
        <v>1283</v>
      </c>
      <c r="E265" s="75" t="s">
        <v>1284</v>
      </c>
      <c r="F265" s="75" t="s">
        <v>618</v>
      </c>
      <c r="G265" s="75">
        <v>4</v>
      </c>
      <c r="H265" s="75">
        <v>8</v>
      </c>
      <c r="I265" s="75">
        <v>3012</v>
      </c>
      <c r="J265" s="75">
        <v>12</v>
      </c>
      <c r="K265" s="75"/>
      <c r="L265" s="75">
        <v>1</v>
      </c>
      <c r="M265" s="94" t="s">
        <v>727</v>
      </c>
      <c r="N265" s="158" t="s">
        <v>790</v>
      </c>
      <c r="O265" s="94">
        <f>VLOOKUP(M265,數值索引!$I:$J,2,FALSE)</f>
        <v>31700000</v>
      </c>
      <c r="P265" s="74">
        <f>INT(HLOOKUP(VLOOKUP($N265&amp;$M265,數值索引!$B$3:$G$43,2,FALSE),數值索引!$L$4:$R$10,程式讀取頁!$G265+1,FALSE)*VLOOKUP($H265,數值索引!$L$14:$N$22,3,FALSE))</f>
        <v>399</v>
      </c>
      <c r="Q265" s="74">
        <f>INT(HLOOKUP(VLOOKUP($N265&amp;$M265,數值索引!$B$3:$G$43,3,FALSE),數值索引!$L$4:$R$10,程式讀取頁!$G265+1,FALSE)*VLOOKUP($H265,數值索引!$L$14:$N$22,3,FALSE))</f>
        <v>147</v>
      </c>
      <c r="R265" s="74">
        <f>INT(HLOOKUP(VLOOKUP($N265&amp;$M265,數值索引!$B$3:$G$43,4,FALSE),數值索引!$L$4:$R$10,程式讀取頁!$G265+1,FALSE)*VLOOKUP($H265,數值索引!$L$14:$N$22,3,FALSE))</f>
        <v>289</v>
      </c>
      <c r="S265" s="74">
        <f>INT(HLOOKUP(VLOOKUP($N265&amp;$M265,數值索引!$B$3:$G$43,5,FALSE),數值索引!$L$4:$R$10,程式讀取頁!$G265+1,FALSE)*VLOOKUP($H265,數值索引!$L$14:$N$22,3,FALSE))</f>
        <v>66</v>
      </c>
      <c r="T265" s="74">
        <f>INT(HLOOKUP(VLOOKUP($N265&amp;$M265,數值索引!$B$3:$G$43,6,FALSE),數值索引!$L$4:$R$10,程式讀取頁!$G265+1,FALSE)*VLOOKUP($H265,數值索引!$L$14:$N$22,3,FALSE))</f>
        <v>204</v>
      </c>
      <c r="U265" s="75"/>
      <c r="V265" s="75"/>
      <c r="W265" s="75"/>
      <c r="X265" s="75">
        <v>0</v>
      </c>
      <c r="Y265" s="75">
        <v>0</v>
      </c>
      <c r="Z265" s="75">
        <v>0</v>
      </c>
      <c r="AA265" s="75">
        <v>0</v>
      </c>
      <c r="AB265" s="107">
        <v>1</v>
      </c>
      <c r="AC265" s="107">
        <v>-15</v>
      </c>
      <c r="AD265" s="107">
        <v>24</v>
      </c>
      <c r="AE265" s="75"/>
    </row>
    <row r="266" spans="1:31">
      <c r="A266" s="75">
        <v>1</v>
      </c>
      <c r="B266" s="201">
        <v>30120060</v>
      </c>
      <c r="C266" s="75">
        <v>33</v>
      </c>
      <c r="D266" s="75" t="s">
        <v>555</v>
      </c>
      <c r="E266" s="75" t="s">
        <v>1285</v>
      </c>
      <c r="F266" s="75" t="s">
        <v>556</v>
      </c>
      <c r="G266" s="75">
        <v>5</v>
      </c>
      <c r="H266" s="75">
        <v>8</v>
      </c>
      <c r="I266" s="75">
        <v>3012</v>
      </c>
      <c r="J266" s="75">
        <v>12</v>
      </c>
      <c r="K266" s="75"/>
      <c r="L266" s="75">
        <v>1</v>
      </c>
      <c r="M266" s="94" t="s">
        <v>726</v>
      </c>
      <c r="N266" s="158" t="s">
        <v>790</v>
      </c>
      <c r="O266" s="94">
        <f>VLOOKUP(M266,數值索引!$I:$J,2,FALSE)</f>
        <v>31700000</v>
      </c>
      <c r="P266" s="74">
        <f>INT(HLOOKUP(VLOOKUP($N266&amp;$M266,數值索引!$B$3:$G$43,2,FALSE),數值索引!$L$4:$R$10,程式讀取頁!$G266+1,FALSE)*VLOOKUP($H266,數值索引!$L$14:$N$22,3,FALSE))</f>
        <v>502</v>
      </c>
      <c r="Q266" s="74">
        <f>INT(HLOOKUP(VLOOKUP($N266&amp;$M266,數值索引!$B$3:$G$43,3,FALSE),數值索引!$L$4:$R$10,程式讀取頁!$G266+1,FALSE)*VLOOKUP($H266,數值索引!$L$14:$N$22,3,FALSE))</f>
        <v>352</v>
      </c>
      <c r="R266" s="74">
        <f>INT(HLOOKUP(VLOOKUP($N266&amp;$M266,數值索引!$B$3:$G$43,4,FALSE),數值索引!$L$4:$R$10,程式讀取頁!$G266+1,FALSE)*VLOOKUP($H266,數值索引!$L$14:$N$22,3,FALSE))</f>
        <v>240</v>
      </c>
      <c r="S266" s="74">
        <f>INT(HLOOKUP(VLOOKUP($N266&amp;$M266,數值索引!$B$3:$G$43,5,FALSE),數值索引!$L$4:$R$10,程式讀取頁!$G266+1,FALSE)*VLOOKUP($H266,數值索引!$L$14:$N$22,3,FALSE))</f>
        <v>167</v>
      </c>
      <c r="T266" s="74">
        <f>INT(HLOOKUP(VLOOKUP($N266&amp;$M266,數值索引!$B$3:$G$43,6,FALSE),數值索引!$L$4:$R$10,程式讀取頁!$G266+1,FALSE)*VLOOKUP($H266,數值索引!$L$14:$N$22,3,FALSE))</f>
        <v>72</v>
      </c>
      <c r="U266" s="75">
        <v>31720005</v>
      </c>
      <c r="V266" s="75"/>
      <c r="W266" s="75"/>
      <c r="X266" s="75">
        <v>0</v>
      </c>
      <c r="Y266" s="75">
        <v>0</v>
      </c>
      <c r="Z266" s="75">
        <v>0</v>
      </c>
      <c r="AA266" s="75">
        <v>0</v>
      </c>
      <c r="AB266" s="107">
        <v>1</v>
      </c>
      <c r="AC266" s="107">
        <v>-15</v>
      </c>
      <c r="AD266" s="107">
        <v>24</v>
      </c>
    </row>
    <row r="267" spans="1:31">
      <c r="A267" s="75">
        <v>1</v>
      </c>
      <c r="B267" s="201">
        <v>30120070</v>
      </c>
      <c r="C267" s="75">
        <v>34</v>
      </c>
      <c r="D267" s="75" t="s">
        <v>557</v>
      </c>
      <c r="E267" s="75" t="s">
        <v>1286</v>
      </c>
      <c r="F267" s="75" t="s">
        <v>558</v>
      </c>
      <c r="G267" s="75">
        <v>5</v>
      </c>
      <c r="H267" s="75">
        <v>8</v>
      </c>
      <c r="I267" s="75">
        <v>3012</v>
      </c>
      <c r="J267" s="75">
        <v>12</v>
      </c>
      <c r="K267" s="75"/>
      <c r="L267" s="75">
        <v>1</v>
      </c>
      <c r="M267" s="94" t="s">
        <v>731</v>
      </c>
      <c r="N267" s="158" t="s">
        <v>790</v>
      </c>
      <c r="O267" s="94">
        <f>VLOOKUP(M267,數值索引!$I:$J,2,FALSE)</f>
        <v>31700001</v>
      </c>
      <c r="P267" s="74">
        <f>INT(HLOOKUP(VLOOKUP($N267&amp;$M267,數值索引!$B$3:$G$43,2,FALSE),數值索引!$L$4:$R$10,程式讀取頁!$G267+1,FALSE)*VLOOKUP($H267,數值索引!$L$14:$N$22,3,FALSE))</f>
        <v>167</v>
      </c>
      <c r="Q267" s="74">
        <f>INT(HLOOKUP(VLOOKUP($N267&amp;$M267,數值索引!$B$3:$G$43,3,FALSE),數值索引!$L$4:$R$10,程式讀取頁!$G267+1,FALSE)*VLOOKUP($H267,數值索引!$L$14:$N$22,3,FALSE))</f>
        <v>502</v>
      </c>
      <c r="R267" s="74">
        <f>INT(HLOOKUP(VLOOKUP($N267&amp;$M267,數值索引!$B$3:$G$43,4,FALSE),數值索引!$L$4:$R$10,程式讀取頁!$G267+1,FALSE)*VLOOKUP($H267,數值索引!$L$14:$N$22,3,FALSE))</f>
        <v>352</v>
      </c>
      <c r="S267" s="74">
        <f>INT(HLOOKUP(VLOOKUP($N267&amp;$M267,數值索引!$B$3:$G$43,5,FALSE),數值索引!$L$4:$R$10,程式讀取頁!$G267+1,FALSE)*VLOOKUP($H267,數值索引!$L$14:$N$22,3,FALSE))</f>
        <v>240</v>
      </c>
      <c r="T267" s="74">
        <f>INT(HLOOKUP(VLOOKUP($N267&amp;$M267,數值索引!$B$3:$G$43,6,FALSE),數值索引!$L$4:$R$10,程式讀取頁!$G267+1,FALSE)*VLOOKUP($H267,數值索引!$L$14:$N$22,3,FALSE))</f>
        <v>72</v>
      </c>
      <c r="U267" s="75">
        <v>31720005</v>
      </c>
      <c r="V267" s="75"/>
      <c r="W267" s="75"/>
      <c r="X267" s="75">
        <v>0</v>
      </c>
      <c r="Y267" s="75">
        <v>0</v>
      </c>
      <c r="Z267" s="75">
        <v>0</v>
      </c>
      <c r="AA267" s="75">
        <v>0</v>
      </c>
      <c r="AB267" s="107">
        <v>1</v>
      </c>
      <c r="AC267" s="107">
        <v>-15</v>
      </c>
      <c r="AD267" s="107">
        <v>24</v>
      </c>
    </row>
    <row r="268" spans="1:31">
      <c r="A268" s="75">
        <v>1</v>
      </c>
      <c r="B268" s="201">
        <v>30120080</v>
      </c>
      <c r="C268" s="75">
        <v>35</v>
      </c>
      <c r="D268" s="75" t="s">
        <v>559</v>
      </c>
      <c r="E268" s="75" t="s">
        <v>1287</v>
      </c>
      <c r="F268" s="75" t="s">
        <v>554</v>
      </c>
      <c r="G268" s="75">
        <v>5</v>
      </c>
      <c r="H268" s="75">
        <v>8</v>
      </c>
      <c r="I268" s="75">
        <v>3012</v>
      </c>
      <c r="J268" s="75">
        <v>12</v>
      </c>
      <c r="K268" s="75"/>
      <c r="L268" s="75">
        <v>1</v>
      </c>
      <c r="M268" s="94" t="s">
        <v>737</v>
      </c>
      <c r="N268" s="158" t="s">
        <v>790</v>
      </c>
      <c r="O268" s="94">
        <f>VLOOKUP(M268,數值索引!$I:$J,2,FALSE)</f>
        <v>31700002</v>
      </c>
      <c r="P268" s="74">
        <f>INT(HLOOKUP(VLOOKUP($N268&amp;$M268,數值索引!$B$3:$G$43,2,FALSE),數值索引!$L$4:$R$10,程式讀取頁!$G268+1,FALSE)*VLOOKUP($H268,數值索引!$L$14:$N$22,3,FALSE))</f>
        <v>240</v>
      </c>
      <c r="Q268" s="74">
        <f>INT(HLOOKUP(VLOOKUP($N268&amp;$M268,數值索引!$B$3:$G$43,3,FALSE),數值索引!$L$4:$R$10,程式讀取頁!$G268+1,FALSE)*VLOOKUP($H268,數值索引!$L$14:$N$22,3,FALSE))</f>
        <v>167</v>
      </c>
      <c r="R268" s="74">
        <f>INT(HLOOKUP(VLOOKUP($N268&amp;$M268,數值索引!$B$3:$G$43,4,FALSE),數值索引!$L$4:$R$10,程式讀取頁!$G268+1,FALSE)*VLOOKUP($H268,數值索引!$L$14:$N$22,3,FALSE))</f>
        <v>502</v>
      </c>
      <c r="S268" s="74">
        <f>INT(HLOOKUP(VLOOKUP($N268&amp;$M268,數值索引!$B$3:$G$43,5,FALSE),數值索引!$L$4:$R$10,程式讀取頁!$G268+1,FALSE)*VLOOKUP($H268,數值索引!$L$14:$N$22,3,FALSE))</f>
        <v>72</v>
      </c>
      <c r="T268" s="74">
        <f>INT(HLOOKUP(VLOOKUP($N268&amp;$M268,數值索引!$B$3:$G$43,6,FALSE),數值索引!$L$4:$R$10,程式讀取頁!$G268+1,FALSE)*VLOOKUP($H268,數值索引!$L$14:$N$22,3,FALSE))</f>
        <v>352</v>
      </c>
      <c r="U268" s="75">
        <v>31720005</v>
      </c>
      <c r="V268" s="75"/>
      <c r="W268" s="75"/>
      <c r="X268" s="75">
        <v>0</v>
      </c>
      <c r="Y268" s="75">
        <v>0</v>
      </c>
      <c r="Z268" s="75">
        <v>0</v>
      </c>
      <c r="AA268" s="75">
        <v>0</v>
      </c>
      <c r="AB268" s="107">
        <v>1</v>
      </c>
      <c r="AC268" s="107">
        <v>-15</v>
      </c>
      <c r="AD268" s="107">
        <v>24</v>
      </c>
    </row>
    <row r="269" spans="1:31">
      <c r="A269" s="75">
        <v>1</v>
      </c>
      <c r="B269" s="201">
        <v>30120090</v>
      </c>
      <c r="C269" s="75">
        <v>63</v>
      </c>
      <c r="D269" s="75" t="s">
        <v>576</v>
      </c>
      <c r="E269" s="75" t="s">
        <v>1288</v>
      </c>
      <c r="F269" s="75" t="s">
        <v>451</v>
      </c>
      <c r="G269" s="75">
        <v>3</v>
      </c>
      <c r="H269" s="75">
        <v>8</v>
      </c>
      <c r="I269" s="75">
        <v>3012</v>
      </c>
      <c r="J269" s="75">
        <v>12</v>
      </c>
      <c r="K269" s="75"/>
      <c r="L269" s="75">
        <v>1</v>
      </c>
      <c r="M269" s="94" t="s">
        <v>744</v>
      </c>
      <c r="N269" s="158" t="s">
        <v>786</v>
      </c>
      <c r="O269" s="94">
        <f>VLOOKUP(M269,數值索引!$I:$J,2,FALSE)</f>
        <v>31700004</v>
      </c>
      <c r="P269" s="74">
        <f>INT(HLOOKUP(VLOOKUP($N269&amp;$M269,數值索引!$B$3:$G$43,2,FALSE),數值索引!$L$4:$R$10,程式讀取頁!$G269+1,FALSE)*VLOOKUP($H269,數值索引!$L$14:$N$22,3,FALSE))</f>
        <v>60</v>
      </c>
      <c r="Q269" s="74">
        <f>INT(HLOOKUP(VLOOKUP($N269&amp;$M269,數值索引!$B$3:$G$43,3,FALSE),數值索引!$L$4:$R$10,程式讀取頁!$G269+1,FALSE)*VLOOKUP($H269,數值索引!$L$14:$N$22,3,FALSE))</f>
        <v>60</v>
      </c>
      <c r="R269" s="74">
        <f>INT(HLOOKUP(VLOOKUP($N269&amp;$M269,數值索引!$B$3:$G$43,4,FALSE),數值索引!$L$4:$R$10,程式讀取頁!$G269+1,FALSE)*VLOOKUP($H269,數值索引!$L$14:$N$22,3,FALSE))</f>
        <v>173</v>
      </c>
      <c r="S269" s="74">
        <f>INT(HLOOKUP(VLOOKUP($N269&amp;$M269,數值索引!$B$3:$G$43,5,FALSE),數值索引!$L$4:$R$10,程式讀取頁!$G269+1,FALSE)*VLOOKUP($H269,數值索引!$L$14:$N$22,3,FALSE))</f>
        <v>129</v>
      </c>
      <c r="T269" s="74">
        <f>INT(HLOOKUP(VLOOKUP($N269&amp;$M269,數值索引!$B$3:$G$43,6,FALSE),數值索引!$L$4:$R$10,程式讀取頁!$G269+1,FALSE)*VLOOKUP($H269,數值索引!$L$14:$N$22,3,FALSE))</f>
        <v>422</v>
      </c>
      <c r="U269" s="75"/>
      <c r="V269" s="75"/>
      <c r="W269" s="75"/>
      <c r="X269" s="75">
        <v>0</v>
      </c>
      <c r="Y269" s="75">
        <v>0</v>
      </c>
      <c r="Z269" s="75">
        <v>0</v>
      </c>
      <c r="AA269" s="75">
        <v>0</v>
      </c>
      <c r="AB269" s="107">
        <v>1</v>
      </c>
      <c r="AC269" s="107">
        <v>-15</v>
      </c>
      <c r="AD269" s="107">
        <v>24</v>
      </c>
    </row>
    <row r="270" spans="1:31">
      <c r="A270" s="75">
        <v>1</v>
      </c>
      <c r="B270" s="201">
        <v>30120100</v>
      </c>
      <c r="C270" s="75">
        <v>68</v>
      </c>
      <c r="D270" s="75" t="s">
        <v>580</v>
      </c>
      <c r="E270" s="75" t="s">
        <v>1289</v>
      </c>
      <c r="F270" s="75" t="s">
        <v>453</v>
      </c>
      <c r="G270" s="75">
        <v>4</v>
      </c>
      <c r="H270" s="75">
        <v>8</v>
      </c>
      <c r="I270" s="75">
        <v>3012</v>
      </c>
      <c r="J270" s="75">
        <v>12</v>
      </c>
      <c r="K270" s="75"/>
      <c r="L270" s="75">
        <v>1</v>
      </c>
      <c r="M270" s="94" t="s">
        <v>737</v>
      </c>
      <c r="N270" s="158" t="s">
        <v>786</v>
      </c>
      <c r="O270" s="94">
        <f>VLOOKUP(M270,數值索引!$I:$J,2,FALSE)</f>
        <v>31700002</v>
      </c>
      <c r="P270" s="74">
        <f>INT(HLOOKUP(VLOOKUP($N270&amp;$M270,數值索引!$B$3:$G$43,2,FALSE),數值索引!$L$4:$R$10,程式讀取頁!$G270+1,FALSE)*VLOOKUP($H270,數值索引!$L$14:$N$22,3,FALSE))</f>
        <v>147</v>
      </c>
      <c r="Q270" s="74">
        <f>INT(HLOOKUP(VLOOKUP($N270&amp;$M270,數值索引!$B$3:$G$43,3,FALSE),數值索引!$L$4:$R$10,程式讀取頁!$G270+1,FALSE)*VLOOKUP($H270,數值索引!$L$14:$N$22,3,FALSE))</f>
        <v>66</v>
      </c>
      <c r="R270" s="74">
        <f>INT(HLOOKUP(VLOOKUP($N270&amp;$M270,數值索引!$B$3:$G$43,4,FALSE),數值索引!$L$4:$R$10,程式讀取頁!$G270+1,FALSE)*VLOOKUP($H270,數值索引!$L$14:$N$22,3,FALSE))</f>
        <v>548</v>
      </c>
      <c r="S270" s="74">
        <f>INT(HLOOKUP(VLOOKUP($N270&amp;$M270,數值索引!$B$3:$G$43,5,FALSE),數值索引!$L$4:$R$10,程式讀取頁!$G270+1,FALSE)*VLOOKUP($H270,數值索引!$L$14:$N$22,3,FALSE))</f>
        <v>66</v>
      </c>
      <c r="T270" s="74">
        <f>INT(HLOOKUP(VLOOKUP($N270&amp;$M270,數值索引!$B$3:$G$43,6,FALSE),數值索引!$L$4:$R$10,程式讀取頁!$G270+1,FALSE)*VLOOKUP($H270,數值索引!$L$14:$N$22,3,FALSE))</f>
        <v>204</v>
      </c>
      <c r="U270" s="75">
        <v>31720011</v>
      </c>
      <c r="V270" s="75"/>
      <c r="W270" s="75"/>
      <c r="X270" s="75">
        <v>0</v>
      </c>
      <c r="Y270" s="75">
        <v>0</v>
      </c>
      <c r="Z270" s="75">
        <v>0</v>
      </c>
      <c r="AA270" s="75">
        <v>0</v>
      </c>
      <c r="AB270" s="107">
        <v>1</v>
      </c>
      <c r="AC270" s="107">
        <v>-15</v>
      </c>
      <c r="AD270" s="107">
        <v>24</v>
      </c>
    </row>
    <row r="271" spans="1:31">
      <c r="A271" s="75">
        <v>1</v>
      </c>
      <c r="B271" s="201">
        <v>30120110</v>
      </c>
      <c r="C271" s="75">
        <v>71</v>
      </c>
      <c r="D271" s="75" t="s">
        <v>582</v>
      </c>
      <c r="E271" s="75" t="s">
        <v>1290</v>
      </c>
      <c r="F271" s="75" t="s">
        <v>455</v>
      </c>
      <c r="G271" s="75">
        <v>4</v>
      </c>
      <c r="H271" s="75">
        <v>8</v>
      </c>
      <c r="I271" s="75">
        <v>3012</v>
      </c>
      <c r="J271" s="75">
        <v>12</v>
      </c>
      <c r="K271" s="75"/>
      <c r="L271" s="75">
        <v>1</v>
      </c>
      <c r="M271" s="94" t="s">
        <v>740</v>
      </c>
      <c r="N271" s="158" t="s">
        <v>790</v>
      </c>
      <c r="O271" s="94">
        <f>VLOOKUP(M271,數值索引!$I:$J,2,FALSE)</f>
        <v>31700003</v>
      </c>
      <c r="P271" s="74">
        <f>INT(HLOOKUP(VLOOKUP($N271&amp;$M271,數值索引!$B$3:$G$43,2,FALSE),數值索引!$L$4:$R$10,程式讀取頁!$G271+1,FALSE)*VLOOKUP($H271,數值索引!$L$14:$N$22,3,FALSE))</f>
        <v>147</v>
      </c>
      <c r="Q271" s="74">
        <f>INT(HLOOKUP(VLOOKUP($N271&amp;$M271,數值索引!$B$3:$G$43,3,FALSE),數值索引!$L$4:$R$10,程式讀取頁!$G271+1,FALSE)*VLOOKUP($H271,數值索引!$L$14:$N$22,3,FALSE))</f>
        <v>66</v>
      </c>
      <c r="R271" s="74">
        <f>INT(HLOOKUP(VLOOKUP($N271&amp;$M271,數值索引!$B$3:$G$43,4,FALSE),數值索引!$L$4:$R$10,程式讀取頁!$G271+1,FALSE)*VLOOKUP($H271,數值索引!$L$14:$N$22,3,FALSE))</f>
        <v>289</v>
      </c>
      <c r="S271" s="74">
        <f>INT(HLOOKUP(VLOOKUP($N271&amp;$M271,數值索引!$B$3:$G$43,5,FALSE),數值索引!$L$4:$R$10,程式讀取頁!$G271+1,FALSE)*VLOOKUP($H271,數值索引!$L$14:$N$22,3,FALSE))</f>
        <v>399</v>
      </c>
      <c r="T271" s="74">
        <f>INT(HLOOKUP(VLOOKUP($N271&amp;$M271,數值索引!$B$3:$G$43,6,FALSE),數值索引!$L$4:$R$10,程式讀取頁!$G271+1,FALSE)*VLOOKUP($H271,數值索引!$L$14:$N$22,3,FALSE))</f>
        <v>204</v>
      </c>
      <c r="U271" s="75">
        <v>31720006</v>
      </c>
      <c r="V271" s="75"/>
      <c r="W271" s="75"/>
      <c r="X271" s="75">
        <v>0</v>
      </c>
      <c r="Y271" s="75">
        <v>0</v>
      </c>
      <c r="Z271" s="75">
        <v>0</v>
      </c>
      <c r="AA271" s="75">
        <v>0</v>
      </c>
      <c r="AB271" s="107">
        <v>1</v>
      </c>
      <c r="AC271" s="107">
        <v>-15</v>
      </c>
      <c r="AD271" s="107">
        <v>24</v>
      </c>
    </row>
    <row r="272" spans="1:31">
      <c r="A272" s="75">
        <v>1</v>
      </c>
      <c r="B272" s="201">
        <v>30120120</v>
      </c>
      <c r="C272" s="75">
        <v>78</v>
      </c>
      <c r="D272" s="75" t="s">
        <v>586</v>
      </c>
      <c r="E272" s="75" t="s">
        <v>1291</v>
      </c>
      <c r="F272" s="75" t="s">
        <v>457</v>
      </c>
      <c r="G272" s="75">
        <v>5</v>
      </c>
      <c r="H272" s="75">
        <v>8</v>
      </c>
      <c r="I272" s="75">
        <v>3012</v>
      </c>
      <c r="J272" s="75">
        <v>12</v>
      </c>
      <c r="K272" s="75"/>
      <c r="L272" s="75">
        <v>1</v>
      </c>
      <c r="M272" s="94" t="s">
        <v>735</v>
      </c>
      <c r="N272" s="158" t="s">
        <v>790</v>
      </c>
      <c r="O272" s="94">
        <f>VLOOKUP(M272,數值索引!$I:$J,2,FALSE)</f>
        <v>31700002</v>
      </c>
      <c r="P272" s="74">
        <f>INT(HLOOKUP(VLOOKUP($N272&amp;$M272,數值索引!$B$3:$G$43,2,FALSE),數值索引!$L$4:$R$10,程式讀取頁!$G272+1,FALSE)*VLOOKUP($H272,數值索引!$L$14:$N$22,3,FALSE))</f>
        <v>72</v>
      </c>
      <c r="Q272" s="74">
        <f>INT(HLOOKUP(VLOOKUP($N272&amp;$M272,數值索引!$B$3:$G$43,3,FALSE),數值索引!$L$4:$R$10,程式讀取頁!$G272+1,FALSE)*VLOOKUP($H272,數值索引!$L$14:$N$22,3,FALSE))</f>
        <v>352</v>
      </c>
      <c r="R272" s="74">
        <f>INT(HLOOKUP(VLOOKUP($N272&amp;$M272,數值索引!$B$3:$G$43,4,FALSE),數值索引!$L$4:$R$10,程式讀取頁!$G272+1,FALSE)*VLOOKUP($H272,數值索引!$L$14:$N$22,3,FALSE))</f>
        <v>502</v>
      </c>
      <c r="S272" s="74">
        <f>INT(HLOOKUP(VLOOKUP($N272&amp;$M272,數值索引!$B$3:$G$43,5,FALSE),數值索引!$L$4:$R$10,程式讀取頁!$G272+1,FALSE)*VLOOKUP($H272,數值索引!$L$14:$N$22,3,FALSE))</f>
        <v>240</v>
      </c>
      <c r="T272" s="74">
        <f>INT(HLOOKUP(VLOOKUP($N272&amp;$M272,數值索引!$B$3:$G$43,6,FALSE),數值索引!$L$4:$R$10,程式讀取頁!$G272+1,FALSE)*VLOOKUP($H272,數值索引!$L$14:$N$22,3,FALSE))</f>
        <v>167</v>
      </c>
      <c r="U272" s="75">
        <v>31720007</v>
      </c>
      <c r="V272" s="75"/>
      <c r="W272" s="75"/>
      <c r="X272" s="75">
        <v>0</v>
      </c>
      <c r="Y272" s="75">
        <v>0</v>
      </c>
      <c r="Z272" s="75">
        <v>0</v>
      </c>
      <c r="AA272" s="75">
        <v>0</v>
      </c>
      <c r="AB272" s="107">
        <v>1</v>
      </c>
      <c r="AC272" s="107">
        <v>-15</v>
      </c>
      <c r="AD272" s="107">
        <v>24</v>
      </c>
    </row>
    <row r="273" spans="1:31">
      <c r="A273" s="75">
        <v>1</v>
      </c>
      <c r="B273" s="201">
        <v>30120130</v>
      </c>
      <c r="C273" s="75">
        <v>83</v>
      </c>
      <c r="D273" s="75" t="s">
        <v>590</v>
      </c>
      <c r="E273" s="75" t="s">
        <v>1292</v>
      </c>
      <c r="F273" s="75" t="s">
        <v>588</v>
      </c>
      <c r="G273" s="75">
        <v>4</v>
      </c>
      <c r="H273" s="75">
        <v>8</v>
      </c>
      <c r="I273" s="75">
        <v>3012</v>
      </c>
      <c r="J273" s="75">
        <v>12</v>
      </c>
      <c r="K273" s="75"/>
      <c r="L273" s="75">
        <v>1</v>
      </c>
      <c r="M273" s="94" t="s">
        <v>734</v>
      </c>
      <c r="N273" s="158" t="s">
        <v>790</v>
      </c>
      <c r="O273" s="94">
        <f>VLOOKUP(M273,數值索引!$I:$J,2,FALSE)</f>
        <v>31700002</v>
      </c>
      <c r="P273" s="74">
        <f>INT(HLOOKUP(VLOOKUP($N273&amp;$M273,數值索引!$B$3:$G$43,2,FALSE),數值索引!$L$4:$R$10,程式讀取頁!$G273+1,FALSE)*VLOOKUP($H273,數值索引!$L$14:$N$22,3,FALSE))</f>
        <v>289</v>
      </c>
      <c r="Q273" s="74">
        <f>INT(HLOOKUP(VLOOKUP($N273&amp;$M273,數值索引!$B$3:$G$43,3,FALSE),數值索引!$L$4:$R$10,程式讀取頁!$G273+1,FALSE)*VLOOKUP($H273,數值索引!$L$14:$N$22,3,FALSE))</f>
        <v>204</v>
      </c>
      <c r="R273" s="74">
        <f>INT(HLOOKUP(VLOOKUP($N273&amp;$M273,數值索引!$B$3:$G$43,4,FALSE),數值索引!$L$4:$R$10,程式讀取頁!$G273+1,FALSE)*VLOOKUP($H273,數值索引!$L$14:$N$22,3,FALSE))</f>
        <v>399</v>
      </c>
      <c r="S273" s="74">
        <f>INT(HLOOKUP(VLOOKUP($N273&amp;$M273,數值索引!$B$3:$G$43,5,FALSE),數值索引!$L$4:$R$10,程式讀取頁!$G273+1,FALSE)*VLOOKUP($H273,數值索引!$L$14:$N$22,3,FALSE))</f>
        <v>147</v>
      </c>
      <c r="T273" s="74">
        <f>INT(HLOOKUP(VLOOKUP($N273&amp;$M273,數值索引!$B$3:$G$43,6,FALSE),數值索引!$L$4:$R$10,程式讀取頁!$G273+1,FALSE)*VLOOKUP($H273,數值索引!$L$14:$N$22,3,FALSE))</f>
        <v>66</v>
      </c>
      <c r="U273" s="75"/>
      <c r="V273" s="75"/>
      <c r="W273" s="75"/>
      <c r="X273" s="75">
        <v>0</v>
      </c>
      <c r="Y273" s="75">
        <v>0</v>
      </c>
      <c r="Z273" s="75">
        <v>0</v>
      </c>
      <c r="AA273" s="75">
        <v>0</v>
      </c>
      <c r="AB273" s="107">
        <v>1</v>
      </c>
      <c r="AC273" s="107">
        <v>-15</v>
      </c>
      <c r="AD273" s="107">
        <v>24</v>
      </c>
    </row>
    <row r="274" spans="1:31">
      <c r="A274" s="75">
        <v>1</v>
      </c>
      <c r="B274" s="201">
        <v>30120140</v>
      </c>
      <c r="C274" s="75">
        <v>91</v>
      </c>
      <c r="D274" s="75" t="s">
        <v>594</v>
      </c>
      <c r="E274" s="75" t="s">
        <v>1293</v>
      </c>
      <c r="F274" s="75" t="s">
        <v>513</v>
      </c>
      <c r="G274" s="75">
        <v>5</v>
      </c>
      <c r="H274" s="75">
        <v>8</v>
      </c>
      <c r="I274" s="75">
        <v>3012</v>
      </c>
      <c r="J274" s="75">
        <v>12</v>
      </c>
      <c r="K274" s="75"/>
      <c r="L274" s="75">
        <v>1</v>
      </c>
      <c r="M274" s="94" t="s">
        <v>730</v>
      </c>
      <c r="N274" s="158" t="s">
        <v>790</v>
      </c>
      <c r="O274" s="94">
        <f>VLOOKUP(M274,數值索引!$I:$J,2,FALSE)</f>
        <v>31700001</v>
      </c>
      <c r="P274" s="74">
        <f>INT(HLOOKUP(VLOOKUP($N274&amp;$M274,數值索引!$B$3:$G$43,2,FALSE),數值索引!$L$4:$R$10,程式讀取頁!$G274+1,FALSE)*VLOOKUP($H274,數值索引!$L$14:$N$22,3,FALSE))</f>
        <v>352</v>
      </c>
      <c r="Q274" s="74">
        <f>INT(HLOOKUP(VLOOKUP($N274&amp;$M274,數值索引!$B$3:$G$43,3,FALSE),數值索引!$L$4:$R$10,程式讀取頁!$G274+1,FALSE)*VLOOKUP($H274,數值索引!$L$14:$N$22,3,FALSE))</f>
        <v>502</v>
      </c>
      <c r="R274" s="74">
        <f>INT(HLOOKUP(VLOOKUP($N274&amp;$M274,數值索引!$B$3:$G$43,4,FALSE),數值索引!$L$4:$R$10,程式讀取頁!$G274+1,FALSE)*VLOOKUP($H274,數值索引!$L$14:$N$22,3,FALSE))</f>
        <v>240</v>
      </c>
      <c r="S274" s="74">
        <f>INT(HLOOKUP(VLOOKUP($N274&amp;$M274,數值索引!$B$3:$G$43,5,FALSE),數值索引!$L$4:$R$10,程式讀取頁!$G274+1,FALSE)*VLOOKUP($H274,數值索引!$L$14:$N$22,3,FALSE))</f>
        <v>72</v>
      </c>
      <c r="T274" s="74">
        <f>INT(HLOOKUP(VLOOKUP($N274&amp;$M274,數值索引!$B$3:$G$43,6,FALSE),數值索引!$L$4:$R$10,程式讀取頁!$G274+1,FALSE)*VLOOKUP($H274,數值索引!$L$14:$N$22,3,FALSE))</f>
        <v>167</v>
      </c>
      <c r="U274" s="75">
        <v>31720008</v>
      </c>
      <c r="V274" s="75"/>
      <c r="W274" s="75"/>
      <c r="X274" s="75">
        <v>0</v>
      </c>
      <c r="Y274" s="75">
        <v>0</v>
      </c>
      <c r="Z274" s="75">
        <v>0</v>
      </c>
      <c r="AA274" s="75">
        <v>0</v>
      </c>
      <c r="AB274" s="107">
        <v>1</v>
      </c>
      <c r="AC274" s="107">
        <v>-15</v>
      </c>
      <c r="AD274" s="107">
        <v>24</v>
      </c>
    </row>
    <row r="275" spans="1:31">
      <c r="A275" s="75">
        <v>1</v>
      </c>
      <c r="B275" s="201">
        <v>30120150</v>
      </c>
      <c r="C275" s="75">
        <v>96</v>
      </c>
      <c r="D275" s="75" t="s">
        <v>599</v>
      </c>
      <c r="E275" s="75" t="s">
        <v>1294</v>
      </c>
      <c r="F275" s="75" t="s">
        <v>596</v>
      </c>
      <c r="G275" s="75">
        <v>5</v>
      </c>
      <c r="H275" s="75">
        <v>8</v>
      </c>
      <c r="I275" s="75">
        <v>3012</v>
      </c>
      <c r="J275" s="75">
        <v>12</v>
      </c>
      <c r="K275" s="75"/>
      <c r="L275" s="75">
        <v>1</v>
      </c>
      <c r="M275" s="94" t="s">
        <v>743</v>
      </c>
      <c r="N275" s="158" t="s">
        <v>790</v>
      </c>
      <c r="O275" s="94">
        <f>VLOOKUP(M275,數值索引!$I:$J,2,FALSE)</f>
        <v>31700004</v>
      </c>
      <c r="P275" s="74">
        <f>INT(HLOOKUP(VLOOKUP($N275&amp;$M275,數值索引!$B$3:$G$43,2,FALSE),數值索引!$L$4:$R$10,程式讀取頁!$G275+1,FALSE)*VLOOKUP($H275,數值索引!$L$14:$N$22,3,FALSE))</f>
        <v>72</v>
      </c>
      <c r="Q275" s="74">
        <f>INT(HLOOKUP(VLOOKUP($N275&amp;$M275,數值索引!$B$3:$G$43,3,FALSE),數值索引!$L$4:$R$10,程式讀取頁!$G275+1,FALSE)*VLOOKUP($H275,數值索引!$L$14:$N$22,3,FALSE))</f>
        <v>352</v>
      </c>
      <c r="R275" s="74">
        <f>INT(HLOOKUP(VLOOKUP($N275&amp;$M275,數值索引!$B$3:$G$43,4,FALSE),數值索引!$L$4:$R$10,程式讀取頁!$G275+1,FALSE)*VLOOKUP($H275,數值索引!$L$14:$N$22,3,FALSE))</f>
        <v>240</v>
      </c>
      <c r="S275" s="74">
        <f>INT(HLOOKUP(VLOOKUP($N275&amp;$M275,數值索引!$B$3:$G$43,5,FALSE),數值索引!$L$4:$R$10,程式讀取頁!$G275+1,FALSE)*VLOOKUP($H275,數值索引!$L$14:$N$22,3,FALSE))</f>
        <v>167</v>
      </c>
      <c r="T275" s="74">
        <f>INT(HLOOKUP(VLOOKUP($N275&amp;$M275,數值索引!$B$3:$G$43,6,FALSE),數值索引!$L$4:$R$10,程式讀取頁!$G275+1,FALSE)*VLOOKUP($H275,數值索引!$L$14:$N$22,3,FALSE))</f>
        <v>502</v>
      </c>
      <c r="U275" s="75">
        <v>31720009</v>
      </c>
      <c r="V275" s="75"/>
      <c r="W275" s="75"/>
      <c r="X275" s="75">
        <v>0</v>
      </c>
      <c r="Y275" s="75">
        <v>0</v>
      </c>
      <c r="Z275" s="75">
        <v>0</v>
      </c>
      <c r="AA275" s="75">
        <v>0</v>
      </c>
      <c r="AB275" s="107">
        <v>1</v>
      </c>
      <c r="AC275" s="107">
        <v>-15</v>
      </c>
      <c r="AD275" s="107">
        <v>24</v>
      </c>
    </row>
    <row r="276" spans="1:31">
      <c r="A276" s="75">
        <v>1</v>
      </c>
      <c r="B276" s="201">
        <v>30120160</v>
      </c>
      <c r="C276" s="75">
        <v>102</v>
      </c>
      <c r="D276" s="75" t="s">
        <v>602</v>
      </c>
      <c r="E276" s="75" t="s">
        <v>1295</v>
      </c>
      <c r="F276" s="75" t="s">
        <v>498</v>
      </c>
      <c r="G276" s="75">
        <v>5</v>
      </c>
      <c r="H276" s="75">
        <v>8</v>
      </c>
      <c r="I276" s="75">
        <v>3012</v>
      </c>
      <c r="J276" s="75">
        <v>12</v>
      </c>
      <c r="K276" s="75"/>
      <c r="L276" s="75">
        <v>1</v>
      </c>
      <c r="M276" s="94" t="s">
        <v>726</v>
      </c>
      <c r="N276" s="158" t="s">
        <v>790</v>
      </c>
      <c r="O276" s="94">
        <f>VLOOKUP(M276,數值索引!$I:$J,2,FALSE)</f>
        <v>31700000</v>
      </c>
      <c r="P276" s="74">
        <f>INT(HLOOKUP(VLOOKUP($N276&amp;$M276,數值索引!$B$3:$G$43,2,FALSE),數值索引!$L$4:$R$10,程式讀取頁!$G276+1,FALSE)*VLOOKUP($H276,數值索引!$L$14:$N$22,3,FALSE))</f>
        <v>502</v>
      </c>
      <c r="Q276" s="74">
        <f>INT(HLOOKUP(VLOOKUP($N276&amp;$M276,數值索引!$B$3:$G$43,3,FALSE),數值索引!$L$4:$R$10,程式讀取頁!$G276+1,FALSE)*VLOOKUP($H276,數值索引!$L$14:$N$22,3,FALSE))</f>
        <v>352</v>
      </c>
      <c r="R276" s="74">
        <f>INT(HLOOKUP(VLOOKUP($N276&amp;$M276,數值索引!$B$3:$G$43,4,FALSE),數值索引!$L$4:$R$10,程式讀取頁!$G276+1,FALSE)*VLOOKUP($H276,數值索引!$L$14:$N$22,3,FALSE))</f>
        <v>240</v>
      </c>
      <c r="S276" s="74">
        <f>INT(HLOOKUP(VLOOKUP($N276&amp;$M276,數值索引!$B$3:$G$43,5,FALSE),數值索引!$L$4:$R$10,程式讀取頁!$G276+1,FALSE)*VLOOKUP($H276,數值索引!$L$14:$N$22,3,FALSE))</f>
        <v>167</v>
      </c>
      <c r="T276" s="74">
        <f>INT(HLOOKUP(VLOOKUP($N276&amp;$M276,數值索引!$B$3:$G$43,6,FALSE),數值索引!$L$4:$R$10,程式讀取頁!$G276+1,FALSE)*VLOOKUP($H276,數值索引!$L$14:$N$22,3,FALSE))</f>
        <v>72</v>
      </c>
      <c r="U276" s="75"/>
      <c r="V276" s="75"/>
      <c r="W276" s="75"/>
      <c r="X276" s="75">
        <v>0</v>
      </c>
      <c r="Y276" s="75">
        <v>0</v>
      </c>
      <c r="Z276" s="75">
        <v>0</v>
      </c>
      <c r="AA276" s="75">
        <v>0</v>
      </c>
      <c r="AB276" s="107">
        <v>1</v>
      </c>
      <c r="AC276" s="107">
        <v>-15</v>
      </c>
      <c r="AD276" s="107">
        <v>24</v>
      </c>
    </row>
    <row r="277" spans="1:31">
      <c r="A277" s="75">
        <v>1</v>
      </c>
      <c r="B277" s="201">
        <v>30120170</v>
      </c>
      <c r="C277" s="75">
        <v>108</v>
      </c>
      <c r="D277" s="75" t="s">
        <v>1296</v>
      </c>
      <c r="E277" s="75" t="s">
        <v>1297</v>
      </c>
      <c r="F277" s="75" t="s">
        <v>467</v>
      </c>
      <c r="G277" s="75">
        <v>4</v>
      </c>
      <c r="H277" s="75">
        <v>8</v>
      </c>
      <c r="I277" s="75">
        <v>3012</v>
      </c>
      <c r="J277" s="75">
        <v>12</v>
      </c>
      <c r="K277" s="75"/>
      <c r="L277" s="75">
        <v>1</v>
      </c>
      <c r="M277" s="94" t="s">
        <v>734</v>
      </c>
      <c r="N277" s="158" t="s">
        <v>790</v>
      </c>
      <c r="O277" s="94">
        <f>VLOOKUP(M277,數值索引!$I:$J,2,FALSE)</f>
        <v>31700002</v>
      </c>
      <c r="P277" s="74">
        <f>INT(HLOOKUP(VLOOKUP($N277&amp;$M277,數值索引!$B$3:$G$43,2,FALSE),數值索引!$L$4:$R$10,程式讀取頁!$G277+1,FALSE)*VLOOKUP($H277,數值索引!$L$14:$N$22,3,FALSE))</f>
        <v>289</v>
      </c>
      <c r="Q277" s="74">
        <f>INT(HLOOKUP(VLOOKUP($N277&amp;$M277,數值索引!$B$3:$G$43,3,FALSE),數值索引!$L$4:$R$10,程式讀取頁!$G277+1,FALSE)*VLOOKUP($H277,數值索引!$L$14:$N$22,3,FALSE))</f>
        <v>204</v>
      </c>
      <c r="R277" s="74">
        <f>INT(HLOOKUP(VLOOKUP($N277&amp;$M277,數值索引!$B$3:$G$43,4,FALSE),數值索引!$L$4:$R$10,程式讀取頁!$G277+1,FALSE)*VLOOKUP($H277,數值索引!$L$14:$N$22,3,FALSE))</f>
        <v>399</v>
      </c>
      <c r="S277" s="74">
        <f>INT(HLOOKUP(VLOOKUP($N277&amp;$M277,數值索引!$B$3:$G$43,5,FALSE),數值索引!$L$4:$R$10,程式讀取頁!$G277+1,FALSE)*VLOOKUP($H277,數值索引!$L$14:$N$22,3,FALSE))</f>
        <v>147</v>
      </c>
      <c r="T277" s="74">
        <f>INT(HLOOKUP(VLOOKUP($N277&amp;$M277,數值索引!$B$3:$G$43,6,FALSE),數值索引!$L$4:$R$10,程式讀取頁!$G277+1,FALSE)*VLOOKUP($H277,數值索引!$L$14:$N$22,3,FALSE))</f>
        <v>66</v>
      </c>
      <c r="U277" s="75"/>
      <c r="V277" s="75"/>
      <c r="W277" s="75"/>
      <c r="X277" s="75">
        <v>0</v>
      </c>
      <c r="Y277" s="75">
        <v>0</v>
      </c>
      <c r="Z277" s="75">
        <v>0</v>
      </c>
      <c r="AA277" s="75">
        <v>0</v>
      </c>
      <c r="AB277" s="107">
        <v>1</v>
      </c>
      <c r="AC277" s="107">
        <v>-15</v>
      </c>
      <c r="AD277" s="107">
        <v>24</v>
      </c>
    </row>
    <row r="278" spans="1:31">
      <c r="A278" s="75">
        <v>1</v>
      </c>
      <c r="B278" s="201">
        <v>30120180</v>
      </c>
      <c r="C278" s="75">
        <v>109</v>
      </c>
      <c r="D278" s="75" t="s">
        <v>1298</v>
      </c>
      <c r="E278" s="75" t="s">
        <v>1299</v>
      </c>
      <c r="F278" s="75" t="s">
        <v>472</v>
      </c>
      <c r="G278" s="75">
        <v>5</v>
      </c>
      <c r="H278" s="75">
        <v>8</v>
      </c>
      <c r="I278" s="75">
        <v>3012</v>
      </c>
      <c r="J278" s="75">
        <v>12</v>
      </c>
      <c r="K278" s="75"/>
      <c r="L278" s="75">
        <v>1</v>
      </c>
      <c r="M278" s="94" t="s">
        <v>739</v>
      </c>
      <c r="N278" s="158" t="s">
        <v>790</v>
      </c>
      <c r="O278" s="94">
        <f>VLOOKUP(M278,數值索引!$I:$J,2,FALSE)</f>
        <v>31700003</v>
      </c>
      <c r="P278" s="74">
        <f>INT(HLOOKUP(VLOOKUP($N278&amp;$M278,數值索引!$B$3:$G$43,2,FALSE),數值索引!$L$4:$R$10,程式讀取頁!$G278+1,FALSE)*VLOOKUP($H278,數值索引!$L$14:$N$22,3,FALSE))</f>
        <v>72</v>
      </c>
      <c r="Q278" s="74">
        <f>INT(HLOOKUP(VLOOKUP($N278&amp;$M278,數值索引!$B$3:$G$43,3,FALSE),數值索引!$L$4:$R$10,程式讀取頁!$G278+1,FALSE)*VLOOKUP($H278,數值索引!$L$14:$N$22,3,FALSE))</f>
        <v>352</v>
      </c>
      <c r="R278" s="74">
        <f>INT(HLOOKUP(VLOOKUP($N278&amp;$M278,數值索引!$B$3:$G$43,4,FALSE),數值索引!$L$4:$R$10,程式讀取頁!$G278+1,FALSE)*VLOOKUP($H278,數值索引!$L$14:$N$22,3,FALSE))</f>
        <v>240</v>
      </c>
      <c r="S278" s="74">
        <f>INT(HLOOKUP(VLOOKUP($N278&amp;$M278,數值索引!$B$3:$G$43,5,FALSE),數值索引!$L$4:$R$10,程式讀取頁!$G278+1,FALSE)*VLOOKUP($H278,數值索引!$L$14:$N$22,3,FALSE))</f>
        <v>502</v>
      </c>
      <c r="T278" s="74">
        <f>INT(HLOOKUP(VLOOKUP($N278&amp;$M278,數值索引!$B$3:$G$43,6,FALSE),數值索引!$L$4:$R$10,程式讀取頁!$G278+1,FALSE)*VLOOKUP($H278,數值索引!$L$14:$N$22,3,FALSE))</f>
        <v>167</v>
      </c>
      <c r="U278" s="75"/>
      <c r="V278" s="75"/>
      <c r="W278" s="75"/>
      <c r="X278" s="75">
        <v>0</v>
      </c>
      <c r="Y278" s="75">
        <v>0</v>
      </c>
      <c r="Z278" s="75">
        <v>0</v>
      </c>
      <c r="AA278" s="75">
        <v>0</v>
      </c>
      <c r="AB278" s="107">
        <v>1</v>
      </c>
      <c r="AC278" s="107">
        <v>-15</v>
      </c>
      <c r="AD278" s="107">
        <v>24</v>
      </c>
    </row>
    <row r="279" spans="1:31">
      <c r="A279" s="75">
        <v>1</v>
      </c>
      <c r="B279" s="201">
        <v>30120190</v>
      </c>
      <c r="C279" s="75"/>
      <c r="D279" s="75" t="s">
        <v>897</v>
      </c>
      <c r="E279" s="75" t="s">
        <v>1300</v>
      </c>
      <c r="F279" s="75" t="s">
        <v>879</v>
      </c>
      <c r="G279" s="75">
        <v>3</v>
      </c>
      <c r="H279" s="75">
        <v>8</v>
      </c>
      <c r="I279" s="75">
        <v>3012</v>
      </c>
      <c r="J279" s="75">
        <v>12</v>
      </c>
      <c r="K279" s="75"/>
      <c r="L279" s="75">
        <v>1</v>
      </c>
      <c r="M279" s="94" t="s">
        <v>733</v>
      </c>
      <c r="N279" s="158" t="s">
        <v>790</v>
      </c>
      <c r="O279" s="94">
        <f>VLOOKUP(M279,數值索引!$I:$J,2,FALSE)</f>
        <v>31700001</v>
      </c>
      <c r="P279" s="74">
        <f>INT(HLOOKUP(VLOOKUP($N279&amp;$M279,數值索引!$B$3:$G$43,2,FALSE),數值索引!$L$4:$R$10,程式讀取頁!$G279+1,FALSE)*VLOOKUP($H279,數值索引!$L$14:$N$22,3,FALSE))</f>
        <v>173</v>
      </c>
      <c r="Q279" s="74">
        <f>INT(HLOOKUP(VLOOKUP($N279&amp;$M279,數值索引!$B$3:$G$43,3,FALSE),數值索引!$L$4:$R$10,程式讀取頁!$G279+1,FALSE)*VLOOKUP($H279,數值索引!$L$14:$N$22,3,FALSE))</f>
        <v>317</v>
      </c>
      <c r="R279" s="74">
        <f>INT(HLOOKUP(VLOOKUP($N279&amp;$M279,數值索引!$B$3:$G$43,4,FALSE),數值索引!$L$4:$R$10,程式讀取頁!$G279+1,FALSE)*VLOOKUP($H279,數值索引!$L$14:$N$22,3,FALSE))</f>
        <v>60</v>
      </c>
      <c r="S279" s="74">
        <f>INT(HLOOKUP(VLOOKUP($N279&amp;$M279,數值索引!$B$3:$G$43,5,FALSE),數值索引!$L$4:$R$10,程式讀取頁!$G279+1,FALSE)*VLOOKUP($H279,數值索引!$L$14:$N$22,3,FALSE))</f>
        <v>129</v>
      </c>
      <c r="T279" s="74">
        <f>INT(HLOOKUP(VLOOKUP($N279&amp;$M279,數值索引!$B$3:$G$43,6,FALSE),數值索引!$L$4:$R$10,程式讀取頁!$G279+1,FALSE)*VLOOKUP($H279,數值索引!$L$14:$N$22,3,FALSE))</f>
        <v>237</v>
      </c>
      <c r="U279" s="75">
        <v>31720008</v>
      </c>
      <c r="V279" s="75"/>
      <c r="W279" s="75"/>
      <c r="X279" s="75">
        <v>0</v>
      </c>
      <c r="Y279" s="75">
        <v>0</v>
      </c>
      <c r="Z279" s="75">
        <v>1</v>
      </c>
      <c r="AA279" s="75">
        <v>0</v>
      </c>
      <c r="AB279" s="107">
        <v>1</v>
      </c>
      <c r="AC279" s="107">
        <v>-15</v>
      </c>
      <c r="AD279" s="107">
        <v>24</v>
      </c>
    </row>
    <row r="280" spans="1:31">
      <c r="A280" s="75">
        <v>1</v>
      </c>
      <c r="B280" s="201">
        <v>30120191</v>
      </c>
      <c r="C280" s="75"/>
      <c r="D280" s="75" t="s">
        <v>1301</v>
      </c>
      <c r="E280" s="75" t="s">
        <v>1302</v>
      </c>
      <c r="F280" s="75" t="s">
        <v>880</v>
      </c>
      <c r="G280" s="75">
        <v>4</v>
      </c>
      <c r="H280" s="75">
        <v>8</v>
      </c>
      <c r="I280" s="75">
        <v>3012</v>
      </c>
      <c r="J280" s="75">
        <v>12</v>
      </c>
      <c r="K280" s="75"/>
      <c r="L280" s="75">
        <v>1</v>
      </c>
      <c r="M280" s="94" t="s">
        <v>733</v>
      </c>
      <c r="N280" s="158" t="s">
        <v>790</v>
      </c>
      <c r="O280" s="94">
        <f>VLOOKUP(M280,數值索引!$I:$J,2,FALSE)</f>
        <v>31700001</v>
      </c>
      <c r="P280" s="74">
        <f>INT(HLOOKUP(VLOOKUP($N280&amp;$M280,數值索引!$B$3:$G$43,2,FALSE),數值索引!$L$4:$R$10,程式讀取頁!$G280+1,FALSE)*VLOOKUP($H280,數值索引!$L$14:$N$22,3,FALSE))</f>
        <v>204</v>
      </c>
      <c r="Q280" s="74">
        <f>INT(HLOOKUP(VLOOKUP($N280&amp;$M280,數值索引!$B$3:$G$43,3,FALSE),數值索引!$L$4:$R$10,程式讀取頁!$G280+1,FALSE)*VLOOKUP($H280,數值索引!$L$14:$N$22,3,FALSE))</f>
        <v>399</v>
      </c>
      <c r="R280" s="74">
        <f>INT(HLOOKUP(VLOOKUP($N280&amp;$M280,數值索引!$B$3:$G$43,4,FALSE),數值索引!$L$4:$R$10,程式讀取頁!$G280+1,FALSE)*VLOOKUP($H280,數值索引!$L$14:$N$22,3,FALSE))</f>
        <v>66</v>
      </c>
      <c r="S280" s="74">
        <f>INT(HLOOKUP(VLOOKUP($N280&amp;$M280,數值索引!$B$3:$G$43,5,FALSE),數值索引!$L$4:$R$10,程式讀取頁!$G280+1,FALSE)*VLOOKUP($H280,數值索引!$L$14:$N$22,3,FALSE))</f>
        <v>147</v>
      </c>
      <c r="T280" s="74">
        <f>INT(HLOOKUP(VLOOKUP($N280&amp;$M280,數值索引!$B$3:$G$43,6,FALSE),數值索引!$L$4:$R$10,程式讀取頁!$G280+1,FALSE)*VLOOKUP($H280,數值索引!$L$14:$N$22,3,FALSE))</f>
        <v>289</v>
      </c>
      <c r="U280" s="75">
        <v>31720008</v>
      </c>
      <c r="V280" s="75"/>
      <c r="W280" s="75"/>
      <c r="X280" s="75">
        <v>0</v>
      </c>
      <c r="Y280" s="75">
        <v>0</v>
      </c>
      <c r="Z280" s="75">
        <v>1</v>
      </c>
      <c r="AA280" s="75">
        <v>0</v>
      </c>
      <c r="AB280" s="107">
        <v>1</v>
      </c>
      <c r="AC280" s="107">
        <v>-15</v>
      </c>
      <c r="AD280" s="107">
        <v>24</v>
      </c>
    </row>
    <row r="281" spans="1:31">
      <c r="A281" s="75">
        <v>1</v>
      </c>
      <c r="B281" s="201">
        <v>30120192</v>
      </c>
      <c r="C281" s="75"/>
      <c r="D281" s="75" t="s">
        <v>1303</v>
      </c>
      <c r="E281" s="75" t="s">
        <v>1304</v>
      </c>
      <c r="F281" s="75" t="s">
        <v>882</v>
      </c>
      <c r="G281" s="75">
        <v>5</v>
      </c>
      <c r="H281" s="75">
        <v>8</v>
      </c>
      <c r="I281" s="75">
        <v>3012</v>
      </c>
      <c r="J281" s="75">
        <v>12</v>
      </c>
      <c r="K281" s="75"/>
      <c r="L281" s="75">
        <v>1</v>
      </c>
      <c r="M281" s="94" t="s">
        <v>733</v>
      </c>
      <c r="N281" s="158" t="s">
        <v>790</v>
      </c>
      <c r="O281" s="94">
        <f>VLOOKUP(M281,數值索引!$I:$J,2,FALSE)</f>
        <v>31700001</v>
      </c>
      <c r="P281" s="74">
        <f>INT(HLOOKUP(VLOOKUP($N281&amp;$M281,數值索引!$B$3:$G$43,2,FALSE),數值索引!$L$4:$R$10,程式讀取頁!$G281+1,FALSE)*VLOOKUP($H281,數值索引!$L$14:$N$22,3,FALSE))</f>
        <v>240</v>
      </c>
      <c r="Q281" s="74">
        <f>INT(HLOOKUP(VLOOKUP($N281&amp;$M281,數值索引!$B$3:$G$43,3,FALSE),數值索引!$L$4:$R$10,程式讀取頁!$G281+1,FALSE)*VLOOKUP($H281,數值索引!$L$14:$N$22,3,FALSE))</f>
        <v>502</v>
      </c>
      <c r="R281" s="74">
        <f>INT(HLOOKUP(VLOOKUP($N281&amp;$M281,數值索引!$B$3:$G$43,4,FALSE),數值索引!$L$4:$R$10,程式讀取頁!$G281+1,FALSE)*VLOOKUP($H281,數值索引!$L$14:$N$22,3,FALSE))</f>
        <v>72</v>
      </c>
      <c r="S281" s="74">
        <f>INT(HLOOKUP(VLOOKUP($N281&amp;$M281,數值索引!$B$3:$G$43,5,FALSE),數值索引!$L$4:$R$10,程式讀取頁!$G281+1,FALSE)*VLOOKUP($H281,數值索引!$L$14:$N$22,3,FALSE))</f>
        <v>167</v>
      </c>
      <c r="T281" s="74">
        <f>INT(HLOOKUP(VLOOKUP($N281&amp;$M281,數值索引!$B$3:$G$43,6,FALSE),數值索引!$L$4:$R$10,程式讀取頁!$G281+1,FALSE)*VLOOKUP($H281,數值索引!$L$14:$N$22,3,FALSE))</f>
        <v>352</v>
      </c>
      <c r="U281" s="75">
        <v>31720008</v>
      </c>
      <c r="V281" s="75"/>
      <c r="W281" s="75"/>
      <c r="X281" s="75">
        <v>0</v>
      </c>
      <c r="Y281" s="75">
        <v>0</v>
      </c>
      <c r="Z281" s="75">
        <v>0</v>
      </c>
      <c r="AA281" s="75">
        <v>0</v>
      </c>
      <c r="AB281" s="107">
        <v>1</v>
      </c>
      <c r="AC281" s="107">
        <v>-15</v>
      </c>
      <c r="AD281" s="107">
        <v>24</v>
      </c>
    </row>
    <row r="282" spans="1:31">
      <c r="A282" s="75">
        <v>1</v>
      </c>
      <c r="B282" s="201">
        <v>30150000</v>
      </c>
      <c r="C282" s="75">
        <v>61</v>
      </c>
      <c r="D282" s="75" t="s">
        <v>574</v>
      </c>
      <c r="E282" s="75" t="s">
        <v>1305</v>
      </c>
      <c r="F282" s="75" t="s">
        <v>451</v>
      </c>
      <c r="G282" s="75">
        <v>3</v>
      </c>
      <c r="H282" s="75">
        <v>8</v>
      </c>
      <c r="I282" s="75">
        <v>3015</v>
      </c>
      <c r="J282" s="75">
        <v>15</v>
      </c>
      <c r="K282" s="75"/>
      <c r="L282" s="75">
        <v>1</v>
      </c>
      <c r="M282" s="94" t="s">
        <v>729</v>
      </c>
      <c r="N282" s="158" t="s">
        <v>790</v>
      </c>
      <c r="O282" s="94">
        <f>VLOOKUP(M282,數值索引!$I:$J,2,FALSE)</f>
        <v>31700000</v>
      </c>
      <c r="P282" s="74">
        <f>INT(HLOOKUP(VLOOKUP($N282&amp;$M282,數值索引!$B$3:$G$43,2,FALSE),數值索引!$L$4:$R$10,程式讀取頁!$G282+1,FALSE)*VLOOKUP($H282,數值索引!$L$14:$N$22,3,FALSE))</f>
        <v>317</v>
      </c>
      <c r="Q282" s="74">
        <f>INT(HLOOKUP(VLOOKUP($N282&amp;$M282,數值索引!$B$3:$G$43,3,FALSE),數值索引!$L$4:$R$10,程式讀取頁!$G282+1,FALSE)*VLOOKUP($H282,數值索引!$L$14:$N$22,3,FALSE))</f>
        <v>129</v>
      </c>
      <c r="R282" s="74">
        <f>INT(HLOOKUP(VLOOKUP($N282&amp;$M282,數值索引!$B$3:$G$43,4,FALSE),數值索引!$L$4:$R$10,程式讀取頁!$G282+1,FALSE)*VLOOKUP($H282,數值索引!$L$14:$N$22,3,FALSE))</f>
        <v>60</v>
      </c>
      <c r="S282" s="74">
        <f>INT(HLOOKUP(VLOOKUP($N282&amp;$M282,數值索引!$B$3:$G$43,5,FALSE),數值索引!$L$4:$R$10,程式讀取頁!$G282+1,FALSE)*VLOOKUP($H282,數值索引!$L$14:$N$22,3,FALSE))</f>
        <v>173</v>
      </c>
      <c r="T282" s="74">
        <f>INT(HLOOKUP(VLOOKUP($N282&amp;$M282,數值索引!$B$3:$G$43,6,FALSE),數值索引!$L$4:$R$10,程式讀取頁!$G282+1,FALSE)*VLOOKUP($H282,數值索引!$L$14:$N$22,3,FALSE))</f>
        <v>237</v>
      </c>
      <c r="U282" s="75"/>
      <c r="V282" s="75"/>
      <c r="W282" s="75"/>
      <c r="X282" s="75">
        <v>0</v>
      </c>
      <c r="Y282" s="75">
        <v>0</v>
      </c>
      <c r="Z282" s="75">
        <v>0</v>
      </c>
      <c r="AA282" s="75">
        <v>0</v>
      </c>
      <c r="AB282" s="107">
        <v>3</v>
      </c>
      <c r="AC282" s="107">
        <v>-26</v>
      </c>
      <c r="AD282" s="107">
        <v>45</v>
      </c>
    </row>
    <row r="283" spans="1:31">
      <c r="A283" s="75">
        <v>1</v>
      </c>
      <c r="B283" s="201">
        <v>30150010</v>
      </c>
      <c r="C283" s="75">
        <v>67</v>
      </c>
      <c r="D283" s="75" t="s">
        <v>579</v>
      </c>
      <c r="E283" s="75" t="s">
        <v>1306</v>
      </c>
      <c r="F283" s="75" t="s">
        <v>453</v>
      </c>
      <c r="G283" s="75">
        <v>4</v>
      </c>
      <c r="H283" s="75">
        <v>8</v>
      </c>
      <c r="I283" s="75">
        <v>3015</v>
      </c>
      <c r="J283" s="75">
        <v>15</v>
      </c>
      <c r="K283" s="75"/>
      <c r="L283" s="75">
        <v>1</v>
      </c>
      <c r="M283" s="94" t="s">
        <v>728</v>
      </c>
      <c r="N283" s="158" t="s">
        <v>790</v>
      </c>
      <c r="O283" s="94">
        <f>VLOOKUP(M283,數值索引!$I:$J,2,FALSE)</f>
        <v>31700000</v>
      </c>
      <c r="P283" s="74">
        <f>INT(HLOOKUP(VLOOKUP($N283&amp;$M283,數值索引!$B$3:$G$43,2,FALSE),數值索引!$L$4:$R$10,程式讀取頁!$G283+1,FALSE)*VLOOKUP($H283,數值索引!$L$14:$N$22,3,FALSE))</f>
        <v>399</v>
      </c>
      <c r="Q283" s="74">
        <f>INT(HLOOKUP(VLOOKUP($N283&amp;$M283,數值索引!$B$3:$G$43,3,FALSE),數值索引!$L$4:$R$10,程式讀取頁!$G283+1,FALSE)*VLOOKUP($H283,數值索引!$L$14:$N$22,3,FALSE))</f>
        <v>66</v>
      </c>
      <c r="R283" s="74">
        <f>INT(HLOOKUP(VLOOKUP($N283&amp;$M283,數值索引!$B$3:$G$43,4,FALSE),數值索引!$L$4:$R$10,程式讀取頁!$G283+1,FALSE)*VLOOKUP($H283,數值索引!$L$14:$N$22,3,FALSE))</f>
        <v>204</v>
      </c>
      <c r="S283" s="74">
        <f>INT(HLOOKUP(VLOOKUP($N283&amp;$M283,數值索引!$B$3:$G$43,5,FALSE),數值索引!$L$4:$R$10,程式讀取頁!$G283+1,FALSE)*VLOOKUP($H283,數值索引!$L$14:$N$22,3,FALSE))</f>
        <v>289</v>
      </c>
      <c r="T283" s="74">
        <f>INT(HLOOKUP(VLOOKUP($N283&amp;$M283,數值索引!$B$3:$G$43,6,FALSE),數值索引!$L$4:$R$10,程式讀取頁!$G283+1,FALSE)*VLOOKUP($H283,數值索引!$L$14:$N$22,3,FALSE))</f>
        <v>147</v>
      </c>
      <c r="U283" s="75"/>
      <c r="V283" s="75"/>
      <c r="W283" s="75"/>
      <c r="X283" s="75">
        <v>0</v>
      </c>
      <c r="Y283" s="75">
        <v>0</v>
      </c>
      <c r="Z283" s="75">
        <v>0</v>
      </c>
      <c r="AA283" s="75">
        <v>0</v>
      </c>
      <c r="AB283" s="107">
        <v>3</v>
      </c>
      <c r="AC283" s="107">
        <v>-26</v>
      </c>
      <c r="AD283" s="107">
        <v>45</v>
      </c>
    </row>
    <row r="284" spans="1:31">
      <c r="A284" s="75">
        <v>1</v>
      </c>
      <c r="B284" s="201">
        <v>30160000</v>
      </c>
      <c r="C284" s="75">
        <v>7</v>
      </c>
      <c r="D284" s="75" t="s">
        <v>1307</v>
      </c>
      <c r="E284" s="75" t="s">
        <v>1308</v>
      </c>
      <c r="F284" s="75" t="s">
        <v>644</v>
      </c>
      <c r="G284" s="74">
        <v>2</v>
      </c>
      <c r="H284" s="75">
        <v>8</v>
      </c>
      <c r="I284" s="75">
        <v>3016</v>
      </c>
      <c r="J284" s="75">
        <v>16</v>
      </c>
      <c r="K284" s="75"/>
      <c r="L284" s="75">
        <v>1</v>
      </c>
      <c r="M284" s="94" t="s">
        <v>728</v>
      </c>
      <c r="N284" s="158" t="s">
        <v>790</v>
      </c>
      <c r="O284" s="94">
        <f>VLOOKUP(M284,數值索引!$I:$J,2,FALSE)</f>
        <v>31700000</v>
      </c>
      <c r="P284" s="74">
        <f>INT(HLOOKUP(VLOOKUP($N284&amp;$M284,數值索引!$B$3:$G$43,2,FALSE),數值索引!$L$4:$R$10,程式讀取頁!$G284+1,FALSE)*VLOOKUP($H284,數值索引!$L$14:$N$22,3,FALSE))</f>
        <v>252</v>
      </c>
      <c r="Q284" s="74">
        <f>INT(HLOOKUP(VLOOKUP($N284&amp;$M284,數值索引!$B$3:$G$43,3,FALSE),數值索引!$L$4:$R$10,程式讀取頁!$G284+1,FALSE)*VLOOKUP($H284,數值索引!$L$14:$N$22,3,FALSE))</f>
        <v>55</v>
      </c>
      <c r="R284" s="74">
        <f>INT(HLOOKUP(VLOOKUP($N284&amp;$M284,數值索引!$B$3:$G$43,4,FALSE),數值索引!$L$4:$R$10,程式讀取頁!$G284+1,FALSE)*VLOOKUP($H284,數值索引!$L$14:$N$22,3,FALSE))</f>
        <v>147</v>
      </c>
      <c r="S284" s="74">
        <f>INT(HLOOKUP(VLOOKUP($N284&amp;$M284,數值索引!$B$3:$G$43,5,FALSE),數值索引!$L$4:$R$10,程式讀取頁!$G284+1,FALSE)*VLOOKUP($H284,數值索引!$L$14:$N$22,3,FALSE))</f>
        <v>195</v>
      </c>
      <c r="T284" s="74">
        <f>INT(HLOOKUP(VLOOKUP($N284&amp;$M284,數值索引!$B$3:$G$43,6,FALSE),數值索引!$L$4:$R$10,程式讀取頁!$G284+1,FALSE)*VLOOKUP($H284,數值索引!$L$14:$N$22,3,FALSE))</f>
        <v>114</v>
      </c>
      <c r="U284" s="75"/>
      <c r="V284" s="75"/>
      <c r="W284" s="75"/>
      <c r="X284" s="75">
        <v>0</v>
      </c>
      <c r="Y284" s="75">
        <v>0</v>
      </c>
      <c r="Z284" s="75">
        <v>1</v>
      </c>
      <c r="AA284" s="75">
        <v>0</v>
      </c>
      <c r="AB284" s="107">
        <v>3</v>
      </c>
      <c r="AC284" s="107">
        <v>-15</v>
      </c>
      <c r="AD284" s="107">
        <v>30</v>
      </c>
      <c r="AE284" s="75"/>
    </row>
    <row r="285" spans="1:31">
      <c r="A285" s="75">
        <v>1</v>
      </c>
      <c r="B285" s="201">
        <v>30160001</v>
      </c>
      <c r="C285" s="75">
        <v>8</v>
      </c>
      <c r="D285" s="75" t="s">
        <v>1309</v>
      </c>
      <c r="E285" s="75" t="s">
        <v>1310</v>
      </c>
      <c r="F285" s="75" t="s">
        <v>645</v>
      </c>
      <c r="G285" s="74">
        <v>4</v>
      </c>
      <c r="H285" s="75">
        <v>8</v>
      </c>
      <c r="I285" s="75">
        <v>3016</v>
      </c>
      <c r="J285" s="75">
        <v>16</v>
      </c>
      <c r="K285" s="75"/>
      <c r="L285" s="75">
        <v>1</v>
      </c>
      <c r="M285" s="94" t="s">
        <v>728</v>
      </c>
      <c r="N285" s="158" t="s">
        <v>786</v>
      </c>
      <c r="O285" s="94">
        <f>VLOOKUP(M285,數值索引!$I:$J,2,FALSE)</f>
        <v>31700000</v>
      </c>
      <c r="P285" s="74">
        <f>INT(HLOOKUP(VLOOKUP($N285&amp;$M285,數值索引!$B$3:$G$43,2,FALSE),數值索引!$L$4:$R$10,程式讀取頁!$G285+1,FALSE)*VLOOKUP($H285,數值索引!$L$14:$N$22,3,FALSE))</f>
        <v>548</v>
      </c>
      <c r="Q285" s="74">
        <f>INT(HLOOKUP(VLOOKUP($N285&amp;$M285,數值索引!$B$3:$G$43,3,FALSE),數值索引!$L$4:$R$10,程式讀取頁!$G285+1,FALSE)*VLOOKUP($H285,數值索引!$L$14:$N$22,3,FALSE))</f>
        <v>66</v>
      </c>
      <c r="R285" s="74">
        <f>INT(HLOOKUP(VLOOKUP($N285&amp;$M285,數值索引!$B$3:$G$43,4,FALSE),數值索引!$L$4:$R$10,程式讀取頁!$G285+1,FALSE)*VLOOKUP($H285,數值索引!$L$14:$N$22,3,FALSE))</f>
        <v>66</v>
      </c>
      <c r="S285" s="74">
        <f>INT(HLOOKUP(VLOOKUP($N285&amp;$M285,數值索引!$B$3:$G$43,5,FALSE),數值索引!$L$4:$R$10,程式讀取頁!$G285+1,FALSE)*VLOOKUP($H285,數值索引!$L$14:$N$22,3,FALSE))</f>
        <v>204</v>
      </c>
      <c r="T285" s="74">
        <f>INT(HLOOKUP(VLOOKUP($N285&amp;$M285,數值索引!$B$3:$G$43,6,FALSE),數值索引!$L$4:$R$10,程式讀取頁!$G285+1,FALSE)*VLOOKUP($H285,數值索引!$L$14:$N$22,3,FALSE))</f>
        <v>147</v>
      </c>
      <c r="U285" s="75"/>
      <c r="V285" s="75"/>
      <c r="W285" s="75"/>
      <c r="X285" s="75">
        <v>0</v>
      </c>
      <c r="Y285" s="75">
        <v>0</v>
      </c>
      <c r="Z285" s="75">
        <v>0</v>
      </c>
      <c r="AA285" s="75">
        <v>0</v>
      </c>
      <c r="AB285" s="107">
        <v>3</v>
      </c>
      <c r="AC285" s="107">
        <v>-15</v>
      </c>
      <c r="AD285" s="107">
        <v>30</v>
      </c>
      <c r="AE285" s="75"/>
    </row>
    <row r="286" spans="1:31">
      <c r="A286" s="75">
        <v>1</v>
      </c>
      <c r="B286" s="201">
        <v>30160010</v>
      </c>
      <c r="C286" s="75">
        <v>22</v>
      </c>
      <c r="D286" s="75" t="s">
        <v>1311</v>
      </c>
      <c r="E286" s="75" t="s">
        <v>1312</v>
      </c>
      <c r="F286" s="75" t="s">
        <v>646</v>
      </c>
      <c r="G286" s="75">
        <v>4</v>
      </c>
      <c r="H286" s="75">
        <v>8</v>
      </c>
      <c r="I286" s="75">
        <v>3016</v>
      </c>
      <c r="J286" s="75">
        <v>16</v>
      </c>
      <c r="K286" s="75"/>
      <c r="L286" s="75">
        <v>1</v>
      </c>
      <c r="M286" s="94" t="s">
        <v>730</v>
      </c>
      <c r="N286" s="158" t="s">
        <v>790</v>
      </c>
      <c r="O286" s="94">
        <f>VLOOKUP(M286,數值索引!$I:$J,2,FALSE)</f>
        <v>31700001</v>
      </c>
      <c r="P286" s="74">
        <f>INT(HLOOKUP(VLOOKUP($N286&amp;$M286,數值索引!$B$3:$G$43,2,FALSE),數值索引!$L$4:$R$10,程式讀取頁!$G286+1,FALSE)*VLOOKUP($H286,數值索引!$L$14:$N$22,3,FALSE))</f>
        <v>289</v>
      </c>
      <c r="Q286" s="74">
        <f>INT(HLOOKUP(VLOOKUP($N286&amp;$M286,數值索引!$B$3:$G$43,3,FALSE),數值索引!$L$4:$R$10,程式讀取頁!$G286+1,FALSE)*VLOOKUP($H286,數值索引!$L$14:$N$22,3,FALSE))</f>
        <v>399</v>
      </c>
      <c r="R286" s="74">
        <f>INT(HLOOKUP(VLOOKUP($N286&amp;$M286,數值索引!$B$3:$G$43,4,FALSE),數值索引!$L$4:$R$10,程式讀取頁!$G286+1,FALSE)*VLOOKUP($H286,數值索引!$L$14:$N$22,3,FALSE))</f>
        <v>204</v>
      </c>
      <c r="S286" s="74">
        <f>INT(HLOOKUP(VLOOKUP($N286&amp;$M286,數值索引!$B$3:$G$43,5,FALSE),數值索引!$L$4:$R$10,程式讀取頁!$G286+1,FALSE)*VLOOKUP($H286,數值索引!$L$14:$N$22,3,FALSE))</f>
        <v>66</v>
      </c>
      <c r="T286" s="74">
        <f>INT(HLOOKUP(VLOOKUP($N286&amp;$M286,數值索引!$B$3:$G$43,6,FALSE),數值索引!$L$4:$R$10,程式讀取頁!$G286+1,FALSE)*VLOOKUP($H286,數值索引!$L$14:$N$22,3,FALSE))</f>
        <v>147</v>
      </c>
      <c r="U286" s="75">
        <v>31720002</v>
      </c>
      <c r="V286" s="75"/>
      <c r="W286" s="75"/>
      <c r="X286" s="75">
        <v>0</v>
      </c>
      <c r="Y286" s="75">
        <v>0</v>
      </c>
      <c r="Z286" s="75">
        <v>0</v>
      </c>
      <c r="AA286" s="75">
        <v>0</v>
      </c>
      <c r="AB286" s="107">
        <v>3</v>
      </c>
      <c r="AC286" s="107">
        <v>-15</v>
      </c>
      <c r="AD286" s="107">
        <v>30</v>
      </c>
      <c r="AE286" s="75"/>
    </row>
    <row r="287" spans="1:31">
      <c r="A287" s="75">
        <v>1</v>
      </c>
      <c r="B287" s="201">
        <v>30160020</v>
      </c>
      <c r="C287" s="75">
        <v>28</v>
      </c>
      <c r="D287" s="232" t="s">
        <v>407</v>
      </c>
      <c r="E287" s="232" t="s">
        <v>407</v>
      </c>
      <c r="F287" s="75"/>
      <c r="G287" s="75">
        <v>3</v>
      </c>
      <c r="H287" s="75">
        <v>8</v>
      </c>
      <c r="I287" s="75">
        <v>3016</v>
      </c>
      <c r="J287" s="75">
        <v>16</v>
      </c>
      <c r="K287" s="75"/>
      <c r="L287" s="75">
        <v>1</v>
      </c>
      <c r="M287" s="94" t="s">
        <v>735</v>
      </c>
      <c r="N287" s="158" t="s">
        <v>790</v>
      </c>
      <c r="O287" s="94">
        <f>VLOOKUP(M287,數值索引!$I:$J,2,FALSE)</f>
        <v>31700002</v>
      </c>
      <c r="P287" s="74">
        <f>INT(HLOOKUP(VLOOKUP($N287&amp;$M287,數值索引!$B$3:$G$43,2,FALSE),數值索引!$L$4:$R$10,程式讀取頁!$G287+1,FALSE)*VLOOKUP($H287,數值索引!$L$14:$N$22,3,FALSE))</f>
        <v>60</v>
      </c>
      <c r="Q287" s="74">
        <f>INT(HLOOKUP(VLOOKUP($N287&amp;$M287,數值索引!$B$3:$G$43,3,FALSE),數值索引!$L$4:$R$10,程式讀取頁!$G287+1,FALSE)*VLOOKUP($H287,數值索引!$L$14:$N$22,3,FALSE))</f>
        <v>237</v>
      </c>
      <c r="R287" s="74">
        <f>INT(HLOOKUP(VLOOKUP($N287&amp;$M287,數值索引!$B$3:$G$43,4,FALSE),數值索引!$L$4:$R$10,程式讀取頁!$G287+1,FALSE)*VLOOKUP($H287,數值索引!$L$14:$N$22,3,FALSE))</f>
        <v>317</v>
      </c>
      <c r="S287" s="74">
        <f>INT(HLOOKUP(VLOOKUP($N287&amp;$M287,數值索引!$B$3:$G$43,5,FALSE),數值索引!$L$4:$R$10,程式讀取頁!$G287+1,FALSE)*VLOOKUP($H287,數值索引!$L$14:$N$22,3,FALSE))</f>
        <v>173</v>
      </c>
      <c r="T287" s="74">
        <f>INT(HLOOKUP(VLOOKUP($N287&amp;$M287,數值索引!$B$3:$G$43,6,FALSE),數值索引!$L$4:$R$10,程式讀取頁!$G287+1,FALSE)*VLOOKUP($H287,數值索引!$L$14:$N$22,3,FALSE))</f>
        <v>129</v>
      </c>
      <c r="U287" s="75"/>
      <c r="V287" s="75"/>
      <c r="W287" s="75"/>
      <c r="X287" s="75">
        <v>0</v>
      </c>
      <c r="Y287" s="75">
        <v>0</v>
      </c>
      <c r="Z287" s="75">
        <v>0</v>
      </c>
      <c r="AA287" s="75">
        <v>0</v>
      </c>
      <c r="AB287" s="107">
        <v>3</v>
      </c>
      <c r="AC287" s="107">
        <v>-15</v>
      </c>
      <c r="AD287" s="107">
        <v>30</v>
      </c>
      <c r="AE287" s="75"/>
    </row>
    <row r="288" spans="1:31">
      <c r="A288" s="75">
        <v>1</v>
      </c>
      <c r="B288" s="201">
        <v>30160030</v>
      </c>
      <c r="C288" s="75">
        <v>42</v>
      </c>
      <c r="D288" s="75" t="s">
        <v>565</v>
      </c>
      <c r="E288" s="75" t="s">
        <v>1313</v>
      </c>
      <c r="F288" s="75" t="s">
        <v>482</v>
      </c>
      <c r="G288" s="75">
        <v>5</v>
      </c>
      <c r="H288" s="75">
        <v>8</v>
      </c>
      <c r="I288" s="75">
        <v>3016</v>
      </c>
      <c r="J288" s="75">
        <v>16</v>
      </c>
      <c r="K288" s="75"/>
      <c r="L288" s="75">
        <v>1</v>
      </c>
      <c r="M288" s="94" t="s">
        <v>730</v>
      </c>
      <c r="N288" s="158" t="s">
        <v>790</v>
      </c>
      <c r="O288" s="94">
        <f>VLOOKUP(M288,數值索引!$I:$J,2,FALSE)</f>
        <v>31700001</v>
      </c>
      <c r="P288" s="74">
        <f>INT(HLOOKUP(VLOOKUP($N288&amp;$M288,數值索引!$B$3:$G$43,2,FALSE),數值索引!$L$4:$R$10,程式讀取頁!$G288+1,FALSE)*VLOOKUP($H288,數值索引!$L$14:$N$22,3,FALSE))</f>
        <v>352</v>
      </c>
      <c r="Q288" s="74">
        <f>INT(HLOOKUP(VLOOKUP($N288&amp;$M288,數值索引!$B$3:$G$43,3,FALSE),數值索引!$L$4:$R$10,程式讀取頁!$G288+1,FALSE)*VLOOKUP($H288,數值索引!$L$14:$N$22,3,FALSE))</f>
        <v>502</v>
      </c>
      <c r="R288" s="74">
        <f>INT(HLOOKUP(VLOOKUP($N288&amp;$M288,數值索引!$B$3:$G$43,4,FALSE),數值索引!$L$4:$R$10,程式讀取頁!$G288+1,FALSE)*VLOOKUP($H288,數值索引!$L$14:$N$22,3,FALSE))</f>
        <v>240</v>
      </c>
      <c r="S288" s="74">
        <f>INT(HLOOKUP(VLOOKUP($N288&amp;$M288,數值索引!$B$3:$G$43,5,FALSE),數值索引!$L$4:$R$10,程式讀取頁!$G288+1,FALSE)*VLOOKUP($H288,數值索引!$L$14:$N$22,3,FALSE))</f>
        <v>72</v>
      </c>
      <c r="T288" s="74">
        <f>INT(HLOOKUP(VLOOKUP($N288&amp;$M288,數值索引!$B$3:$G$43,6,FALSE),數值索引!$L$4:$R$10,程式讀取頁!$G288+1,FALSE)*VLOOKUP($H288,數值索引!$L$14:$N$22,3,FALSE))</f>
        <v>167</v>
      </c>
      <c r="U288" s="75">
        <v>31720005</v>
      </c>
      <c r="V288" s="75"/>
      <c r="W288" s="75"/>
      <c r="X288" s="75">
        <v>0</v>
      </c>
      <c r="Y288" s="75">
        <v>0</v>
      </c>
      <c r="Z288" s="75">
        <v>0</v>
      </c>
      <c r="AA288" s="75">
        <v>0</v>
      </c>
      <c r="AB288" s="107">
        <v>3</v>
      </c>
      <c r="AC288" s="107">
        <v>-15</v>
      </c>
      <c r="AD288" s="107">
        <v>30</v>
      </c>
    </row>
    <row r="289" spans="1:31">
      <c r="A289" s="75">
        <v>1</v>
      </c>
      <c r="B289" s="201">
        <v>30160040</v>
      </c>
      <c r="C289" s="75">
        <v>43</v>
      </c>
      <c r="D289" s="75" t="s">
        <v>566</v>
      </c>
      <c r="E289" s="75" t="s">
        <v>1314</v>
      </c>
      <c r="F289" s="75" t="s">
        <v>505</v>
      </c>
      <c r="G289" s="75">
        <v>5</v>
      </c>
      <c r="H289" s="75">
        <v>8</v>
      </c>
      <c r="I289" s="75">
        <v>3016</v>
      </c>
      <c r="J289" s="75">
        <v>16</v>
      </c>
      <c r="K289" s="75"/>
      <c r="L289" s="75">
        <v>1</v>
      </c>
      <c r="M289" s="94" t="s">
        <v>744</v>
      </c>
      <c r="N289" s="158" t="s">
        <v>790</v>
      </c>
      <c r="O289" s="94">
        <f>VLOOKUP(M289,數值索引!$I:$J,2,FALSE)</f>
        <v>31700004</v>
      </c>
      <c r="P289" s="74">
        <f>INT(HLOOKUP(VLOOKUP($N289&amp;$M289,數值索引!$B$3:$G$43,2,FALSE),數值索引!$L$4:$R$10,程式讀取頁!$G289+1,FALSE)*VLOOKUP($H289,數值索引!$L$14:$N$22,3,FALSE))</f>
        <v>167</v>
      </c>
      <c r="Q289" s="74">
        <f>INT(HLOOKUP(VLOOKUP($N289&amp;$M289,數值索引!$B$3:$G$43,3,FALSE),數值索引!$L$4:$R$10,程式讀取頁!$G289+1,FALSE)*VLOOKUP($H289,數值索引!$L$14:$N$22,3,FALSE))</f>
        <v>72</v>
      </c>
      <c r="R289" s="74">
        <f>INT(HLOOKUP(VLOOKUP($N289&amp;$M289,數值索引!$B$3:$G$43,4,FALSE),數值索引!$L$4:$R$10,程式讀取頁!$G289+1,FALSE)*VLOOKUP($H289,數值索引!$L$14:$N$22,3,FALSE))</f>
        <v>352</v>
      </c>
      <c r="S289" s="74">
        <f>INT(HLOOKUP(VLOOKUP($N289&amp;$M289,數值索引!$B$3:$G$43,5,FALSE),數值索引!$L$4:$R$10,程式讀取頁!$G289+1,FALSE)*VLOOKUP($H289,數值索引!$L$14:$N$22,3,FALSE))</f>
        <v>240</v>
      </c>
      <c r="T289" s="74">
        <f>INT(HLOOKUP(VLOOKUP($N289&amp;$M289,數值索引!$B$3:$G$43,6,FALSE),數值索引!$L$4:$R$10,程式讀取頁!$G289+1,FALSE)*VLOOKUP($H289,數值索引!$L$14:$N$22,3,FALSE))</f>
        <v>502</v>
      </c>
      <c r="U289" s="75">
        <v>31720005</v>
      </c>
      <c r="V289" s="75"/>
      <c r="W289" s="75"/>
      <c r="X289" s="75">
        <v>0</v>
      </c>
      <c r="Y289" s="75">
        <v>0</v>
      </c>
      <c r="Z289" s="75">
        <v>0</v>
      </c>
      <c r="AA289" s="75">
        <v>0</v>
      </c>
      <c r="AB289" s="107">
        <v>3</v>
      </c>
      <c r="AC289" s="107">
        <v>-15</v>
      </c>
      <c r="AD289" s="107">
        <v>30</v>
      </c>
    </row>
    <row r="290" spans="1:31">
      <c r="A290" s="75">
        <v>1</v>
      </c>
      <c r="B290" s="201">
        <v>30160050</v>
      </c>
      <c r="C290" s="75">
        <v>44</v>
      </c>
      <c r="D290" s="75" t="s">
        <v>567</v>
      </c>
      <c r="E290" s="75" t="s">
        <v>1315</v>
      </c>
      <c r="F290" s="75" t="s">
        <v>507</v>
      </c>
      <c r="G290" s="75">
        <v>5</v>
      </c>
      <c r="H290" s="75">
        <v>8</v>
      </c>
      <c r="I290" s="75">
        <v>3016</v>
      </c>
      <c r="J290" s="75">
        <v>16</v>
      </c>
      <c r="K290" s="75"/>
      <c r="L290" s="75">
        <v>1</v>
      </c>
      <c r="M290" s="94" t="s">
        <v>743</v>
      </c>
      <c r="N290" s="158" t="s">
        <v>790</v>
      </c>
      <c r="O290" s="94">
        <f>VLOOKUP(M290,數值索引!$I:$J,2,FALSE)</f>
        <v>31700004</v>
      </c>
      <c r="P290" s="74">
        <f>INT(HLOOKUP(VLOOKUP($N290&amp;$M290,數值索引!$B$3:$G$43,2,FALSE),數值索引!$L$4:$R$10,程式讀取頁!$G290+1,FALSE)*VLOOKUP($H290,數值索引!$L$14:$N$22,3,FALSE))</f>
        <v>72</v>
      </c>
      <c r="Q290" s="74">
        <f>INT(HLOOKUP(VLOOKUP($N290&amp;$M290,數值索引!$B$3:$G$43,3,FALSE),數值索引!$L$4:$R$10,程式讀取頁!$G290+1,FALSE)*VLOOKUP($H290,數值索引!$L$14:$N$22,3,FALSE))</f>
        <v>352</v>
      </c>
      <c r="R290" s="74">
        <f>INT(HLOOKUP(VLOOKUP($N290&amp;$M290,數值索引!$B$3:$G$43,4,FALSE),數值索引!$L$4:$R$10,程式讀取頁!$G290+1,FALSE)*VLOOKUP($H290,數值索引!$L$14:$N$22,3,FALSE))</f>
        <v>240</v>
      </c>
      <c r="S290" s="74">
        <f>INT(HLOOKUP(VLOOKUP($N290&amp;$M290,數值索引!$B$3:$G$43,5,FALSE),數值索引!$L$4:$R$10,程式讀取頁!$G290+1,FALSE)*VLOOKUP($H290,數值索引!$L$14:$N$22,3,FALSE))</f>
        <v>167</v>
      </c>
      <c r="T290" s="74">
        <f>INT(HLOOKUP(VLOOKUP($N290&amp;$M290,數值索引!$B$3:$G$43,6,FALSE),數值索引!$L$4:$R$10,程式讀取頁!$G290+1,FALSE)*VLOOKUP($H290,數值索引!$L$14:$N$22,3,FALSE))</f>
        <v>502</v>
      </c>
      <c r="U290" s="75">
        <v>31720005</v>
      </c>
      <c r="V290" s="75"/>
      <c r="W290" s="75"/>
      <c r="X290" s="75">
        <v>0</v>
      </c>
      <c r="Y290" s="75">
        <v>0</v>
      </c>
      <c r="Z290" s="75">
        <v>0</v>
      </c>
      <c r="AA290" s="75">
        <v>0</v>
      </c>
      <c r="AB290" s="107">
        <v>3</v>
      </c>
      <c r="AC290" s="107">
        <v>-15</v>
      </c>
      <c r="AD290" s="107">
        <v>30</v>
      </c>
    </row>
    <row r="291" spans="1:31">
      <c r="A291" s="75">
        <v>1</v>
      </c>
      <c r="B291" s="201">
        <v>30160060</v>
      </c>
      <c r="C291" s="75">
        <v>45</v>
      </c>
      <c r="D291" s="75" t="s">
        <v>568</v>
      </c>
      <c r="E291" s="75" t="s">
        <v>1316</v>
      </c>
      <c r="F291" s="75" t="s">
        <v>509</v>
      </c>
      <c r="G291" s="75">
        <v>5</v>
      </c>
      <c r="H291" s="75">
        <v>8</v>
      </c>
      <c r="I291" s="75">
        <v>3016</v>
      </c>
      <c r="J291" s="75">
        <v>16</v>
      </c>
      <c r="K291" s="75"/>
      <c r="L291" s="75">
        <v>1</v>
      </c>
      <c r="M291" s="94" t="s">
        <v>729</v>
      </c>
      <c r="N291" s="158" t="s">
        <v>790</v>
      </c>
      <c r="O291" s="94">
        <f>VLOOKUP(M291,數值索引!$I:$J,2,FALSE)</f>
        <v>31700000</v>
      </c>
      <c r="P291" s="74">
        <f>INT(HLOOKUP(VLOOKUP($N291&amp;$M291,數值索引!$B$3:$G$43,2,FALSE),數值索引!$L$4:$R$10,程式讀取頁!$G291+1,FALSE)*VLOOKUP($H291,數值索引!$L$14:$N$22,3,FALSE))</f>
        <v>502</v>
      </c>
      <c r="Q291" s="74">
        <f>INT(HLOOKUP(VLOOKUP($N291&amp;$M291,數值索引!$B$3:$G$43,3,FALSE),數值索引!$L$4:$R$10,程式讀取頁!$G291+1,FALSE)*VLOOKUP($H291,數值索引!$L$14:$N$22,3,FALSE))</f>
        <v>167</v>
      </c>
      <c r="R291" s="74">
        <f>INT(HLOOKUP(VLOOKUP($N291&amp;$M291,數值索引!$B$3:$G$43,4,FALSE),數值索引!$L$4:$R$10,程式讀取頁!$G291+1,FALSE)*VLOOKUP($H291,數值索引!$L$14:$N$22,3,FALSE))</f>
        <v>72</v>
      </c>
      <c r="S291" s="74">
        <f>INT(HLOOKUP(VLOOKUP($N291&amp;$M291,數值索引!$B$3:$G$43,5,FALSE),數值索引!$L$4:$R$10,程式讀取頁!$G291+1,FALSE)*VLOOKUP($H291,數值索引!$L$14:$N$22,3,FALSE))</f>
        <v>240</v>
      </c>
      <c r="T291" s="74">
        <f>INT(HLOOKUP(VLOOKUP($N291&amp;$M291,數值索引!$B$3:$G$43,6,FALSE),數值索引!$L$4:$R$10,程式讀取頁!$G291+1,FALSE)*VLOOKUP($H291,數值索引!$L$14:$N$22,3,FALSE))</f>
        <v>352</v>
      </c>
      <c r="U291" s="75">
        <v>31720005</v>
      </c>
      <c r="V291" s="75"/>
      <c r="W291" s="75"/>
      <c r="X291" s="75">
        <v>0</v>
      </c>
      <c r="Y291" s="75">
        <v>0</v>
      </c>
      <c r="Z291" s="75">
        <v>0</v>
      </c>
      <c r="AA291" s="75">
        <v>0</v>
      </c>
      <c r="AB291" s="107">
        <v>3</v>
      </c>
      <c r="AC291" s="107">
        <v>-15</v>
      </c>
      <c r="AD291" s="107">
        <v>30</v>
      </c>
    </row>
    <row r="292" spans="1:31">
      <c r="A292" s="75">
        <v>1</v>
      </c>
      <c r="B292" s="201">
        <v>30160070</v>
      </c>
      <c r="C292" s="75">
        <v>62</v>
      </c>
      <c r="D292" s="75" t="s">
        <v>575</v>
      </c>
      <c r="E292" s="75" t="s">
        <v>1317</v>
      </c>
      <c r="F292" s="75" t="s">
        <v>451</v>
      </c>
      <c r="G292" s="75">
        <v>3</v>
      </c>
      <c r="H292" s="75">
        <v>8</v>
      </c>
      <c r="I292" s="75">
        <v>3016</v>
      </c>
      <c r="J292" s="75">
        <v>16</v>
      </c>
      <c r="K292" s="75"/>
      <c r="L292" s="75">
        <v>1</v>
      </c>
      <c r="M292" s="94" t="s">
        <v>732</v>
      </c>
      <c r="N292" s="158" t="s">
        <v>786</v>
      </c>
      <c r="O292" s="94">
        <f>VLOOKUP(M292,數值索引!$I:$J,2,FALSE)</f>
        <v>31700001</v>
      </c>
      <c r="P292" s="74">
        <f>INT(HLOOKUP(VLOOKUP($N292&amp;$M292,數值索引!$B$3:$G$43,2,FALSE),數值索引!$L$4:$R$10,程式讀取頁!$G292+1,FALSE)*VLOOKUP($H292,數值索引!$L$14:$N$22,3,FALSE))</f>
        <v>60</v>
      </c>
      <c r="Q292" s="74">
        <f>INT(HLOOKUP(VLOOKUP($N292&amp;$M292,數值索引!$B$3:$G$43,3,FALSE),數值索引!$L$4:$R$10,程式讀取頁!$G292+1,FALSE)*VLOOKUP($H292,數值索引!$L$14:$N$22,3,FALSE))</f>
        <v>422</v>
      </c>
      <c r="R292" s="74">
        <f>INT(HLOOKUP(VLOOKUP($N292&amp;$M292,數值索引!$B$3:$G$43,4,FALSE),數值索引!$L$4:$R$10,程式讀取頁!$G292+1,FALSE)*VLOOKUP($H292,數值索引!$L$14:$N$22,3,FALSE))</f>
        <v>60</v>
      </c>
      <c r="S292" s="74">
        <f>INT(HLOOKUP(VLOOKUP($N292&amp;$M292,數值索引!$B$3:$G$43,5,FALSE),數值索引!$L$4:$R$10,程式讀取頁!$G292+1,FALSE)*VLOOKUP($H292,數值索引!$L$14:$N$22,3,FALSE))</f>
        <v>129</v>
      </c>
      <c r="T292" s="74">
        <f>INT(HLOOKUP(VLOOKUP($N292&amp;$M292,數值索引!$B$3:$G$43,6,FALSE),數值索引!$L$4:$R$10,程式讀取頁!$G292+1,FALSE)*VLOOKUP($H292,數值索引!$L$14:$N$22,3,FALSE))</f>
        <v>173</v>
      </c>
      <c r="U292" s="75"/>
      <c r="V292" s="75"/>
      <c r="W292" s="75"/>
      <c r="X292" s="75">
        <v>0</v>
      </c>
      <c r="Y292" s="75">
        <v>0</v>
      </c>
      <c r="Z292" s="75">
        <v>0</v>
      </c>
      <c r="AA292" s="75">
        <v>0</v>
      </c>
      <c r="AB292" s="107">
        <v>3</v>
      </c>
      <c r="AC292" s="107">
        <v>-15</v>
      </c>
      <c r="AD292" s="107">
        <v>30</v>
      </c>
    </row>
    <row r="293" spans="1:31">
      <c r="A293" s="75">
        <v>1</v>
      </c>
      <c r="B293" s="201">
        <v>30160080</v>
      </c>
      <c r="C293" s="75">
        <v>88</v>
      </c>
      <c r="D293" s="75" t="s">
        <v>592</v>
      </c>
      <c r="E293" s="75" t="s">
        <v>1318</v>
      </c>
      <c r="F293" s="75" t="s">
        <v>513</v>
      </c>
      <c r="G293" s="75">
        <v>5</v>
      </c>
      <c r="H293" s="75">
        <v>8</v>
      </c>
      <c r="I293" s="75">
        <v>3016</v>
      </c>
      <c r="J293" s="75">
        <v>16</v>
      </c>
      <c r="K293" s="75"/>
      <c r="L293" s="75">
        <v>1</v>
      </c>
      <c r="M293" s="94" t="s">
        <v>730</v>
      </c>
      <c r="N293" s="158" t="s">
        <v>790</v>
      </c>
      <c r="O293" s="94">
        <f>VLOOKUP(M293,數值索引!$I:$J,2,FALSE)</f>
        <v>31700001</v>
      </c>
      <c r="P293" s="74">
        <f>INT(HLOOKUP(VLOOKUP($N293&amp;$M293,數值索引!$B$3:$G$43,2,FALSE),數值索引!$L$4:$R$10,程式讀取頁!$G293+1,FALSE)*VLOOKUP($H293,數值索引!$L$14:$N$22,3,FALSE))</f>
        <v>352</v>
      </c>
      <c r="Q293" s="74">
        <f>INT(HLOOKUP(VLOOKUP($N293&amp;$M293,數值索引!$B$3:$G$43,3,FALSE),數值索引!$L$4:$R$10,程式讀取頁!$G293+1,FALSE)*VLOOKUP($H293,數值索引!$L$14:$N$22,3,FALSE))</f>
        <v>502</v>
      </c>
      <c r="R293" s="74">
        <f>INT(HLOOKUP(VLOOKUP($N293&amp;$M293,數值索引!$B$3:$G$43,4,FALSE),數值索引!$L$4:$R$10,程式讀取頁!$G293+1,FALSE)*VLOOKUP($H293,數值索引!$L$14:$N$22,3,FALSE))</f>
        <v>240</v>
      </c>
      <c r="S293" s="74">
        <f>INT(HLOOKUP(VLOOKUP($N293&amp;$M293,數值索引!$B$3:$G$43,5,FALSE),數值索引!$L$4:$R$10,程式讀取頁!$G293+1,FALSE)*VLOOKUP($H293,數值索引!$L$14:$N$22,3,FALSE))</f>
        <v>72</v>
      </c>
      <c r="T293" s="74">
        <f>INT(HLOOKUP(VLOOKUP($N293&amp;$M293,數值索引!$B$3:$G$43,6,FALSE),數值索引!$L$4:$R$10,程式讀取頁!$G293+1,FALSE)*VLOOKUP($H293,數值索引!$L$14:$N$22,3,FALSE))</f>
        <v>167</v>
      </c>
      <c r="U293" s="75">
        <v>31720008</v>
      </c>
      <c r="V293" s="75"/>
      <c r="W293" s="75"/>
      <c r="X293" s="75">
        <v>0</v>
      </c>
      <c r="Y293" s="75">
        <v>0</v>
      </c>
      <c r="Z293" s="75">
        <v>0</v>
      </c>
      <c r="AA293" s="75">
        <v>0</v>
      </c>
      <c r="AB293" s="107">
        <v>3</v>
      </c>
      <c r="AC293" s="107">
        <v>-15</v>
      </c>
      <c r="AD293" s="107">
        <v>30</v>
      </c>
    </row>
    <row r="294" spans="1:31">
      <c r="A294" s="75">
        <v>1</v>
      </c>
      <c r="B294" s="201">
        <v>30160090</v>
      </c>
      <c r="C294" s="75">
        <v>94</v>
      </c>
      <c r="D294" s="75" t="s">
        <v>597</v>
      </c>
      <c r="E294" s="75" t="s">
        <v>1319</v>
      </c>
      <c r="F294" s="75" t="s">
        <v>596</v>
      </c>
      <c r="G294" s="75">
        <v>5</v>
      </c>
      <c r="H294" s="75">
        <v>8</v>
      </c>
      <c r="I294" s="75">
        <v>3016</v>
      </c>
      <c r="J294" s="75">
        <v>16</v>
      </c>
      <c r="K294" s="75"/>
      <c r="L294" s="75">
        <v>1</v>
      </c>
      <c r="M294" s="94" t="s">
        <v>743</v>
      </c>
      <c r="N294" s="158" t="s">
        <v>790</v>
      </c>
      <c r="O294" s="94">
        <f>VLOOKUP(M294,數值索引!$I:$J,2,FALSE)</f>
        <v>31700004</v>
      </c>
      <c r="P294" s="74">
        <f>INT(HLOOKUP(VLOOKUP($N294&amp;$M294,數值索引!$B$3:$G$43,2,FALSE),數值索引!$L$4:$R$10,程式讀取頁!$G294+1,FALSE)*VLOOKUP($H294,數值索引!$L$14:$N$22,3,FALSE))</f>
        <v>72</v>
      </c>
      <c r="Q294" s="74">
        <f>INT(HLOOKUP(VLOOKUP($N294&amp;$M294,數值索引!$B$3:$G$43,3,FALSE),數值索引!$L$4:$R$10,程式讀取頁!$G294+1,FALSE)*VLOOKUP($H294,數值索引!$L$14:$N$22,3,FALSE))</f>
        <v>352</v>
      </c>
      <c r="R294" s="74">
        <f>INT(HLOOKUP(VLOOKUP($N294&amp;$M294,數值索引!$B$3:$G$43,4,FALSE),數值索引!$L$4:$R$10,程式讀取頁!$G294+1,FALSE)*VLOOKUP($H294,數值索引!$L$14:$N$22,3,FALSE))</f>
        <v>240</v>
      </c>
      <c r="S294" s="74">
        <f>INT(HLOOKUP(VLOOKUP($N294&amp;$M294,數值索引!$B$3:$G$43,5,FALSE),數值索引!$L$4:$R$10,程式讀取頁!$G294+1,FALSE)*VLOOKUP($H294,數值索引!$L$14:$N$22,3,FALSE))</f>
        <v>167</v>
      </c>
      <c r="T294" s="74">
        <f>INT(HLOOKUP(VLOOKUP($N294&amp;$M294,數值索引!$B$3:$G$43,6,FALSE),數值索引!$L$4:$R$10,程式讀取頁!$G294+1,FALSE)*VLOOKUP($H294,數值索引!$L$14:$N$22,3,FALSE))</f>
        <v>502</v>
      </c>
      <c r="U294" s="75">
        <v>31720009</v>
      </c>
      <c r="V294" s="75"/>
      <c r="W294" s="75"/>
      <c r="X294" s="75">
        <v>0</v>
      </c>
      <c r="Y294" s="75">
        <v>0</v>
      </c>
      <c r="Z294" s="75">
        <v>0</v>
      </c>
      <c r="AA294" s="75">
        <v>0</v>
      </c>
      <c r="AB294" s="107">
        <v>3</v>
      </c>
      <c r="AC294" s="107">
        <v>-15</v>
      </c>
      <c r="AD294" s="107">
        <v>30</v>
      </c>
    </row>
    <row r="295" spans="1:31">
      <c r="A295" s="75">
        <v>1</v>
      </c>
      <c r="B295" s="201">
        <v>30160100</v>
      </c>
      <c r="C295" s="75">
        <v>100</v>
      </c>
      <c r="D295" s="75" t="s">
        <v>601</v>
      </c>
      <c r="E295" s="75" t="s">
        <v>1320</v>
      </c>
      <c r="F295" s="75" t="s">
        <v>498</v>
      </c>
      <c r="G295" s="75">
        <v>5</v>
      </c>
      <c r="H295" s="75">
        <v>8</v>
      </c>
      <c r="I295" s="75">
        <v>3016</v>
      </c>
      <c r="J295" s="75">
        <v>16</v>
      </c>
      <c r="K295" s="75"/>
      <c r="L295" s="75">
        <v>1</v>
      </c>
      <c r="M295" s="94" t="s">
        <v>729</v>
      </c>
      <c r="N295" s="158" t="s">
        <v>790</v>
      </c>
      <c r="O295" s="94">
        <f>VLOOKUP(M295,數值索引!$I:$J,2,FALSE)</f>
        <v>31700000</v>
      </c>
      <c r="P295" s="74">
        <f>INT(HLOOKUP(VLOOKUP($N295&amp;$M295,數值索引!$B$3:$G$43,2,FALSE),數值索引!$L$4:$R$10,程式讀取頁!$G295+1,FALSE)*VLOOKUP($H295,數值索引!$L$14:$N$22,3,FALSE))</f>
        <v>502</v>
      </c>
      <c r="Q295" s="74">
        <f>INT(HLOOKUP(VLOOKUP($N295&amp;$M295,數值索引!$B$3:$G$43,3,FALSE),數值索引!$L$4:$R$10,程式讀取頁!$G295+1,FALSE)*VLOOKUP($H295,數值索引!$L$14:$N$22,3,FALSE))</f>
        <v>167</v>
      </c>
      <c r="R295" s="74">
        <f>INT(HLOOKUP(VLOOKUP($N295&amp;$M295,數值索引!$B$3:$G$43,4,FALSE),數值索引!$L$4:$R$10,程式讀取頁!$G295+1,FALSE)*VLOOKUP($H295,數值索引!$L$14:$N$22,3,FALSE))</f>
        <v>72</v>
      </c>
      <c r="S295" s="74">
        <f>INT(HLOOKUP(VLOOKUP($N295&amp;$M295,數值索引!$B$3:$G$43,5,FALSE),數值索引!$L$4:$R$10,程式讀取頁!$G295+1,FALSE)*VLOOKUP($H295,數值索引!$L$14:$N$22,3,FALSE))</f>
        <v>240</v>
      </c>
      <c r="T295" s="74">
        <f>INT(HLOOKUP(VLOOKUP($N295&amp;$M295,數值索引!$B$3:$G$43,6,FALSE),數值索引!$L$4:$R$10,程式讀取頁!$G295+1,FALSE)*VLOOKUP($H295,數值索引!$L$14:$N$22,3,FALSE))</f>
        <v>352</v>
      </c>
      <c r="U295" s="75"/>
      <c r="V295" s="75"/>
      <c r="W295" s="75"/>
      <c r="X295" s="75">
        <v>0</v>
      </c>
      <c r="Y295" s="75">
        <v>0</v>
      </c>
      <c r="Z295" s="75">
        <v>0</v>
      </c>
      <c r="AA295" s="75">
        <v>0</v>
      </c>
      <c r="AB295" s="107">
        <v>3</v>
      </c>
      <c r="AC295" s="107">
        <v>-15</v>
      </c>
      <c r="AD295" s="107">
        <v>30</v>
      </c>
    </row>
    <row r="296" spans="1:31">
      <c r="A296" s="75">
        <v>1</v>
      </c>
      <c r="B296" s="201">
        <v>30160110</v>
      </c>
      <c r="C296" s="75">
        <v>111</v>
      </c>
      <c r="D296" s="75" t="s">
        <v>1321</v>
      </c>
      <c r="E296" s="75" t="s">
        <v>1322</v>
      </c>
      <c r="F296" s="75" t="s">
        <v>467</v>
      </c>
      <c r="G296" s="75">
        <v>4</v>
      </c>
      <c r="H296" s="75">
        <v>8</v>
      </c>
      <c r="I296" s="75">
        <v>3016</v>
      </c>
      <c r="J296" s="75">
        <v>16</v>
      </c>
      <c r="K296" s="75"/>
      <c r="L296" s="75">
        <v>1</v>
      </c>
      <c r="M296" s="94" t="s">
        <v>734</v>
      </c>
      <c r="N296" s="158" t="s">
        <v>790</v>
      </c>
      <c r="O296" s="94">
        <f>VLOOKUP(M296,數值索引!$I:$J,2,FALSE)</f>
        <v>31700002</v>
      </c>
      <c r="P296" s="74">
        <f>INT(HLOOKUP(VLOOKUP($N296&amp;$M296,數值索引!$B$3:$G$43,2,FALSE),數值索引!$L$4:$R$10,程式讀取頁!$G296+1,FALSE)*VLOOKUP($H296,數值索引!$L$14:$N$22,3,FALSE))</f>
        <v>289</v>
      </c>
      <c r="Q296" s="74">
        <f>INT(HLOOKUP(VLOOKUP($N296&amp;$M296,數值索引!$B$3:$G$43,3,FALSE),數值索引!$L$4:$R$10,程式讀取頁!$G296+1,FALSE)*VLOOKUP($H296,數值索引!$L$14:$N$22,3,FALSE))</f>
        <v>204</v>
      </c>
      <c r="R296" s="74">
        <f>INT(HLOOKUP(VLOOKUP($N296&amp;$M296,數值索引!$B$3:$G$43,4,FALSE),數值索引!$L$4:$R$10,程式讀取頁!$G296+1,FALSE)*VLOOKUP($H296,數值索引!$L$14:$N$22,3,FALSE))</f>
        <v>399</v>
      </c>
      <c r="S296" s="74">
        <f>INT(HLOOKUP(VLOOKUP($N296&amp;$M296,數值索引!$B$3:$G$43,5,FALSE),數值索引!$L$4:$R$10,程式讀取頁!$G296+1,FALSE)*VLOOKUP($H296,數值索引!$L$14:$N$22,3,FALSE))</f>
        <v>147</v>
      </c>
      <c r="T296" s="74">
        <f>INT(HLOOKUP(VLOOKUP($N296&amp;$M296,數值索引!$B$3:$G$43,6,FALSE),數值索引!$L$4:$R$10,程式讀取頁!$G296+1,FALSE)*VLOOKUP($H296,數值索引!$L$14:$N$22,3,FALSE))</f>
        <v>66</v>
      </c>
      <c r="U296" s="75"/>
      <c r="V296" s="75"/>
      <c r="W296" s="75"/>
      <c r="X296" s="75">
        <v>0</v>
      </c>
      <c r="Y296" s="75">
        <v>0</v>
      </c>
      <c r="Z296" s="75">
        <v>0</v>
      </c>
      <c r="AA296" s="75">
        <v>0</v>
      </c>
      <c r="AB296" s="107">
        <v>3</v>
      </c>
      <c r="AC296" s="107">
        <v>-15</v>
      </c>
      <c r="AD296" s="107">
        <v>30</v>
      </c>
    </row>
    <row r="297" spans="1:31">
      <c r="A297" s="75">
        <v>1</v>
      </c>
      <c r="B297" s="201">
        <v>30160120</v>
      </c>
      <c r="C297" s="75">
        <v>112</v>
      </c>
      <c r="D297" s="75" t="s">
        <v>1323</v>
      </c>
      <c r="E297" s="75" t="s">
        <v>1324</v>
      </c>
      <c r="F297" s="75" t="s">
        <v>469</v>
      </c>
      <c r="G297" s="75">
        <v>4</v>
      </c>
      <c r="H297" s="75">
        <v>8</v>
      </c>
      <c r="I297" s="75">
        <v>3016</v>
      </c>
      <c r="J297" s="75">
        <v>16</v>
      </c>
      <c r="K297" s="75"/>
      <c r="L297" s="75">
        <v>1</v>
      </c>
      <c r="M297" s="94" t="s">
        <v>745</v>
      </c>
      <c r="N297" s="158" t="s">
        <v>790</v>
      </c>
      <c r="O297" s="94">
        <f>VLOOKUP(M297,數值索引!$I:$J,2,FALSE)</f>
        <v>31700004</v>
      </c>
      <c r="P297" s="74">
        <f>INT(HLOOKUP(VLOOKUP($N297&amp;$M297,數值索引!$B$3:$G$43,2,FALSE),數值索引!$L$4:$R$10,程式讀取頁!$G297+1,FALSE)*VLOOKUP($H297,數值索引!$L$14:$N$22,3,FALSE))</f>
        <v>204</v>
      </c>
      <c r="Q297" s="74">
        <f>INT(HLOOKUP(VLOOKUP($N297&amp;$M297,數值索引!$B$3:$G$43,3,FALSE),數值索引!$L$4:$R$10,程式讀取頁!$G297+1,FALSE)*VLOOKUP($H297,數值索引!$L$14:$N$22,3,FALSE))</f>
        <v>147</v>
      </c>
      <c r="R297" s="74">
        <f>INT(HLOOKUP(VLOOKUP($N297&amp;$M297,數值索引!$B$3:$G$43,4,FALSE),數值索引!$L$4:$R$10,程式讀取頁!$G297+1,FALSE)*VLOOKUP($H297,數值索引!$L$14:$N$22,3,FALSE))</f>
        <v>66</v>
      </c>
      <c r="S297" s="74">
        <f>INT(HLOOKUP(VLOOKUP($N297&amp;$M297,數值索引!$B$3:$G$43,5,FALSE),數值索引!$L$4:$R$10,程式讀取頁!$G297+1,FALSE)*VLOOKUP($H297,數值索引!$L$14:$N$22,3,FALSE))</f>
        <v>289</v>
      </c>
      <c r="T297" s="74">
        <f>INT(HLOOKUP(VLOOKUP($N297&amp;$M297,數值索引!$B$3:$G$43,6,FALSE),數值索引!$L$4:$R$10,程式讀取頁!$G297+1,FALSE)*VLOOKUP($H297,數值索引!$L$14:$N$22,3,FALSE))</f>
        <v>399</v>
      </c>
      <c r="U297" s="75"/>
      <c r="V297" s="75"/>
      <c r="W297" s="75"/>
      <c r="X297" s="75">
        <v>0</v>
      </c>
      <c r="Y297" s="75">
        <v>0</v>
      </c>
      <c r="Z297" s="75">
        <v>0</v>
      </c>
      <c r="AA297" s="75">
        <v>0</v>
      </c>
      <c r="AB297" s="107">
        <v>3</v>
      </c>
      <c r="AC297" s="107">
        <v>-15</v>
      </c>
      <c r="AD297" s="107">
        <v>30</v>
      </c>
    </row>
    <row r="298" spans="1:31">
      <c r="A298" s="75">
        <v>1</v>
      </c>
      <c r="B298" s="201">
        <v>30160130</v>
      </c>
      <c r="C298" s="75">
        <v>113</v>
      </c>
      <c r="D298" s="75" t="s">
        <v>1325</v>
      </c>
      <c r="E298" s="75" t="s">
        <v>1326</v>
      </c>
      <c r="F298" s="75" t="s">
        <v>471</v>
      </c>
      <c r="G298" s="75">
        <v>4</v>
      </c>
      <c r="H298" s="75">
        <v>8</v>
      </c>
      <c r="I298" s="75">
        <v>3016</v>
      </c>
      <c r="J298" s="75">
        <v>16</v>
      </c>
      <c r="K298" s="75"/>
      <c r="L298" s="75">
        <v>1</v>
      </c>
      <c r="M298" s="94" t="s">
        <v>745</v>
      </c>
      <c r="N298" s="158" t="s">
        <v>790</v>
      </c>
      <c r="O298" s="94">
        <f>VLOOKUP(M298,數值索引!$I:$J,2,FALSE)</f>
        <v>31700004</v>
      </c>
      <c r="P298" s="74">
        <f>INT(HLOOKUP(VLOOKUP($N298&amp;$M298,數值索引!$B$3:$G$43,2,FALSE),數值索引!$L$4:$R$10,程式讀取頁!$G298+1,FALSE)*VLOOKUP($H298,數值索引!$L$14:$N$22,3,FALSE))</f>
        <v>204</v>
      </c>
      <c r="Q298" s="74">
        <f>INT(HLOOKUP(VLOOKUP($N298&amp;$M298,數值索引!$B$3:$G$43,3,FALSE),數值索引!$L$4:$R$10,程式讀取頁!$G298+1,FALSE)*VLOOKUP($H298,數值索引!$L$14:$N$22,3,FALSE))</f>
        <v>147</v>
      </c>
      <c r="R298" s="74">
        <f>INT(HLOOKUP(VLOOKUP($N298&amp;$M298,數值索引!$B$3:$G$43,4,FALSE),數值索引!$L$4:$R$10,程式讀取頁!$G298+1,FALSE)*VLOOKUP($H298,數值索引!$L$14:$N$22,3,FALSE))</f>
        <v>66</v>
      </c>
      <c r="S298" s="74">
        <f>INT(HLOOKUP(VLOOKUP($N298&amp;$M298,數值索引!$B$3:$G$43,5,FALSE),數值索引!$L$4:$R$10,程式讀取頁!$G298+1,FALSE)*VLOOKUP($H298,數值索引!$L$14:$N$22,3,FALSE))</f>
        <v>289</v>
      </c>
      <c r="T298" s="74">
        <f>INT(HLOOKUP(VLOOKUP($N298&amp;$M298,數值索引!$B$3:$G$43,6,FALSE),數值索引!$L$4:$R$10,程式讀取頁!$G298+1,FALSE)*VLOOKUP($H298,數值索引!$L$14:$N$22,3,FALSE))</f>
        <v>399</v>
      </c>
      <c r="U298" s="75"/>
      <c r="V298" s="75"/>
      <c r="W298" s="75"/>
      <c r="X298" s="75">
        <v>0</v>
      </c>
      <c r="Y298" s="75">
        <v>0</v>
      </c>
      <c r="Z298" s="75">
        <v>0</v>
      </c>
      <c r="AA298" s="75">
        <v>0</v>
      </c>
      <c r="AB298" s="107">
        <v>3</v>
      </c>
      <c r="AC298" s="107">
        <v>-15</v>
      </c>
      <c r="AD298" s="107">
        <v>30</v>
      </c>
    </row>
    <row r="299" spans="1:31">
      <c r="A299" s="75">
        <v>1</v>
      </c>
      <c r="B299" s="201">
        <v>30170000</v>
      </c>
      <c r="C299" s="75">
        <v>9</v>
      </c>
      <c r="D299" s="75" t="s">
        <v>1327</v>
      </c>
      <c r="E299" s="75" t="s">
        <v>1328</v>
      </c>
      <c r="F299" s="75" t="s">
        <v>606</v>
      </c>
      <c r="G299" s="75">
        <v>2</v>
      </c>
      <c r="H299" s="75">
        <v>8</v>
      </c>
      <c r="I299" s="75">
        <v>3017</v>
      </c>
      <c r="J299" s="75">
        <v>17</v>
      </c>
      <c r="K299" s="75"/>
      <c r="L299" s="75">
        <v>1</v>
      </c>
      <c r="M299" s="94" t="s">
        <v>726</v>
      </c>
      <c r="N299" s="158" t="s">
        <v>790</v>
      </c>
      <c r="O299" s="94">
        <f>VLOOKUP(M299,數值索引!$I:$J,2,FALSE)</f>
        <v>31700000</v>
      </c>
      <c r="P299" s="74">
        <f>INT(HLOOKUP(VLOOKUP($N299&amp;$M299,數值索引!$B$3:$G$43,2,FALSE),數值索引!$L$4:$R$10,程式讀取頁!$G299+1,FALSE)*VLOOKUP($H299,數值索引!$L$14:$N$22,3,FALSE))</f>
        <v>252</v>
      </c>
      <c r="Q299" s="74">
        <f>INT(HLOOKUP(VLOOKUP($N299&amp;$M299,數值索引!$B$3:$G$43,3,FALSE),數值索引!$L$4:$R$10,程式讀取頁!$G299+1,FALSE)*VLOOKUP($H299,數值索引!$L$14:$N$22,3,FALSE))</f>
        <v>195</v>
      </c>
      <c r="R299" s="74">
        <f>INT(HLOOKUP(VLOOKUP($N299&amp;$M299,數值索引!$B$3:$G$43,4,FALSE),數值索引!$L$4:$R$10,程式讀取頁!$G299+1,FALSE)*VLOOKUP($H299,數值索引!$L$14:$N$22,3,FALSE))</f>
        <v>147</v>
      </c>
      <c r="S299" s="74">
        <f>INT(HLOOKUP(VLOOKUP($N299&amp;$M299,數值索引!$B$3:$G$43,5,FALSE),數值索引!$L$4:$R$10,程式讀取頁!$G299+1,FALSE)*VLOOKUP($H299,數值索引!$L$14:$N$22,3,FALSE))</f>
        <v>114</v>
      </c>
      <c r="T299" s="74">
        <f>INT(HLOOKUP(VLOOKUP($N299&amp;$M299,數值索引!$B$3:$G$43,6,FALSE),數值索引!$L$4:$R$10,程式讀取頁!$G299+1,FALSE)*VLOOKUP($H299,數值索引!$L$14:$N$22,3,FALSE))</f>
        <v>55</v>
      </c>
      <c r="U299" s="75"/>
      <c r="V299" s="75"/>
      <c r="W299" s="75"/>
      <c r="X299" s="75">
        <v>0</v>
      </c>
      <c r="Y299" s="75">
        <v>0</v>
      </c>
      <c r="Z299" s="75">
        <v>1</v>
      </c>
      <c r="AA299" s="75">
        <v>0</v>
      </c>
      <c r="AB299" s="107">
        <v>7</v>
      </c>
      <c r="AC299" s="107">
        <v>-12</v>
      </c>
      <c r="AD299" s="107">
        <v>30</v>
      </c>
      <c r="AE299" s="75"/>
    </row>
    <row r="300" spans="1:31">
      <c r="A300" s="75">
        <v>1</v>
      </c>
      <c r="B300" s="201">
        <v>30170010</v>
      </c>
      <c r="C300" s="75">
        <v>23</v>
      </c>
      <c r="D300" s="75" t="s">
        <v>1329</v>
      </c>
      <c r="E300" s="75" t="s">
        <v>1330</v>
      </c>
      <c r="F300" s="75" t="s">
        <v>902</v>
      </c>
      <c r="G300" s="75">
        <v>4</v>
      </c>
      <c r="H300" s="75">
        <v>8</v>
      </c>
      <c r="I300" s="75">
        <v>3017</v>
      </c>
      <c r="J300" s="75">
        <v>17</v>
      </c>
      <c r="K300" s="75"/>
      <c r="L300" s="75">
        <v>1</v>
      </c>
      <c r="M300" s="94" t="s">
        <v>735</v>
      </c>
      <c r="N300" s="158" t="s">
        <v>790</v>
      </c>
      <c r="O300" s="94">
        <f>VLOOKUP(M300,數值索引!$I:$J,2,FALSE)</f>
        <v>31700002</v>
      </c>
      <c r="P300" s="74">
        <f>INT(HLOOKUP(VLOOKUP($N300&amp;$M300,數值索引!$B$3:$G$43,2,FALSE),數值索引!$L$4:$R$10,程式讀取頁!$G300+1,FALSE)*VLOOKUP($H300,數值索引!$L$14:$N$22,3,FALSE))</f>
        <v>66</v>
      </c>
      <c r="Q300" s="74">
        <f>INT(HLOOKUP(VLOOKUP($N300&amp;$M300,數值索引!$B$3:$G$43,3,FALSE),數值索引!$L$4:$R$10,程式讀取頁!$G300+1,FALSE)*VLOOKUP($H300,數值索引!$L$14:$N$22,3,FALSE))</f>
        <v>289</v>
      </c>
      <c r="R300" s="74">
        <f>INT(HLOOKUP(VLOOKUP($N300&amp;$M300,數值索引!$B$3:$G$43,4,FALSE),數值索引!$L$4:$R$10,程式讀取頁!$G300+1,FALSE)*VLOOKUP($H300,數值索引!$L$14:$N$22,3,FALSE))</f>
        <v>399</v>
      </c>
      <c r="S300" s="74">
        <f>INT(HLOOKUP(VLOOKUP($N300&amp;$M300,數值索引!$B$3:$G$43,5,FALSE),數值索引!$L$4:$R$10,程式讀取頁!$G300+1,FALSE)*VLOOKUP($H300,數值索引!$L$14:$N$22,3,FALSE))</f>
        <v>204</v>
      </c>
      <c r="T300" s="74">
        <f>INT(HLOOKUP(VLOOKUP($N300&amp;$M300,數值索引!$B$3:$G$43,6,FALSE),數值索引!$L$4:$R$10,程式讀取頁!$G300+1,FALSE)*VLOOKUP($H300,數值索引!$L$14:$N$22,3,FALSE))</f>
        <v>147</v>
      </c>
      <c r="U300" s="75"/>
      <c r="V300" s="75"/>
      <c r="W300" s="75"/>
      <c r="X300" s="75">
        <v>0</v>
      </c>
      <c r="Y300" s="75">
        <v>0</v>
      </c>
      <c r="Z300" s="75">
        <v>1</v>
      </c>
      <c r="AA300" s="75">
        <v>0</v>
      </c>
      <c r="AB300" s="107">
        <v>7</v>
      </c>
      <c r="AC300" s="107">
        <v>-12</v>
      </c>
      <c r="AD300" s="107">
        <v>30</v>
      </c>
      <c r="AE300" s="75"/>
    </row>
    <row r="301" spans="1:31">
      <c r="A301" s="75">
        <v>1</v>
      </c>
      <c r="B301" s="201">
        <v>30170011</v>
      </c>
      <c r="C301" s="75"/>
      <c r="D301" s="75" t="s">
        <v>1331</v>
      </c>
      <c r="E301" s="75" t="s">
        <v>1332</v>
      </c>
      <c r="F301" s="75" t="s">
        <v>891</v>
      </c>
      <c r="G301" s="75">
        <v>3</v>
      </c>
      <c r="H301" s="75">
        <v>8</v>
      </c>
      <c r="I301" s="75">
        <v>3017</v>
      </c>
      <c r="J301" s="75">
        <v>17</v>
      </c>
      <c r="K301" s="75"/>
      <c r="L301" s="75">
        <v>1</v>
      </c>
      <c r="M301" s="94" t="s">
        <v>735</v>
      </c>
      <c r="N301" s="158" t="s">
        <v>790</v>
      </c>
      <c r="O301" s="94">
        <f>VLOOKUP(M301,數值索引!$I:$J,2,FALSE)</f>
        <v>31700002</v>
      </c>
      <c r="P301" s="74">
        <f>INT(HLOOKUP(VLOOKUP($N301&amp;$M301,數值索引!$B$3:$G$43,2,FALSE),數值索引!$L$4:$R$10,程式讀取頁!$G301+1,FALSE)*VLOOKUP($H301,數值索引!$L$14:$N$22,3,FALSE))</f>
        <v>60</v>
      </c>
      <c r="Q301" s="74">
        <f>INT(HLOOKUP(VLOOKUP($N301&amp;$M301,數值索引!$B$3:$G$43,3,FALSE),數值索引!$L$4:$R$10,程式讀取頁!$G301+1,FALSE)*VLOOKUP($H301,數值索引!$L$14:$N$22,3,FALSE))</f>
        <v>237</v>
      </c>
      <c r="R301" s="74">
        <f>INT(HLOOKUP(VLOOKUP($N301&amp;$M301,數值索引!$B$3:$G$43,4,FALSE),數值索引!$L$4:$R$10,程式讀取頁!$G301+1,FALSE)*VLOOKUP($H301,數值索引!$L$14:$N$22,3,FALSE))</f>
        <v>317</v>
      </c>
      <c r="S301" s="74">
        <f>INT(HLOOKUP(VLOOKUP($N301&amp;$M301,數值索引!$B$3:$G$43,5,FALSE),數值索引!$L$4:$R$10,程式讀取頁!$G301+1,FALSE)*VLOOKUP($H301,數值索引!$L$14:$N$22,3,FALSE))</f>
        <v>173</v>
      </c>
      <c r="T301" s="74">
        <f>INT(HLOOKUP(VLOOKUP($N301&amp;$M301,數值索引!$B$3:$G$43,6,FALSE),數值索引!$L$4:$R$10,程式讀取頁!$G301+1,FALSE)*VLOOKUP($H301,數值索引!$L$14:$N$22,3,FALSE))</f>
        <v>129</v>
      </c>
      <c r="U301" s="75"/>
      <c r="V301" s="75"/>
      <c r="W301" s="75"/>
      <c r="X301" s="75">
        <v>0</v>
      </c>
      <c r="Y301" s="75">
        <v>0</v>
      </c>
      <c r="Z301" s="75">
        <v>1</v>
      </c>
      <c r="AA301" s="75">
        <v>0</v>
      </c>
      <c r="AB301" s="107">
        <v>7</v>
      </c>
      <c r="AC301" s="107">
        <v>-12</v>
      </c>
      <c r="AD301" s="107">
        <v>30</v>
      </c>
    </row>
    <row r="302" spans="1:31">
      <c r="A302" s="218">
        <v>1</v>
      </c>
      <c r="B302" s="201">
        <v>30170012</v>
      </c>
      <c r="C302" s="75"/>
      <c r="D302" s="75" t="s">
        <v>1333</v>
      </c>
      <c r="E302" s="75" t="s">
        <v>1334</v>
      </c>
      <c r="F302" s="75" t="s">
        <v>892</v>
      </c>
      <c r="G302" s="75">
        <v>5</v>
      </c>
      <c r="H302" s="75">
        <v>8</v>
      </c>
      <c r="I302" s="75">
        <v>3017</v>
      </c>
      <c r="J302" s="75">
        <v>17</v>
      </c>
      <c r="K302" s="75"/>
      <c r="L302" s="75">
        <v>1</v>
      </c>
      <c r="M302" s="94" t="s">
        <v>735</v>
      </c>
      <c r="N302" s="158" t="s">
        <v>790</v>
      </c>
      <c r="O302" s="94">
        <f>VLOOKUP(M302,數值索引!$I:$J,2,FALSE)</f>
        <v>31700002</v>
      </c>
      <c r="P302" s="74">
        <f>INT(HLOOKUP(VLOOKUP($N302&amp;$M302,數值索引!$B$3:$G$43,2,FALSE),數值索引!$L$4:$R$10,程式讀取頁!$G302+1,FALSE)*VLOOKUP($H302,數值索引!$L$14:$N$22,3,FALSE))</f>
        <v>72</v>
      </c>
      <c r="Q302" s="74">
        <f>INT(HLOOKUP(VLOOKUP($N302&amp;$M302,數值索引!$B$3:$G$43,3,FALSE),數值索引!$L$4:$R$10,程式讀取頁!$G302+1,FALSE)*VLOOKUP($H302,數值索引!$L$14:$N$22,3,FALSE))</f>
        <v>352</v>
      </c>
      <c r="R302" s="74">
        <f>INT(HLOOKUP(VLOOKUP($N302&amp;$M302,數值索引!$B$3:$G$43,4,FALSE),數值索引!$L$4:$R$10,程式讀取頁!$G302+1,FALSE)*VLOOKUP($H302,數值索引!$L$14:$N$22,3,FALSE))</f>
        <v>502</v>
      </c>
      <c r="S302" s="74">
        <f>INT(HLOOKUP(VLOOKUP($N302&amp;$M302,數值索引!$B$3:$G$43,5,FALSE),數值索引!$L$4:$R$10,程式讀取頁!$G302+1,FALSE)*VLOOKUP($H302,數值索引!$L$14:$N$22,3,FALSE))</f>
        <v>240</v>
      </c>
      <c r="T302" s="74">
        <f>INT(HLOOKUP(VLOOKUP($N302&amp;$M302,數值索引!$B$3:$G$43,6,FALSE),數值索引!$L$4:$R$10,程式讀取頁!$G302+1,FALSE)*VLOOKUP($H302,數值索引!$L$14:$N$22,3,FALSE))</f>
        <v>167</v>
      </c>
      <c r="U302" s="75"/>
      <c r="V302" s="75"/>
      <c r="W302" s="75"/>
      <c r="X302" s="75">
        <v>0</v>
      </c>
      <c r="Y302" s="75">
        <v>0</v>
      </c>
      <c r="Z302" s="75">
        <v>0</v>
      </c>
      <c r="AA302" s="75">
        <v>0</v>
      </c>
      <c r="AB302" s="107">
        <v>7</v>
      </c>
      <c r="AC302" s="107">
        <v>-12</v>
      </c>
      <c r="AD302" s="107">
        <v>30</v>
      </c>
    </row>
    <row r="303" spans="1:31">
      <c r="A303" s="75">
        <v>1</v>
      </c>
      <c r="B303" s="201">
        <v>30170020</v>
      </c>
      <c r="C303" s="75">
        <v>46</v>
      </c>
      <c r="D303" s="75" t="s">
        <v>1335</v>
      </c>
      <c r="E303" s="75" t="s">
        <v>1336</v>
      </c>
      <c r="F303" s="75" t="s">
        <v>484</v>
      </c>
      <c r="G303" s="75">
        <v>5</v>
      </c>
      <c r="H303" s="75">
        <v>8</v>
      </c>
      <c r="I303" s="75">
        <v>3017</v>
      </c>
      <c r="J303" s="75">
        <v>17</v>
      </c>
      <c r="K303" s="75"/>
      <c r="L303" s="75">
        <v>1</v>
      </c>
      <c r="M303" s="94" t="s">
        <v>730</v>
      </c>
      <c r="N303" s="158" t="s">
        <v>790</v>
      </c>
      <c r="O303" s="94">
        <f>VLOOKUP(M303,數值索引!$I:$J,2,FALSE)</f>
        <v>31700001</v>
      </c>
      <c r="P303" s="74">
        <f>INT(HLOOKUP(VLOOKUP($N303&amp;$M303,數值索引!$B$3:$G$43,2,FALSE),數值索引!$L$4:$R$10,程式讀取頁!$G303+1,FALSE)*VLOOKUP($H303,數值索引!$L$14:$N$22,3,FALSE))</f>
        <v>352</v>
      </c>
      <c r="Q303" s="74">
        <f>INT(HLOOKUP(VLOOKUP($N303&amp;$M303,數值索引!$B$3:$G$43,3,FALSE),數值索引!$L$4:$R$10,程式讀取頁!$G303+1,FALSE)*VLOOKUP($H303,數值索引!$L$14:$N$22,3,FALSE))</f>
        <v>502</v>
      </c>
      <c r="R303" s="74">
        <f>INT(HLOOKUP(VLOOKUP($N303&amp;$M303,數值索引!$B$3:$G$43,4,FALSE),數值索引!$L$4:$R$10,程式讀取頁!$G303+1,FALSE)*VLOOKUP($H303,數值索引!$L$14:$N$22,3,FALSE))</f>
        <v>240</v>
      </c>
      <c r="S303" s="74">
        <f>INT(HLOOKUP(VLOOKUP($N303&amp;$M303,數值索引!$B$3:$G$43,5,FALSE),數值索引!$L$4:$R$10,程式讀取頁!$G303+1,FALSE)*VLOOKUP($H303,數值索引!$L$14:$N$22,3,FALSE))</f>
        <v>72</v>
      </c>
      <c r="T303" s="74">
        <f>INT(HLOOKUP(VLOOKUP($N303&amp;$M303,數值索引!$B$3:$G$43,6,FALSE),數值索引!$L$4:$R$10,程式讀取頁!$G303+1,FALSE)*VLOOKUP($H303,數值索引!$L$14:$N$22,3,FALSE))</f>
        <v>167</v>
      </c>
      <c r="U303" s="75">
        <v>31720005</v>
      </c>
      <c r="V303" s="75"/>
      <c r="W303" s="75"/>
      <c r="X303" s="75">
        <v>0</v>
      </c>
      <c r="Y303" s="75">
        <v>0</v>
      </c>
      <c r="Z303" s="75">
        <v>0</v>
      </c>
      <c r="AA303" s="75">
        <v>0</v>
      </c>
      <c r="AB303" s="107">
        <v>7</v>
      </c>
      <c r="AC303" s="107">
        <v>-12</v>
      </c>
      <c r="AD303" s="107">
        <v>30</v>
      </c>
    </row>
    <row r="304" spans="1:31">
      <c r="A304" s="75">
        <v>1</v>
      </c>
      <c r="B304" s="201">
        <v>30170030</v>
      </c>
      <c r="C304" s="75">
        <v>47</v>
      </c>
      <c r="D304" s="75" t="s">
        <v>1337</v>
      </c>
      <c r="E304" s="75" t="s">
        <v>1338</v>
      </c>
      <c r="F304" s="75" t="s">
        <v>488</v>
      </c>
      <c r="G304" s="75">
        <v>5</v>
      </c>
      <c r="H304" s="75">
        <v>8</v>
      </c>
      <c r="I304" s="75">
        <v>3017</v>
      </c>
      <c r="J304" s="75">
        <v>17</v>
      </c>
      <c r="K304" s="75"/>
      <c r="L304" s="75">
        <v>1</v>
      </c>
      <c r="M304" s="94" t="s">
        <v>731</v>
      </c>
      <c r="N304" s="158" t="s">
        <v>790</v>
      </c>
      <c r="O304" s="94">
        <f>VLOOKUP(M304,數值索引!$I:$J,2,FALSE)</f>
        <v>31700001</v>
      </c>
      <c r="P304" s="74">
        <f>INT(HLOOKUP(VLOOKUP($N304&amp;$M304,數值索引!$B$3:$G$43,2,FALSE),數值索引!$L$4:$R$10,程式讀取頁!$G304+1,FALSE)*VLOOKUP($H304,數值索引!$L$14:$N$22,3,FALSE))</f>
        <v>167</v>
      </c>
      <c r="Q304" s="74">
        <f>INT(HLOOKUP(VLOOKUP($N304&amp;$M304,數值索引!$B$3:$G$43,3,FALSE),數值索引!$L$4:$R$10,程式讀取頁!$G304+1,FALSE)*VLOOKUP($H304,數值索引!$L$14:$N$22,3,FALSE))</f>
        <v>502</v>
      </c>
      <c r="R304" s="74">
        <f>INT(HLOOKUP(VLOOKUP($N304&amp;$M304,數值索引!$B$3:$G$43,4,FALSE),數值索引!$L$4:$R$10,程式讀取頁!$G304+1,FALSE)*VLOOKUP($H304,數值索引!$L$14:$N$22,3,FALSE))</f>
        <v>352</v>
      </c>
      <c r="S304" s="74">
        <f>INT(HLOOKUP(VLOOKUP($N304&amp;$M304,數值索引!$B$3:$G$43,5,FALSE),數值索引!$L$4:$R$10,程式讀取頁!$G304+1,FALSE)*VLOOKUP($H304,數值索引!$L$14:$N$22,3,FALSE))</f>
        <v>240</v>
      </c>
      <c r="T304" s="74">
        <f>INT(HLOOKUP(VLOOKUP($N304&amp;$M304,數值索引!$B$3:$G$43,6,FALSE),數值索引!$L$4:$R$10,程式讀取頁!$G304+1,FALSE)*VLOOKUP($H304,數值索引!$L$14:$N$22,3,FALSE))</f>
        <v>72</v>
      </c>
      <c r="U304" s="75">
        <v>31720005</v>
      </c>
      <c r="V304" s="75"/>
      <c r="W304" s="75"/>
      <c r="X304" s="75">
        <v>0</v>
      </c>
      <c r="Y304" s="75">
        <v>0</v>
      </c>
      <c r="Z304" s="75">
        <v>0</v>
      </c>
      <c r="AA304" s="75">
        <v>0</v>
      </c>
      <c r="AB304" s="107">
        <v>7</v>
      </c>
      <c r="AC304" s="107">
        <v>-12</v>
      </c>
      <c r="AD304" s="107">
        <v>30</v>
      </c>
    </row>
    <row r="305" spans="1:31">
      <c r="A305" s="75">
        <v>1</v>
      </c>
      <c r="B305" s="201">
        <v>30170040</v>
      </c>
      <c r="C305" s="75">
        <v>74</v>
      </c>
      <c r="D305" s="75" t="s">
        <v>1339</v>
      </c>
      <c r="E305" s="75" t="s">
        <v>1340</v>
      </c>
      <c r="F305" s="75" t="s">
        <v>455</v>
      </c>
      <c r="G305" s="75">
        <v>4</v>
      </c>
      <c r="H305" s="75">
        <v>8</v>
      </c>
      <c r="I305" s="75">
        <v>3017</v>
      </c>
      <c r="J305" s="75">
        <v>17</v>
      </c>
      <c r="K305" s="75"/>
      <c r="L305" s="75">
        <v>1</v>
      </c>
      <c r="M305" s="94" t="s">
        <v>740</v>
      </c>
      <c r="N305" s="158" t="s">
        <v>790</v>
      </c>
      <c r="O305" s="94">
        <f>VLOOKUP(M305,數值索引!$I:$J,2,FALSE)</f>
        <v>31700003</v>
      </c>
      <c r="P305" s="74">
        <f>INT(HLOOKUP(VLOOKUP($N305&amp;$M305,數值索引!$B$3:$G$43,2,FALSE),數值索引!$L$4:$R$10,程式讀取頁!$G305+1,FALSE)*VLOOKUP($H305,數值索引!$L$14:$N$22,3,FALSE))</f>
        <v>147</v>
      </c>
      <c r="Q305" s="74">
        <f>INT(HLOOKUP(VLOOKUP($N305&amp;$M305,數值索引!$B$3:$G$43,3,FALSE),數值索引!$L$4:$R$10,程式讀取頁!$G305+1,FALSE)*VLOOKUP($H305,數值索引!$L$14:$N$22,3,FALSE))</f>
        <v>66</v>
      </c>
      <c r="R305" s="74">
        <f>INT(HLOOKUP(VLOOKUP($N305&amp;$M305,數值索引!$B$3:$G$43,4,FALSE),數值索引!$L$4:$R$10,程式讀取頁!$G305+1,FALSE)*VLOOKUP($H305,數值索引!$L$14:$N$22,3,FALSE))</f>
        <v>289</v>
      </c>
      <c r="S305" s="74">
        <f>INT(HLOOKUP(VLOOKUP($N305&amp;$M305,數值索引!$B$3:$G$43,5,FALSE),數值索引!$L$4:$R$10,程式讀取頁!$G305+1,FALSE)*VLOOKUP($H305,數值索引!$L$14:$N$22,3,FALSE))</f>
        <v>399</v>
      </c>
      <c r="T305" s="74">
        <f>INT(HLOOKUP(VLOOKUP($N305&amp;$M305,數值索引!$B$3:$G$43,6,FALSE),數值索引!$L$4:$R$10,程式讀取頁!$G305+1,FALSE)*VLOOKUP($H305,數值索引!$L$14:$N$22,3,FALSE))</f>
        <v>204</v>
      </c>
      <c r="U305" s="75">
        <v>31720006</v>
      </c>
      <c r="V305" s="75"/>
      <c r="W305" s="75"/>
      <c r="X305" s="75">
        <v>0</v>
      </c>
      <c r="Y305" s="75">
        <v>0</v>
      </c>
      <c r="Z305" s="75">
        <v>0</v>
      </c>
      <c r="AA305" s="75">
        <v>0</v>
      </c>
      <c r="AB305" s="107">
        <v>7</v>
      </c>
      <c r="AC305" s="107">
        <v>-12</v>
      </c>
      <c r="AD305" s="107">
        <v>30</v>
      </c>
    </row>
    <row r="306" spans="1:31">
      <c r="A306" s="75">
        <v>1</v>
      </c>
      <c r="B306" s="201">
        <v>30170050</v>
      </c>
      <c r="C306" s="75">
        <v>85</v>
      </c>
      <c r="D306" s="75" t="s">
        <v>1341</v>
      </c>
      <c r="E306" s="75" t="s">
        <v>1342</v>
      </c>
      <c r="F306" s="75" t="s">
        <v>588</v>
      </c>
      <c r="G306" s="75">
        <v>4</v>
      </c>
      <c r="H306" s="75">
        <v>8</v>
      </c>
      <c r="I306" s="75">
        <v>3017</v>
      </c>
      <c r="J306" s="75">
        <v>17</v>
      </c>
      <c r="K306" s="75"/>
      <c r="L306" s="75">
        <v>1</v>
      </c>
      <c r="M306" s="94" t="s">
        <v>735</v>
      </c>
      <c r="N306" s="158" t="s">
        <v>790</v>
      </c>
      <c r="O306" s="94">
        <f>VLOOKUP(M306,數值索引!$I:$J,2,FALSE)</f>
        <v>31700002</v>
      </c>
      <c r="P306" s="74">
        <f>INT(HLOOKUP(VLOOKUP($N306&amp;$M306,數值索引!$B$3:$G$43,2,FALSE),數值索引!$L$4:$R$10,程式讀取頁!$G306+1,FALSE)*VLOOKUP($H306,數值索引!$L$14:$N$22,3,FALSE))</f>
        <v>66</v>
      </c>
      <c r="Q306" s="74">
        <f>INT(HLOOKUP(VLOOKUP($N306&amp;$M306,數值索引!$B$3:$G$43,3,FALSE),數值索引!$L$4:$R$10,程式讀取頁!$G306+1,FALSE)*VLOOKUP($H306,數值索引!$L$14:$N$22,3,FALSE))</f>
        <v>289</v>
      </c>
      <c r="R306" s="74">
        <f>INT(HLOOKUP(VLOOKUP($N306&amp;$M306,數值索引!$B$3:$G$43,4,FALSE),數值索引!$L$4:$R$10,程式讀取頁!$G306+1,FALSE)*VLOOKUP($H306,數值索引!$L$14:$N$22,3,FALSE))</f>
        <v>399</v>
      </c>
      <c r="S306" s="74">
        <f>INT(HLOOKUP(VLOOKUP($N306&amp;$M306,數值索引!$B$3:$G$43,5,FALSE),數值索引!$L$4:$R$10,程式讀取頁!$G306+1,FALSE)*VLOOKUP($H306,數值索引!$L$14:$N$22,3,FALSE))</f>
        <v>204</v>
      </c>
      <c r="T306" s="74">
        <f>INT(HLOOKUP(VLOOKUP($N306&amp;$M306,數值索引!$B$3:$G$43,6,FALSE),數值索引!$L$4:$R$10,程式讀取頁!$G306+1,FALSE)*VLOOKUP($H306,數值索引!$L$14:$N$22,3,FALSE))</f>
        <v>147</v>
      </c>
      <c r="U306" s="75"/>
      <c r="V306" s="75"/>
      <c r="W306" s="75"/>
      <c r="X306" s="75">
        <v>0</v>
      </c>
      <c r="Y306" s="75">
        <v>0</v>
      </c>
      <c r="Z306" s="75">
        <v>0</v>
      </c>
      <c r="AA306" s="75">
        <v>0</v>
      </c>
      <c r="AB306" s="107">
        <v>7</v>
      </c>
      <c r="AC306" s="107">
        <v>-12</v>
      </c>
      <c r="AD306" s="107">
        <v>30</v>
      </c>
    </row>
    <row r="307" spans="1:31">
      <c r="A307" s="75">
        <v>1</v>
      </c>
      <c r="B307" s="201">
        <v>30170060</v>
      </c>
      <c r="C307" s="75">
        <v>114</v>
      </c>
      <c r="D307" s="75" t="s">
        <v>1343</v>
      </c>
      <c r="E307" s="75" t="s">
        <v>1344</v>
      </c>
      <c r="F307" s="75" t="s">
        <v>467</v>
      </c>
      <c r="G307" s="75">
        <v>4</v>
      </c>
      <c r="H307" s="75">
        <v>8</v>
      </c>
      <c r="I307" s="75">
        <v>3017</v>
      </c>
      <c r="J307" s="75">
        <v>17</v>
      </c>
      <c r="K307" s="75"/>
      <c r="L307" s="75">
        <v>1</v>
      </c>
      <c r="M307" s="94" t="s">
        <v>744</v>
      </c>
      <c r="N307" s="158" t="s">
        <v>790</v>
      </c>
      <c r="O307" s="94">
        <f>VLOOKUP(M307,數值索引!$I:$J,2,FALSE)</f>
        <v>31700004</v>
      </c>
      <c r="P307" s="74">
        <f>INT(HLOOKUP(VLOOKUP($N307&amp;$M307,數值索引!$B$3:$G$43,2,FALSE),數值索引!$L$4:$R$10,程式讀取頁!$G307+1,FALSE)*VLOOKUP($H307,數值索引!$L$14:$N$22,3,FALSE))</f>
        <v>147</v>
      </c>
      <c r="Q307" s="74">
        <f>INT(HLOOKUP(VLOOKUP($N307&amp;$M307,數值索引!$B$3:$G$43,3,FALSE),數值索引!$L$4:$R$10,程式讀取頁!$G307+1,FALSE)*VLOOKUP($H307,數值索引!$L$14:$N$22,3,FALSE))</f>
        <v>66</v>
      </c>
      <c r="R307" s="74">
        <f>INT(HLOOKUP(VLOOKUP($N307&amp;$M307,數值索引!$B$3:$G$43,4,FALSE),數值索引!$L$4:$R$10,程式讀取頁!$G307+1,FALSE)*VLOOKUP($H307,數值索引!$L$14:$N$22,3,FALSE))</f>
        <v>289</v>
      </c>
      <c r="S307" s="74">
        <f>INT(HLOOKUP(VLOOKUP($N307&amp;$M307,數值索引!$B$3:$G$43,5,FALSE),數值索引!$L$4:$R$10,程式讀取頁!$G307+1,FALSE)*VLOOKUP($H307,數值索引!$L$14:$N$22,3,FALSE))</f>
        <v>204</v>
      </c>
      <c r="T307" s="74">
        <f>INT(HLOOKUP(VLOOKUP($N307&amp;$M307,數值索引!$B$3:$G$43,6,FALSE),數值索引!$L$4:$R$10,程式讀取頁!$G307+1,FALSE)*VLOOKUP($H307,數值索引!$L$14:$N$22,3,FALSE))</f>
        <v>399</v>
      </c>
      <c r="U307" s="75"/>
      <c r="V307" s="75"/>
      <c r="W307" s="75"/>
      <c r="X307" s="75">
        <v>0</v>
      </c>
      <c r="Y307" s="75">
        <v>0</v>
      </c>
      <c r="Z307" s="75">
        <v>0</v>
      </c>
      <c r="AA307" s="75">
        <v>0</v>
      </c>
      <c r="AB307" s="107">
        <v>7</v>
      </c>
      <c r="AC307" s="107">
        <v>-12</v>
      </c>
      <c r="AD307" s="107">
        <v>30</v>
      </c>
    </row>
    <row r="308" spans="1:31">
      <c r="A308" s="75">
        <v>1</v>
      </c>
      <c r="B308" s="201">
        <v>30170070</v>
      </c>
      <c r="C308" s="75">
        <v>115</v>
      </c>
      <c r="D308" s="75" t="s">
        <v>1345</v>
      </c>
      <c r="E308" s="75" t="s">
        <v>1346</v>
      </c>
      <c r="F308" s="75" t="s">
        <v>470</v>
      </c>
      <c r="G308" s="75">
        <v>4</v>
      </c>
      <c r="H308" s="75">
        <v>8</v>
      </c>
      <c r="I308" s="75">
        <v>3017</v>
      </c>
      <c r="J308" s="75">
        <v>17</v>
      </c>
      <c r="K308" s="75"/>
      <c r="L308" s="75">
        <v>1</v>
      </c>
      <c r="M308" s="94" t="s">
        <v>745</v>
      </c>
      <c r="N308" s="158" t="s">
        <v>790</v>
      </c>
      <c r="O308" s="94">
        <f>VLOOKUP(M308,數值索引!$I:$J,2,FALSE)</f>
        <v>31700004</v>
      </c>
      <c r="P308" s="74">
        <f>INT(HLOOKUP(VLOOKUP($N308&amp;$M308,數值索引!$B$3:$G$43,2,FALSE),數值索引!$L$4:$R$10,程式讀取頁!$G308+1,FALSE)*VLOOKUP($H308,數值索引!$L$14:$N$22,3,FALSE))</f>
        <v>204</v>
      </c>
      <c r="Q308" s="74">
        <f>INT(HLOOKUP(VLOOKUP($N308&amp;$M308,數值索引!$B$3:$G$43,3,FALSE),數值索引!$L$4:$R$10,程式讀取頁!$G308+1,FALSE)*VLOOKUP($H308,數值索引!$L$14:$N$22,3,FALSE))</f>
        <v>147</v>
      </c>
      <c r="R308" s="74">
        <f>INT(HLOOKUP(VLOOKUP($N308&amp;$M308,數值索引!$B$3:$G$43,4,FALSE),數值索引!$L$4:$R$10,程式讀取頁!$G308+1,FALSE)*VLOOKUP($H308,數值索引!$L$14:$N$22,3,FALSE))</f>
        <v>66</v>
      </c>
      <c r="S308" s="74">
        <f>INT(HLOOKUP(VLOOKUP($N308&amp;$M308,數值索引!$B$3:$G$43,5,FALSE),數值索引!$L$4:$R$10,程式讀取頁!$G308+1,FALSE)*VLOOKUP($H308,數值索引!$L$14:$N$22,3,FALSE))</f>
        <v>289</v>
      </c>
      <c r="T308" s="74">
        <f>INT(HLOOKUP(VLOOKUP($N308&amp;$M308,數值索引!$B$3:$G$43,6,FALSE),數值索引!$L$4:$R$10,程式讀取頁!$G308+1,FALSE)*VLOOKUP($H308,數值索引!$L$14:$N$22,3,FALSE))</f>
        <v>399</v>
      </c>
      <c r="U308" s="75"/>
      <c r="V308" s="75"/>
      <c r="W308" s="75"/>
      <c r="X308" s="75">
        <v>0</v>
      </c>
      <c r="Y308" s="75">
        <v>0</v>
      </c>
      <c r="Z308" s="75">
        <v>0</v>
      </c>
      <c r="AA308" s="75">
        <v>0</v>
      </c>
      <c r="AB308" s="107">
        <v>7</v>
      </c>
      <c r="AC308" s="107">
        <v>-12</v>
      </c>
      <c r="AD308" s="107">
        <v>30</v>
      </c>
    </row>
    <row r="309" spans="1:31">
      <c r="A309" s="75">
        <v>1</v>
      </c>
      <c r="B309" s="201">
        <v>30170080</v>
      </c>
      <c r="C309" s="75"/>
      <c r="D309" s="75" t="s">
        <v>1347</v>
      </c>
      <c r="E309" s="75" t="s">
        <v>1348</v>
      </c>
      <c r="F309" s="75" t="s">
        <v>879</v>
      </c>
      <c r="G309" s="75">
        <v>3</v>
      </c>
      <c r="H309" s="75">
        <v>8</v>
      </c>
      <c r="I309" s="75">
        <v>3017</v>
      </c>
      <c r="J309" s="75">
        <v>17</v>
      </c>
      <c r="K309" s="75"/>
      <c r="L309" s="75">
        <v>1</v>
      </c>
      <c r="M309" s="94" t="s">
        <v>732</v>
      </c>
      <c r="N309" s="158" t="s">
        <v>790</v>
      </c>
      <c r="O309" s="94">
        <f>VLOOKUP(M309,數值索引!$I:$J,2,FALSE)</f>
        <v>31700001</v>
      </c>
      <c r="P309" s="74">
        <f>INT(HLOOKUP(VLOOKUP($N309&amp;$M309,數值索引!$B$3:$G$43,2,FALSE),數值索引!$L$4:$R$10,程式讀取頁!$G309+1,FALSE)*VLOOKUP($H309,數值索引!$L$14:$N$22,3,FALSE))</f>
        <v>60</v>
      </c>
      <c r="Q309" s="74">
        <f>INT(HLOOKUP(VLOOKUP($N309&amp;$M309,數值索引!$B$3:$G$43,3,FALSE),數值索引!$L$4:$R$10,程式讀取頁!$G309+1,FALSE)*VLOOKUP($H309,數值索引!$L$14:$N$22,3,FALSE))</f>
        <v>317</v>
      </c>
      <c r="R309" s="74">
        <f>INT(HLOOKUP(VLOOKUP($N309&amp;$M309,數值索引!$B$3:$G$43,4,FALSE),數值索引!$L$4:$R$10,程式讀取頁!$G309+1,FALSE)*VLOOKUP($H309,數值索引!$L$14:$N$22,3,FALSE))</f>
        <v>129</v>
      </c>
      <c r="S309" s="74">
        <f>INT(HLOOKUP(VLOOKUP($N309&amp;$M309,數值索引!$B$3:$G$43,5,FALSE),數值索引!$L$4:$R$10,程式讀取頁!$G309+1,FALSE)*VLOOKUP($H309,數值索引!$L$14:$N$22,3,FALSE))</f>
        <v>237</v>
      </c>
      <c r="T309" s="74">
        <f>INT(HLOOKUP(VLOOKUP($N309&amp;$M309,數值索引!$B$3:$G$43,6,FALSE),數值索引!$L$4:$R$10,程式讀取頁!$G309+1,FALSE)*VLOOKUP($H309,數值索引!$L$14:$N$22,3,FALSE))</f>
        <v>173</v>
      </c>
      <c r="U309" s="75"/>
      <c r="V309" s="75"/>
      <c r="W309" s="75"/>
      <c r="X309" s="75">
        <v>0</v>
      </c>
      <c r="Y309" s="75">
        <v>0</v>
      </c>
      <c r="Z309" s="75">
        <v>1</v>
      </c>
      <c r="AA309" s="75">
        <v>0</v>
      </c>
      <c r="AB309" s="107">
        <v>7</v>
      </c>
      <c r="AC309" s="107">
        <v>-12</v>
      </c>
      <c r="AD309" s="107">
        <v>30</v>
      </c>
    </row>
    <row r="310" spans="1:31">
      <c r="A310" s="75">
        <v>1</v>
      </c>
      <c r="B310" s="201">
        <v>30170081</v>
      </c>
      <c r="C310" s="75"/>
      <c r="D310" s="75" t="s">
        <v>1349</v>
      </c>
      <c r="E310" s="75" t="s">
        <v>1350</v>
      </c>
      <c r="F310" s="75" t="s">
        <v>898</v>
      </c>
      <c r="G310" s="75">
        <v>4</v>
      </c>
      <c r="H310" s="75">
        <v>8</v>
      </c>
      <c r="I310" s="75">
        <v>3017</v>
      </c>
      <c r="J310" s="75">
        <v>17</v>
      </c>
      <c r="K310" s="75"/>
      <c r="L310" s="75">
        <v>1</v>
      </c>
      <c r="M310" s="94" t="s">
        <v>732</v>
      </c>
      <c r="N310" s="158" t="s">
        <v>790</v>
      </c>
      <c r="O310" s="94">
        <f>VLOOKUP(M310,數值索引!$I:$J,2,FALSE)</f>
        <v>31700001</v>
      </c>
      <c r="P310" s="74">
        <f>INT(HLOOKUP(VLOOKUP($N310&amp;$M310,數值索引!$B$3:$G$43,2,FALSE),數值索引!$L$4:$R$10,程式讀取頁!$G310+1,FALSE)*VLOOKUP($H310,數值索引!$L$14:$N$22,3,FALSE))</f>
        <v>66</v>
      </c>
      <c r="Q310" s="74">
        <f>INT(HLOOKUP(VLOOKUP($N310&amp;$M310,數值索引!$B$3:$G$43,3,FALSE),數值索引!$L$4:$R$10,程式讀取頁!$G310+1,FALSE)*VLOOKUP($H310,數值索引!$L$14:$N$22,3,FALSE))</f>
        <v>399</v>
      </c>
      <c r="R310" s="74">
        <f>INT(HLOOKUP(VLOOKUP($N310&amp;$M310,數值索引!$B$3:$G$43,4,FALSE),數值索引!$L$4:$R$10,程式讀取頁!$G310+1,FALSE)*VLOOKUP($H310,數值索引!$L$14:$N$22,3,FALSE))</f>
        <v>147</v>
      </c>
      <c r="S310" s="74">
        <f>INT(HLOOKUP(VLOOKUP($N310&amp;$M310,數值索引!$B$3:$G$43,5,FALSE),數值索引!$L$4:$R$10,程式讀取頁!$G310+1,FALSE)*VLOOKUP($H310,數值索引!$L$14:$N$22,3,FALSE))</f>
        <v>289</v>
      </c>
      <c r="T310" s="74">
        <f>INT(HLOOKUP(VLOOKUP($N310&amp;$M310,數值索引!$B$3:$G$43,6,FALSE),數值索引!$L$4:$R$10,程式讀取頁!$G310+1,FALSE)*VLOOKUP($H310,數值索引!$L$14:$N$22,3,FALSE))</f>
        <v>204</v>
      </c>
      <c r="U310" s="75"/>
      <c r="V310" s="75"/>
      <c r="W310" s="75"/>
      <c r="X310" s="75">
        <v>0</v>
      </c>
      <c r="Y310" s="75">
        <v>0</v>
      </c>
      <c r="Z310" s="75">
        <v>1</v>
      </c>
      <c r="AA310" s="75">
        <v>0</v>
      </c>
      <c r="AB310" s="107">
        <v>7</v>
      </c>
      <c r="AC310" s="107">
        <v>-12</v>
      </c>
      <c r="AD310" s="107">
        <v>30</v>
      </c>
    </row>
    <row r="311" spans="1:31">
      <c r="A311" s="75">
        <v>1</v>
      </c>
      <c r="B311" s="201">
        <v>30170082</v>
      </c>
      <c r="C311" s="75"/>
      <c r="D311" s="75" t="s">
        <v>1351</v>
      </c>
      <c r="E311" s="75" t="s">
        <v>1352</v>
      </c>
      <c r="F311" s="75" t="s">
        <v>899</v>
      </c>
      <c r="G311" s="75">
        <v>5</v>
      </c>
      <c r="H311" s="75">
        <v>8</v>
      </c>
      <c r="I311" s="75">
        <v>3017</v>
      </c>
      <c r="J311" s="75">
        <v>17</v>
      </c>
      <c r="K311" s="75"/>
      <c r="L311" s="75">
        <v>1</v>
      </c>
      <c r="M311" s="94" t="s">
        <v>732</v>
      </c>
      <c r="N311" s="158" t="s">
        <v>790</v>
      </c>
      <c r="O311" s="94">
        <f>VLOOKUP(M311,數值索引!$I:$J,2,FALSE)</f>
        <v>31700001</v>
      </c>
      <c r="P311" s="74">
        <f>INT(HLOOKUP(VLOOKUP($N311&amp;$M311,數值索引!$B$3:$G$43,2,FALSE),數值索引!$L$4:$R$10,程式讀取頁!$G311+1,FALSE)*VLOOKUP($H311,數值索引!$L$14:$N$22,3,FALSE))</f>
        <v>72</v>
      </c>
      <c r="Q311" s="74">
        <f>INT(HLOOKUP(VLOOKUP($N311&amp;$M311,數值索引!$B$3:$G$43,3,FALSE),數值索引!$L$4:$R$10,程式讀取頁!$G311+1,FALSE)*VLOOKUP($H311,數值索引!$L$14:$N$22,3,FALSE))</f>
        <v>502</v>
      </c>
      <c r="R311" s="74">
        <f>INT(HLOOKUP(VLOOKUP($N311&amp;$M311,數值索引!$B$3:$G$43,4,FALSE),數值索引!$L$4:$R$10,程式讀取頁!$G311+1,FALSE)*VLOOKUP($H311,數值索引!$L$14:$N$22,3,FALSE))</f>
        <v>167</v>
      </c>
      <c r="S311" s="74">
        <f>INT(HLOOKUP(VLOOKUP($N311&amp;$M311,數值索引!$B$3:$G$43,5,FALSE),數值索引!$L$4:$R$10,程式讀取頁!$G311+1,FALSE)*VLOOKUP($H311,數值索引!$L$14:$N$22,3,FALSE))</f>
        <v>352</v>
      </c>
      <c r="T311" s="74">
        <f>INT(HLOOKUP(VLOOKUP($N311&amp;$M311,數值索引!$B$3:$G$43,6,FALSE),數值索引!$L$4:$R$10,程式讀取頁!$G311+1,FALSE)*VLOOKUP($H311,數值索引!$L$14:$N$22,3,FALSE))</f>
        <v>240</v>
      </c>
      <c r="U311" s="75"/>
      <c r="V311" s="75"/>
      <c r="W311" s="75"/>
      <c r="X311" s="75">
        <v>0</v>
      </c>
      <c r="Y311" s="75">
        <v>0</v>
      </c>
      <c r="Z311" s="75">
        <v>0</v>
      </c>
      <c r="AA311" s="75">
        <v>0</v>
      </c>
      <c r="AB311" s="107">
        <v>7</v>
      </c>
      <c r="AC311" s="107">
        <v>-12</v>
      </c>
      <c r="AD311" s="107">
        <v>30</v>
      </c>
    </row>
    <row r="312" spans="1:31" s="225" customFormat="1">
      <c r="A312" s="221">
        <v>1</v>
      </c>
      <c r="B312" s="222">
        <v>30180001</v>
      </c>
      <c r="C312" s="221">
        <v>10</v>
      </c>
      <c r="D312" s="75" t="s">
        <v>1353</v>
      </c>
      <c r="E312" s="75" t="s">
        <v>1354</v>
      </c>
      <c r="F312" s="221" t="s">
        <v>608</v>
      </c>
      <c r="G312" s="221">
        <v>4</v>
      </c>
      <c r="H312" s="221">
        <v>8</v>
      </c>
      <c r="I312" s="221">
        <v>3017</v>
      </c>
      <c r="J312" s="221">
        <v>17</v>
      </c>
      <c r="K312" s="221"/>
      <c r="L312" s="221">
        <v>1</v>
      </c>
      <c r="M312" s="223" t="s">
        <v>726</v>
      </c>
      <c r="N312" s="224" t="s">
        <v>786</v>
      </c>
      <c r="O312" s="223">
        <f>VLOOKUP(M312,數值索引!$I:$J,2,FALSE)</f>
        <v>31700000</v>
      </c>
      <c r="P312" s="219">
        <f>INT(HLOOKUP(VLOOKUP($N312&amp;$M312,數值索引!$B$3:$G$43,2,FALSE),數值索引!$L$4:$R$10,程式讀取頁!$G312+1,FALSE)*VLOOKUP($H312,數值索引!$L$14:$N$22,3,FALSE))</f>
        <v>548</v>
      </c>
      <c r="Q312" s="219">
        <f>INT(HLOOKUP(VLOOKUP($N312&amp;$M312,數值索引!$B$3:$G$43,3,FALSE),數值索引!$L$4:$R$10,程式讀取頁!$G312+1,FALSE)*VLOOKUP($H312,數值索引!$L$14:$N$22,3,FALSE))</f>
        <v>204</v>
      </c>
      <c r="R312" s="219">
        <f>INT(HLOOKUP(VLOOKUP($N312&amp;$M312,數值索引!$B$3:$G$43,4,FALSE),數值索引!$L$4:$R$10,程式讀取頁!$G312+1,FALSE)*VLOOKUP($H312,數值索引!$L$14:$N$22,3,FALSE))</f>
        <v>147</v>
      </c>
      <c r="S312" s="219">
        <f>INT(HLOOKUP(VLOOKUP($N312&amp;$M312,數值索引!$B$3:$G$43,5,FALSE),數值索引!$L$4:$R$10,程式讀取頁!$G312+1,FALSE)*VLOOKUP($H312,數值索引!$L$14:$N$22,3,FALSE))</f>
        <v>66</v>
      </c>
      <c r="T312" s="219">
        <f>INT(HLOOKUP(VLOOKUP($N312&amp;$M312,數值索引!$B$3:$G$43,6,FALSE),數值索引!$L$4:$R$10,程式讀取頁!$G312+1,FALSE)*VLOOKUP($H312,數值索引!$L$14:$N$22,3,FALSE))</f>
        <v>66</v>
      </c>
      <c r="U312" s="221"/>
      <c r="V312" s="221"/>
      <c r="W312" s="221"/>
      <c r="X312" s="221">
        <v>0</v>
      </c>
      <c r="Y312" s="221">
        <v>0</v>
      </c>
      <c r="Z312" s="221">
        <v>0</v>
      </c>
      <c r="AA312" s="221">
        <v>0</v>
      </c>
      <c r="AB312" s="107">
        <v>7</v>
      </c>
      <c r="AC312" s="107">
        <v>-12</v>
      </c>
      <c r="AD312" s="107">
        <v>30</v>
      </c>
      <c r="AE312" s="221"/>
    </row>
    <row r="313" spans="1:31">
      <c r="A313" s="75">
        <v>1</v>
      </c>
      <c r="B313" s="201">
        <v>30180010</v>
      </c>
      <c r="C313" s="75">
        <v>73</v>
      </c>
      <c r="D313" s="75" t="s">
        <v>1355</v>
      </c>
      <c r="E313" s="75" t="s">
        <v>1356</v>
      </c>
      <c r="F313" s="75" t="s">
        <v>455</v>
      </c>
      <c r="G313" s="75">
        <v>4</v>
      </c>
      <c r="H313" s="75">
        <v>8</v>
      </c>
      <c r="I313" s="75">
        <v>3018</v>
      </c>
      <c r="J313" s="75">
        <v>18</v>
      </c>
      <c r="K313" s="75"/>
      <c r="L313" s="75">
        <v>1</v>
      </c>
      <c r="M313" s="94" t="s">
        <v>740</v>
      </c>
      <c r="N313" s="158" t="s">
        <v>790</v>
      </c>
      <c r="O313" s="94">
        <f>VLOOKUP(M313,數值索引!$I:$J,2,FALSE)</f>
        <v>31700003</v>
      </c>
      <c r="P313" s="74">
        <f>INT(HLOOKUP(VLOOKUP($N313&amp;$M313,數值索引!$B$3:$G$43,2,FALSE),數值索引!$L$4:$R$10,程式讀取頁!$G313+1,FALSE)*VLOOKUP($H313,數值索引!$L$14:$N$22,3,FALSE))</f>
        <v>147</v>
      </c>
      <c r="Q313" s="74">
        <f>INT(HLOOKUP(VLOOKUP($N313&amp;$M313,數值索引!$B$3:$G$43,3,FALSE),數值索引!$L$4:$R$10,程式讀取頁!$G313+1,FALSE)*VLOOKUP($H313,數值索引!$L$14:$N$22,3,FALSE))</f>
        <v>66</v>
      </c>
      <c r="R313" s="74">
        <f>INT(HLOOKUP(VLOOKUP($N313&amp;$M313,數值索引!$B$3:$G$43,4,FALSE),數值索引!$L$4:$R$10,程式讀取頁!$G313+1,FALSE)*VLOOKUP($H313,數值索引!$L$14:$N$22,3,FALSE))</f>
        <v>289</v>
      </c>
      <c r="S313" s="74">
        <f>INT(HLOOKUP(VLOOKUP($N313&amp;$M313,數值索引!$B$3:$G$43,5,FALSE),數值索引!$L$4:$R$10,程式讀取頁!$G313+1,FALSE)*VLOOKUP($H313,數值索引!$L$14:$N$22,3,FALSE))</f>
        <v>399</v>
      </c>
      <c r="T313" s="74">
        <f>INT(HLOOKUP(VLOOKUP($N313&amp;$M313,數值索引!$B$3:$G$43,6,FALSE),數值索引!$L$4:$R$10,程式讀取頁!$G313+1,FALSE)*VLOOKUP($H313,數值索引!$L$14:$N$22,3,FALSE))</f>
        <v>204</v>
      </c>
      <c r="U313" s="75">
        <v>31720006</v>
      </c>
      <c r="V313" s="75"/>
      <c r="W313" s="75"/>
      <c r="X313" s="75">
        <v>0</v>
      </c>
      <c r="Y313" s="75">
        <v>0</v>
      </c>
      <c r="Z313" s="75">
        <v>0</v>
      </c>
      <c r="AA313" s="75">
        <v>0</v>
      </c>
      <c r="AB313" s="107">
        <v>-3</v>
      </c>
      <c r="AC313" s="107">
        <v>-3</v>
      </c>
      <c r="AD313" s="107">
        <v>30</v>
      </c>
    </row>
    <row r="314" spans="1:31">
      <c r="A314" s="75">
        <v>1</v>
      </c>
      <c r="B314" s="201">
        <v>30180020</v>
      </c>
      <c r="C314" s="75">
        <v>84</v>
      </c>
      <c r="D314" s="75" t="s">
        <v>1357</v>
      </c>
      <c r="E314" s="75" t="s">
        <v>1358</v>
      </c>
      <c r="F314" s="75" t="s">
        <v>588</v>
      </c>
      <c r="G314" s="75">
        <v>4</v>
      </c>
      <c r="H314" s="75">
        <v>8</v>
      </c>
      <c r="I314" s="75">
        <v>3018</v>
      </c>
      <c r="J314" s="75">
        <v>18</v>
      </c>
      <c r="K314" s="75"/>
      <c r="L314" s="75">
        <v>1</v>
      </c>
      <c r="M314" s="94" t="s">
        <v>737</v>
      </c>
      <c r="N314" s="158" t="s">
        <v>790</v>
      </c>
      <c r="O314" s="94">
        <f>VLOOKUP(M314,數值索引!$I:$J,2,FALSE)</f>
        <v>31700002</v>
      </c>
      <c r="P314" s="74">
        <f>INT(HLOOKUP(VLOOKUP($N314&amp;$M314,數值索引!$B$3:$G$43,2,FALSE),數值索引!$L$4:$R$10,程式讀取頁!$G314+1,FALSE)*VLOOKUP($H314,數值索引!$L$14:$N$22,3,FALSE))</f>
        <v>204</v>
      </c>
      <c r="Q314" s="74">
        <f>INT(HLOOKUP(VLOOKUP($N314&amp;$M314,數值索引!$B$3:$G$43,3,FALSE),數值索引!$L$4:$R$10,程式讀取頁!$G314+1,FALSE)*VLOOKUP($H314,數值索引!$L$14:$N$22,3,FALSE))</f>
        <v>147</v>
      </c>
      <c r="R314" s="74">
        <f>INT(HLOOKUP(VLOOKUP($N314&amp;$M314,數值索引!$B$3:$G$43,4,FALSE),數值索引!$L$4:$R$10,程式讀取頁!$G314+1,FALSE)*VLOOKUP($H314,數值索引!$L$14:$N$22,3,FALSE))</f>
        <v>399</v>
      </c>
      <c r="S314" s="74">
        <f>INT(HLOOKUP(VLOOKUP($N314&amp;$M314,數值索引!$B$3:$G$43,5,FALSE),數值索引!$L$4:$R$10,程式讀取頁!$G314+1,FALSE)*VLOOKUP($H314,數值索引!$L$14:$N$22,3,FALSE))</f>
        <v>66</v>
      </c>
      <c r="T314" s="74">
        <f>INT(HLOOKUP(VLOOKUP($N314&amp;$M314,數值索引!$B$3:$G$43,6,FALSE),數值索引!$L$4:$R$10,程式讀取頁!$G314+1,FALSE)*VLOOKUP($H314,數值索引!$L$14:$N$22,3,FALSE))</f>
        <v>289</v>
      </c>
      <c r="U314" s="75"/>
      <c r="V314" s="75"/>
      <c r="W314" s="75"/>
      <c r="X314" s="75">
        <v>0</v>
      </c>
      <c r="Y314" s="75">
        <v>0</v>
      </c>
      <c r="Z314" s="75">
        <v>0</v>
      </c>
      <c r="AA314" s="75">
        <v>0</v>
      </c>
      <c r="AB314" s="107">
        <v>-3</v>
      </c>
      <c r="AC314" s="107">
        <v>-3</v>
      </c>
      <c r="AD314" s="107">
        <v>30</v>
      </c>
    </row>
    <row r="315" spans="1:31">
      <c r="A315" s="75">
        <v>1</v>
      </c>
      <c r="B315" s="201">
        <v>30180030</v>
      </c>
      <c r="C315" s="75">
        <v>98</v>
      </c>
      <c r="D315" s="75" t="s">
        <v>1359</v>
      </c>
      <c r="E315" s="75" t="s">
        <v>1360</v>
      </c>
      <c r="F315" s="75" t="s">
        <v>596</v>
      </c>
      <c r="G315" s="75">
        <v>5</v>
      </c>
      <c r="H315" s="75">
        <v>8</v>
      </c>
      <c r="I315" s="75">
        <v>3018</v>
      </c>
      <c r="J315" s="75">
        <v>18</v>
      </c>
      <c r="K315" s="75"/>
      <c r="L315" s="75">
        <v>1</v>
      </c>
      <c r="M315" s="94" t="s">
        <v>743</v>
      </c>
      <c r="N315" s="158" t="s">
        <v>790</v>
      </c>
      <c r="O315" s="94">
        <f>VLOOKUP(M315,數值索引!$I:$J,2,FALSE)</f>
        <v>31700004</v>
      </c>
      <c r="P315" s="74">
        <f>INT(HLOOKUP(VLOOKUP($N315&amp;$M315,數值索引!$B$3:$G$43,2,FALSE),數值索引!$L$4:$R$10,程式讀取頁!$G315+1,FALSE)*VLOOKUP($H315,數值索引!$L$14:$N$22,3,FALSE))</f>
        <v>72</v>
      </c>
      <c r="Q315" s="74">
        <f>INT(HLOOKUP(VLOOKUP($N315&amp;$M315,數值索引!$B$3:$G$43,3,FALSE),數值索引!$L$4:$R$10,程式讀取頁!$G315+1,FALSE)*VLOOKUP($H315,數值索引!$L$14:$N$22,3,FALSE))</f>
        <v>352</v>
      </c>
      <c r="R315" s="74">
        <f>INT(HLOOKUP(VLOOKUP($N315&amp;$M315,數值索引!$B$3:$G$43,4,FALSE),數值索引!$L$4:$R$10,程式讀取頁!$G315+1,FALSE)*VLOOKUP($H315,數值索引!$L$14:$N$22,3,FALSE))</f>
        <v>240</v>
      </c>
      <c r="S315" s="74">
        <f>INT(HLOOKUP(VLOOKUP($N315&amp;$M315,數值索引!$B$3:$G$43,5,FALSE),數值索引!$L$4:$R$10,程式讀取頁!$G315+1,FALSE)*VLOOKUP($H315,數值索引!$L$14:$N$22,3,FALSE))</f>
        <v>167</v>
      </c>
      <c r="T315" s="74">
        <f>INT(HLOOKUP(VLOOKUP($N315&amp;$M315,數值索引!$B$3:$G$43,6,FALSE),數值索引!$L$4:$R$10,程式讀取頁!$G315+1,FALSE)*VLOOKUP($H315,數值索引!$L$14:$N$22,3,FALSE))</f>
        <v>502</v>
      </c>
      <c r="U315" s="75">
        <v>31720009</v>
      </c>
      <c r="V315" s="75"/>
      <c r="W315" s="75"/>
      <c r="X315" s="75">
        <v>0</v>
      </c>
      <c r="Y315" s="75">
        <v>0</v>
      </c>
      <c r="Z315" s="75">
        <v>0</v>
      </c>
      <c r="AA315" s="75">
        <v>0</v>
      </c>
      <c r="AB315" s="107">
        <v>-3</v>
      </c>
      <c r="AC315" s="107">
        <v>-3</v>
      </c>
      <c r="AD315" s="107">
        <v>30</v>
      </c>
    </row>
    <row r="316" spans="1:31">
      <c r="A316" s="75">
        <v>1</v>
      </c>
      <c r="B316" s="201">
        <v>30180040</v>
      </c>
      <c r="C316" s="75">
        <v>116</v>
      </c>
      <c r="D316" s="75" t="s">
        <v>1361</v>
      </c>
      <c r="E316" s="75" t="s">
        <v>1362</v>
      </c>
      <c r="F316" s="75" t="s">
        <v>471</v>
      </c>
      <c r="G316" s="75">
        <v>4</v>
      </c>
      <c r="H316" s="75">
        <v>8</v>
      </c>
      <c r="I316" s="75">
        <v>3018</v>
      </c>
      <c r="J316" s="75">
        <v>18</v>
      </c>
      <c r="K316" s="75"/>
      <c r="L316" s="75">
        <v>1</v>
      </c>
      <c r="M316" s="94" t="s">
        <v>745</v>
      </c>
      <c r="N316" s="158" t="s">
        <v>790</v>
      </c>
      <c r="O316" s="94">
        <f>VLOOKUP(M316,數值索引!$I:$J,2,FALSE)</f>
        <v>31700004</v>
      </c>
      <c r="P316" s="74">
        <f>INT(HLOOKUP(VLOOKUP($N316&amp;$M316,數值索引!$B$3:$G$43,2,FALSE),數值索引!$L$4:$R$10,程式讀取頁!$G316+1,FALSE)*VLOOKUP($H316,數值索引!$L$14:$N$22,3,FALSE))</f>
        <v>204</v>
      </c>
      <c r="Q316" s="74">
        <f>INT(HLOOKUP(VLOOKUP($N316&amp;$M316,數值索引!$B$3:$G$43,3,FALSE),數值索引!$L$4:$R$10,程式讀取頁!$G316+1,FALSE)*VLOOKUP($H316,數值索引!$L$14:$N$22,3,FALSE))</f>
        <v>147</v>
      </c>
      <c r="R316" s="74">
        <f>INT(HLOOKUP(VLOOKUP($N316&amp;$M316,數值索引!$B$3:$G$43,4,FALSE),數值索引!$L$4:$R$10,程式讀取頁!$G316+1,FALSE)*VLOOKUP($H316,數值索引!$L$14:$N$22,3,FALSE))</f>
        <v>66</v>
      </c>
      <c r="S316" s="74">
        <f>INT(HLOOKUP(VLOOKUP($N316&amp;$M316,數值索引!$B$3:$G$43,5,FALSE),數值索引!$L$4:$R$10,程式讀取頁!$G316+1,FALSE)*VLOOKUP($H316,數值索引!$L$14:$N$22,3,FALSE))</f>
        <v>289</v>
      </c>
      <c r="T316" s="74">
        <f>INT(HLOOKUP(VLOOKUP($N316&amp;$M316,數值索引!$B$3:$G$43,6,FALSE),數值索引!$L$4:$R$10,程式讀取頁!$G316+1,FALSE)*VLOOKUP($H316,數值索引!$L$14:$N$22,3,FALSE))</f>
        <v>399</v>
      </c>
      <c r="U316" s="75">
        <v>31720009</v>
      </c>
      <c r="V316" s="75"/>
      <c r="W316" s="75"/>
      <c r="X316" s="75">
        <v>0</v>
      </c>
      <c r="Y316" s="75">
        <v>0</v>
      </c>
      <c r="Z316" s="75">
        <v>0</v>
      </c>
      <c r="AA316" s="75">
        <v>0</v>
      </c>
      <c r="AB316" s="107">
        <v>-3</v>
      </c>
      <c r="AC316" s="107">
        <v>-3</v>
      </c>
      <c r="AD316" s="107">
        <v>30</v>
      </c>
    </row>
    <row r="317" spans="1:31">
      <c r="A317" s="75">
        <v>1</v>
      </c>
      <c r="B317" s="201">
        <v>30180050</v>
      </c>
      <c r="C317" s="75">
        <v>117</v>
      </c>
      <c r="D317" s="75" t="s">
        <v>1363</v>
      </c>
      <c r="E317" s="75" t="s">
        <v>1364</v>
      </c>
      <c r="F317" s="75" t="s">
        <v>472</v>
      </c>
      <c r="G317" s="75">
        <v>5</v>
      </c>
      <c r="H317" s="75">
        <v>8</v>
      </c>
      <c r="I317" s="75">
        <v>3018</v>
      </c>
      <c r="J317" s="75">
        <v>18</v>
      </c>
      <c r="K317" s="75"/>
      <c r="L317" s="75">
        <v>1</v>
      </c>
      <c r="M317" s="94" t="s">
        <v>735</v>
      </c>
      <c r="N317" s="158" t="s">
        <v>790</v>
      </c>
      <c r="O317" s="94">
        <f>VLOOKUP(M317,數值索引!$I:$J,2,FALSE)</f>
        <v>31700002</v>
      </c>
      <c r="P317" s="74">
        <f>INT(HLOOKUP(VLOOKUP($N317&amp;$M317,數值索引!$B$3:$G$43,2,FALSE),數值索引!$L$4:$R$10,程式讀取頁!$G317+1,FALSE)*VLOOKUP($H317,數值索引!$L$14:$N$22,3,FALSE))</f>
        <v>72</v>
      </c>
      <c r="Q317" s="74">
        <f>INT(HLOOKUP(VLOOKUP($N317&amp;$M317,數值索引!$B$3:$G$43,3,FALSE),數值索引!$L$4:$R$10,程式讀取頁!$G317+1,FALSE)*VLOOKUP($H317,數值索引!$L$14:$N$22,3,FALSE))</f>
        <v>352</v>
      </c>
      <c r="R317" s="74">
        <f>INT(HLOOKUP(VLOOKUP($N317&amp;$M317,數值索引!$B$3:$G$43,4,FALSE),數值索引!$L$4:$R$10,程式讀取頁!$G317+1,FALSE)*VLOOKUP($H317,數值索引!$L$14:$N$22,3,FALSE))</f>
        <v>502</v>
      </c>
      <c r="S317" s="74">
        <f>INT(HLOOKUP(VLOOKUP($N317&amp;$M317,數值索引!$B$3:$G$43,5,FALSE),數值索引!$L$4:$R$10,程式讀取頁!$G317+1,FALSE)*VLOOKUP($H317,數值索引!$L$14:$N$22,3,FALSE))</f>
        <v>240</v>
      </c>
      <c r="T317" s="74">
        <f>INT(HLOOKUP(VLOOKUP($N317&amp;$M317,數值索引!$B$3:$G$43,6,FALSE),數值索引!$L$4:$R$10,程式讀取頁!$G317+1,FALSE)*VLOOKUP($H317,數值索引!$L$14:$N$22,3,FALSE))</f>
        <v>167</v>
      </c>
      <c r="U317" s="75"/>
      <c r="V317" s="75"/>
      <c r="W317" s="75"/>
      <c r="X317" s="75">
        <v>0</v>
      </c>
      <c r="Y317" s="75">
        <v>0</v>
      </c>
      <c r="Z317" s="75">
        <v>0</v>
      </c>
      <c r="AA317" s="75">
        <v>0</v>
      </c>
      <c r="AB317" s="107">
        <v>-3</v>
      </c>
      <c r="AC317" s="107">
        <v>-3</v>
      </c>
      <c r="AD317" s="107">
        <v>30</v>
      </c>
    </row>
    <row r="318" spans="1:31">
      <c r="A318" s="75">
        <v>1</v>
      </c>
      <c r="B318" s="201">
        <v>30180060</v>
      </c>
      <c r="C318" s="75">
        <v>48</v>
      </c>
      <c r="D318" s="75" t="s">
        <v>1365</v>
      </c>
      <c r="E318" s="75" t="s">
        <v>1366</v>
      </c>
      <c r="F318" s="75" t="s">
        <v>484</v>
      </c>
      <c r="G318" s="75">
        <v>5</v>
      </c>
      <c r="H318" s="75">
        <v>8</v>
      </c>
      <c r="I318" s="75">
        <v>3018</v>
      </c>
      <c r="J318" s="75">
        <v>18</v>
      </c>
      <c r="K318" s="75"/>
      <c r="L318" s="75">
        <v>1</v>
      </c>
      <c r="M318" s="94" t="s">
        <v>730</v>
      </c>
      <c r="N318" s="158" t="s">
        <v>790</v>
      </c>
      <c r="O318" s="94">
        <f>VLOOKUP(M318,數值索引!$I:$J,2,FALSE)</f>
        <v>31700001</v>
      </c>
      <c r="P318" s="74">
        <f>INT(HLOOKUP(VLOOKUP($N318&amp;$M318,數值索引!$B$3:$G$43,2,FALSE),數值索引!$L$4:$R$10,程式讀取頁!$G318+1,FALSE)*VLOOKUP($H318,數值索引!$L$14:$N$22,3,FALSE))</f>
        <v>352</v>
      </c>
      <c r="Q318" s="74">
        <f>INT(HLOOKUP(VLOOKUP($N318&amp;$M318,數值索引!$B$3:$G$43,3,FALSE),數值索引!$L$4:$R$10,程式讀取頁!$G318+1,FALSE)*VLOOKUP($H318,數值索引!$L$14:$N$22,3,FALSE))</f>
        <v>502</v>
      </c>
      <c r="R318" s="74">
        <f>INT(HLOOKUP(VLOOKUP($N318&amp;$M318,數值索引!$B$3:$G$43,4,FALSE),數值索引!$L$4:$R$10,程式讀取頁!$G318+1,FALSE)*VLOOKUP($H318,數值索引!$L$14:$N$22,3,FALSE))</f>
        <v>240</v>
      </c>
      <c r="S318" s="74">
        <f>INT(HLOOKUP(VLOOKUP($N318&amp;$M318,數值索引!$B$3:$G$43,5,FALSE),數值索引!$L$4:$R$10,程式讀取頁!$G318+1,FALSE)*VLOOKUP($H318,數值索引!$L$14:$N$22,3,FALSE))</f>
        <v>72</v>
      </c>
      <c r="T318" s="74">
        <f>INT(HLOOKUP(VLOOKUP($N318&amp;$M318,數值索引!$B$3:$G$43,6,FALSE),數值索引!$L$4:$R$10,程式讀取頁!$G318+1,FALSE)*VLOOKUP($H318,數值索引!$L$14:$N$22,3,FALSE))</f>
        <v>167</v>
      </c>
      <c r="U318" s="75">
        <v>31720005</v>
      </c>
      <c r="V318" s="75"/>
      <c r="W318" s="75"/>
      <c r="X318" s="75">
        <v>0</v>
      </c>
      <c r="Y318" s="75">
        <v>0</v>
      </c>
      <c r="Z318" s="75">
        <v>0</v>
      </c>
      <c r="AA318" s="75">
        <v>0</v>
      </c>
      <c r="AB318" s="107">
        <v>-3</v>
      </c>
      <c r="AC318" s="107">
        <v>-3</v>
      </c>
      <c r="AD318" s="107">
        <v>30</v>
      </c>
    </row>
    <row r="319" spans="1:31">
      <c r="A319" s="75">
        <v>1</v>
      </c>
      <c r="B319" s="201">
        <v>30190000</v>
      </c>
      <c r="C319" s="75">
        <v>11</v>
      </c>
      <c r="D319" s="75" t="s">
        <v>1367</v>
      </c>
      <c r="E319" s="75" t="s">
        <v>1368</v>
      </c>
      <c r="F319" s="75" t="s">
        <v>647</v>
      </c>
      <c r="G319" s="75">
        <v>2</v>
      </c>
      <c r="H319" s="75">
        <v>8</v>
      </c>
      <c r="I319" s="75">
        <v>3019</v>
      </c>
      <c r="J319" s="75">
        <v>19</v>
      </c>
      <c r="K319" s="75"/>
      <c r="L319" s="75">
        <v>1</v>
      </c>
      <c r="M319" s="94" t="s">
        <v>729</v>
      </c>
      <c r="N319" s="158" t="s">
        <v>790</v>
      </c>
      <c r="O319" s="94">
        <f>VLOOKUP(M319,數值索引!$I:$J,2,FALSE)</f>
        <v>31700000</v>
      </c>
      <c r="P319" s="74">
        <f>INT(HLOOKUP(VLOOKUP($N319&amp;$M319,數值索引!$B$3:$G$43,2,FALSE),數值索引!$L$4:$R$10,程式讀取頁!$G319+1,FALSE)*VLOOKUP($H319,數值索引!$L$14:$N$22,3,FALSE))</f>
        <v>252</v>
      </c>
      <c r="Q319" s="74">
        <f>INT(HLOOKUP(VLOOKUP($N319&amp;$M319,數值索引!$B$3:$G$43,3,FALSE),數值索引!$L$4:$R$10,程式讀取頁!$G319+1,FALSE)*VLOOKUP($H319,數值索引!$L$14:$N$22,3,FALSE))</f>
        <v>114</v>
      </c>
      <c r="R319" s="74">
        <f>INT(HLOOKUP(VLOOKUP($N319&amp;$M319,數值索引!$B$3:$G$43,4,FALSE),數值索引!$L$4:$R$10,程式讀取頁!$G319+1,FALSE)*VLOOKUP($H319,數值索引!$L$14:$N$22,3,FALSE))</f>
        <v>55</v>
      </c>
      <c r="S319" s="74">
        <f>INT(HLOOKUP(VLOOKUP($N319&amp;$M319,數值索引!$B$3:$G$43,5,FALSE),數值索引!$L$4:$R$10,程式讀取頁!$G319+1,FALSE)*VLOOKUP($H319,數值索引!$L$14:$N$22,3,FALSE))</f>
        <v>147</v>
      </c>
      <c r="T319" s="74">
        <f>INT(HLOOKUP(VLOOKUP($N319&amp;$M319,數值索引!$B$3:$G$43,6,FALSE),數值索引!$L$4:$R$10,程式讀取頁!$G319+1,FALSE)*VLOOKUP($H319,數值索引!$L$14:$N$22,3,FALSE))</f>
        <v>195</v>
      </c>
      <c r="U319" s="75"/>
      <c r="V319" s="75"/>
      <c r="W319" s="75"/>
      <c r="X319" s="75">
        <v>0</v>
      </c>
      <c r="Y319" s="75">
        <v>0</v>
      </c>
      <c r="Z319" s="75">
        <v>1</v>
      </c>
      <c r="AA319" s="75">
        <v>0</v>
      </c>
      <c r="AB319" s="107">
        <v>7</v>
      </c>
      <c r="AC319" s="107">
        <v>-13</v>
      </c>
      <c r="AD319" s="107">
        <v>30</v>
      </c>
      <c r="AE319" s="75"/>
    </row>
    <row r="320" spans="1:31">
      <c r="A320" s="75">
        <v>1</v>
      </c>
      <c r="B320" s="201">
        <v>30190001</v>
      </c>
      <c r="C320" s="75">
        <v>12</v>
      </c>
      <c r="D320" s="75" t="s">
        <v>1369</v>
      </c>
      <c r="E320" s="75" t="s">
        <v>1370</v>
      </c>
      <c r="F320" s="75" t="s">
        <v>648</v>
      </c>
      <c r="G320" s="75">
        <v>4</v>
      </c>
      <c r="H320" s="75">
        <v>8</v>
      </c>
      <c r="I320" s="75">
        <v>3019</v>
      </c>
      <c r="J320" s="75">
        <v>19</v>
      </c>
      <c r="K320" s="75"/>
      <c r="L320" s="75">
        <v>1</v>
      </c>
      <c r="M320" s="94" t="s">
        <v>729</v>
      </c>
      <c r="N320" s="158" t="s">
        <v>786</v>
      </c>
      <c r="O320" s="94">
        <f>VLOOKUP(M320,數值索引!$I:$J,2,FALSE)</f>
        <v>31700000</v>
      </c>
      <c r="P320" s="74">
        <f>INT(HLOOKUP(VLOOKUP($N320&amp;$M320,數值索引!$B$3:$G$43,2,FALSE),數值索引!$L$4:$R$10,程式讀取頁!$G320+1,FALSE)*VLOOKUP($H320,數值索引!$L$14:$N$22,3,FALSE))</f>
        <v>548</v>
      </c>
      <c r="Q320" s="74">
        <f>INT(HLOOKUP(VLOOKUP($N320&amp;$M320,數值索引!$B$3:$G$43,3,FALSE),數值索引!$L$4:$R$10,程式讀取頁!$G320+1,FALSE)*VLOOKUP($H320,數值索引!$L$14:$N$22,3,FALSE))</f>
        <v>147</v>
      </c>
      <c r="R320" s="74">
        <f>INT(HLOOKUP(VLOOKUP($N320&amp;$M320,數值索引!$B$3:$G$43,4,FALSE),數值索引!$L$4:$R$10,程式讀取頁!$G320+1,FALSE)*VLOOKUP($H320,數值索引!$L$14:$N$22,3,FALSE))</f>
        <v>66</v>
      </c>
      <c r="S320" s="74">
        <f>INT(HLOOKUP(VLOOKUP($N320&amp;$M320,數值索引!$B$3:$G$43,5,FALSE),數值索引!$L$4:$R$10,程式讀取頁!$G320+1,FALSE)*VLOOKUP($H320,數值索引!$L$14:$N$22,3,FALSE))</f>
        <v>66</v>
      </c>
      <c r="T320" s="74">
        <f>INT(HLOOKUP(VLOOKUP($N320&amp;$M320,數值索引!$B$3:$G$43,6,FALSE),數值索引!$L$4:$R$10,程式讀取頁!$G320+1,FALSE)*VLOOKUP($H320,數值索引!$L$14:$N$22,3,FALSE))</f>
        <v>204</v>
      </c>
      <c r="U320" s="75"/>
      <c r="V320" s="75"/>
      <c r="W320" s="75"/>
      <c r="X320" s="75">
        <v>0</v>
      </c>
      <c r="Y320" s="75">
        <v>0</v>
      </c>
      <c r="Z320" s="75">
        <v>0</v>
      </c>
      <c r="AA320" s="75">
        <v>0</v>
      </c>
      <c r="AB320" s="107">
        <v>7</v>
      </c>
      <c r="AC320" s="107">
        <v>-13</v>
      </c>
      <c r="AD320" s="107">
        <v>30</v>
      </c>
      <c r="AE320" s="75"/>
    </row>
    <row r="321" spans="1:31">
      <c r="A321" s="75">
        <v>1</v>
      </c>
      <c r="B321" s="201">
        <v>30190010</v>
      </c>
      <c r="C321" s="75">
        <v>13</v>
      </c>
      <c r="D321" s="75" t="s">
        <v>1371</v>
      </c>
      <c r="E321" s="75" t="s">
        <v>1372</v>
      </c>
      <c r="F321" s="75" t="s">
        <v>649</v>
      </c>
      <c r="G321" s="75">
        <v>3</v>
      </c>
      <c r="H321" s="75">
        <v>8</v>
      </c>
      <c r="I321" s="75">
        <v>3019</v>
      </c>
      <c r="J321" s="75">
        <v>19</v>
      </c>
      <c r="K321" s="75"/>
      <c r="L321" s="75">
        <v>1</v>
      </c>
      <c r="M321" s="94" t="s">
        <v>742</v>
      </c>
      <c r="N321" s="158" t="s">
        <v>790</v>
      </c>
      <c r="O321" s="94">
        <f>VLOOKUP(M321,數值索引!$I:$J,2,FALSE)</f>
        <v>31700004</v>
      </c>
      <c r="P321" s="74">
        <f>INT(HLOOKUP(VLOOKUP($N321&amp;$M321,數值索引!$B$3:$G$43,2,FALSE),數值索引!$L$4:$R$10,程式讀取頁!$G321+1,FALSE)*VLOOKUP($H321,數值索引!$L$14:$N$22,3,FALSE))</f>
        <v>237</v>
      </c>
      <c r="Q321" s="74">
        <f>INT(HLOOKUP(VLOOKUP($N321&amp;$M321,數值索引!$B$3:$G$43,3,FALSE),數值索引!$L$4:$R$10,程式讀取頁!$G321+1,FALSE)*VLOOKUP($H321,數值索引!$L$14:$N$22,3,FALSE))</f>
        <v>173</v>
      </c>
      <c r="R321" s="74">
        <f>INT(HLOOKUP(VLOOKUP($N321&amp;$M321,數值索引!$B$3:$G$43,4,FALSE),數值索引!$L$4:$R$10,程式讀取頁!$G321+1,FALSE)*VLOOKUP($H321,數值索引!$L$14:$N$22,3,FALSE))</f>
        <v>129</v>
      </c>
      <c r="S321" s="74">
        <f>INT(HLOOKUP(VLOOKUP($N321&amp;$M321,數值索引!$B$3:$G$43,5,FALSE),數值索引!$L$4:$R$10,程式讀取頁!$G321+1,FALSE)*VLOOKUP($H321,數值索引!$L$14:$N$22,3,FALSE))</f>
        <v>60</v>
      </c>
      <c r="T321" s="74">
        <f>INT(HLOOKUP(VLOOKUP($N321&amp;$M321,數值索引!$B$3:$G$43,6,FALSE),數值索引!$L$4:$R$10,程式讀取頁!$G321+1,FALSE)*VLOOKUP($H321,數值索引!$L$14:$N$22,3,FALSE))</f>
        <v>317</v>
      </c>
      <c r="U321" s="75">
        <v>31720001</v>
      </c>
      <c r="V321" s="75"/>
      <c r="W321" s="75"/>
      <c r="X321" s="75">
        <v>0</v>
      </c>
      <c r="Y321" s="75">
        <v>0</v>
      </c>
      <c r="Z321" s="75">
        <v>0</v>
      </c>
      <c r="AA321" s="75">
        <v>0</v>
      </c>
      <c r="AB321" s="107">
        <v>7</v>
      </c>
      <c r="AC321" s="107">
        <v>-13</v>
      </c>
      <c r="AD321" s="107">
        <v>30</v>
      </c>
      <c r="AE321" s="75"/>
    </row>
    <row r="322" spans="1:31">
      <c r="A322" s="75">
        <v>1</v>
      </c>
      <c r="B322" s="201">
        <v>30190020</v>
      </c>
      <c r="C322" s="75">
        <v>49</v>
      </c>
      <c r="D322" s="75" t="s">
        <v>1373</v>
      </c>
      <c r="E322" s="75" t="s">
        <v>1374</v>
      </c>
      <c r="F322" s="75" t="s">
        <v>503</v>
      </c>
      <c r="G322" s="75">
        <v>5</v>
      </c>
      <c r="H322" s="75">
        <v>8</v>
      </c>
      <c r="I322" s="75">
        <v>3019</v>
      </c>
      <c r="J322" s="75">
        <v>19</v>
      </c>
      <c r="K322" s="75"/>
      <c r="L322" s="75">
        <v>1</v>
      </c>
      <c r="M322" s="94" t="s">
        <v>738</v>
      </c>
      <c r="N322" s="158" t="s">
        <v>790</v>
      </c>
      <c r="O322" s="94">
        <f>VLOOKUP(M322,數值索引!$I:$J,2,FALSE)</f>
        <v>31700003</v>
      </c>
      <c r="P322" s="74">
        <f>INT(HLOOKUP(VLOOKUP($N322&amp;$M322,數值索引!$B$3:$G$43,2,FALSE),數值索引!$L$4:$R$10,程式讀取頁!$G322+1,FALSE)*VLOOKUP($H322,數值索引!$L$14:$N$22,3,FALSE))</f>
        <v>352</v>
      </c>
      <c r="Q322" s="74">
        <f>INT(HLOOKUP(VLOOKUP($N322&amp;$M322,數值索引!$B$3:$G$43,3,FALSE),數值索引!$L$4:$R$10,程式讀取頁!$G322+1,FALSE)*VLOOKUP($H322,數值索引!$L$14:$N$22,3,FALSE))</f>
        <v>240</v>
      </c>
      <c r="R322" s="74">
        <f>INT(HLOOKUP(VLOOKUP($N322&amp;$M322,數值索引!$B$3:$G$43,4,FALSE),數值索引!$L$4:$R$10,程式讀取頁!$G322+1,FALSE)*VLOOKUP($H322,數值索引!$L$14:$N$22,3,FALSE))</f>
        <v>167</v>
      </c>
      <c r="S322" s="74">
        <f>INT(HLOOKUP(VLOOKUP($N322&amp;$M322,數值索引!$B$3:$G$43,5,FALSE),數值索引!$L$4:$R$10,程式讀取頁!$G322+1,FALSE)*VLOOKUP($H322,數值索引!$L$14:$N$22,3,FALSE))</f>
        <v>502</v>
      </c>
      <c r="T322" s="74">
        <f>INT(HLOOKUP(VLOOKUP($N322&amp;$M322,數值索引!$B$3:$G$43,6,FALSE),數值索引!$L$4:$R$10,程式讀取頁!$G322+1,FALSE)*VLOOKUP($H322,數值索引!$L$14:$N$22,3,FALSE))</f>
        <v>72</v>
      </c>
      <c r="U322" s="75">
        <v>31720005</v>
      </c>
      <c r="V322" s="75"/>
      <c r="W322" s="75"/>
      <c r="X322" s="75">
        <v>0</v>
      </c>
      <c r="Y322" s="75">
        <v>0</v>
      </c>
      <c r="Z322" s="75">
        <v>0</v>
      </c>
      <c r="AA322" s="75">
        <v>0</v>
      </c>
      <c r="AB322" s="107">
        <v>7</v>
      </c>
      <c r="AC322" s="107">
        <v>-13</v>
      </c>
      <c r="AD322" s="107">
        <v>30</v>
      </c>
    </row>
    <row r="323" spans="1:31">
      <c r="A323" s="75">
        <v>1</v>
      </c>
      <c r="B323" s="201">
        <v>30190030</v>
      </c>
      <c r="C323" s="75">
        <v>50</v>
      </c>
      <c r="D323" s="75" t="s">
        <v>1375</v>
      </c>
      <c r="E323" s="75" t="s">
        <v>1376</v>
      </c>
      <c r="F323" s="75" t="s">
        <v>482</v>
      </c>
      <c r="G323" s="75">
        <v>5</v>
      </c>
      <c r="H323" s="75">
        <v>8</v>
      </c>
      <c r="I323" s="75">
        <v>3019</v>
      </c>
      <c r="J323" s="75">
        <v>19</v>
      </c>
      <c r="K323" s="75"/>
      <c r="L323" s="75">
        <v>1</v>
      </c>
      <c r="M323" s="94" t="s">
        <v>732</v>
      </c>
      <c r="N323" s="158" t="s">
        <v>790</v>
      </c>
      <c r="O323" s="94">
        <f>VLOOKUP(M323,數值索引!$I:$J,2,FALSE)</f>
        <v>31700001</v>
      </c>
      <c r="P323" s="74">
        <f>INT(HLOOKUP(VLOOKUP($N323&amp;$M323,數值索引!$B$3:$G$43,2,FALSE),數值索引!$L$4:$R$10,程式讀取頁!$G323+1,FALSE)*VLOOKUP($H323,數值索引!$L$14:$N$22,3,FALSE))</f>
        <v>72</v>
      </c>
      <c r="Q323" s="74">
        <f>INT(HLOOKUP(VLOOKUP($N323&amp;$M323,數值索引!$B$3:$G$43,3,FALSE),數值索引!$L$4:$R$10,程式讀取頁!$G323+1,FALSE)*VLOOKUP($H323,數值索引!$L$14:$N$22,3,FALSE))</f>
        <v>502</v>
      </c>
      <c r="R323" s="74">
        <f>INT(HLOOKUP(VLOOKUP($N323&amp;$M323,數值索引!$B$3:$G$43,4,FALSE),數值索引!$L$4:$R$10,程式讀取頁!$G323+1,FALSE)*VLOOKUP($H323,數值索引!$L$14:$N$22,3,FALSE))</f>
        <v>167</v>
      </c>
      <c r="S323" s="74">
        <f>INT(HLOOKUP(VLOOKUP($N323&amp;$M323,數值索引!$B$3:$G$43,5,FALSE),數值索引!$L$4:$R$10,程式讀取頁!$G323+1,FALSE)*VLOOKUP($H323,數值索引!$L$14:$N$22,3,FALSE))</f>
        <v>352</v>
      </c>
      <c r="T323" s="74">
        <f>INT(HLOOKUP(VLOOKUP($N323&amp;$M323,數值索引!$B$3:$G$43,6,FALSE),數值索引!$L$4:$R$10,程式讀取頁!$G323+1,FALSE)*VLOOKUP($H323,數值索引!$L$14:$N$22,3,FALSE))</f>
        <v>240</v>
      </c>
      <c r="U323" s="75">
        <v>31720005</v>
      </c>
      <c r="V323" s="75"/>
      <c r="W323" s="75"/>
      <c r="X323" s="75">
        <v>0</v>
      </c>
      <c r="Y323" s="75">
        <v>0</v>
      </c>
      <c r="Z323" s="75">
        <v>0</v>
      </c>
      <c r="AA323" s="75">
        <v>0</v>
      </c>
      <c r="AB323" s="107">
        <v>7</v>
      </c>
      <c r="AC323" s="107">
        <v>-13</v>
      </c>
      <c r="AD323" s="107">
        <v>30</v>
      </c>
    </row>
    <row r="324" spans="1:31">
      <c r="A324" s="75">
        <v>1</v>
      </c>
      <c r="B324" s="201">
        <v>30190040</v>
      </c>
      <c r="C324" s="75">
        <v>51</v>
      </c>
      <c r="D324" s="75" t="s">
        <v>1377</v>
      </c>
      <c r="E324" s="75" t="s">
        <v>1378</v>
      </c>
      <c r="F324" s="75" t="s">
        <v>511</v>
      </c>
      <c r="G324" s="75">
        <v>5</v>
      </c>
      <c r="H324" s="75">
        <v>8</v>
      </c>
      <c r="I324" s="75">
        <v>3019</v>
      </c>
      <c r="J324" s="75">
        <v>19</v>
      </c>
      <c r="K324" s="75"/>
      <c r="L324" s="75">
        <v>1</v>
      </c>
      <c r="M324" s="94" t="s">
        <v>740</v>
      </c>
      <c r="N324" s="158" t="s">
        <v>790</v>
      </c>
      <c r="O324" s="94">
        <f>VLOOKUP(M324,數值索引!$I:$J,2,FALSE)</f>
        <v>31700003</v>
      </c>
      <c r="P324" s="74">
        <f>INT(HLOOKUP(VLOOKUP($N324&amp;$M324,數值索引!$B$3:$G$43,2,FALSE),數值索引!$L$4:$R$10,程式讀取頁!$G324+1,FALSE)*VLOOKUP($H324,數值索引!$L$14:$N$22,3,FALSE))</f>
        <v>167</v>
      </c>
      <c r="Q324" s="74">
        <f>INT(HLOOKUP(VLOOKUP($N324&amp;$M324,數值索引!$B$3:$G$43,3,FALSE),數值索引!$L$4:$R$10,程式讀取頁!$G324+1,FALSE)*VLOOKUP($H324,數值索引!$L$14:$N$22,3,FALSE))</f>
        <v>72</v>
      </c>
      <c r="R324" s="74">
        <f>INT(HLOOKUP(VLOOKUP($N324&amp;$M324,數值索引!$B$3:$G$43,4,FALSE),數值索引!$L$4:$R$10,程式讀取頁!$G324+1,FALSE)*VLOOKUP($H324,數值索引!$L$14:$N$22,3,FALSE))</f>
        <v>352</v>
      </c>
      <c r="S324" s="74">
        <f>INT(HLOOKUP(VLOOKUP($N324&amp;$M324,數值索引!$B$3:$G$43,5,FALSE),數值索引!$L$4:$R$10,程式讀取頁!$G324+1,FALSE)*VLOOKUP($H324,數值索引!$L$14:$N$22,3,FALSE))</f>
        <v>502</v>
      </c>
      <c r="T324" s="74">
        <f>INT(HLOOKUP(VLOOKUP($N324&amp;$M324,數值索引!$B$3:$G$43,6,FALSE),數值索引!$L$4:$R$10,程式讀取頁!$G324+1,FALSE)*VLOOKUP($H324,數值索引!$L$14:$N$22,3,FALSE))</f>
        <v>240</v>
      </c>
      <c r="U324" s="75">
        <v>31720005</v>
      </c>
      <c r="V324" s="75"/>
      <c r="W324" s="75"/>
      <c r="X324" s="75">
        <v>0</v>
      </c>
      <c r="Y324" s="75">
        <v>0</v>
      </c>
      <c r="Z324" s="75">
        <v>0</v>
      </c>
      <c r="AA324" s="75">
        <v>0</v>
      </c>
      <c r="AB324" s="107">
        <v>7</v>
      </c>
      <c r="AC324" s="107">
        <v>-13</v>
      </c>
      <c r="AD324" s="107">
        <v>30</v>
      </c>
    </row>
    <row r="325" spans="1:31">
      <c r="A325" s="75">
        <v>1</v>
      </c>
      <c r="B325" s="201">
        <v>30190050</v>
      </c>
      <c r="C325" s="75">
        <v>64</v>
      </c>
      <c r="D325" s="75" t="s">
        <v>1379</v>
      </c>
      <c r="E325" s="75" t="s">
        <v>1380</v>
      </c>
      <c r="F325" s="75" t="s">
        <v>451</v>
      </c>
      <c r="G325" s="75">
        <v>3</v>
      </c>
      <c r="H325" s="75">
        <v>8</v>
      </c>
      <c r="I325" s="75">
        <v>3019</v>
      </c>
      <c r="J325" s="75">
        <v>19</v>
      </c>
      <c r="K325" s="75"/>
      <c r="L325" s="75">
        <v>1</v>
      </c>
      <c r="M325" s="94" t="s">
        <v>732</v>
      </c>
      <c r="N325" s="158" t="s">
        <v>790</v>
      </c>
      <c r="O325" s="94">
        <f>VLOOKUP(M325,數值索引!$I:$J,2,FALSE)</f>
        <v>31700001</v>
      </c>
      <c r="P325" s="74">
        <f>INT(HLOOKUP(VLOOKUP($N325&amp;$M325,數值索引!$B$3:$G$43,2,FALSE),數值索引!$L$4:$R$10,程式讀取頁!$G325+1,FALSE)*VLOOKUP($H325,數值索引!$L$14:$N$22,3,FALSE))</f>
        <v>60</v>
      </c>
      <c r="Q325" s="74">
        <f>INT(HLOOKUP(VLOOKUP($N325&amp;$M325,數值索引!$B$3:$G$43,3,FALSE),數值索引!$L$4:$R$10,程式讀取頁!$G325+1,FALSE)*VLOOKUP($H325,數值索引!$L$14:$N$22,3,FALSE))</f>
        <v>317</v>
      </c>
      <c r="R325" s="74">
        <f>INT(HLOOKUP(VLOOKUP($N325&amp;$M325,數值索引!$B$3:$G$43,4,FALSE),數值索引!$L$4:$R$10,程式讀取頁!$G325+1,FALSE)*VLOOKUP($H325,數值索引!$L$14:$N$22,3,FALSE))</f>
        <v>129</v>
      </c>
      <c r="S325" s="74">
        <f>INT(HLOOKUP(VLOOKUP($N325&amp;$M325,數值索引!$B$3:$G$43,5,FALSE),數值索引!$L$4:$R$10,程式讀取頁!$G325+1,FALSE)*VLOOKUP($H325,數值索引!$L$14:$N$22,3,FALSE))</f>
        <v>237</v>
      </c>
      <c r="T325" s="74">
        <f>INT(HLOOKUP(VLOOKUP($N325&amp;$M325,數值索引!$B$3:$G$43,6,FALSE),數值索引!$L$4:$R$10,程式讀取頁!$G325+1,FALSE)*VLOOKUP($H325,數值索引!$L$14:$N$22,3,FALSE))</f>
        <v>173</v>
      </c>
      <c r="U325" s="75"/>
      <c r="V325" s="75"/>
      <c r="W325" s="75"/>
      <c r="X325" s="75">
        <v>0</v>
      </c>
      <c r="Y325" s="75">
        <v>0</v>
      </c>
      <c r="Z325" s="75">
        <v>0</v>
      </c>
      <c r="AA325" s="75">
        <v>0</v>
      </c>
      <c r="AB325" s="107">
        <v>7</v>
      </c>
      <c r="AC325" s="107">
        <v>-13</v>
      </c>
      <c r="AD325" s="107">
        <v>30</v>
      </c>
    </row>
    <row r="326" spans="1:31">
      <c r="A326" s="75">
        <v>1</v>
      </c>
      <c r="B326" s="201">
        <v>30190060</v>
      </c>
      <c r="C326" s="75">
        <v>69</v>
      </c>
      <c r="D326" s="75" t="s">
        <v>1381</v>
      </c>
      <c r="E326" s="75" t="s">
        <v>1382</v>
      </c>
      <c r="F326" s="75" t="s">
        <v>453</v>
      </c>
      <c r="G326" s="75">
        <v>4</v>
      </c>
      <c r="H326" s="75">
        <v>8</v>
      </c>
      <c r="I326" s="75">
        <v>3019</v>
      </c>
      <c r="J326" s="75">
        <v>19</v>
      </c>
      <c r="K326" s="75"/>
      <c r="L326" s="75">
        <v>1</v>
      </c>
      <c r="M326" s="94" t="s">
        <v>737</v>
      </c>
      <c r="N326" s="158" t="s">
        <v>786</v>
      </c>
      <c r="O326" s="94">
        <f>VLOOKUP(M326,數值索引!$I:$J,2,FALSE)</f>
        <v>31700002</v>
      </c>
      <c r="P326" s="74">
        <f>INT(HLOOKUP(VLOOKUP($N326&amp;$M326,數值索引!$B$3:$G$43,2,FALSE),數值索引!$L$4:$R$10,程式讀取頁!$G326+1,FALSE)*VLOOKUP($H326,數值索引!$L$14:$N$22,3,FALSE))</f>
        <v>147</v>
      </c>
      <c r="Q326" s="74">
        <f>INT(HLOOKUP(VLOOKUP($N326&amp;$M326,數值索引!$B$3:$G$43,3,FALSE),數值索引!$L$4:$R$10,程式讀取頁!$G326+1,FALSE)*VLOOKUP($H326,數值索引!$L$14:$N$22,3,FALSE))</f>
        <v>66</v>
      </c>
      <c r="R326" s="74">
        <f>INT(HLOOKUP(VLOOKUP($N326&amp;$M326,數值索引!$B$3:$G$43,4,FALSE),數值索引!$L$4:$R$10,程式讀取頁!$G326+1,FALSE)*VLOOKUP($H326,數值索引!$L$14:$N$22,3,FALSE))</f>
        <v>548</v>
      </c>
      <c r="S326" s="74">
        <f>INT(HLOOKUP(VLOOKUP($N326&amp;$M326,數值索引!$B$3:$G$43,5,FALSE),數值索引!$L$4:$R$10,程式讀取頁!$G326+1,FALSE)*VLOOKUP($H326,數值索引!$L$14:$N$22,3,FALSE))</f>
        <v>66</v>
      </c>
      <c r="T326" s="74">
        <f>INT(HLOOKUP(VLOOKUP($N326&amp;$M326,數值索引!$B$3:$G$43,6,FALSE),數值索引!$L$4:$R$10,程式讀取頁!$G326+1,FALSE)*VLOOKUP($H326,數值索引!$L$14:$N$22,3,FALSE))</f>
        <v>204</v>
      </c>
      <c r="U326" s="75">
        <v>31720011</v>
      </c>
      <c r="V326" s="75"/>
      <c r="W326" s="75"/>
      <c r="X326" s="75">
        <v>0</v>
      </c>
      <c r="Y326" s="75">
        <v>0</v>
      </c>
      <c r="Z326" s="75">
        <v>0</v>
      </c>
      <c r="AA326" s="75">
        <v>0</v>
      </c>
      <c r="AB326" s="107">
        <v>7</v>
      </c>
      <c r="AC326" s="107">
        <v>-13</v>
      </c>
      <c r="AD326" s="107">
        <v>30</v>
      </c>
    </row>
    <row r="327" spans="1:31">
      <c r="A327" s="75">
        <v>1</v>
      </c>
      <c r="B327" s="201">
        <v>30190070</v>
      </c>
      <c r="C327" s="75">
        <v>90</v>
      </c>
      <c r="D327" s="75" t="s">
        <v>1383</v>
      </c>
      <c r="E327" s="75" t="s">
        <v>1384</v>
      </c>
      <c r="F327" s="75" t="s">
        <v>513</v>
      </c>
      <c r="G327" s="75">
        <v>5</v>
      </c>
      <c r="H327" s="75">
        <v>8</v>
      </c>
      <c r="I327" s="75">
        <v>3019</v>
      </c>
      <c r="J327" s="75">
        <v>19</v>
      </c>
      <c r="K327" s="75"/>
      <c r="L327" s="75">
        <v>1</v>
      </c>
      <c r="M327" s="94" t="s">
        <v>731</v>
      </c>
      <c r="N327" s="158" t="s">
        <v>790</v>
      </c>
      <c r="O327" s="94">
        <f>VLOOKUP(M327,數值索引!$I:$J,2,FALSE)</f>
        <v>31700001</v>
      </c>
      <c r="P327" s="74">
        <f>INT(HLOOKUP(VLOOKUP($N327&amp;$M327,數值索引!$B$3:$G$43,2,FALSE),數值索引!$L$4:$R$10,程式讀取頁!$G327+1,FALSE)*VLOOKUP($H327,數值索引!$L$14:$N$22,3,FALSE))</f>
        <v>167</v>
      </c>
      <c r="Q327" s="74">
        <f>INT(HLOOKUP(VLOOKUP($N327&amp;$M327,數值索引!$B$3:$G$43,3,FALSE),數值索引!$L$4:$R$10,程式讀取頁!$G327+1,FALSE)*VLOOKUP($H327,數值索引!$L$14:$N$22,3,FALSE))</f>
        <v>502</v>
      </c>
      <c r="R327" s="74">
        <f>INT(HLOOKUP(VLOOKUP($N327&amp;$M327,數值索引!$B$3:$G$43,4,FALSE),數值索引!$L$4:$R$10,程式讀取頁!$G327+1,FALSE)*VLOOKUP($H327,數值索引!$L$14:$N$22,3,FALSE))</f>
        <v>352</v>
      </c>
      <c r="S327" s="74">
        <f>INT(HLOOKUP(VLOOKUP($N327&amp;$M327,數值索引!$B$3:$G$43,5,FALSE),數值索引!$L$4:$R$10,程式讀取頁!$G327+1,FALSE)*VLOOKUP($H327,數值索引!$L$14:$N$22,3,FALSE))</f>
        <v>240</v>
      </c>
      <c r="T327" s="74">
        <f>INT(HLOOKUP(VLOOKUP($N327&amp;$M327,數值索引!$B$3:$G$43,6,FALSE),數值索引!$L$4:$R$10,程式讀取頁!$G327+1,FALSE)*VLOOKUP($H327,數值索引!$L$14:$N$22,3,FALSE))</f>
        <v>72</v>
      </c>
      <c r="U327" s="75">
        <v>31720008</v>
      </c>
      <c r="V327" s="75"/>
      <c r="W327" s="75"/>
      <c r="X327" s="75">
        <v>0</v>
      </c>
      <c r="Y327" s="75">
        <v>0</v>
      </c>
      <c r="Z327" s="75">
        <v>0</v>
      </c>
      <c r="AA327" s="75">
        <v>0</v>
      </c>
      <c r="AB327" s="107">
        <v>7</v>
      </c>
      <c r="AC327" s="107">
        <v>-13</v>
      </c>
      <c r="AD327" s="107">
        <v>30</v>
      </c>
    </row>
    <row r="328" spans="1:31">
      <c r="A328" s="75">
        <v>1</v>
      </c>
      <c r="B328" s="201">
        <v>30190080</v>
      </c>
      <c r="C328" s="75">
        <v>97</v>
      </c>
      <c r="D328" s="75" t="s">
        <v>1385</v>
      </c>
      <c r="E328" s="75" t="s">
        <v>1386</v>
      </c>
      <c r="F328" s="75" t="s">
        <v>596</v>
      </c>
      <c r="G328" s="75">
        <v>5</v>
      </c>
      <c r="H328" s="75">
        <v>8</v>
      </c>
      <c r="I328" s="75">
        <v>3019</v>
      </c>
      <c r="J328" s="75">
        <v>19</v>
      </c>
      <c r="K328" s="75"/>
      <c r="L328" s="75">
        <v>1</v>
      </c>
      <c r="M328" s="94" t="s">
        <v>745</v>
      </c>
      <c r="N328" s="158" t="s">
        <v>790</v>
      </c>
      <c r="O328" s="94">
        <f>VLOOKUP(M328,數值索引!$I:$J,2,FALSE)</f>
        <v>31700004</v>
      </c>
      <c r="P328" s="74">
        <f>INT(HLOOKUP(VLOOKUP($N328&amp;$M328,數值索引!$B$3:$G$43,2,FALSE),數值索引!$L$4:$R$10,程式讀取頁!$G328+1,FALSE)*VLOOKUP($H328,數值索引!$L$14:$N$22,3,FALSE))</f>
        <v>240</v>
      </c>
      <c r="Q328" s="74">
        <f>INT(HLOOKUP(VLOOKUP($N328&amp;$M328,數值索引!$B$3:$G$43,3,FALSE),數值索引!$L$4:$R$10,程式讀取頁!$G328+1,FALSE)*VLOOKUP($H328,數值索引!$L$14:$N$22,3,FALSE))</f>
        <v>167</v>
      </c>
      <c r="R328" s="74">
        <f>INT(HLOOKUP(VLOOKUP($N328&amp;$M328,數值索引!$B$3:$G$43,4,FALSE),數值索引!$L$4:$R$10,程式讀取頁!$G328+1,FALSE)*VLOOKUP($H328,數值索引!$L$14:$N$22,3,FALSE))</f>
        <v>72</v>
      </c>
      <c r="S328" s="74">
        <f>INT(HLOOKUP(VLOOKUP($N328&amp;$M328,數值索引!$B$3:$G$43,5,FALSE),數值索引!$L$4:$R$10,程式讀取頁!$G328+1,FALSE)*VLOOKUP($H328,數值索引!$L$14:$N$22,3,FALSE))</f>
        <v>352</v>
      </c>
      <c r="T328" s="74">
        <f>INT(HLOOKUP(VLOOKUP($N328&amp;$M328,數值索引!$B$3:$G$43,6,FALSE),數值索引!$L$4:$R$10,程式讀取頁!$G328+1,FALSE)*VLOOKUP($H328,數值索引!$L$14:$N$22,3,FALSE))</f>
        <v>502</v>
      </c>
      <c r="U328" s="75">
        <v>31720009</v>
      </c>
      <c r="V328" s="75"/>
      <c r="W328" s="75"/>
      <c r="X328" s="75">
        <v>0</v>
      </c>
      <c r="Y328" s="75">
        <v>0</v>
      </c>
      <c r="Z328" s="75">
        <v>0</v>
      </c>
      <c r="AA328" s="75">
        <v>0</v>
      </c>
      <c r="AB328" s="107">
        <v>7</v>
      </c>
      <c r="AC328" s="107">
        <v>-13</v>
      </c>
      <c r="AD328" s="107">
        <v>30</v>
      </c>
    </row>
    <row r="329" spans="1:31">
      <c r="A329" s="75">
        <v>1</v>
      </c>
      <c r="B329" s="201">
        <v>30190090</v>
      </c>
      <c r="C329" s="75">
        <v>101</v>
      </c>
      <c r="D329" s="75" t="s">
        <v>1387</v>
      </c>
      <c r="E329" s="75" t="s">
        <v>1388</v>
      </c>
      <c r="F329" s="75" t="s">
        <v>498</v>
      </c>
      <c r="G329" s="75">
        <v>5</v>
      </c>
      <c r="H329" s="75">
        <v>8</v>
      </c>
      <c r="I329" s="75">
        <v>3019</v>
      </c>
      <c r="J329" s="75">
        <v>19</v>
      </c>
      <c r="K329" s="75"/>
      <c r="L329" s="75">
        <v>1</v>
      </c>
      <c r="M329" s="94" t="s">
        <v>729</v>
      </c>
      <c r="N329" s="158" t="s">
        <v>790</v>
      </c>
      <c r="O329" s="94">
        <f>VLOOKUP(M329,數值索引!$I:$J,2,FALSE)</f>
        <v>31700000</v>
      </c>
      <c r="P329" s="74">
        <f>INT(HLOOKUP(VLOOKUP($N329&amp;$M329,數值索引!$B$3:$G$43,2,FALSE),數值索引!$L$4:$R$10,程式讀取頁!$G329+1,FALSE)*VLOOKUP($H329,數值索引!$L$14:$N$22,3,FALSE))</f>
        <v>502</v>
      </c>
      <c r="Q329" s="74">
        <f>INT(HLOOKUP(VLOOKUP($N329&amp;$M329,數值索引!$B$3:$G$43,3,FALSE),數值索引!$L$4:$R$10,程式讀取頁!$G329+1,FALSE)*VLOOKUP($H329,數值索引!$L$14:$N$22,3,FALSE))</f>
        <v>167</v>
      </c>
      <c r="R329" s="74">
        <f>INT(HLOOKUP(VLOOKUP($N329&amp;$M329,數值索引!$B$3:$G$43,4,FALSE),數值索引!$L$4:$R$10,程式讀取頁!$G329+1,FALSE)*VLOOKUP($H329,數值索引!$L$14:$N$22,3,FALSE))</f>
        <v>72</v>
      </c>
      <c r="S329" s="74">
        <f>INT(HLOOKUP(VLOOKUP($N329&amp;$M329,數值索引!$B$3:$G$43,5,FALSE),數值索引!$L$4:$R$10,程式讀取頁!$G329+1,FALSE)*VLOOKUP($H329,數值索引!$L$14:$N$22,3,FALSE))</f>
        <v>240</v>
      </c>
      <c r="T329" s="74">
        <f>INT(HLOOKUP(VLOOKUP($N329&amp;$M329,數值索引!$B$3:$G$43,6,FALSE),數值索引!$L$4:$R$10,程式讀取頁!$G329+1,FALSE)*VLOOKUP($H329,數值索引!$L$14:$N$22,3,FALSE))</f>
        <v>352</v>
      </c>
      <c r="U329" s="75"/>
      <c r="V329" s="75"/>
      <c r="W329" s="75"/>
      <c r="X329" s="75">
        <v>0</v>
      </c>
      <c r="Y329" s="75">
        <v>0</v>
      </c>
      <c r="Z329" s="75">
        <v>0</v>
      </c>
      <c r="AA329" s="75">
        <v>0</v>
      </c>
      <c r="AB329" s="107">
        <v>7</v>
      </c>
      <c r="AC329" s="107">
        <v>-13</v>
      </c>
      <c r="AD329" s="107">
        <v>30</v>
      </c>
    </row>
    <row r="330" spans="1:31">
      <c r="A330" s="75">
        <v>1</v>
      </c>
      <c r="B330" s="201">
        <v>30190100</v>
      </c>
      <c r="C330" s="75">
        <v>118</v>
      </c>
      <c r="D330" s="75" t="s">
        <v>1389</v>
      </c>
      <c r="E330" s="75" t="s">
        <v>1390</v>
      </c>
      <c r="F330" s="75" t="s">
        <v>469</v>
      </c>
      <c r="G330" s="75">
        <v>4</v>
      </c>
      <c r="H330" s="75">
        <v>8</v>
      </c>
      <c r="I330" s="75">
        <v>3019</v>
      </c>
      <c r="J330" s="75">
        <v>19</v>
      </c>
      <c r="K330" s="75"/>
      <c r="L330" s="75">
        <v>1</v>
      </c>
      <c r="M330" s="94" t="s">
        <v>745</v>
      </c>
      <c r="N330" s="158" t="s">
        <v>790</v>
      </c>
      <c r="O330" s="94">
        <f>VLOOKUP(M330,數值索引!$I:$J,2,FALSE)</f>
        <v>31700004</v>
      </c>
      <c r="P330" s="74">
        <f>INT(HLOOKUP(VLOOKUP($N330&amp;$M330,數值索引!$B$3:$G$43,2,FALSE),數值索引!$L$4:$R$10,程式讀取頁!$G330+1,FALSE)*VLOOKUP($H330,數值索引!$L$14:$N$22,3,FALSE))</f>
        <v>204</v>
      </c>
      <c r="Q330" s="74">
        <f>INT(HLOOKUP(VLOOKUP($N330&amp;$M330,數值索引!$B$3:$G$43,3,FALSE),數值索引!$L$4:$R$10,程式讀取頁!$G330+1,FALSE)*VLOOKUP($H330,數值索引!$L$14:$N$22,3,FALSE))</f>
        <v>147</v>
      </c>
      <c r="R330" s="74">
        <f>INT(HLOOKUP(VLOOKUP($N330&amp;$M330,數值索引!$B$3:$G$43,4,FALSE),數值索引!$L$4:$R$10,程式讀取頁!$G330+1,FALSE)*VLOOKUP($H330,數值索引!$L$14:$N$22,3,FALSE))</f>
        <v>66</v>
      </c>
      <c r="S330" s="74">
        <f>INT(HLOOKUP(VLOOKUP($N330&amp;$M330,數值索引!$B$3:$G$43,5,FALSE),數值索引!$L$4:$R$10,程式讀取頁!$G330+1,FALSE)*VLOOKUP($H330,數值索引!$L$14:$N$22,3,FALSE))</f>
        <v>289</v>
      </c>
      <c r="T330" s="74">
        <f>INT(HLOOKUP(VLOOKUP($N330&amp;$M330,數值索引!$B$3:$G$43,6,FALSE),數值索引!$L$4:$R$10,程式讀取頁!$G330+1,FALSE)*VLOOKUP($H330,數值索引!$L$14:$N$22,3,FALSE))</f>
        <v>399</v>
      </c>
      <c r="U330" s="75">
        <v>31720009</v>
      </c>
      <c r="V330" s="75"/>
      <c r="W330" s="75"/>
      <c r="X330" s="75">
        <v>0</v>
      </c>
      <c r="Y330" s="75">
        <v>0</v>
      </c>
      <c r="Z330" s="75">
        <v>0</v>
      </c>
      <c r="AA330" s="75">
        <v>0</v>
      </c>
      <c r="AB330" s="107">
        <v>7</v>
      </c>
      <c r="AC330" s="107">
        <v>-13</v>
      </c>
      <c r="AD330" s="107">
        <v>30</v>
      </c>
    </row>
    <row r="331" spans="1:31">
      <c r="A331" s="75">
        <v>1</v>
      </c>
      <c r="B331" s="201">
        <v>30200000</v>
      </c>
      <c r="C331" s="75">
        <v>14</v>
      </c>
      <c r="D331" s="75" t="s">
        <v>1391</v>
      </c>
      <c r="E331" s="75" t="s">
        <v>1392</v>
      </c>
      <c r="F331" s="75" t="s">
        <v>650</v>
      </c>
      <c r="G331" s="75">
        <v>2</v>
      </c>
      <c r="H331" s="75">
        <v>8</v>
      </c>
      <c r="I331" s="75">
        <v>3020</v>
      </c>
      <c r="J331" s="75">
        <v>20</v>
      </c>
      <c r="K331" s="75"/>
      <c r="L331" s="75">
        <v>1</v>
      </c>
      <c r="M331" s="94" t="s">
        <v>729</v>
      </c>
      <c r="N331" s="158" t="s">
        <v>790</v>
      </c>
      <c r="O331" s="94">
        <f>VLOOKUP(M331,數值索引!$I:$J,2,FALSE)</f>
        <v>31700000</v>
      </c>
      <c r="P331" s="74">
        <f>INT(HLOOKUP(VLOOKUP($N331&amp;$M331,數值索引!$B$3:$G$43,2,FALSE),數值索引!$L$4:$R$10,程式讀取頁!$G331+1,FALSE)*VLOOKUP($H331,數值索引!$L$14:$N$22,3,FALSE))</f>
        <v>252</v>
      </c>
      <c r="Q331" s="74">
        <f>INT(HLOOKUP(VLOOKUP($N331&amp;$M331,數值索引!$B$3:$G$43,3,FALSE),數值索引!$L$4:$R$10,程式讀取頁!$G331+1,FALSE)*VLOOKUP($H331,數值索引!$L$14:$N$22,3,FALSE))</f>
        <v>114</v>
      </c>
      <c r="R331" s="74">
        <f>INT(HLOOKUP(VLOOKUP($N331&amp;$M331,數值索引!$B$3:$G$43,4,FALSE),數值索引!$L$4:$R$10,程式讀取頁!$G331+1,FALSE)*VLOOKUP($H331,數值索引!$L$14:$N$22,3,FALSE))</f>
        <v>55</v>
      </c>
      <c r="S331" s="74">
        <f>INT(HLOOKUP(VLOOKUP($N331&amp;$M331,數值索引!$B$3:$G$43,5,FALSE),數值索引!$L$4:$R$10,程式讀取頁!$G331+1,FALSE)*VLOOKUP($H331,數值索引!$L$14:$N$22,3,FALSE))</f>
        <v>147</v>
      </c>
      <c r="T331" s="74">
        <f>INT(HLOOKUP(VLOOKUP($N331&amp;$M331,數值索引!$B$3:$G$43,6,FALSE),數值索引!$L$4:$R$10,程式讀取頁!$G331+1,FALSE)*VLOOKUP($H331,數值索引!$L$14:$N$22,3,FALSE))</f>
        <v>195</v>
      </c>
      <c r="U331" s="75"/>
      <c r="V331" s="75"/>
      <c r="W331" s="75"/>
      <c r="X331" s="75">
        <v>0</v>
      </c>
      <c r="Y331" s="75">
        <v>0</v>
      </c>
      <c r="Z331" s="75">
        <v>1</v>
      </c>
      <c r="AA331" s="75">
        <v>0</v>
      </c>
      <c r="AB331" s="107">
        <v>5</v>
      </c>
      <c r="AC331" s="107">
        <v>-7</v>
      </c>
      <c r="AD331" s="107">
        <v>18</v>
      </c>
      <c r="AE331" s="75"/>
    </row>
    <row r="332" spans="1:31">
      <c r="A332" s="75">
        <v>1</v>
      </c>
      <c r="B332" s="201">
        <v>30200001</v>
      </c>
      <c r="C332" s="75">
        <v>15</v>
      </c>
      <c r="D332" s="75" t="s">
        <v>1393</v>
      </c>
      <c r="E332" s="75" t="s">
        <v>1394</v>
      </c>
      <c r="F332" s="75" t="s">
        <v>651</v>
      </c>
      <c r="G332" s="75">
        <v>4</v>
      </c>
      <c r="H332" s="75">
        <v>8</v>
      </c>
      <c r="I332" s="75">
        <v>3020</v>
      </c>
      <c r="J332" s="75">
        <v>20</v>
      </c>
      <c r="K332" s="75"/>
      <c r="L332" s="75">
        <v>1</v>
      </c>
      <c r="M332" s="94" t="s">
        <v>729</v>
      </c>
      <c r="N332" s="158" t="s">
        <v>786</v>
      </c>
      <c r="O332" s="94">
        <f>VLOOKUP(M332,數值索引!$I:$J,2,FALSE)</f>
        <v>31700000</v>
      </c>
      <c r="P332" s="74">
        <f>INT(HLOOKUP(VLOOKUP($N332&amp;$M332,數值索引!$B$3:$G$43,2,FALSE),數值索引!$L$4:$R$10,程式讀取頁!$G332+1,FALSE)*VLOOKUP($H332,數值索引!$L$14:$N$22,3,FALSE))</f>
        <v>548</v>
      </c>
      <c r="Q332" s="74">
        <f>INT(HLOOKUP(VLOOKUP($N332&amp;$M332,數值索引!$B$3:$G$43,3,FALSE),數值索引!$L$4:$R$10,程式讀取頁!$G332+1,FALSE)*VLOOKUP($H332,數值索引!$L$14:$N$22,3,FALSE))</f>
        <v>147</v>
      </c>
      <c r="R332" s="74">
        <f>INT(HLOOKUP(VLOOKUP($N332&amp;$M332,數值索引!$B$3:$G$43,4,FALSE),數值索引!$L$4:$R$10,程式讀取頁!$G332+1,FALSE)*VLOOKUP($H332,數值索引!$L$14:$N$22,3,FALSE))</f>
        <v>66</v>
      </c>
      <c r="S332" s="74">
        <f>INT(HLOOKUP(VLOOKUP($N332&amp;$M332,數值索引!$B$3:$G$43,5,FALSE),數值索引!$L$4:$R$10,程式讀取頁!$G332+1,FALSE)*VLOOKUP($H332,數值索引!$L$14:$N$22,3,FALSE))</f>
        <v>66</v>
      </c>
      <c r="T332" s="74">
        <f>INT(HLOOKUP(VLOOKUP($N332&amp;$M332,數值索引!$B$3:$G$43,6,FALSE),數值索引!$L$4:$R$10,程式讀取頁!$G332+1,FALSE)*VLOOKUP($H332,數值索引!$L$14:$N$22,3,FALSE))</f>
        <v>204</v>
      </c>
      <c r="U332" s="75"/>
      <c r="V332" s="75"/>
      <c r="W332" s="75"/>
      <c r="X332" s="75">
        <v>0</v>
      </c>
      <c r="Y332" s="75">
        <v>0</v>
      </c>
      <c r="Z332" s="75">
        <v>0</v>
      </c>
      <c r="AA332" s="75">
        <v>0</v>
      </c>
      <c r="AB332" s="107">
        <v>5</v>
      </c>
      <c r="AC332" s="107">
        <v>-7</v>
      </c>
      <c r="AD332" s="107">
        <v>18</v>
      </c>
      <c r="AE332" s="75"/>
    </row>
    <row r="333" spans="1:31">
      <c r="A333" s="75">
        <v>1</v>
      </c>
      <c r="B333" s="201">
        <v>30200020</v>
      </c>
      <c r="C333" s="75">
        <v>24</v>
      </c>
      <c r="D333" s="75" t="s">
        <v>1395</v>
      </c>
      <c r="E333" s="75" t="s">
        <v>1396</v>
      </c>
      <c r="F333" s="75" t="s">
        <v>902</v>
      </c>
      <c r="G333" s="75">
        <v>4</v>
      </c>
      <c r="H333" s="75">
        <v>8</v>
      </c>
      <c r="I333" s="75">
        <v>3020</v>
      </c>
      <c r="J333" s="75">
        <v>20</v>
      </c>
      <c r="K333" s="75"/>
      <c r="L333" s="75">
        <v>1</v>
      </c>
      <c r="M333" s="94" t="s">
        <v>731</v>
      </c>
      <c r="N333" s="158" t="s">
        <v>790</v>
      </c>
      <c r="O333" s="94">
        <f>VLOOKUP(M333,數值索引!$I:$J,2,FALSE)</f>
        <v>31700001</v>
      </c>
      <c r="P333" s="74">
        <f>INT(HLOOKUP(VLOOKUP($N333&amp;$M333,數值索引!$B$3:$G$43,2,FALSE),數值索引!$L$4:$R$10,程式讀取頁!$G333+1,FALSE)*VLOOKUP($H333,數值索引!$L$14:$N$22,3,FALSE))</f>
        <v>147</v>
      </c>
      <c r="Q333" s="74">
        <f>INT(HLOOKUP(VLOOKUP($N333&amp;$M333,數值索引!$B$3:$G$43,3,FALSE),數值索引!$L$4:$R$10,程式讀取頁!$G333+1,FALSE)*VLOOKUP($H333,數值索引!$L$14:$N$22,3,FALSE))</f>
        <v>399</v>
      </c>
      <c r="R333" s="74">
        <f>INT(HLOOKUP(VLOOKUP($N333&amp;$M333,數值索引!$B$3:$G$43,4,FALSE),數值索引!$L$4:$R$10,程式讀取頁!$G333+1,FALSE)*VLOOKUP($H333,數值索引!$L$14:$N$22,3,FALSE))</f>
        <v>289</v>
      </c>
      <c r="S333" s="74">
        <f>INT(HLOOKUP(VLOOKUP($N333&amp;$M333,數值索引!$B$3:$G$43,5,FALSE),數值索引!$L$4:$R$10,程式讀取頁!$G333+1,FALSE)*VLOOKUP($H333,數值索引!$L$14:$N$22,3,FALSE))</f>
        <v>204</v>
      </c>
      <c r="T333" s="74">
        <f>INT(HLOOKUP(VLOOKUP($N333&amp;$M333,數值索引!$B$3:$G$43,6,FALSE),數值索引!$L$4:$R$10,程式讀取頁!$G333+1,FALSE)*VLOOKUP($H333,數值索引!$L$14:$N$22,3,FALSE))</f>
        <v>66</v>
      </c>
      <c r="U333" s="75"/>
      <c r="V333" s="75"/>
      <c r="W333" s="75"/>
      <c r="X333" s="75">
        <v>0</v>
      </c>
      <c r="Y333" s="75">
        <v>0</v>
      </c>
      <c r="Z333" s="75">
        <v>1</v>
      </c>
      <c r="AA333" s="75">
        <v>0</v>
      </c>
      <c r="AB333" s="107">
        <v>5</v>
      </c>
      <c r="AC333" s="107">
        <v>-7</v>
      </c>
      <c r="AD333" s="107">
        <v>18</v>
      </c>
      <c r="AE333" s="75"/>
    </row>
    <row r="334" spans="1:31">
      <c r="A334" s="75">
        <v>1</v>
      </c>
      <c r="B334" s="201">
        <v>30200021</v>
      </c>
      <c r="C334" s="75"/>
      <c r="D334" s="75" t="s">
        <v>1397</v>
      </c>
      <c r="E334" s="75" t="s">
        <v>1398</v>
      </c>
      <c r="F334" s="75" t="s">
        <v>874</v>
      </c>
      <c r="G334" s="75">
        <v>3</v>
      </c>
      <c r="H334" s="75">
        <v>8</v>
      </c>
      <c r="I334" s="75">
        <v>3020</v>
      </c>
      <c r="J334" s="75">
        <v>20</v>
      </c>
      <c r="K334" s="75"/>
      <c r="L334" s="75">
        <v>1</v>
      </c>
      <c r="M334" s="94" t="s">
        <v>731</v>
      </c>
      <c r="N334" s="158" t="s">
        <v>790</v>
      </c>
      <c r="O334" s="94">
        <f>VLOOKUP(M334,數值索引!$I:$J,2,FALSE)</f>
        <v>31700001</v>
      </c>
      <c r="P334" s="74">
        <f>INT(HLOOKUP(VLOOKUP($N334&amp;$M334,數值索引!$B$3:$G$43,2,FALSE),數值索引!$L$4:$R$10,程式讀取頁!$G334+1,FALSE)*VLOOKUP($H334,數值索引!$L$14:$N$22,3,FALSE))</f>
        <v>129</v>
      </c>
      <c r="Q334" s="74">
        <f>INT(HLOOKUP(VLOOKUP($N334&amp;$M334,數值索引!$B$3:$G$43,3,FALSE),數值索引!$L$4:$R$10,程式讀取頁!$G334+1,FALSE)*VLOOKUP($H334,數值索引!$L$14:$N$22,3,FALSE))</f>
        <v>317</v>
      </c>
      <c r="R334" s="74">
        <f>INT(HLOOKUP(VLOOKUP($N334&amp;$M334,數值索引!$B$3:$G$43,4,FALSE),數值索引!$L$4:$R$10,程式讀取頁!$G334+1,FALSE)*VLOOKUP($H334,數值索引!$L$14:$N$22,3,FALSE))</f>
        <v>237</v>
      </c>
      <c r="S334" s="74">
        <f>INT(HLOOKUP(VLOOKUP($N334&amp;$M334,數值索引!$B$3:$G$43,5,FALSE),數值索引!$L$4:$R$10,程式讀取頁!$G334+1,FALSE)*VLOOKUP($H334,數值索引!$L$14:$N$22,3,FALSE))</f>
        <v>173</v>
      </c>
      <c r="T334" s="74">
        <f>INT(HLOOKUP(VLOOKUP($N334&amp;$M334,數值索引!$B$3:$G$43,6,FALSE),數值索引!$L$4:$R$10,程式讀取頁!$G334+1,FALSE)*VLOOKUP($H334,數值索引!$L$14:$N$22,3,FALSE))</f>
        <v>60</v>
      </c>
      <c r="U334" s="75"/>
      <c r="V334" s="75"/>
      <c r="W334" s="75"/>
      <c r="X334" s="75">
        <v>0</v>
      </c>
      <c r="Y334" s="75">
        <v>0</v>
      </c>
      <c r="Z334" s="75">
        <v>1</v>
      </c>
      <c r="AA334" s="75">
        <v>0</v>
      </c>
      <c r="AB334" s="107">
        <v>5</v>
      </c>
      <c r="AC334" s="107">
        <v>-7</v>
      </c>
      <c r="AD334" s="107">
        <v>18</v>
      </c>
      <c r="AE334" s="75"/>
    </row>
    <row r="335" spans="1:31">
      <c r="A335" s="75">
        <v>1</v>
      </c>
      <c r="B335" s="201">
        <v>30200022</v>
      </c>
      <c r="C335" s="75"/>
      <c r="D335" s="75" t="s">
        <v>1399</v>
      </c>
      <c r="E335" s="75" t="s">
        <v>1400</v>
      </c>
      <c r="F335" s="75" t="s">
        <v>875</v>
      </c>
      <c r="G335" s="75">
        <v>5</v>
      </c>
      <c r="H335" s="75">
        <v>8</v>
      </c>
      <c r="I335" s="75">
        <v>3020</v>
      </c>
      <c r="J335" s="75">
        <v>20</v>
      </c>
      <c r="K335" s="75"/>
      <c r="L335" s="75">
        <v>1</v>
      </c>
      <c r="M335" s="94" t="s">
        <v>731</v>
      </c>
      <c r="N335" s="158" t="s">
        <v>790</v>
      </c>
      <c r="O335" s="94">
        <f>VLOOKUP(M335,數值索引!$I:$J,2,FALSE)</f>
        <v>31700001</v>
      </c>
      <c r="P335" s="74">
        <f>INT(HLOOKUP(VLOOKUP($N335&amp;$M335,數值索引!$B$3:$G$43,2,FALSE),數值索引!$L$4:$R$10,程式讀取頁!$G335+1,FALSE)*VLOOKUP($H335,數值索引!$L$14:$N$22,3,FALSE))</f>
        <v>167</v>
      </c>
      <c r="Q335" s="74">
        <f>INT(HLOOKUP(VLOOKUP($N335&amp;$M335,數值索引!$B$3:$G$43,3,FALSE),數值索引!$L$4:$R$10,程式讀取頁!$G335+1,FALSE)*VLOOKUP($H335,數值索引!$L$14:$N$22,3,FALSE))</f>
        <v>502</v>
      </c>
      <c r="R335" s="74">
        <f>INT(HLOOKUP(VLOOKUP($N335&amp;$M335,數值索引!$B$3:$G$43,4,FALSE),數值索引!$L$4:$R$10,程式讀取頁!$G335+1,FALSE)*VLOOKUP($H335,數值索引!$L$14:$N$22,3,FALSE))</f>
        <v>352</v>
      </c>
      <c r="S335" s="74">
        <f>INT(HLOOKUP(VLOOKUP($N335&amp;$M335,數值索引!$B$3:$G$43,5,FALSE),數值索引!$L$4:$R$10,程式讀取頁!$G335+1,FALSE)*VLOOKUP($H335,數值索引!$L$14:$N$22,3,FALSE))</f>
        <v>240</v>
      </c>
      <c r="T335" s="74">
        <f>INT(HLOOKUP(VLOOKUP($N335&amp;$M335,數值索引!$B$3:$G$43,6,FALSE),數值索引!$L$4:$R$10,程式讀取頁!$G335+1,FALSE)*VLOOKUP($H335,數值索引!$L$14:$N$22,3,FALSE))</f>
        <v>72</v>
      </c>
      <c r="U335" s="75"/>
      <c r="V335" s="75"/>
      <c r="W335" s="75"/>
      <c r="X335" s="75">
        <v>0</v>
      </c>
      <c r="Y335" s="75">
        <v>0</v>
      </c>
      <c r="Z335" s="75">
        <v>0</v>
      </c>
      <c r="AA335" s="75">
        <v>0</v>
      </c>
      <c r="AB335" s="107">
        <v>5</v>
      </c>
      <c r="AC335" s="107">
        <v>-7</v>
      </c>
      <c r="AD335" s="107">
        <v>18</v>
      </c>
      <c r="AE335" s="75"/>
    </row>
    <row r="336" spans="1:31">
      <c r="A336" s="75">
        <v>1</v>
      </c>
      <c r="B336" s="201">
        <v>30200030</v>
      </c>
      <c r="C336" s="75">
        <v>25</v>
      </c>
      <c r="D336" s="75" t="s">
        <v>1401</v>
      </c>
      <c r="E336" s="75" t="s">
        <v>1402</v>
      </c>
      <c r="F336" s="75" t="s">
        <v>652</v>
      </c>
      <c r="G336" s="75">
        <v>4</v>
      </c>
      <c r="H336" s="75">
        <v>8</v>
      </c>
      <c r="I336" s="75">
        <v>3021</v>
      </c>
      <c r="J336" s="74">
        <v>21</v>
      </c>
      <c r="K336" s="75"/>
      <c r="L336" s="75">
        <v>1</v>
      </c>
      <c r="M336" s="94" t="s">
        <v>733</v>
      </c>
      <c r="N336" s="158" t="s">
        <v>786</v>
      </c>
      <c r="O336" s="94">
        <f>VLOOKUP(M336,數值索引!$I:$J,2,FALSE)</f>
        <v>31700001</v>
      </c>
      <c r="P336" s="74">
        <f>INT(HLOOKUP(VLOOKUP($N336&amp;$M336,數值索引!$B$3:$G$43,2,FALSE),數值索引!$L$4:$R$10,程式讀取頁!$G336+1,FALSE)*VLOOKUP($H336,數值索引!$L$14:$N$22,3,FALSE))</f>
        <v>204</v>
      </c>
      <c r="Q336" s="74">
        <f>INT(HLOOKUP(VLOOKUP($N336&amp;$M336,數值索引!$B$3:$G$43,3,FALSE),數值索引!$L$4:$R$10,程式讀取頁!$G336+1,FALSE)*VLOOKUP($H336,數值索引!$L$14:$N$22,3,FALSE))</f>
        <v>548</v>
      </c>
      <c r="R336" s="74">
        <f>INT(HLOOKUP(VLOOKUP($N336&amp;$M336,數值索引!$B$3:$G$43,4,FALSE),數值索引!$L$4:$R$10,程式讀取頁!$G336+1,FALSE)*VLOOKUP($H336,數值索引!$L$14:$N$22,3,FALSE))</f>
        <v>66</v>
      </c>
      <c r="S336" s="74">
        <f>INT(HLOOKUP(VLOOKUP($N336&amp;$M336,數值索引!$B$3:$G$43,5,FALSE),數值索引!$L$4:$R$10,程式讀取頁!$G336+1,FALSE)*VLOOKUP($H336,數值索引!$L$14:$N$22,3,FALSE))</f>
        <v>66</v>
      </c>
      <c r="T336" s="74">
        <f>INT(HLOOKUP(VLOOKUP($N336&amp;$M336,數值索引!$B$3:$G$43,6,FALSE),數值索引!$L$4:$R$10,程式讀取頁!$G336+1,FALSE)*VLOOKUP($H336,數值索引!$L$14:$N$22,3,FALSE))</f>
        <v>147</v>
      </c>
      <c r="U336" s="75"/>
      <c r="V336" s="75"/>
      <c r="W336" s="75"/>
      <c r="X336" s="75">
        <v>0</v>
      </c>
      <c r="Y336" s="75">
        <v>0</v>
      </c>
      <c r="Z336" s="75">
        <v>0</v>
      </c>
      <c r="AA336" s="75">
        <v>0</v>
      </c>
      <c r="AB336" s="216">
        <v>-3</v>
      </c>
      <c r="AC336" s="216">
        <v>3</v>
      </c>
      <c r="AD336" s="216">
        <v>18</v>
      </c>
      <c r="AE336" s="75"/>
    </row>
    <row r="337" spans="1:31">
      <c r="A337" s="75">
        <v>1</v>
      </c>
      <c r="B337" s="201">
        <v>30200060</v>
      </c>
      <c r="C337" s="75">
        <v>75</v>
      </c>
      <c r="D337" s="75" t="s">
        <v>1403</v>
      </c>
      <c r="E337" s="75" t="s">
        <v>1404</v>
      </c>
      <c r="F337" s="75" t="s">
        <v>455</v>
      </c>
      <c r="G337" s="75">
        <v>4</v>
      </c>
      <c r="H337" s="75">
        <v>8</v>
      </c>
      <c r="I337" s="75">
        <v>3020</v>
      </c>
      <c r="J337" s="75">
        <v>20</v>
      </c>
      <c r="K337" s="75"/>
      <c r="L337" s="75">
        <v>1</v>
      </c>
      <c r="M337" s="94" t="s">
        <v>740</v>
      </c>
      <c r="N337" s="158" t="s">
        <v>790</v>
      </c>
      <c r="O337" s="94">
        <f>VLOOKUP(M337,數值索引!$I:$J,2,FALSE)</f>
        <v>31700003</v>
      </c>
      <c r="P337" s="74">
        <f>INT(HLOOKUP(VLOOKUP($N337&amp;$M337,數值索引!$B$3:$G$43,2,FALSE),數值索引!$L$4:$R$10,程式讀取頁!$G337+1,FALSE)*VLOOKUP($H337,數值索引!$L$14:$N$22,3,FALSE))</f>
        <v>147</v>
      </c>
      <c r="Q337" s="74">
        <f>INT(HLOOKUP(VLOOKUP($N337&amp;$M337,數值索引!$B$3:$G$43,3,FALSE),數值索引!$L$4:$R$10,程式讀取頁!$G337+1,FALSE)*VLOOKUP($H337,數值索引!$L$14:$N$22,3,FALSE))</f>
        <v>66</v>
      </c>
      <c r="R337" s="74">
        <f>INT(HLOOKUP(VLOOKUP($N337&amp;$M337,數值索引!$B$3:$G$43,4,FALSE),數值索引!$L$4:$R$10,程式讀取頁!$G337+1,FALSE)*VLOOKUP($H337,數值索引!$L$14:$N$22,3,FALSE))</f>
        <v>289</v>
      </c>
      <c r="S337" s="74">
        <f>INT(HLOOKUP(VLOOKUP($N337&amp;$M337,數值索引!$B$3:$G$43,5,FALSE),數值索引!$L$4:$R$10,程式讀取頁!$G337+1,FALSE)*VLOOKUP($H337,數值索引!$L$14:$N$22,3,FALSE))</f>
        <v>399</v>
      </c>
      <c r="T337" s="74">
        <f>INT(HLOOKUP(VLOOKUP($N337&amp;$M337,數值索引!$B$3:$G$43,6,FALSE),數值索引!$L$4:$R$10,程式讀取頁!$G337+1,FALSE)*VLOOKUP($H337,數值索引!$L$14:$N$22,3,FALSE))</f>
        <v>204</v>
      </c>
      <c r="U337" s="75">
        <v>31720006</v>
      </c>
      <c r="V337" s="75"/>
      <c r="W337" s="75"/>
      <c r="X337" s="75">
        <v>0</v>
      </c>
      <c r="Y337" s="75">
        <v>0</v>
      </c>
      <c r="Z337" s="75">
        <v>0</v>
      </c>
      <c r="AA337" s="75">
        <v>0</v>
      </c>
      <c r="AB337" s="107">
        <v>5</v>
      </c>
      <c r="AC337" s="107">
        <v>-7</v>
      </c>
      <c r="AD337" s="107">
        <v>18</v>
      </c>
    </row>
    <row r="338" spans="1:31">
      <c r="A338" s="75">
        <v>1</v>
      </c>
      <c r="B338" s="201">
        <v>30200070</v>
      </c>
      <c r="C338" s="75">
        <v>79</v>
      </c>
      <c r="D338" s="75" t="s">
        <v>1405</v>
      </c>
      <c r="E338" s="75" t="s">
        <v>1406</v>
      </c>
      <c r="F338" s="75" t="s">
        <v>457</v>
      </c>
      <c r="G338" s="75">
        <v>5</v>
      </c>
      <c r="H338" s="75">
        <v>8</v>
      </c>
      <c r="I338" s="75">
        <v>3020</v>
      </c>
      <c r="J338" s="75">
        <v>20</v>
      </c>
      <c r="K338" s="75"/>
      <c r="L338" s="75">
        <v>1</v>
      </c>
      <c r="M338" s="94" t="s">
        <v>735</v>
      </c>
      <c r="N338" s="158" t="s">
        <v>790</v>
      </c>
      <c r="O338" s="94">
        <f>VLOOKUP(M338,數值索引!$I:$J,2,FALSE)</f>
        <v>31700002</v>
      </c>
      <c r="P338" s="74">
        <f>INT(HLOOKUP(VLOOKUP($N338&amp;$M338,數值索引!$B$3:$G$43,2,FALSE),數值索引!$L$4:$R$10,程式讀取頁!$G338+1,FALSE)*VLOOKUP($H338,數值索引!$L$14:$N$22,3,FALSE))</f>
        <v>72</v>
      </c>
      <c r="Q338" s="74">
        <f>INT(HLOOKUP(VLOOKUP($N338&amp;$M338,數值索引!$B$3:$G$43,3,FALSE),數值索引!$L$4:$R$10,程式讀取頁!$G338+1,FALSE)*VLOOKUP($H338,數值索引!$L$14:$N$22,3,FALSE))</f>
        <v>352</v>
      </c>
      <c r="R338" s="74">
        <f>INT(HLOOKUP(VLOOKUP($N338&amp;$M338,數值索引!$B$3:$G$43,4,FALSE),數值索引!$L$4:$R$10,程式讀取頁!$G338+1,FALSE)*VLOOKUP($H338,數值索引!$L$14:$N$22,3,FALSE))</f>
        <v>502</v>
      </c>
      <c r="S338" s="74">
        <f>INT(HLOOKUP(VLOOKUP($N338&amp;$M338,數值索引!$B$3:$G$43,5,FALSE),數值索引!$L$4:$R$10,程式讀取頁!$G338+1,FALSE)*VLOOKUP($H338,數值索引!$L$14:$N$22,3,FALSE))</f>
        <v>240</v>
      </c>
      <c r="T338" s="74">
        <f>INT(HLOOKUP(VLOOKUP($N338&amp;$M338,數值索引!$B$3:$G$43,6,FALSE),數值索引!$L$4:$R$10,程式讀取頁!$G338+1,FALSE)*VLOOKUP($H338,數值索引!$L$14:$N$22,3,FALSE))</f>
        <v>167</v>
      </c>
      <c r="U338" s="75">
        <v>31720007</v>
      </c>
      <c r="V338" s="75"/>
      <c r="W338" s="75"/>
      <c r="X338" s="75">
        <v>0</v>
      </c>
      <c r="Y338" s="75">
        <v>0</v>
      </c>
      <c r="Z338" s="75">
        <v>0</v>
      </c>
      <c r="AA338" s="75">
        <v>0</v>
      </c>
      <c r="AB338" s="107">
        <v>5</v>
      </c>
      <c r="AC338" s="107">
        <v>-7</v>
      </c>
      <c r="AD338" s="107">
        <v>18</v>
      </c>
    </row>
    <row r="339" spans="1:31">
      <c r="A339" s="75">
        <v>1</v>
      </c>
      <c r="B339" s="201">
        <v>30200080</v>
      </c>
      <c r="C339" s="75">
        <v>86</v>
      </c>
      <c r="D339" s="75" t="s">
        <v>1407</v>
      </c>
      <c r="E339" s="75" t="s">
        <v>1408</v>
      </c>
      <c r="F339" s="75" t="s">
        <v>588</v>
      </c>
      <c r="G339" s="75">
        <v>4</v>
      </c>
      <c r="H339" s="75">
        <v>8</v>
      </c>
      <c r="I339" s="75">
        <v>3020</v>
      </c>
      <c r="J339" s="75">
        <v>20</v>
      </c>
      <c r="K339" s="75"/>
      <c r="L339" s="75">
        <v>1</v>
      </c>
      <c r="M339" s="94" t="s">
        <v>734</v>
      </c>
      <c r="N339" s="158" t="s">
        <v>790</v>
      </c>
      <c r="O339" s="94">
        <f>VLOOKUP(M339,數值索引!$I:$J,2,FALSE)</f>
        <v>31700002</v>
      </c>
      <c r="P339" s="74">
        <f>INT(HLOOKUP(VLOOKUP($N339&amp;$M339,數值索引!$B$3:$G$43,2,FALSE),數值索引!$L$4:$R$10,程式讀取頁!$G339+1,FALSE)*VLOOKUP($H339,數值索引!$L$14:$N$22,3,FALSE))</f>
        <v>289</v>
      </c>
      <c r="Q339" s="74">
        <f>INT(HLOOKUP(VLOOKUP($N339&amp;$M339,數值索引!$B$3:$G$43,3,FALSE),數值索引!$L$4:$R$10,程式讀取頁!$G339+1,FALSE)*VLOOKUP($H339,數值索引!$L$14:$N$22,3,FALSE))</f>
        <v>204</v>
      </c>
      <c r="R339" s="74">
        <f>INT(HLOOKUP(VLOOKUP($N339&amp;$M339,數值索引!$B$3:$G$43,4,FALSE),數值索引!$L$4:$R$10,程式讀取頁!$G339+1,FALSE)*VLOOKUP($H339,數值索引!$L$14:$N$22,3,FALSE))</f>
        <v>399</v>
      </c>
      <c r="S339" s="74">
        <f>INT(HLOOKUP(VLOOKUP($N339&amp;$M339,數值索引!$B$3:$G$43,5,FALSE),數值索引!$L$4:$R$10,程式讀取頁!$G339+1,FALSE)*VLOOKUP($H339,數值索引!$L$14:$N$22,3,FALSE))</f>
        <v>147</v>
      </c>
      <c r="T339" s="74">
        <f>INT(HLOOKUP(VLOOKUP($N339&amp;$M339,數值索引!$B$3:$G$43,6,FALSE),數值索引!$L$4:$R$10,程式讀取頁!$G339+1,FALSE)*VLOOKUP($H339,數值索引!$L$14:$N$22,3,FALSE))</f>
        <v>66</v>
      </c>
      <c r="U339" s="75"/>
      <c r="V339" s="75"/>
      <c r="W339" s="75"/>
      <c r="X339" s="75">
        <v>0</v>
      </c>
      <c r="Y339" s="75">
        <v>0</v>
      </c>
      <c r="Z339" s="75">
        <v>0</v>
      </c>
      <c r="AA339" s="75">
        <v>0</v>
      </c>
      <c r="AB339" s="107">
        <v>5</v>
      </c>
      <c r="AC339" s="107">
        <v>-7</v>
      </c>
      <c r="AD339" s="107">
        <v>18</v>
      </c>
    </row>
    <row r="340" spans="1:31">
      <c r="A340" s="75">
        <v>1</v>
      </c>
      <c r="B340" s="201">
        <v>30200090</v>
      </c>
      <c r="C340" s="75">
        <v>92</v>
      </c>
      <c r="D340" s="75" t="s">
        <v>1409</v>
      </c>
      <c r="E340" s="75" t="s">
        <v>1410</v>
      </c>
      <c r="F340" s="75" t="s">
        <v>513</v>
      </c>
      <c r="G340" s="75">
        <v>5</v>
      </c>
      <c r="H340" s="75">
        <v>8</v>
      </c>
      <c r="I340" s="75">
        <v>3020</v>
      </c>
      <c r="J340" s="75">
        <v>20</v>
      </c>
      <c r="K340" s="75"/>
      <c r="L340" s="75">
        <v>1</v>
      </c>
      <c r="M340" s="94" t="s">
        <v>731</v>
      </c>
      <c r="N340" s="158" t="s">
        <v>790</v>
      </c>
      <c r="O340" s="94">
        <f>VLOOKUP(M340,數值索引!$I:$J,2,FALSE)</f>
        <v>31700001</v>
      </c>
      <c r="P340" s="74">
        <f>INT(HLOOKUP(VLOOKUP($N340&amp;$M340,數值索引!$B$3:$G$43,2,FALSE),數值索引!$L$4:$R$10,程式讀取頁!$G340+1,FALSE)*VLOOKUP($H340,數值索引!$L$14:$N$22,3,FALSE))</f>
        <v>167</v>
      </c>
      <c r="Q340" s="74">
        <f>INT(HLOOKUP(VLOOKUP($N340&amp;$M340,數值索引!$B$3:$G$43,3,FALSE),數值索引!$L$4:$R$10,程式讀取頁!$G340+1,FALSE)*VLOOKUP($H340,數值索引!$L$14:$N$22,3,FALSE))</f>
        <v>502</v>
      </c>
      <c r="R340" s="74">
        <f>INT(HLOOKUP(VLOOKUP($N340&amp;$M340,數值索引!$B$3:$G$43,4,FALSE),數值索引!$L$4:$R$10,程式讀取頁!$G340+1,FALSE)*VLOOKUP($H340,數值索引!$L$14:$N$22,3,FALSE))</f>
        <v>352</v>
      </c>
      <c r="S340" s="74">
        <f>INT(HLOOKUP(VLOOKUP($N340&amp;$M340,數值索引!$B$3:$G$43,5,FALSE),數值索引!$L$4:$R$10,程式讀取頁!$G340+1,FALSE)*VLOOKUP($H340,數值索引!$L$14:$N$22,3,FALSE))</f>
        <v>240</v>
      </c>
      <c r="T340" s="74">
        <f>INT(HLOOKUP(VLOOKUP($N340&amp;$M340,數值索引!$B$3:$G$43,6,FALSE),數值索引!$L$4:$R$10,程式讀取頁!$G340+1,FALSE)*VLOOKUP($H340,數值索引!$L$14:$N$22,3,FALSE))</f>
        <v>72</v>
      </c>
      <c r="U340" s="75">
        <v>31720008</v>
      </c>
      <c r="V340" s="75"/>
      <c r="W340" s="75"/>
      <c r="X340" s="75">
        <v>0</v>
      </c>
      <c r="Y340" s="75">
        <v>0</v>
      </c>
      <c r="Z340" s="75">
        <v>0</v>
      </c>
      <c r="AA340" s="75">
        <v>0</v>
      </c>
      <c r="AB340" s="107">
        <v>5</v>
      </c>
      <c r="AC340" s="107">
        <v>-7</v>
      </c>
      <c r="AD340" s="107">
        <v>18</v>
      </c>
    </row>
    <row r="341" spans="1:31">
      <c r="A341" s="75">
        <v>1</v>
      </c>
      <c r="B341" s="201">
        <v>30200100</v>
      </c>
      <c r="C341" s="75">
        <v>103</v>
      </c>
      <c r="D341" s="75" t="s">
        <v>1411</v>
      </c>
      <c r="E341" s="75" t="s">
        <v>1412</v>
      </c>
      <c r="F341" s="75" t="s">
        <v>498</v>
      </c>
      <c r="G341" s="75">
        <v>5</v>
      </c>
      <c r="H341" s="75">
        <v>8</v>
      </c>
      <c r="I341" s="75">
        <v>3020</v>
      </c>
      <c r="J341" s="75">
        <v>20</v>
      </c>
      <c r="K341" s="75"/>
      <c r="L341" s="75">
        <v>1</v>
      </c>
      <c r="M341" s="94" t="s">
        <v>726</v>
      </c>
      <c r="N341" s="158" t="s">
        <v>790</v>
      </c>
      <c r="O341" s="94">
        <f>VLOOKUP(M341,數值索引!$I:$J,2,FALSE)</f>
        <v>31700000</v>
      </c>
      <c r="P341" s="74">
        <f>INT(HLOOKUP(VLOOKUP($N341&amp;$M341,數值索引!$B$3:$G$43,2,FALSE),數值索引!$L$4:$R$10,程式讀取頁!$G341+1,FALSE)*VLOOKUP($H341,數值索引!$L$14:$N$22,3,FALSE))</f>
        <v>502</v>
      </c>
      <c r="Q341" s="74">
        <f>INT(HLOOKUP(VLOOKUP($N341&amp;$M341,數值索引!$B$3:$G$43,3,FALSE),數值索引!$L$4:$R$10,程式讀取頁!$G341+1,FALSE)*VLOOKUP($H341,數值索引!$L$14:$N$22,3,FALSE))</f>
        <v>352</v>
      </c>
      <c r="R341" s="74">
        <f>INT(HLOOKUP(VLOOKUP($N341&amp;$M341,數值索引!$B$3:$G$43,4,FALSE),數值索引!$L$4:$R$10,程式讀取頁!$G341+1,FALSE)*VLOOKUP($H341,數值索引!$L$14:$N$22,3,FALSE))</f>
        <v>240</v>
      </c>
      <c r="S341" s="74">
        <f>INT(HLOOKUP(VLOOKUP($N341&amp;$M341,數值索引!$B$3:$G$43,5,FALSE),數值索引!$L$4:$R$10,程式讀取頁!$G341+1,FALSE)*VLOOKUP($H341,數值索引!$L$14:$N$22,3,FALSE))</f>
        <v>167</v>
      </c>
      <c r="T341" s="74">
        <f>INT(HLOOKUP(VLOOKUP($N341&amp;$M341,數值索引!$B$3:$G$43,6,FALSE),數值索引!$L$4:$R$10,程式讀取頁!$G341+1,FALSE)*VLOOKUP($H341,數值索引!$L$14:$N$22,3,FALSE))</f>
        <v>72</v>
      </c>
      <c r="U341" s="75"/>
      <c r="V341" s="75"/>
      <c r="W341" s="75"/>
      <c r="X341" s="75">
        <v>0</v>
      </c>
      <c r="Y341" s="75">
        <v>0</v>
      </c>
      <c r="Z341" s="75">
        <v>0</v>
      </c>
      <c r="AA341" s="75">
        <v>0</v>
      </c>
      <c r="AB341" s="107">
        <v>5</v>
      </c>
      <c r="AC341" s="107">
        <v>-7</v>
      </c>
      <c r="AD341" s="107">
        <v>18</v>
      </c>
    </row>
    <row r="342" spans="1:31">
      <c r="A342" s="75">
        <v>1</v>
      </c>
      <c r="B342" s="201">
        <v>30200110</v>
      </c>
      <c r="C342" s="75">
        <v>119</v>
      </c>
      <c r="D342" s="75" t="s">
        <v>1413</v>
      </c>
      <c r="E342" s="75" t="s">
        <v>1414</v>
      </c>
      <c r="F342" s="75" t="s">
        <v>469</v>
      </c>
      <c r="G342" s="75">
        <v>4</v>
      </c>
      <c r="H342" s="75">
        <v>8</v>
      </c>
      <c r="I342" s="75">
        <v>3020</v>
      </c>
      <c r="J342" s="75">
        <v>20</v>
      </c>
      <c r="K342" s="75"/>
      <c r="L342" s="75">
        <v>1</v>
      </c>
      <c r="M342" s="94" t="s">
        <v>745</v>
      </c>
      <c r="N342" s="158" t="s">
        <v>790</v>
      </c>
      <c r="O342" s="94">
        <f>VLOOKUP(M342,數值索引!$I:$J,2,FALSE)</f>
        <v>31700004</v>
      </c>
      <c r="P342" s="74">
        <f>INT(HLOOKUP(VLOOKUP($N342&amp;$M342,數值索引!$B$3:$G$43,2,FALSE),數值索引!$L$4:$R$10,程式讀取頁!$G342+1,FALSE)*VLOOKUP($H342,數值索引!$L$14:$N$22,3,FALSE))</f>
        <v>204</v>
      </c>
      <c r="Q342" s="74">
        <f>INT(HLOOKUP(VLOOKUP($N342&amp;$M342,數值索引!$B$3:$G$43,3,FALSE),數值索引!$L$4:$R$10,程式讀取頁!$G342+1,FALSE)*VLOOKUP($H342,數值索引!$L$14:$N$22,3,FALSE))</f>
        <v>147</v>
      </c>
      <c r="R342" s="74">
        <f>INT(HLOOKUP(VLOOKUP($N342&amp;$M342,數值索引!$B$3:$G$43,4,FALSE),數值索引!$L$4:$R$10,程式讀取頁!$G342+1,FALSE)*VLOOKUP($H342,數值索引!$L$14:$N$22,3,FALSE))</f>
        <v>66</v>
      </c>
      <c r="S342" s="74">
        <f>INT(HLOOKUP(VLOOKUP($N342&amp;$M342,數值索引!$B$3:$G$43,5,FALSE),數值索引!$L$4:$R$10,程式讀取頁!$G342+1,FALSE)*VLOOKUP($H342,數值索引!$L$14:$N$22,3,FALSE))</f>
        <v>289</v>
      </c>
      <c r="T342" s="74">
        <f>INT(HLOOKUP(VLOOKUP($N342&amp;$M342,數值索引!$B$3:$G$43,6,FALSE),數值索引!$L$4:$R$10,程式讀取頁!$G342+1,FALSE)*VLOOKUP($H342,數值索引!$L$14:$N$22,3,FALSE))</f>
        <v>399</v>
      </c>
      <c r="U342" s="75">
        <v>31720009</v>
      </c>
      <c r="V342" s="75"/>
      <c r="W342" s="75"/>
      <c r="X342" s="75">
        <v>0</v>
      </c>
      <c r="Y342" s="75">
        <v>0</v>
      </c>
      <c r="Z342" s="75">
        <v>0</v>
      </c>
      <c r="AA342" s="75">
        <v>0</v>
      </c>
      <c r="AB342" s="107">
        <v>5</v>
      </c>
      <c r="AC342" s="107">
        <v>-7</v>
      </c>
      <c r="AD342" s="107">
        <v>18</v>
      </c>
    </row>
    <row r="343" spans="1:31">
      <c r="A343" s="75">
        <v>1</v>
      </c>
      <c r="B343" s="201">
        <v>30200120</v>
      </c>
      <c r="C343" s="75">
        <v>120</v>
      </c>
      <c r="D343" s="75" t="s">
        <v>1415</v>
      </c>
      <c r="E343" s="75" t="s">
        <v>1416</v>
      </c>
      <c r="F343" s="75" t="s">
        <v>472</v>
      </c>
      <c r="G343" s="75">
        <v>5</v>
      </c>
      <c r="H343" s="75">
        <v>8</v>
      </c>
      <c r="I343" s="75">
        <v>3020</v>
      </c>
      <c r="J343" s="75">
        <v>20</v>
      </c>
      <c r="K343" s="75"/>
      <c r="L343" s="75">
        <v>1</v>
      </c>
      <c r="M343" s="94" t="s">
        <v>730</v>
      </c>
      <c r="N343" s="158" t="s">
        <v>790</v>
      </c>
      <c r="O343" s="94">
        <f>VLOOKUP(M343,數值索引!$I:$J,2,FALSE)</f>
        <v>31700001</v>
      </c>
      <c r="P343" s="74">
        <f>INT(HLOOKUP(VLOOKUP($N343&amp;$M343,數值索引!$B$3:$G$43,2,FALSE),數值索引!$L$4:$R$10,程式讀取頁!$G343+1,FALSE)*VLOOKUP($H343,數值索引!$L$14:$N$22,3,FALSE))</f>
        <v>352</v>
      </c>
      <c r="Q343" s="74">
        <f>INT(HLOOKUP(VLOOKUP($N343&amp;$M343,數值索引!$B$3:$G$43,3,FALSE),數值索引!$L$4:$R$10,程式讀取頁!$G343+1,FALSE)*VLOOKUP($H343,數值索引!$L$14:$N$22,3,FALSE))</f>
        <v>502</v>
      </c>
      <c r="R343" s="74">
        <f>INT(HLOOKUP(VLOOKUP($N343&amp;$M343,數值索引!$B$3:$G$43,4,FALSE),數值索引!$L$4:$R$10,程式讀取頁!$G343+1,FALSE)*VLOOKUP($H343,數值索引!$L$14:$N$22,3,FALSE))</f>
        <v>240</v>
      </c>
      <c r="S343" s="74">
        <f>INT(HLOOKUP(VLOOKUP($N343&amp;$M343,數值索引!$B$3:$G$43,5,FALSE),數值索引!$L$4:$R$10,程式讀取頁!$G343+1,FALSE)*VLOOKUP($H343,數值索引!$L$14:$N$22,3,FALSE))</f>
        <v>72</v>
      </c>
      <c r="T343" s="74">
        <f>INT(HLOOKUP(VLOOKUP($N343&amp;$M343,數值索引!$B$3:$G$43,6,FALSE),數值索引!$L$4:$R$10,程式讀取頁!$G343+1,FALSE)*VLOOKUP($H343,數值索引!$L$14:$N$22,3,FALSE))</f>
        <v>167</v>
      </c>
      <c r="U343" s="75">
        <v>31720013</v>
      </c>
      <c r="V343" s="75"/>
      <c r="W343" s="75"/>
      <c r="X343" s="75">
        <v>0</v>
      </c>
      <c r="Y343" s="75">
        <v>0</v>
      </c>
      <c r="Z343" s="75">
        <v>0</v>
      </c>
      <c r="AA343" s="75">
        <v>0</v>
      </c>
      <c r="AB343" s="107">
        <v>5</v>
      </c>
      <c r="AC343" s="107">
        <v>-7</v>
      </c>
      <c r="AD343" s="107">
        <v>18</v>
      </c>
    </row>
    <row r="344" spans="1:31">
      <c r="A344" s="75">
        <v>1</v>
      </c>
      <c r="B344" s="201">
        <v>30200130</v>
      </c>
      <c r="C344" s="75"/>
      <c r="D344" s="75" t="s">
        <v>1417</v>
      </c>
      <c r="E344" s="75" t="s">
        <v>1418</v>
      </c>
      <c r="F344" s="75" t="s">
        <v>879</v>
      </c>
      <c r="G344" s="75">
        <v>3</v>
      </c>
      <c r="H344" s="75">
        <v>8</v>
      </c>
      <c r="I344" s="75">
        <v>3020</v>
      </c>
      <c r="J344" s="75">
        <v>20</v>
      </c>
      <c r="K344" s="75"/>
      <c r="L344" s="75">
        <v>1</v>
      </c>
      <c r="M344" s="94" t="s">
        <v>731</v>
      </c>
      <c r="N344" s="158" t="s">
        <v>790</v>
      </c>
      <c r="O344" s="94">
        <f>VLOOKUP(M344,數值索引!$I:$J,2,FALSE)</f>
        <v>31700001</v>
      </c>
      <c r="P344" s="74">
        <f>INT(HLOOKUP(VLOOKUP($N344&amp;$M344,數值索引!$B$3:$G$43,2,FALSE),數值索引!$L$4:$R$10,程式讀取頁!$G344+1,FALSE)*VLOOKUP($H344,數值索引!$L$14:$N$22,3,FALSE))</f>
        <v>129</v>
      </c>
      <c r="Q344" s="74">
        <f>INT(HLOOKUP(VLOOKUP($N344&amp;$M344,數值索引!$B$3:$G$43,3,FALSE),數值索引!$L$4:$R$10,程式讀取頁!$G344+1,FALSE)*VLOOKUP($H344,數值索引!$L$14:$N$22,3,FALSE))</f>
        <v>317</v>
      </c>
      <c r="R344" s="74">
        <f>INT(HLOOKUP(VLOOKUP($N344&amp;$M344,數值索引!$B$3:$G$43,4,FALSE),數值索引!$L$4:$R$10,程式讀取頁!$G344+1,FALSE)*VLOOKUP($H344,數值索引!$L$14:$N$22,3,FALSE))</f>
        <v>237</v>
      </c>
      <c r="S344" s="74">
        <f>INT(HLOOKUP(VLOOKUP($N344&amp;$M344,數值索引!$B$3:$G$43,5,FALSE),數值索引!$L$4:$R$10,程式讀取頁!$G344+1,FALSE)*VLOOKUP($H344,數值索引!$L$14:$N$22,3,FALSE))</f>
        <v>173</v>
      </c>
      <c r="T344" s="74">
        <f>INT(HLOOKUP(VLOOKUP($N344&amp;$M344,數值索引!$B$3:$G$43,6,FALSE),數值索引!$L$4:$R$10,程式讀取頁!$G344+1,FALSE)*VLOOKUP($H344,數值索引!$L$14:$N$22,3,FALSE))</f>
        <v>60</v>
      </c>
      <c r="U344" s="75">
        <v>31720018</v>
      </c>
      <c r="V344" s="75">
        <v>31720019</v>
      </c>
      <c r="W344" s="75"/>
      <c r="X344" s="75">
        <v>0</v>
      </c>
      <c r="Y344" s="75">
        <v>0</v>
      </c>
      <c r="Z344" s="75">
        <v>1</v>
      </c>
      <c r="AA344" s="75">
        <v>0</v>
      </c>
      <c r="AB344" s="107">
        <v>5</v>
      </c>
      <c r="AC344" s="107">
        <v>-7</v>
      </c>
      <c r="AD344" s="107">
        <v>18</v>
      </c>
    </row>
    <row r="345" spans="1:31">
      <c r="A345" s="75">
        <v>1</v>
      </c>
      <c r="B345" s="201">
        <v>30200131</v>
      </c>
      <c r="C345" s="75"/>
      <c r="D345" s="75" t="s">
        <v>1419</v>
      </c>
      <c r="E345" s="75" t="s">
        <v>1420</v>
      </c>
      <c r="F345" s="75" t="s">
        <v>900</v>
      </c>
      <c r="G345" s="75">
        <v>4</v>
      </c>
      <c r="H345" s="75">
        <v>8</v>
      </c>
      <c r="I345" s="75">
        <v>3020</v>
      </c>
      <c r="J345" s="75">
        <v>20</v>
      </c>
      <c r="K345" s="75"/>
      <c r="L345" s="75">
        <v>1</v>
      </c>
      <c r="M345" s="94" t="s">
        <v>731</v>
      </c>
      <c r="N345" s="158" t="s">
        <v>790</v>
      </c>
      <c r="O345" s="94">
        <f>VLOOKUP(M345,數值索引!$I:$J,2,FALSE)</f>
        <v>31700001</v>
      </c>
      <c r="P345" s="74">
        <f>INT(HLOOKUP(VLOOKUP($N345&amp;$M345,數值索引!$B$3:$G$43,2,FALSE),數值索引!$L$4:$R$10,程式讀取頁!$G345+1,FALSE)*VLOOKUP($H345,數值索引!$L$14:$N$22,3,FALSE))</f>
        <v>147</v>
      </c>
      <c r="Q345" s="74">
        <f>INT(HLOOKUP(VLOOKUP($N345&amp;$M345,數值索引!$B$3:$G$43,3,FALSE),數值索引!$L$4:$R$10,程式讀取頁!$G345+1,FALSE)*VLOOKUP($H345,數值索引!$L$14:$N$22,3,FALSE))</f>
        <v>399</v>
      </c>
      <c r="R345" s="74">
        <f>INT(HLOOKUP(VLOOKUP($N345&amp;$M345,數值索引!$B$3:$G$43,4,FALSE),數值索引!$L$4:$R$10,程式讀取頁!$G345+1,FALSE)*VLOOKUP($H345,數值索引!$L$14:$N$22,3,FALSE))</f>
        <v>289</v>
      </c>
      <c r="S345" s="74">
        <f>INT(HLOOKUP(VLOOKUP($N345&amp;$M345,數值索引!$B$3:$G$43,5,FALSE),數值索引!$L$4:$R$10,程式讀取頁!$G345+1,FALSE)*VLOOKUP($H345,數值索引!$L$14:$N$22,3,FALSE))</f>
        <v>204</v>
      </c>
      <c r="T345" s="74">
        <f>INT(HLOOKUP(VLOOKUP($N345&amp;$M345,數值索引!$B$3:$G$43,6,FALSE),數值索引!$L$4:$R$10,程式讀取頁!$G345+1,FALSE)*VLOOKUP($H345,數值索引!$L$14:$N$22,3,FALSE))</f>
        <v>66</v>
      </c>
      <c r="U345" s="75">
        <v>31720018</v>
      </c>
      <c r="V345" s="75">
        <v>31720019</v>
      </c>
      <c r="W345" s="75"/>
      <c r="X345" s="75">
        <v>0</v>
      </c>
      <c r="Y345" s="75">
        <v>0</v>
      </c>
      <c r="Z345" s="75">
        <v>1</v>
      </c>
      <c r="AA345" s="75">
        <v>0</v>
      </c>
      <c r="AB345" s="107">
        <v>5</v>
      </c>
      <c r="AC345" s="107">
        <v>-7</v>
      </c>
      <c r="AD345" s="107">
        <v>18</v>
      </c>
    </row>
    <row r="346" spans="1:31">
      <c r="A346" s="75">
        <v>1</v>
      </c>
      <c r="B346" s="201">
        <v>30200132</v>
      </c>
      <c r="C346" s="75"/>
      <c r="D346" s="75" t="s">
        <v>1421</v>
      </c>
      <c r="E346" s="75" t="s">
        <v>1422</v>
      </c>
      <c r="F346" s="75" t="s">
        <v>901</v>
      </c>
      <c r="G346" s="75">
        <v>5</v>
      </c>
      <c r="H346" s="75">
        <v>8</v>
      </c>
      <c r="I346" s="75">
        <v>3020</v>
      </c>
      <c r="J346" s="75">
        <v>20</v>
      </c>
      <c r="K346" s="75"/>
      <c r="L346" s="75">
        <v>1</v>
      </c>
      <c r="M346" s="94" t="s">
        <v>731</v>
      </c>
      <c r="N346" s="158" t="s">
        <v>790</v>
      </c>
      <c r="O346" s="94">
        <f>VLOOKUP(M346,數值索引!$I:$J,2,FALSE)</f>
        <v>31700001</v>
      </c>
      <c r="P346" s="74">
        <f>INT(HLOOKUP(VLOOKUP($N346&amp;$M346,數值索引!$B$3:$G$43,2,FALSE),數值索引!$L$4:$R$10,程式讀取頁!$G346+1,FALSE)*VLOOKUP($H346,數值索引!$L$14:$N$22,3,FALSE))</f>
        <v>167</v>
      </c>
      <c r="Q346" s="74">
        <f>INT(HLOOKUP(VLOOKUP($N346&amp;$M346,數值索引!$B$3:$G$43,3,FALSE),數值索引!$L$4:$R$10,程式讀取頁!$G346+1,FALSE)*VLOOKUP($H346,數值索引!$L$14:$N$22,3,FALSE))</f>
        <v>502</v>
      </c>
      <c r="R346" s="74">
        <f>INT(HLOOKUP(VLOOKUP($N346&amp;$M346,數值索引!$B$3:$G$43,4,FALSE),數值索引!$L$4:$R$10,程式讀取頁!$G346+1,FALSE)*VLOOKUP($H346,數值索引!$L$14:$N$22,3,FALSE))</f>
        <v>352</v>
      </c>
      <c r="S346" s="74">
        <f>INT(HLOOKUP(VLOOKUP($N346&amp;$M346,數值索引!$B$3:$G$43,5,FALSE),數值索引!$L$4:$R$10,程式讀取頁!$G346+1,FALSE)*VLOOKUP($H346,數值索引!$L$14:$N$22,3,FALSE))</f>
        <v>240</v>
      </c>
      <c r="T346" s="74">
        <f>INT(HLOOKUP(VLOOKUP($N346&amp;$M346,數值索引!$B$3:$G$43,6,FALSE),數值索引!$L$4:$R$10,程式讀取頁!$G346+1,FALSE)*VLOOKUP($H346,數值索引!$L$14:$N$22,3,FALSE))</f>
        <v>72</v>
      </c>
      <c r="U346" s="75">
        <v>31720018</v>
      </c>
      <c r="V346" s="75">
        <v>31720019</v>
      </c>
      <c r="W346" s="75"/>
      <c r="X346" s="75">
        <v>0</v>
      </c>
      <c r="Y346" s="75">
        <v>0</v>
      </c>
      <c r="Z346" s="75">
        <v>0</v>
      </c>
      <c r="AA346" s="75">
        <v>0</v>
      </c>
      <c r="AB346" s="107">
        <v>5</v>
      </c>
      <c r="AC346" s="107">
        <v>-7</v>
      </c>
      <c r="AD346" s="107">
        <v>18</v>
      </c>
    </row>
    <row r="347" spans="1:31">
      <c r="A347" s="75">
        <v>1</v>
      </c>
      <c r="B347" s="201">
        <v>30210000</v>
      </c>
      <c r="C347" s="75">
        <v>17</v>
      </c>
      <c r="D347" s="75" t="s">
        <v>1423</v>
      </c>
      <c r="E347" s="75" t="s">
        <v>1424</v>
      </c>
      <c r="F347" s="75" t="s">
        <v>632</v>
      </c>
      <c r="G347" s="75">
        <v>2</v>
      </c>
      <c r="H347" s="75">
        <v>8</v>
      </c>
      <c r="I347" s="75">
        <v>3021</v>
      </c>
      <c r="J347" s="75">
        <v>21</v>
      </c>
      <c r="K347" s="75"/>
      <c r="L347" s="75">
        <v>1</v>
      </c>
      <c r="M347" s="94" t="s">
        <v>726</v>
      </c>
      <c r="N347" s="158" t="s">
        <v>790</v>
      </c>
      <c r="O347" s="94">
        <f>VLOOKUP(M347,數值索引!$I:$J,2,FALSE)</f>
        <v>31700000</v>
      </c>
      <c r="P347" s="74">
        <f>INT(HLOOKUP(VLOOKUP($N347&amp;$M347,數值索引!$B$3:$G$43,2,FALSE),數值索引!$L$4:$R$10,程式讀取頁!$G347+1,FALSE)*VLOOKUP($H347,數值索引!$L$14:$N$22,3,FALSE))</f>
        <v>252</v>
      </c>
      <c r="Q347" s="74">
        <f>INT(HLOOKUP(VLOOKUP($N347&amp;$M347,數值索引!$B$3:$G$43,3,FALSE),數值索引!$L$4:$R$10,程式讀取頁!$G347+1,FALSE)*VLOOKUP($H347,數值索引!$L$14:$N$22,3,FALSE))</f>
        <v>195</v>
      </c>
      <c r="R347" s="74">
        <f>INT(HLOOKUP(VLOOKUP($N347&amp;$M347,數值索引!$B$3:$G$43,4,FALSE),數值索引!$L$4:$R$10,程式讀取頁!$G347+1,FALSE)*VLOOKUP($H347,數值索引!$L$14:$N$22,3,FALSE))</f>
        <v>147</v>
      </c>
      <c r="S347" s="74">
        <f>INT(HLOOKUP(VLOOKUP($N347&amp;$M347,數值索引!$B$3:$G$43,5,FALSE),數值索引!$L$4:$R$10,程式讀取頁!$G347+1,FALSE)*VLOOKUP($H347,數值索引!$L$14:$N$22,3,FALSE))</f>
        <v>114</v>
      </c>
      <c r="T347" s="74">
        <f>INT(HLOOKUP(VLOOKUP($N347&amp;$M347,數值索引!$B$3:$G$43,6,FALSE),數值索引!$L$4:$R$10,程式讀取頁!$G347+1,FALSE)*VLOOKUP($H347,數值索引!$L$14:$N$22,3,FALSE))</f>
        <v>55</v>
      </c>
      <c r="U347" s="75"/>
      <c r="V347" s="75"/>
      <c r="W347" s="75"/>
      <c r="X347" s="75">
        <v>0</v>
      </c>
      <c r="Y347" s="75">
        <v>0</v>
      </c>
      <c r="Z347" s="75">
        <v>1</v>
      </c>
      <c r="AA347" s="75">
        <v>0</v>
      </c>
      <c r="AB347" s="107">
        <v>-3</v>
      </c>
      <c r="AC347" s="107">
        <v>3</v>
      </c>
      <c r="AD347" s="107">
        <v>18</v>
      </c>
      <c r="AE347" s="75"/>
    </row>
    <row r="348" spans="1:31">
      <c r="A348" s="75">
        <v>1</v>
      </c>
      <c r="B348" s="201">
        <v>30210001</v>
      </c>
      <c r="C348" s="75">
        <v>18</v>
      </c>
      <c r="D348" s="75" t="s">
        <v>1425</v>
      </c>
      <c r="E348" s="75" t="s">
        <v>1426</v>
      </c>
      <c r="F348" s="75" t="s">
        <v>653</v>
      </c>
      <c r="G348" s="75">
        <v>4</v>
      </c>
      <c r="H348" s="75">
        <v>8</v>
      </c>
      <c r="I348" s="75">
        <v>3021</v>
      </c>
      <c r="J348" s="75">
        <v>21</v>
      </c>
      <c r="K348" s="75"/>
      <c r="L348" s="75">
        <v>1</v>
      </c>
      <c r="M348" s="94" t="s">
        <v>726</v>
      </c>
      <c r="N348" s="158" t="s">
        <v>786</v>
      </c>
      <c r="O348" s="94">
        <f>VLOOKUP(M348,數值索引!$I:$J,2,FALSE)</f>
        <v>31700000</v>
      </c>
      <c r="P348" s="74">
        <f>INT(HLOOKUP(VLOOKUP($N348&amp;$M348,數值索引!$B$3:$G$43,2,FALSE),數值索引!$L$4:$R$10,程式讀取頁!$G348+1,FALSE)*VLOOKUP($H348,數值索引!$L$14:$N$22,3,FALSE))</f>
        <v>548</v>
      </c>
      <c r="Q348" s="74">
        <f>INT(HLOOKUP(VLOOKUP($N348&amp;$M348,數值索引!$B$3:$G$43,3,FALSE),數值索引!$L$4:$R$10,程式讀取頁!$G348+1,FALSE)*VLOOKUP($H348,數值索引!$L$14:$N$22,3,FALSE))</f>
        <v>204</v>
      </c>
      <c r="R348" s="74">
        <f>INT(HLOOKUP(VLOOKUP($N348&amp;$M348,數值索引!$B$3:$G$43,4,FALSE),數值索引!$L$4:$R$10,程式讀取頁!$G348+1,FALSE)*VLOOKUP($H348,數值索引!$L$14:$N$22,3,FALSE))</f>
        <v>147</v>
      </c>
      <c r="S348" s="74">
        <f>INT(HLOOKUP(VLOOKUP($N348&amp;$M348,數值索引!$B$3:$G$43,5,FALSE),數值索引!$L$4:$R$10,程式讀取頁!$G348+1,FALSE)*VLOOKUP($H348,數值索引!$L$14:$N$22,3,FALSE))</f>
        <v>66</v>
      </c>
      <c r="T348" s="74">
        <f>INT(HLOOKUP(VLOOKUP($N348&amp;$M348,數值索引!$B$3:$G$43,6,FALSE),數值索引!$L$4:$R$10,程式讀取頁!$G348+1,FALSE)*VLOOKUP($H348,數值索引!$L$14:$N$22,3,FALSE))</f>
        <v>66</v>
      </c>
      <c r="U348" s="75"/>
      <c r="V348" s="75"/>
      <c r="W348" s="75"/>
      <c r="X348" s="75">
        <v>0</v>
      </c>
      <c r="Y348" s="75">
        <v>0</v>
      </c>
      <c r="Z348" s="75">
        <v>0</v>
      </c>
      <c r="AA348" s="75">
        <v>0</v>
      </c>
      <c r="AB348" s="107">
        <v>-3</v>
      </c>
      <c r="AC348" s="107">
        <v>3</v>
      </c>
      <c r="AD348" s="107">
        <v>18</v>
      </c>
      <c r="AE348" s="75"/>
    </row>
    <row r="349" spans="1:31">
      <c r="A349" s="75">
        <v>1</v>
      </c>
      <c r="B349" s="201">
        <v>30210010</v>
      </c>
      <c r="C349" s="75">
        <v>26</v>
      </c>
      <c r="D349" s="75" t="s">
        <v>1427</v>
      </c>
      <c r="E349" s="75" t="s">
        <v>1428</v>
      </c>
      <c r="F349" s="75" t="s">
        <v>654</v>
      </c>
      <c r="G349" s="75">
        <v>3</v>
      </c>
      <c r="H349" s="75">
        <v>8</v>
      </c>
      <c r="I349" s="75">
        <v>3021</v>
      </c>
      <c r="J349" s="75">
        <v>21</v>
      </c>
      <c r="K349" s="75"/>
      <c r="L349" s="75">
        <v>1</v>
      </c>
      <c r="M349" s="94" t="s">
        <v>731</v>
      </c>
      <c r="N349" s="158" t="s">
        <v>790</v>
      </c>
      <c r="O349" s="94">
        <f>VLOOKUP(M349,數值索引!$I:$J,2,FALSE)</f>
        <v>31700001</v>
      </c>
      <c r="P349" s="74">
        <f>INT(HLOOKUP(VLOOKUP($N349&amp;$M349,數值索引!$B$3:$G$43,2,FALSE),數值索引!$L$4:$R$10,程式讀取頁!$G349+1,FALSE)*VLOOKUP($H349,數值索引!$L$14:$N$22,3,FALSE))</f>
        <v>129</v>
      </c>
      <c r="Q349" s="74">
        <f>INT(HLOOKUP(VLOOKUP($N349&amp;$M349,數值索引!$B$3:$G$43,3,FALSE),數值索引!$L$4:$R$10,程式讀取頁!$G349+1,FALSE)*VLOOKUP($H349,數值索引!$L$14:$N$22,3,FALSE))</f>
        <v>317</v>
      </c>
      <c r="R349" s="74">
        <f>INT(HLOOKUP(VLOOKUP($N349&amp;$M349,數值索引!$B$3:$G$43,4,FALSE),數值索引!$L$4:$R$10,程式讀取頁!$G349+1,FALSE)*VLOOKUP($H349,數值索引!$L$14:$N$22,3,FALSE))</f>
        <v>237</v>
      </c>
      <c r="S349" s="74">
        <f>INT(HLOOKUP(VLOOKUP($N349&amp;$M349,數值索引!$B$3:$G$43,5,FALSE),數值索引!$L$4:$R$10,程式讀取頁!$G349+1,FALSE)*VLOOKUP($H349,數值索引!$L$14:$N$22,3,FALSE))</f>
        <v>173</v>
      </c>
      <c r="T349" s="74">
        <f>INT(HLOOKUP(VLOOKUP($N349&amp;$M349,數值索引!$B$3:$G$43,6,FALSE),數值索引!$L$4:$R$10,程式讀取頁!$G349+1,FALSE)*VLOOKUP($H349,數值索引!$L$14:$N$22,3,FALSE))</f>
        <v>60</v>
      </c>
      <c r="U349" s="75">
        <v>31720022</v>
      </c>
      <c r="V349" s="75"/>
      <c r="W349" s="75"/>
      <c r="X349" s="75">
        <v>0</v>
      </c>
      <c r="Y349" s="75">
        <v>0</v>
      </c>
      <c r="Z349" s="75">
        <v>0</v>
      </c>
      <c r="AA349" s="75">
        <v>0</v>
      </c>
      <c r="AB349" s="107">
        <v>0</v>
      </c>
      <c r="AC349" s="107">
        <v>4</v>
      </c>
      <c r="AD349" s="107">
        <v>18</v>
      </c>
      <c r="AE349" s="75"/>
    </row>
    <row r="350" spans="1:31">
      <c r="A350" s="75">
        <v>1</v>
      </c>
      <c r="B350" s="201">
        <v>30210020</v>
      </c>
      <c r="C350" s="75">
        <v>54</v>
      </c>
      <c r="D350" s="75" t="s">
        <v>1429</v>
      </c>
      <c r="E350" s="75" t="s">
        <v>1430</v>
      </c>
      <c r="F350" s="75" t="s">
        <v>501</v>
      </c>
      <c r="G350" s="75">
        <v>5</v>
      </c>
      <c r="H350" s="75">
        <v>8</v>
      </c>
      <c r="I350" s="75">
        <v>3021</v>
      </c>
      <c r="J350" s="75">
        <v>21</v>
      </c>
      <c r="K350" s="75"/>
      <c r="L350" s="75">
        <v>1</v>
      </c>
      <c r="M350" s="94" t="s">
        <v>737</v>
      </c>
      <c r="N350" s="158" t="s">
        <v>790</v>
      </c>
      <c r="O350" s="94">
        <f>VLOOKUP(M350,數值索引!$I:$J,2,FALSE)</f>
        <v>31700002</v>
      </c>
      <c r="P350" s="74">
        <f>INT(HLOOKUP(VLOOKUP($N350&amp;$M350,數值索引!$B$3:$G$43,2,FALSE),數值索引!$L$4:$R$10,程式讀取頁!$G350+1,FALSE)*VLOOKUP($H350,數值索引!$L$14:$N$22,3,FALSE))</f>
        <v>240</v>
      </c>
      <c r="Q350" s="74">
        <f>INT(HLOOKUP(VLOOKUP($N350&amp;$M350,數值索引!$B$3:$G$43,3,FALSE),數值索引!$L$4:$R$10,程式讀取頁!$G350+1,FALSE)*VLOOKUP($H350,數值索引!$L$14:$N$22,3,FALSE))</f>
        <v>167</v>
      </c>
      <c r="R350" s="74">
        <f>INT(HLOOKUP(VLOOKUP($N350&amp;$M350,數值索引!$B$3:$G$43,4,FALSE),數值索引!$L$4:$R$10,程式讀取頁!$G350+1,FALSE)*VLOOKUP($H350,數值索引!$L$14:$N$22,3,FALSE))</f>
        <v>502</v>
      </c>
      <c r="S350" s="74">
        <f>INT(HLOOKUP(VLOOKUP($N350&amp;$M350,數值索引!$B$3:$G$43,5,FALSE),數值索引!$L$4:$R$10,程式讀取頁!$G350+1,FALSE)*VLOOKUP($H350,數值索引!$L$14:$N$22,3,FALSE))</f>
        <v>72</v>
      </c>
      <c r="T350" s="74">
        <f>INT(HLOOKUP(VLOOKUP($N350&amp;$M350,數值索引!$B$3:$G$43,6,FALSE),數值索引!$L$4:$R$10,程式讀取頁!$G350+1,FALSE)*VLOOKUP($H350,數值索引!$L$14:$N$22,3,FALSE))</f>
        <v>352</v>
      </c>
      <c r="U350" s="75">
        <v>31720005</v>
      </c>
      <c r="V350" s="75"/>
      <c r="W350" s="75"/>
      <c r="X350" s="75">
        <v>0</v>
      </c>
      <c r="Y350" s="75">
        <v>0</v>
      </c>
      <c r="Z350" s="75">
        <v>0</v>
      </c>
      <c r="AA350" s="75">
        <v>0</v>
      </c>
      <c r="AB350" s="107">
        <v>-3</v>
      </c>
      <c r="AC350" s="107">
        <v>3</v>
      </c>
      <c r="AD350" s="107">
        <v>18</v>
      </c>
    </row>
    <row r="351" spans="1:31">
      <c r="A351" s="75">
        <v>1</v>
      </c>
      <c r="B351" s="201">
        <v>30210030</v>
      </c>
      <c r="C351" s="75">
        <v>55</v>
      </c>
      <c r="D351" s="75" t="s">
        <v>1431</v>
      </c>
      <c r="E351" s="75" t="s">
        <v>1432</v>
      </c>
      <c r="F351" s="75" t="s">
        <v>486</v>
      </c>
      <c r="G351" s="75">
        <v>5</v>
      </c>
      <c r="H351" s="75">
        <v>8</v>
      </c>
      <c r="I351" s="75">
        <v>3021</v>
      </c>
      <c r="J351" s="75">
        <v>21</v>
      </c>
      <c r="K351" s="75"/>
      <c r="L351" s="75">
        <v>1</v>
      </c>
      <c r="M351" s="94" t="s">
        <v>726</v>
      </c>
      <c r="N351" s="158" t="s">
        <v>790</v>
      </c>
      <c r="O351" s="94">
        <f>VLOOKUP(M351,數值索引!$I:$J,2,FALSE)</f>
        <v>31700000</v>
      </c>
      <c r="P351" s="74">
        <f>INT(HLOOKUP(VLOOKUP($N351&amp;$M351,數值索引!$B$3:$G$43,2,FALSE),數值索引!$L$4:$R$10,程式讀取頁!$G351+1,FALSE)*VLOOKUP($H351,數值索引!$L$14:$N$22,3,FALSE))</f>
        <v>502</v>
      </c>
      <c r="Q351" s="74">
        <f>INT(HLOOKUP(VLOOKUP($N351&amp;$M351,數值索引!$B$3:$G$43,3,FALSE),數值索引!$L$4:$R$10,程式讀取頁!$G351+1,FALSE)*VLOOKUP($H351,數值索引!$L$14:$N$22,3,FALSE))</f>
        <v>352</v>
      </c>
      <c r="R351" s="74">
        <f>INT(HLOOKUP(VLOOKUP($N351&amp;$M351,數值索引!$B$3:$G$43,4,FALSE),數值索引!$L$4:$R$10,程式讀取頁!$G351+1,FALSE)*VLOOKUP($H351,數值索引!$L$14:$N$22,3,FALSE))</f>
        <v>240</v>
      </c>
      <c r="S351" s="74">
        <f>INT(HLOOKUP(VLOOKUP($N351&amp;$M351,數值索引!$B$3:$G$43,5,FALSE),數值索引!$L$4:$R$10,程式讀取頁!$G351+1,FALSE)*VLOOKUP($H351,數值索引!$L$14:$N$22,3,FALSE))</f>
        <v>167</v>
      </c>
      <c r="T351" s="74">
        <f>INT(HLOOKUP(VLOOKUP($N351&amp;$M351,數值索引!$B$3:$G$43,6,FALSE),數值索引!$L$4:$R$10,程式讀取頁!$G351+1,FALSE)*VLOOKUP($H351,數值索引!$L$14:$N$22,3,FALSE))</f>
        <v>72</v>
      </c>
      <c r="U351" s="75">
        <v>31720005</v>
      </c>
      <c r="V351" s="75"/>
      <c r="W351" s="75"/>
      <c r="X351" s="75">
        <v>0</v>
      </c>
      <c r="Y351" s="75">
        <v>0</v>
      </c>
      <c r="Z351" s="75">
        <v>0</v>
      </c>
      <c r="AA351" s="75">
        <v>0</v>
      </c>
      <c r="AB351" s="107">
        <v>-3</v>
      </c>
      <c r="AC351" s="107">
        <v>3</v>
      </c>
      <c r="AD351" s="107">
        <v>18</v>
      </c>
    </row>
    <row r="352" spans="1:31">
      <c r="A352" s="75">
        <v>1</v>
      </c>
      <c r="B352" s="201">
        <v>30210040</v>
      </c>
      <c r="C352" s="75">
        <v>80</v>
      </c>
      <c r="D352" s="75" t="s">
        <v>1433</v>
      </c>
      <c r="E352" s="75" t="s">
        <v>1434</v>
      </c>
      <c r="F352" s="75" t="s">
        <v>457</v>
      </c>
      <c r="G352" s="75">
        <v>5</v>
      </c>
      <c r="H352" s="75">
        <v>8</v>
      </c>
      <c r="I352" s="75">
        <v>3021</v>
      </c>
      <c r="J352" s="75">
        <v>21</v>
      </c>
      <c r="K352" s="75"/>
      <c r="L352" s="75">
        <v>1</v>
      </c>
      <c r="M352" s="94" t="s">
        <v>735</v>
      </c>
      <c r="N352" s="158" t="s">
        <v>790</v>
      </c>
      <c r="O352" s="94">
        <f>VLOOKUP(M352,數值索引!$I:$J,2,FALSE)</f>
        <v>31700002</v>
      </c>
      <c r="P352" s="74">
        <f>INT(HLOOKUP(VLOOKUP($N352&amp;$M352,數值索引!$B$3:$G$43,2,FALSE),數值索引!$L$4:$R$10,程式讀取頁!$G352+1,FALSE)*VLOOKUP($H352,數值索引!$L$14:$N$22,3,FALSE))</f>
        <v>72</v>
      </c>
      <c r="Q352" s="74">
        <f>INT(HLOOKUP(VLOOKUP($N352&amp;$M352,數值索引!$B$3:$G$43,3,FALSE),數值索引!$L$4:$R$10,程式讀取頁!$G352+1,FALSE)*VLOOKUP($H352,數值索引!$L$14:$N$22,3,FALSE))</f>
        <v>352</v>
      </c>
      <c r="R352" s="74">
        <f>INT(HLOOKUP(VLOOKUP($N352&amp;$M352,數值索引!$B$3:$G$43,4,FALSE),數值索引!$L$4:$R$10,程式讀取頁!$G352+1,FALSE)*VLOOKUP($H352,數值索引!$L$14:$N$22,3,FALSE))</f>
        <v>502</v>
      </c>
      <c r="S352" s="74">
        <f>INT(HLOOKUP(VLOOKUP($N352&amp;$M352,數值索引!$B$3:$G$43,5,FALSE),數值索引!$L$4:$R$10,程式讀取頁!$G352+1,FALSE)*VLOOKUP($H352,數值索引!$L$14:$N$22,3,FALSE))</f>
        <v>240</v>
      </c>
      <c r="T352" s="74">
        <f>INT(HLOOKUP(VLOOKUP($N352&amp;$M352,數值索引!$B$3:$G$43,6,FALSE),數值索引!$L$4:$R$10,程式讀取頁!$G352+1,FALSE)*VLOOKUP($H352,數值索引!$L$14:$N$22,3,FALSE))</f>
        <v>167</v>
      </c>
      <c r="U352" s="75">
        <v>31720007</v>
      </c>
      <c r="V352" s="75"/>
      <c r="W352" s="75"/>
      <c r="X352" s="75">
        <v>0</v>
      </c>
      <c r="Y352" s="75">
        <v>0</v>
      </c>
      <c r="Z352" s="75">
        <v>0</v>
      </c>
      <c r="AA352" s="75">
        <v>0</v>
      </c>
      <c r="AB352" s="107">
        <v>-3</v>
      </c>
      <c r="AC352" s="107">
        <v>3</v>
      </c>
      <c r="AD352" s="107">
        <v>18</v>
      </c>
    </row>
    <row r="353" spans="1:31">
      <c r="A353" s="75">
        <v>1</v>
      </c>
      <c r="B353" s="201">
        <v>30210050</v>
      </c>
      <c r="C353" s="75">
        <v>104</v>
      </c>
      <c r="D353" s="75" t="s">
        <v>1435</v>
      </c>
      <c r="E353" s="75" t="s">
        <v>1436</v>
      </c>
      <c r="F353" s="75" t="s">
        <v>498</v>
      </c>
      <c r="G353" s="75">
        <v>5</v>
      </c>
      <c r="H353" s="75">
        <v>8</v>
      </c>
      <c r="I353" s="75">
        <v>3021</v>
      </c>
      <c r="J353" s="75">
        <v>21</v>
      </c>
      <c r="K353" s="75"/>
      <c r="L353" s="75">
        <v>1</v>
      </c>
      <c r="M353" s="94" t="s">
        <v>726</v>
      </c>
      <c r="N353" s="158" t="s">
        <v>790</v>
      </c>
      <c r="O353" s="94">
        <f>VLOOKUP(M353,數值索引!$I:$J,2,FALSE)</f>
        <v>31700000</v>
      </c>
      <c r="P353" s="74">
        <f>INT(HLOOKUP(VLOOKUP($N353&amp;$M353,數值索引!$B$3:$G$43,2,FALSE),數值索引!$L$4:$R$10,程式讀取頁!$G353+1,FALSE)*VLOOKUP($H353,數值索引!$L$14:$N$22,3,FALSE))</f>
        <v>502</v>
      </c>
      <c r="Q353" s="74">
        <f>INT(HLOOKUP(VLOOKUP($N353&amp;$M353,數值索引!$B$3:$G$43,3,FALSE),數值索引!$L$4:$R$10,程式讀取頁!$G353+1,FALSE)*VLOOKUP($H353,數值索引!$L$14:$N$22,3,FALSE))</f>
        <v>352</v>
      </c>
      <c r="R353" s="74">
        <f>INT(HLOOKUP(VLOOKUP($N353&amp;$M353,數值索引!$B$3:$G$43,4,FALSE),數值索引!$L$4:$R$10,程式讀取頁!$G353+1,FALSE)*VLOOKUP($H353,數值索引!$L$14:$N$22,3,FALSE))</f>
        <v>240</v>
      </c>
      <c r="S353" s="74">
        <f>INT(HLOOKUP(VLOOKUP($N353&amp;$M353,數值索引!$B$3:$G$43,5,FALSE),數值索引!$L$4:$R$10,程式讀取頁!$G353+1,FALSE)*VLOOKUP($H353,數值索引!$L$14:$N$22,3,FALSE))</f>
        <v>167</v>
      </c>
      <c r="T353" s="74">
        <f>INT(HLOOKUP(VLOOKUP($N353&amp;$M353,數值索引!$B$3:$G$43,6,FALSE),數值索引!$L$4:$R$10,程式讀取頁!$G353+1,FALSE)*VLOOKUP($H353,數值索引!$L$14:$N$22,3,FALSE))</f>
        <v>72</v>
      </c>
      <c r="U353" s="75"/>
      <c r="V353" s="75"/>
      <c r="W353" s="75"/>
      <c r="X353" s="75">
        <v>0</v>
      </c>
      <c r="Y353" s="75">
        <v>0</v>
      </c>
      <c r="Z353" s="75">
        <v>0</v>
      </c>
      <c r="AA353" s="75">
        <v>0</v>
      </c>
      <c r="AB353" s="107">
        <v>-3</v>
      </c>
      <c r="AC353" s="107">
        <v>3</v>
      </c>
      <c r="AD353" s="107">
        <v>18</v>
      </c>
    </row>
    <row r="354" spans="1:31">
      <c r="A354" s="75">
        <v>1</v>
      </c>
      <c r="B354" s="201">
        <v>30210060</v>
      </c>
      <c r="C354" s="75">
        <v>121</v>
      </c>
      <c r="D354" s="75" t="s">
        <v>1437</v>
      </c>
      <c r="E354" s="75" t="s">
        <v>1438</v>
      </c>
      <c r="F354" s="75" t="s">
        <v>466</v>
      </c>
      <c r="G354" s="75">
        <v>4</v>
      </c>
      <c r="H354" s="75">
        <v>8</v>
      </c>
      <c r="I354" s="75">
        <v>3021</v>
      </c>
      <c r="J354" s="75">
        <v>21</v>
      </c>
      <c r="K354" s="75"/>
      <c r="L354" s="75">
        <v>1</v>
      </c>
      <c r="M354" s="94" t="s">
        <v>727</v>
      </c>
      <c r="N354" s="158" t="s">
        <v>790</v>
      </c>
      <c r="O354" s="94">
        <f>VLOOKUP(M354,數值索引!$I:$J,2,FALSE)</f>
        <v>31700000</v>
      </c>
      <c r="P354" s="74">
        <f>INT(HLOOKUP(VLOOKUP($N354&amp;$M354,數值索引!$B$3:$G$43,2,FALSE),數值索引!$L$4:$R$10,程式讀取頁!$G354+1,FALSE)*VLOOKUP($H354,數值索引!$L$14:$N$22,3,FALSE))</f>
        <v>399</v>
      </c>
      <c r="Q354" s="74">
        <f>INT(HLOOKUP(VLOOKUP($N354&amp;$M354,數值索引!$B$3:$G$43,3,FALSE),數值索引!$L$4:$R$10,程式讀取頁!$G354+1,FALSE)*VLOOKUP($H354,數值索引!$L$14:$N$22,3,FALSE))</f>
        <v>147</v>
      </c>
      <c r="R354" s="74">
        <f>INT(HLOOKUP(VLOOKUP($N354&amp;$M354,數值索引!$B$3:$G$43,4,FALSE),數值索引!$L$4:$R$10,程式讀取頁!$G354+1,FALSE)*VLOOKUP($H354,數值索引!$L$14:$N$22,3,FALSE))</f>
        <v>289</v>
      </c>
      <c r="S354" s="74">
        <f>INT(HLOOKUP(VLOOKUP($N354&amp;$M354,數值索引!$B$3:$G$43,5,FALSE),數值索引!$L$4:$R$10,程式讀取頁!$G354+1,FALSE)*VLOOKUP($H354,數值索引!$L$14:$N$22,3,FALSE))</f>
        <v>66</v>
      </c>
      <c r="T354" s="74">
        <f>INT(HLOOKUP(VLOOKUP($N354&amp;$M354,數值索引!$B$3:$G$43,6,FALSE),數值索引!$L$4:$R$10,程式讀取頁!$G354+1,FALSE)*VLOOKUP($H354,數值索引!$L$14:$N$22,3,FALSE))</f>
        <v>204</v>
      </c>
      <c r="U354" s="75"/>
      <c r="V354" s="75"/>
      <c r="W354" s="75"/>
      <c r="X354" s="75">
        <v>0</v>
      </c>
      <c r="Y354" s="75">
        <v>0</v>
      </c>
      <c r="Z354" s="75">
        <v>0</v>
      </c>
      <c r="AA354" s="75">
        <v>0</v>
      </c>
      <c r="AB354" s="107">
        <v>-3</v>
      </c>
      <c r="AC354" s="107">
        <v>3</v>
      </c>
      <c r="AD354" s="107">
        <v>18</v>
      </c>
    </row>
    <row r="355" spans="1:31">
      <c r="A355" s="75">
        <v>1</v>
      </c>
      <c r="B355" s="201">
        <v>30210070</v>
      </c>
      <c r="C355" s="75">
        <v>122</v>
      </c>
      <c r="D355" s="75" t="s">
        <v>1439</v>
      </c>
      <c r="E355" s="75" t="s">
        <v>1440</v>
      </c>
      <c r="F355" s="75" t="s">
        <v>467</v>
      </c>
      <c r="G355" s="75">
        <v>4</v>
      </c>
      <c r="H355" s="75">
        <v>8</v>
      </c>
      <c r="I355" s="75">
        <v>3021</v>
      </c>
      <c r="J355" s="75">
        <v>21</v>
      </c>
      <c r="K355" s="75"/>
      <c r="L355" s="75">
        <v>1</v>
      </c>
      <c r="M355" s="94" t="s">
        <v>735</v>
      </c>
      <c r="N355" s="158" t="s">
        <v>790</v>
      </c>
      <c r="O355" s="94">
        <f>VLOOKUP(M355,數值索引!$I:$J,2,FALSE)</f>
        <v>31700002</v>
      </c>
      <c r="P355" s="74">
        <f>INT(HLOOKUP(VLOOKUP($N355&amp;$M355,數值索引!$B$3:$G$43,2,FALSE),數值索引!$L$4:$R$10,程式讀取頁!$G355+1,FALSE)*VLOOKUP($H355,數值索引!$L$14:$N$22,3,FALSE))</f>
        <v>66</v>
      </c>
      <c r="Q355" s="74">
        <f>INT(HLOOKUP(VLOOKUP($N355&amp;$M355,數值索引!$B$3:$G$43,3,FALSE),數值索引!$L$4:$R$10,程式讀取頁!$G355+1,FALSE)*VLOOKUP($H355,數值索引!$L$14:$N$22,3,FALSE))</f>
        <v>289</v>
      </c>
      <c r="R355" s="74">
        <f>INT(HLOOKUP(VLOOKUP($N355&amp;$M355,數值索引!$B$3:$G$43,4,FALSE),數值索引!$L$4:$R$10,程式讀取頁!$G355+1,FALSE)*VLOOKUP($H355,數值索引!$L$14:$N$22,3,FALSE))</f>
        <v>399</v>
      </c>
      <c r="S355" s="74">
        <f>INT(HLOOKUP(VLOOKUP($N355&amp;$M355,數值索引!$B$3:$G$43,5,FALSE),數值索引!$L$4:$R$10,程式讀取頁!$G355+1,FALSE)*VLOOKUP($H355,數值索引!$L$14:$N$22,3,FALSE))</f>
        <v>204</v>
      </c>
      <c r="T355" s="74">
        <f>INT(HLOOKUP(VLOOKUP($N355&amp;$M355,數值索引!$B$3:$G$43,6,FALSE),數值索引!$L$4:$R$10,程式讀取頁!$G355+1,FALSE)*VLOOKUP($H355,數值索引!$L$14:$N$22,3,FALSE))</f>
        <v>147</v>
      </c>
      <c r="U355" s="75">
        <v>31720011</v>
      </c>
      <c r="V355" s="75"/>
      <c r="W355" s="75"/>
      <c r="X355" s="75">
        <v>0</v>
      </c>
      <c r="Y355" s="75">
        <v>0</v>
      </c>
      <c r="Z355" s="75">
        <v>0</v>
      </c>
      <c r="AA355" s="75">
        <v>0</v>
      </c>
      <c r="AB355" s="107">
        <v>-3</v>
      </c>
      <c r="AC355" s="107">
        <v>3</v>
      </c>
      <c r="AD355" s="107">
        <v>18</v>
      </c>
    </row>
    <row r="356" spans="1:31">
      <c r="A356" s="75">
        <v>1</v>
      </c>
      <c r="B356" s="201">
        <v>30210080</v>
      </c>
      <c r="C356" s="75"/>
      <c r="D356" s="75" t="s">
        <v>1441</v>
      </c>
      <c r="E356" s="75" t="s">
        <v>1442</v>
      </c>
      <c r="F356" s="75" t="s">
        <v>879</v>
      </c>
      <c r="G356" s="75">
        <v>3</v>
      </c>
      <c r="H356" s="75">
        <v>8</v>
      </c>
      <c r="I356" s="75">
        <v>3021</v>
      </c>
      <c r="J356" s="75">
        <v>21</v>
      </c>
      <c r="K356" s="75"/>
      <c r="L356" s="75">
        <v>1</v>
      </c>
      <c r="M356" s="94" t="s">
        <v>733</v>
      </c>
      <c r="N356" s="158" t="s">
        <v>790</v>
      </c>
      <c r="O356" s="94">
        <f>VLOOKUP(M356,數值索引!$I:$J,2,FALSE)</f>
        <v>31700001</v>
      </c>
      <c r="P356" s="74">
        <f>INT(HLOOKUP(VLOOKUP($N356&amp;$M356,數值索引!$B$3:$G$43,2,FALSE),數值索引!$L$4:$R$10,程式讀取頁!$G356+1,FALSE)*VLOOKUP($H356,數值索引!$L$14:$N$22,3,FALSE))</f>
        <v>173</v>
      </c>
      <c r="Q356" s="74">
        <f>INT(HLOOKUP(VLOOKUP($N356&amp;$M356,數值索引!$B$3:$G$43,3,FALSE),數值索引!$L$4:$R$10,程式讀取頁!$G356+1,FALSE)*VLOOKUP($H356,數值索引!$L$14:$N$22,3,FALSE))</f>
        <v>317</v>
      </c>
      <c r="R356" s="74">
        <f>INT(HLOOKUP(VLOOKUP($N356&amp;$M356,數值索引!$B$3:$G$43,4,FALSE),數值索引!$L$4:$R$10,程式讀取頁!$G356+1,FALSE)*VLOOKUP($H356,數值索引!$L$14:$N$22,3,FALSE))</f>
        <v>60</v>
      </c>
      <c r="S356" s="74">
        <f>INT(HLOOKUP(VLOOKUP($N356&amp;$M356,數值索引!$B$3:$G$43,5,FALSE),數值索引!$L$4:$R$10,程式讀取頁!$G356+1,FALSE)*VLOOKUP($H356,數值索引!$L$14:$N$22,3,FALSE))</f>
        <v>129</v>
      </c>
      <c r="T356" s="74">
        <f>INT(HLOOKUP(VLOOKUP($N356&amp;$M356,數值索引!$B$3:$G$43,6,FALSE),數值索引!$L$4:$R$10,程式讀取頁!$G356+1,FALSE)*VLOOKUP($H356,數值索引!$L$14:$N$22,3,FALSE))</f>
        <v>237</v>
      </c>
      <c r="U356" s="75">
        <v>31720019</v>
      </c>
      <c r="V356" s="75"/>
      <c r="W356" s="75"/>
      <c r="X356" s="75">
        <v>0</v>
      </c>
      <c r="Y356" s="75">
        <v>0</v>
      </c>
      <c r="Z356" s="75">
        <v>1</v>
      </c>
      <c r="AA356" s="75">
        <v>0</v>
      </c>
      <c r="AB356" s="107">
        <v>-3</v>
      </c>
      <c r="AC356" s="107">
        <v>3</v>
      </c>
      <c r="AD356" s="107">
        <v>18</v>
      </c>
    </row>
    <row r="357" spans="1:31">
      <c r="A357" s="75">
        <v>1</v>
      </c>
      <c r="B357" s="201">
        <v>30210081</v>
      </c>
      <c r="C357" s="75"/>
      <c r="D357" s="75" t="s">
        <v>1443</v>
      </c>
      <c r="E357" s="75" t="s">
        <v>1444</v>
      </c>
      <c r="F357" s="75" t="s">
        <v>881</v>
      </c>
      <c r="G357" s="75">
        <v>4</v>
      </c>
      <c r="H357" s="75">
        <v>8</v>
      </c>
      <c r="I357" s="75">
        <v>3021</v>
      </c>
      <c r="J357" s="75">
        <v>21</v>
      </c>
      <c r="K357" s="75"/>
      <c r="L357" s="75">
        <v>1</v>
      </c>
      <c r="M357" s="94" t="s">
        <v>733</v>
      </c>
      <c r="N357" s="158" t="s">
        <v>790</v>
      </c>
      <c r="O357" s="94">
        <f>VLOOKUP(M357,數值索引!$I:$J,2,FALSE)</f>
        <v>31700001</v>
      </c>
      <c r="P357" s="74">
        <f>INT(HLOOKUP(VLOOKUP($N357&amp;$M357,數值索引!$B$3:$G$43,2,FALSE),數值索引!$L$4:$R$10,程式讀取頁!$G357+1,FALSE)*VLOOKUP($H357,數值索引!$L$14:$N$22,3,FALSE))</f>
        <v>204</v>
      </c>
      <c r="Q357" s="74">
        <f>INT(HLOOKUP(VLOOKUP($N357&amp;$M357,數值索引!$B$3:$G$43,3,FALSE),數值索引!$L$4:$R$10,程式讀取頁!$G357+1,FALSE)*VLOOKUP($H357,數值索引!$L$14:$N$22,3,FALSE))</f>
        <v>399</v>
      </c>
      <c r="R357" s="74">
        <f>INT(HLOOKUP(VLOOKUP($N357&amp;$M357,數值索引!$B$3:$G$43,4,FALSE),數值索引!$L$4:$R$10,程式讀取頁!$G357+1,FALSE)*VLOOKUP($H357,數值索引!$L$14:$N$22,3,FALSE))</f>
        <v>66</v>
      </c>
      <c r="S357" s="74">
        <f>INT(HLOOKUP(VLOOKUP($N357&amp;$M357,數值索引!$B$3:$G$43,5,FALSE),數值索引!$L$4:$R$10,程式讀取頁!$G357+1,FALSE)*VLOOKUP($H357,數值索引!$L$14:$N$22,3,FALSE))</f>
        <v>147</v>
      </c>
      <c r="T357" s="74">
        <f>INT(HLOOKUP(VLOOKUP($N357&amp;$M357,數值索引!$B$3:$G$43,6,FALSE),數值索引!$L$4:$R$10,程式讀取頁!$G357+1,FALSE)*VLOOKUP($H357,數值索引!$L$14:$N$22,3,FALSE))</f>
        <v>289</v>
      </c>
      <c r="U357" s="75">
        <v>31720019</v>
      </c>
      <c r="V357" s="75"/>
      <c r="W357" s="75"/>
      <c r="X357" s="75">
        <v>0</v>
      </c>
      <c r="Y357" s="75">
        <v>0</v>
      </c>
      <c r="Z357" s="75">
        <v>1</v>
      </c>
      <c r="AA357" s="75">
        <v>0</v>
      </c>
      <c r="AB357" s="107">
        <v>-3</v>
      </c>
      <c r="AC357" s="107">
        <v>3</v>
      </c>
      <c r="AD357" s="107">
        <v>18</v>
      </c>
    </row>
    <row r="358" spans="1:31">
      <c r="A358" s="75">
        <v>1</v>
      </c>
      <c r="B358" s="201">
        <v>30210082</v>
      </c>
      <c r="C358" s="75"/>
      <c r="D358" s="75" t="s">
        <v>1445</v>
      </c>
      <c r="E358" s="75" t="s">
        <v>1446</v>
      </c>
      <c r="F358" s="75" t="s">
        <v>883</v>
      </c>
      <c r="G358" s="75">
        <v>5</v>
      </c>
      <c r="H358" s="75">
        <v>8</v>
      </c>
      <c r="I358" s="75">
        <v>3021</v>
      </c>
      <c r="J358" s="75">
        <v>21</v>
      </c>
      <c r="K358" s="75"/>
      <c r="L358" s="75">
        <v>1</v>
      </c>
      <c r="M358" s="94" t="s">
        <v>733</v>
      </c>
      <c r="N358" s="158" t="s">
        <v>790</v>
      </c>
      <c r="O358" s="94">
        <f>VLOOKUP(M358,數值索引!$I:$J,2,FALSE)</f>
        <v>31700001</v>
      </c>
      <c r="P358" s="74">
        <f>INT(HLOOKUP(VLOOKUP($N358&amp;$M358,數值索引!$B$3:$G$43,2,FALSE),數值索引!$L$4:$R$10,程式讀取頁!$G358+1,FALSE)*VLOOKUP($H358,數值索引!$L$14:$N$22,3,FALSE))</f>
        <v>240</v>
      </c>
      <c r="Q358" s="74">
        <f>INT(HLOOKUP(VLOOKUP($N358&amp;$M358,數值索引!$B$3:$G$43,3,FALSE),數值索引!$L$4:$R$10,程式讀取頁!$G358+1,FALSE)*VLOOKUP($H358,數值索引!$L$14:$N$22,3,FALSE))</f>
        <v>502</v>
      </c>
      <c r="R358" s="74">
        <f>INT(HLOOKUP(VLOOKUP($N358&amp;$M358,數值索引!$B$3:$G$43,4,FALSE),數值索引!$L$4:$R$10,程式讀取頁!$G358+1,FALSE)*VLOOKUP($H358,數值索引!$L$14:$N$22,3,FALSE))</f>
        <v>72</v>
      </c>
      <c r="S358" s="74">
        <f>INT(HLOOKUP(VLOOKUP($N358&amp;$M358,數值索引!$B$3:$G$43,5,FALSE),數值索引!$L$4:$R$10,程式讀取頁!$G358+1,FALSE)*VLOOKUP($H358,數值索引!$L$14:$N$22,3,FALSE))</f>
        <v>167</v>
      </c>
      <c r="T358" s="74">
        <f>INT(HLOOKUP(VLOOKUP($N358&amp;$M358,數值索引!$B$3:$G$43,6,FALSE),數值索引!$L$4:$R$10,程式讀取頁!$G358+1,FALSE)*VLOOKUP($H358,數值索引!$L$14:$N$22,3,FALSE))</f>
        <v>352</v>
      </c>
      <c r="U358" s="75">
        <v>31720019</v>
      </c>
      <c r="V358" s="75"/>
      <c r="W358" s="75"/>
      <c r="X358" s="75">
        <v>0</v>
      </c>
      <c r="Y358" s="75">
        <v>0</v>
      </c>
      <c r="Z358" s="75">
        <v>0</v>
      </c>
      <c r="AA358" s="75">
        <v>0</v>
      </c>
      <c r="AB358" s="107">
        <v>-3</v>
      </c>
      <c r="AC358" s="107">
        <v>3</v>
      </c>
      <c r="AD358" s="107">
        <v>18</v>
      </c>
    </row>
    <row r="359" spans="1:31">
      <c r="A359" s="75">
        <v>1</v>
      </c>
      <c r="B359" s="201">
        <v>30210090</v>
      </c>
      <c r="C359" s="75">
        <v>16</v>
      </c>
      <c r="D359" s="75" t="s">
        <v>1447</v>
      </c>
      <c r="E359" s="75" t="s">
        <v>1448</v>
      </c>
      <c r="F359" s="75" t="s">
        <v>610</v>
      </c>
      <c r="G359" s="75">
        <v>3</v>
      </c>
      <c r="H359" s="75">
        <v>8</v>
      </c>
      <c r="I359" s="75">
        <v>3021</v>
      </c>
      <c r="J359" s="75">
        <v>21</v>
      </c>
      <c r="K359" s="75"/>
      <c r="L359" s="75">
        <v>1</v>
      </c>
      <c r="M359" s="94" t="s">
        <v>742</v>
      </c>
      <c r="N359" s="158" t="s">
        <v>786</v>
      </c>
      <c r="O359" s="94">
        <f>VLOOKUP(M359,數值索引!$I:$J,2,FALSE)</f>
        <v>31700004</v>
      </c>
      <c r="P359" s="74">
        <f>INT(HLOOKUP(VLOOKUP($N359&amp;$M359,數值索引!$B$3:$G$43,2,FALSE),數值索引!$L$4:$R$10,程式讀取頁!$G359+1,FALSE)*VLOOKUP($H359,數值索引!$L$14:$N$22,3,FALSE))</f>
        <v>173</v>
      </c>
      <c r="Q359" s="74">
        <f>INT(HLOOKUP(VLOOKUP($N359&amp;$M359,數值索引!$B$3:$G$43,3,FALSE),數值索引!$L$4:$R$10,程式讀取頁!$G359+1,FALSE)*VLOOKUP($H359,數值索引!$L$14:$N$22,3,FALSE))</f>
        <v>129</v>
      </c>
      <c r="R359" s="74">
        <f>INT(HLOOKUP(VLOOKUP($N359&amp;$M359,數值索引!$B$3:$G$43,4,FALSE),數值索引!$L$4:$R$10,程式讀取頁!$G359+1,FALSE)*VLOOKUP($H359,數值索引!$L$14:$N$22,3,FALSE))</f>
        <v>60</v>
      </c>
      <c r="S359" s="74">
        <f>INT(HLOOKUP(VLOOKUP($N359&amp;$M359,數值索引!$B$3:$G$43,5,FALSE),數值索引!$L$4:$R$10,程式讀取頁!$G359+1,FALSE)*VLOOKUP($H359,數值索引!$L$14:$N$22,3,FALSE))</f>
        <v>60</v>
      </c>
      <c r="T359" s="74">
        <f>INT(HLOOKUP(VLOOKUP($N359&amp;$M359,數值索引!$B$3:$G$43,6,FALSE),數值索引!$L$4:$R$10,程式讀取頁!$G359+1,FALSE)*VLOOKUP($H359,數值索引!$L$14:$N$22,3,FALSE))</f>
        <v>422</v>
      </c>
      <c r="U359" s="75">
        <v>31720001</v>
      </c>
      <c r="V359" s="75"/>
      <c r="W359" s="75"/>
      <c r="X359" s="75">
        <v>0</v>
      </c>
      <c r="Y359" s="75">
        <v>0</v>
      </c>
      <c r="Z359" s="75">
        <v>0</v>
      </c>
      <c r="AA359" s="75">
        <v>0</v>
      </c>
      <c r="AB359" s="107">
        <v>1</v>
      </c>
      <c r="AC359" s="107">
        <v>3</v>
      </c>
      <c r="AD359" s="107">
        <v>14</v>
      </c>
      <c r="AE359" s="75"/>
    </row>
    <row r="360" spans="1:31">
      <c r="A360" s="75">
        <v>1</v>
      </c>
      <c r="B360" s="201">
        <v>30210100</v>
      </c>
      <c r="C360" s="75">
        <v>52</v>
      </c>
      <c r="D360" s="75" t="s">
        <v>1449</v>
      </c>
      <c r="E360" s="75" t="s">
        <v>1450</v>
      </c>
      <c r="F360" s="75" t="s">
        <v>909</v>
      </c>
      <c r="G360" s="75">
        <v>5</v>
      </c>
      <c r="H360" s="75">
        <v>8</v>
      </c>
      <c r="I360" s="75">
        <v>3021</v>
      </c>
      <c r="J360" s="75">
        <v>21</v>
      </c>
      <c r="K360" s="75"/>
      <c r="L360" s="75">
        <v>1</v>
      </c>
      <c r="M360" s="94" t="s">
        <v>744</v>
      </c>
      <c r="N360" s="158" t="s">
        <v>790</v>
      </c>
      <c r="O360" s="94">
        <f>VLOOKUP(M360,數值索引!$I:$J,2,FALSE)</f>
        <v>31700004</v>
      </c>
      <c r="P360" s="74">
        <f>INT(HLOOKUP(VLOOKUP($N360&amp;$M360,數值索引!$B$3:$G$43,2,FALSE),數值索引!$L$4:$R$10,程式讀取頁!$G360+1,FALSE)*VLOOKUP($H360,數值索引!$L$14:$N$22,3,FALSE))</f>
        <v>167</v>
      </c>
      <c r="Q360" s="74">
        <f>INT(HLOOKUP(VLOOKUP($N360&amp;$M360,數值索引!$B$3:$G$43,3,FALSE),數值索引!$L$4:$R$10,程式讀取頁!$G360+1,FALSE)*VLOOKUP($H360,數值索引!$L$14:$N$22,3,FALSE))</f>
        <v>72</v>
      </c>
      <c r="R360" s="74">
        <f>INT(HLOOKUP(VLOOKUP($N360&amp;$M360,數值索引!$B$3:$G$43,4,FALSE),數值索引!$L$4:$R$10,程式讀取頁!$G360+1,FALSE)*VLOOKUP($H360,數值索引!$L$14:$N$22,3,FALSE))</f>
        <v>352</v>
      </c>
      <c r="S360" s="74">
        <f>INT(HLOOKUP(VLOOKUP($N360&amp;$M360,數值索引!$B$3:$G$43,5,FALSE),數值索引!$L$4:$R$10,程式讀取頁!$G360+1,FALSE)*VLOOKUP($H360,數值索引!$L$14:$N$22,3,FALSE))</f>
        <v>240</v>
      </c>
      <c r="T360" s="74">
        <f>INT(HLOOKUP(VLOOKUP($N360&amp;$M360,數值索引!$B$3:$G$43,6,FALSE),數值索引!$L$4:$R$10,程式讀取頁!$G360+1,FALSE)*VLOOKUP($H360,數值索引!$L$14:$N$22,3,FALSE))</f>
        <v>502</v>
      </c>
      <c r="U360" s="75">
        <v>31720005</v>
      </c>
      <c r="V360" s="75"/>
      <c r="W360" s="75"/>
      <c r="X360" s="75">
        <v>0</v>
      </c>
      <c r="Y360" s="75">
        <v>0</v>
      </c>
      <c r="Z360" s="75">
        <v>0</v>
      </c>
      <c r="AA360" s="75">
        <v>0</v>
      </c>
      <c r="AB360" s="107">
        <v>-3</v>
      </c>
      <c r="AC360" s="107">
        <v>3</v>
      </c>
      <c r="AD360" s="107">
        <v>18</v>
      </c>
    </row>
    <row r="361" spans="1:31">
      <c r="A361" s="75">
        <v>1</v>
      </c>
      <c r="B361" s="201">
        <v>30210110</v>
      </c>
      <c r="C361" s="75">
        <v>53</v>
      </c>
      <c r="D361" s="75" t="s">
        <v>1451</v>
      </c>
      <c r="E361" s="75" t="s">
        <v>1452</v>
      </c>
      <c r="F361" s="75" t="s">
        <v>910</v>
      </c>
      <c r="G361" s="75">
        <v>5</v>
      </c>
      <c r="H361" s="75">
        <v>8</v>
      </c>
      <c r="I361" s="75">
        <v>3021</v>
      </c>
      <c r="J361" s="75">
        <v>21</v>
      </c>
      <c r="K361" s="75"/>
      <c r="L361" s="75">
        <v>1</v>
      </c>
      <c r="M361" s="94" t="s">
        <v>744</v>
      </c>
      <c r="N361" s="158" t="s">
        <v>790</v>
      </c>
      <c r="O361" s="94">
        <f>VLOOKUP(M361,數值索引!$I:$J,2,FALSE)</f>
        <v>31700004</v>
      </c>
      <c r="P361" s="74">
        <f>INT(HLOOKUP(VLOOKUP($N361&amp;$M361,數值索引!$B$3:$G$43,2,FALSE),數值索引!$L$4:$R$10,程式讀取頁!$G361+1,FALSE)*VLOOKUP($H361,數值索引!$L$14:$N$22,3,FALSE))</f>
        <v>167</v>
      </c>
      <c r="Q361" s="74">
        <f>INT(HLOOKUP(VLOOKUP($N361&amp;$M361,數值索引!$B$3:$G$43,3,FALSE),數值索引!$L$4:$R$10,程式讀取頁!$G361+1,FALSE)*VLOOKUP($H361,數值索引!$L$14:$N$22,3,FALSE))</f>
        <v>72</v>
      </c>
      <c r="R361" s="74">
        <f>INT(HLOOKUP(VLOOKUP($N361&amp;$M361,數值索引!$B$3:$G$43,4,FALSE),數值索引!$L$4:$R$10,程式讀取頁!$G361+1,FALSE)*VLOOKUP($H361,數值索引!$L$14:$N$22,3,FALSE))</f>
        <v>352</v>
      </c>
      <c r="S361" s="74">
        <f>INT(HLOOKUP(VLOOKUP($N361&amp;$M361,數值索引!$B$3:$G$43,5,FALSE),數值索引!$L$4:$R$10,程式讀取頁!$G361+1,FALSE)*VLOOKUP($H361,數值索引!$L$14:$N$22,3,FALSE))</f>
        <v>240</v>
      </c>
      <c r="T361" s="74">
        <f>INT(HLOOKUP(VLOOKUP($N361&amp;$M361,數值索引!$B$3:$G$43,6,FALSE),數值索引!$L$4:$R$10,程式讀取頁!$G361+1,FALSE)*VLOOKUP($H361,數值索引!$L$14:$N$22,3,FALSE))</f>
        <v>502</v>
      </c>
      <c r="U361" s="75">
        <v>31720005</v>
      </c>
      <c r="V361" s="75"/>
      <c r="W361" s="75"/>
      <c r="X361" s="75">
        <v>0</v>
      </c>
      <c r="Y361" s="75">
        <v>0</v>
      </c>
      <c r="Z361" s="75">
        <v>0</v>
      </c>
      <c r="AA361" s="75">
        <v>0</v>
      </c>
      <c r="AB361" s="107">
        <v>-3</v>
      </c>
      <c r="AC361" s="107">
        <v>3</v>
      </c>
      <c r="AD361" s="107">
        <v>18</v>
      </c>
    </row>
    <row r="362" spans="1:31" s="79" customFormat="1">
      <c r="A362" s="88" t="s">
        <v>347</v>
      </c>
      <c r="B362" s="119"/>
      <c r="M362" s="138"/>
      <c r="N362" s="163"/>
      <c r="O362" s="138"/>
    </row>
    <row r="363" spans="1:31">
      <c r="A363" s="27" t="s">
        <v>693</v>
      </c>
      <c r="B363" s="121">
        <f>COUNTA(B5:B355)</f>
        <v>351</v>
      </c>
    </row>
  </sheetData>
  <autoFilter ref="A4:AE363"/>
  <phoneticPr fontId="1" type="noConversion"/>
  <conditionalFormatting sqref="B362:B1048576 B347:B355 B312:B343 B208:B296 B62:B204 B1:B60">
    <cfRule type="duplicateValues" dxfId="12" priority="37"/>
  </conditionalFormatting>
  <conditionalFormatting sqref="B61">
    <cfRule type="duplicateValues" dxfId="11" priority="26"/>
  </conditionalFormatting>
  <conditionalFormatting sqref="B205 B207">
    <cfRule type="duplicateValues" dxfId="10" priority="23"/>
  </conditionalFormatting>
  <conditionalFormatting sqref="B206">
    <cfRule type="duplicateValues" dxfId="9" priority="22"/>
  </conditionalFormatting>
  <conditionalFormatting sqref="B308:B311">
    <cfRule type="duplicateValues" dxfId="8" priority="15"/>
  </conditionalFormatting>
  <conditionalFormatting sqref="B308:B309">
    <cfRule type="duplicateValues" dxfId="7" priority="14"/>
  </conditionalFormatting>
  <conditionalFormatting sqref="B297:B307">
    <cfRule type="duplicateValues" dxfId="6" priority="13"/>
  </conditionalFormatting>
  <conditionalFormatting sqref="B297:B307">
    <cfRule type="duplicateValues" dxfId="5" priority="12"/>
  </conditionalFormatting>
  <conditionalFormatting sqref="B356">
    <cfRule type="duplicateValues" dxfId="4" priority="10"/>
  </conditionalFormatting>
  <conditionalFormatting sqref="B357:B358">
    <cfRule type="duplicateValues" dxfId="3" priority="9"/>
  </conditionalFormatting>
  <conditionalFormatting sqref="B344">
    <cfRule type="duplicateValues" dxfId="2" priority="7"/>
  </conditionalFormatting>
  <conditionalFormatting sqref="B345:B346">
    <cfRule type="duplicateValues" dxfId="1" priority="6"/>
  </conditionalFormatting>
  <conditionalFormatting sqref="B359:B361">
    <cfRule type="duplicateValues" dxfId="0" priority="43"/>
  </conditionalFormatting>
  <dataValidations count="2">
    <dataValidation type="list" allowBlank="1" showInputMessage="1" showErrorMessage="1" sqref="M5:M361">
      <formula1>服裝風格</formula1>
    </dataValidation>
    <dataValidation type="list" allowBlank="1" showInputMessage="1" showErrorMessage="1" sqref="N5:N361">
      <formula1>屬性偏重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topLeftCell="A14" workbookViewId="0">
      <selection activeCell="C27" sqref="C27"/>
    </sheetView>
  </sheetViews>
  <sheetFormatPr defaultColWidth="8" defaultRowHeight="21.75"/>
  <cols>
    <col min="1" max="1" width="19.28515625" style="1" bestFit="1" customWidth="1"/>
    <col min="2" max="2" width="13.85546875" style="1" customWidth="1"/>
    <col min="3" max="3" width="91" style="1" bestFit="1" customWidth="1"/>
    <col min="4" max="16384" width="8" style="1"/>
  </cols>
  <sheetData>
    <row r="1" spans="1:3">
      <c r="A1" s="9" t="s">
        <v>26</v>
      </c>
      <c r="B1" s="9" t="s">
        <v>27</v>
      </c>
      <c r="C1" s="9" t="s">
        <v>28</v>
      </c>
    </row>
    <row r="2" spans="1:3">
      <c r="A2" s="22">
        <v>43392</v>
      </c>
      <c r="B2" s="10" t="s">
        <v>37</v>
      </c>
      <c r="C2" s="10" t="s">
        <v>166</v>
      </c>
    </row>
    <row r="3" spans="1:3">
      <c r="A3" s="22">
        <v>43396</v>
      </c>
      <c r="B3" s="10" t="s">
        <v>37</v>
      </c>
      <c r="C3" s="10" t="s">
        <v>165</v>
      </c>
    </row>
    <row r="4" spans="1:3">
      <c r="A4" s="22">
        <v>43397</v>
      </c>
      <c r="B4" s="10" t="s">
        <v>37</v>
      </c>
      <c r="C4" s="10" t="s">
        <v>167</v>
      </c>
    </row>
    <row r="5" spans="1:3">
      <c r="A5" s="22">
        <v>43437</v>
      </c>
      <c r="B5" s="10" t="s">
        <v>37</v>
      </c>
      <c r="C5" s="10" t="s">
        <v>268</v>
      </c>
    </row>
    <row r="6" spans="1:3">
      <c r="A6" s="22">
        <v>43438</v>
      </c>
      <c r="B6" s="10" t="s">
        <v>37</v>
      </c>
      <c r="C6" s="10" t="s">
        <v>274</v>
      </c>
    </row>
    <row r="7" spans="1:3">
      <c r="A7" s="22">
        <v>43440</v>
      </c>
      <c r="B7" s="10" t="s">
        <v>37</v>
      </c>
      <c r="C7" s="10" t="s">
        <v>276</v>
      </c>
    </row>
    <row r="8" spans="1:3">
      <c r="A8" s="22">
        <v>43451</v>
      </c>
      <c r="B8" s="10" t="s">
        <v>37</v>
      </c>
      <c r="C8" s="10" t="s">
        <v>336</v>
      </c>
    </row>
    <row r="9" spans="1:3">
      <c r="A9" s="22">
        <v>43454</v>
      </c>
      <c r="B9" s="10" t="s">
        <v>37</v>
      </c>
      <c r="C9" s="10" t="s">
        <v>338</v>
      </c>
    </row>
    <row r="10" spans="1:3">
      <c r="A10" s="22">
        <v>43461</v>
      </c>
      <c r="B10" s="10" t="s">
        <v>37</v>
      </c>
      <c r="C10" s="10" t="s">
        <v>348</v>
      </c>
    </row>
    <row r="11" spans="1:3">
      <c r="A11" s="22">
        <v>43469</v>
      </c>
      <c r="B11" s="10" t="s">
        <v>37</v>
      </c>
      <c r="C11" s="10" t="s">
        <v>355</v>
      </c>
    </row>
    <row r="12" spans="1:3">
      <c r="A12" s="22">
        <v>43474</v>
      </c>
      <c r="B12" s="10" t="s">
        <v>37</v>
      </c>
      <c r="C12" s="10" t="s">
        <v>395</v>
      </c>
    </row>
    <row r="13" spans="1:3">
      <c r="A13" s="22">
        <v>43475</v>
      </c>
      <c r="B13" s="10" t="s">
        <v>37</v>
      </c>
      <c r="C13" s="10" t="s">
        <v>397</v>
      </c>
    </row>
    <row r="14" spans="1:3">
      <c r="A14" s="22">
        <v>43489</v>
      </c>
      <c r="B14" s="10" t="s">
        <v>37</v>
      </c>
      <c r="C14" s="10" t="s">
        <v>409</v>
      </c>
    </row>
    <row r="15" spans="1:3">
      <c r="A15" s="22">
        <v>43493</v>
      </c>
      <c r="B15" s="10" t="s">
        <v>37</v>
      </c>
      <c r="C15" s="10" t="s">
        <v>412</v>
      </c>
    </row>
    <row r="16" spans="1:3">
      <c r="A16" s="22">
        <v>43495</v>
      </c>
      <c r="B16" s="10" t="s">
        <v>418</v>
      </c>
      <c r="C16" s="10" t="s">
        <v>419</v>
      </c>
    </row>
    <row r="17" spans="1:3">
      <c r="A17" s="22">
        <v>43508</v>
      </c>
      <c r="B17" s="10" t="s">
        <v>37</v>
      </c>
      <c r="C17" s="10" t="s">
        <v>422</v>
      </c>
    </row>
    <row r="18" spans="1:3">
      <c r="A18" s="22">
        <v>43528</v>
      </c>
      <c r="B18" s="10" t="s">
        <v>37</v>
      </c>
      <c r="C18" s="10" t="s">
        <v>655</v>
      </c>
    </row>
    <row r="19" spans="1:3">
      <c r="A19" s="22">
        <v>43531</v>
      </c>
      <c r="B19" s="10" t="s">
        <v>37</v>
      </c>
      <c r="C19" s="10" t="s">
        <v>656</v>
      </c>
    </row>
    <row r="20" spans="1:3">
      <c r="A20" s="22">
        <v>43535</v>
      </c>
      <c r="B20" s="10" t="s">
        <v>37</v>
      </c>
      <c r="C20" s="10" t="s">
        <v>702</v>
      </c>
    </row>
    <row r="21" spans="1:3">
      <c r="A21" s="22">
        <v>43542</v>
      </c>
      <c r="B21" s="10" t="s">
        <v>794</v>
      </c>
      <c r="C21" s="10" t="s">
        <v>795</v>
      </c>
    </row>
    <row r="22" spans="1:3">
      <c r="A22" s="22">
        <v>43545</v>
      </c>
      <c r="B22" s="10" t="s">
        <v>37</v>
      </c>
      <c r="C22" s="10" t="s">
        <v>865</v>
      </c>
    </row>
    <row r="23" spans="1:3">
      <c r="A23" s="22">
        <v>43549</v>
      </c>
      <c r="B23" s="10" t="s">
        <v>37</v>
      </c>
      <c r="C23" s="10" t="s">
        <v>869</v>
      </c>
    </row>
    <row r="24" spans="1:3">
      <c r="A24" s="22">
        <v>43550</v>
      </c>
      <c r="B24" s="10" t="s">
        <v>904</v>
      </c>
      <c r="C24" s="10" t="s">
        <v>905</v>
      </c>
    </row>
    <row r="25" spans="1:3">
      <c r="A25" s="22">
        <v>43551</v>
      </c>
      <c r="B25" s="10" t="s">
        <v>904</v>
      </c>
      <c r="C25" s="10" t="s">
        <v>906</v>
      </c>
    </row>
    <row r="26" spans="1:3">
      <c r="A26" s="22">
        <v>43556</v>
      </c>
      <c r="B26" s="10" t="s">
        <v>904</v>
      </c>
      <c r="C26" s="10" t="s">
        <v>908</v>
      </c>
    </row>
    <row r="27" spans="1:3" ht="87">
      <c r="A27" s="22">
        <v>43564</v>
      </c>
      <c r="B27" s="10" t="s">
        <v>904</v>
      </c>
      <c r="C27" s="23" t="s">
        <v>911</v>
      </c>
    </row>
    <row r="28" spans="1:3">
      <c r="A28" s="22">
        <v>43567</v>
      </c>
      <c r="B28" s="10" t="s">
        <v>904</v>
      </c>
      <c r="C28" s="23" t="s">
        <v>912</v>
      </c>
    </row>
    <row r="29" spans="1:3">
      <c r="A29" s="22">
        <v>43587</v>
      </c>
      <c r="B29" s="10" t="s">
        <v>904</v>
      </c>
      <c r="C29" s="23" t="s">
        <v>914</v>
      </c>
    </row>
    <row r="30" spans="1:3">
      <c r="A30" s="22">
        <v>43609</v>
      </c>
      <c r="B30" s="10" t="s">
        <v>915</v>
      </c>
      <c r="C30" s="23" t="s">
        <v>916</v>
      </c>
    </row>
    <row r="31" spans="1:3">
      <c r="A31" s="22">
        <v>43609</v>
      </c>
      <c r="B31" s="10" t="s">
        <v>915</v>
      </c>
      <c r="C31" s="23" t="s">
        <v>1455</v>
      </c>
    </row>
    <row r="32" spans="1:3">
      <c r="A32" s="22">
        <v>43613</v>
      </c>
      <c r="B32" s="10" t="s">
        <v>904</v>
      </c>
      <c r="C32" s="23" t="s">
        <v>1456</v>
      </c>
    </row>
    <row r="33" spans="1:3">
      <c r="A33" s="22">
        <v>43613</v>
      </c>
      <c r="B33" s="10" t="s">
        <v>1457</v>
      </c>
      <c r="C33" s="23" t="s">
        <v>1458</v>
      </c>
    </row>
    <row r="34" spans="1:3">
      <c r="A34" s="22">
        <v>43615</v>
      </c>
      <c r="B34" s="10" t="s">
        <v>418</v>
      </c>
      <c r="C34" s="23" t="s">
        <v>1467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98"/>
  <sheetViews>
    <sheetView topLeftCell="A7" zoomScale="70" zoomScaleNormal="70" workbookViewId="0">
      <selection activeCell="E29" sqref="E29"/>
    </sheetView>
  </sheetViews>
  <sheetFormatPr defaultRowHeight="12.75"/>
  <cols>
    <col min="1" max="1" width="16" style="47" bestFit="1" customWidth="1"/>
    <col min="2" max="3" width="9.140625" style="47"/>
    <col min="4" max="4" width="15" style="47" customWidth="1"/>
    <col min="5" max="5" width="15.140625" style="47" bestFit="1" customWidth="1"/>
    <col min="6" max="6" width="14.85546875" style="47" bestFit="1" customWidth="1"/>
    <col min="7" max="8" width="20.42578125" style="47" customWidth="1"/>
    <col min="9" max="9" width="19.5703125" style="47" bestFit="1" customWidth="1"/>
    <col min="10" max="10" width="10.5703125" style="47" bestFit="1" customWidth="1"/>
    <col min="11" max="13" width="9.140625" style="47"/>
    <col min="14" max="14" width="12.7109375" style="47" customWidth="1"/>
    <col min="15" max="15" width="23.5703125" style="47" customWidth="1"/>
    <col min="16" max="16" width="13.140625" style="47" customWidth="1"/>
    <col min="17" max="17" width="15.140625" style="47" customWidth="1"/>
    <col min="18" max="18" width="9.140625" style="47"/>
    <col min="19" max="19" width="21" style="47" customWidth="1"/>
    <col min="20" max="16384" width="9.140625" style="47"/>
  </cols>
  <sheetData>
    <row r="1" spans="1:43" ht="21.75">
      <c r="A1" s="1" t="s">
        <v>36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21.75">
      <c r="A2" s="1" t="s">
        <v>34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21.75">
      <c r="A3" s="1" t="s">
        <v>252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ht="21.75">
      <c r="A4" s="31" t="s">
        <v>257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1"/>
      <c r="AM4" s="1"/>
      <c r="AN4" s="1"/>
      <c r="AO4" s="1"/>
      <c r="AP4" s="1"/>
      <c r="AQ4" s="1"/>
    </row>
    <row r="5" spans="1:43" ht="21.75">
      <c r="A5" s="36" t="s">
        <v>39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67"/>
      <c r="X5" s="266" t="s">
        <v>394</v>
      </c>
      <c r="Y5" s="267"/>
      <c r="Z5" s="267"/>
      <c r="AA5" s="267"/>
      <c r="AB5" s="267"/>
      <c r="AC5" s="267"/>
      <c r="AD5" s="267"/>
      <c r="AE5" s="267"/>
      <c r="AF5" s="267"/>
      <c r="AG5" s="267"/>
      <c r="AH5" s="267"/>
      <c r="AI5" s="267"/>
      <c r="AJ5" s="267"/>
      <c r="AK5" s="268"/>
      <c r="AL5" s="39"/>
      <c r="AM5" s="1"/>
      <c r="AN5" s="1"/>
      <c r="AO5" s="1"/>
      <c r="AP5" s="1"/>
      <c r="AQ5" s="1"/>
    </row>
    <row r="6" spans="1:43" ht="21.75" customHeight="1">
      <c r="A6" s="242" t="s">
        <v>168</v>
      </c>
      <c r="B6" s="243"/>
      <c r="C6" s="243"/>
      <c r="D6" s="243"/>
      <c r="E6" s="243"/>
      <c r="F6" s="243"/>
      <c r="G6" s="243"/>
      <c r="H6" s="243"/>
      <c r="I6" s="243"/>
      <c r="J6" s="243"/>
      <c r="K6" s="243"/>
      <c r="L6" s="243"/>
      <c r="M6" s="244"/>
      <c r="N6" s="1"/>
      <c r="O6" s="1"/>
      <c r="P6" s="1"/>
      <c r="Q6" s="1"/>
      <c r="R6" s="1"/>
      <c r="S6" s="1"/>
      <c r="T6" s="1"/>
      <c r="U6" s="1"/>
      <c r="V6" s="1"/>
      <c r="W6" s="67"/>
      <c r="X6" s="269"/>
      <c r="Y6" s="270"/>
      <c r="Z6" s="270"/>
      <c r="AA6" s="270"/>
      <c r="AB6" s="270"/>
      <c r="AC6" s="270"/>
      <c r="AD6" s="270"/>
      <c r="AE6" s="270"/>
      <c r="AF6" s="270"/>
      <c r="AG6" s="270"/>
      <c r="AH6" s="270"/>
      <c r="AI6" s="270"/>
      <c r="AJ6" s="270"/>
      <c r="AK6" s="271"/>
      <c r="AL6" s="39"/>
      <c r="AM6" s="1"/>
      <c r="AN6" s="1"/>
      <c r="AO6" s="1"/>
      <c r="AP6" s="1"/>
      <c r="AQ6" s="1"/>
    </row>
    <row r="7" spans="1:43" ht="21.75">
      <c r="A7" s="245"/>
      <c r="B7" s="246"/>
      <c r="C7" s="246"/>
      <c r="D7" s="246"/>
      <c r="E7" s="246"/>
      <c r="F7" s="246"/>
      <c r="G7" s="246"/>
      <c r="H7" s="246"/>
      <c r="I7" s="246"/>
      <c r="J7" s="246"/>
      <c r="K7" s="246"/>
      <c r="L7" s="246"/>
      <c r="M7" s="247"/>
      <c r="N7" s="1"/>
      <c r="O7" s="1"/>
      <c r="P7" s="1"/>
      <c r="Q7" s="1"/>
      <c r="R7" s="1"/>
      <c r="S7" s="1"/>
      <c r="T7" s="1"/>
      <c r="U7" s="1"/>
      <c r="V7" s="1"/>
      <c r="W7" s="67"/>
      <c r="X7" s="254" t="s">
        <v>356</v>
      </c>
      <c r="Y7" s="255"/>
      <c r="Z7" s="86"/>
      <c r="AA7" s="258" t="s">
        <v>357</v>
      </c>
      <c r="AB7" s="255"/>
      <c r="AC7" s="86"/>
      <c r="AD7" s="258" t="s">
        <v>358</v>
      </c>
      <c r="AE7" s="255"/>
      <c r="AF7" s="86"/>
      <c r="AG7" s="258" t="s">
        <v>359</v>
      </c>
      <c r="AH7" s="255"/>
      <c r="AI7" s="86"/>
      <c r="AJ7" s="258" t="s">
        <v>366</v>
      </c>
      <c r="AK7" s="260"/>
      <c r="AL7" s="39"/>
      <c r="AM7" s="1"/>
      <c r="AN7" s="1"/>
      <c r="AO7" s="1"/>
      <c r="AP7" s="1"/>
      <c r="AQ7" s="1"/>
    </row>
    <row r="8" spans="1:43" ht="21.75">
      <c r="A8" s="245"/>
      <c r="B8" s="246"/>
      <c r="C8" s="246"/>
      <c r="D8" s="246"/>
      <c r="E8" s="246"/>
      <c r="F8" s="246"/>
      <c r="G8" s="246"/>
      <c r="H8" s="246"/>
      <c r="I8" s="246"/>
      <c r="J8" s="246"/>
      <c r="K8" s="246"/>
      <c r="L8" s="246"/>
      <c r="M8" s="247"/>
      <c r="N8" s="1"/>
      <c r="O8" s="1"/>
      <c r="P8" s="1"/>
      <c r="Q8" s="1"/>
      <c r="R8" s="1"/>
      <c r="S8" s="1"/>
      <c r="T8" s="1"/>
      <c r="U8" s="1"/>
      <c r="V8" s="1"/>
      <c r="W8" s="67"/>
      <c r="X8" s="256"/>
      <c r="Y8" s="257"/>
      <c r="Z8" s="87"/>
      <c r="AA8" s="259"/>
      <c r="AB8" s="257"/>
      <c r="AC8" s="87"/>
      <c r="AD8" s="259"/>
      <c r="AE8" s="257"/>
      <c r="AF8" s="87"/>
      <c r="AG8" s="259"/>
      <c r="AH8" s="257"/>
      <c r="AI8" s="87"/>
      <c r="AJ8" s="259"/>
      <c r="AK8" s="261"/>
      <c r="AL8" s="39"/>
      <c r="AM8" s="1"/>
      <c r="AN8" s="1"/>
      <c r="AO8" s="1"/>
      <c r="AP8" s="1"/>
      <c r="AQ8" s="1"/>
    </row>
    <row r="9" spans="1:43" ht="21.75">
      <c r="A9" s="31" t="s">
        <v>35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61"/>
      <c r="P9" s="61"/>
      <c r="Q9" s="61"/>
      <c r="R9" s="1"/>
      <c r="S9" s="1"/>
      <c r="T9" s="1"/>
      <c r="U9" s="1"/>
      <c r="V9" s="1"/>
      <c r="W9" s="67"/>
      <c r="X9" s="81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84"/>
      <c r="AL9" s="39"/>
      <c r="AM9" s="1"/>
      <c r="AN9" s="1"/>
      <c r="AO9" s="1"/>
      <c r="AP9" s="1"/>
      <c r="AQ9" s="1"/>
    </row>
    <row r="10" spans="1:43" ht="21.75">
      <c r="A10" s="60" t="s">
        <v>143</v>
      </c>
      <c r="B10" s="61"/>
      <c r="C10" s="61"/>
      <c r="D10" s="61"/>
      <c r="E10" s="38"/>
      <c r="F10" s="38"/>
      <c r="G10" s="44"/>
      <c r="H10" s="217"/>
      <c r="I10" s="43" t="s">
        <v>109</v>
      </c>
      <c r="J10" s="37"/>
      <c r="K10" s="37"/>
      <c r="L10" s="37"/>
      <c r="M10" s="37"/>
      <c r="N10" s="67"/>
      <c r="O10" s="235" t="s">
        <v>253</v>
      </c>
      <c r="P10" s="235"/>
      <c r="Q10" s="235"/>
      <c r="R10" s="39"/>
      <c r="S10" s="1"/>
      <c r="T10" s="1"/>
      <c r="U10" s="1"/>
      <c r="V10" s="1"/>
      <c r="W10" s="67"/>
      <c r="X10" s="262" t="s">
        <v>360</v>
      </c>
      <c r="Y10" s="263"/>
      <c r="Z10" s="1"/>
      <c r="AA10" s="264" t="s">
        <v>371</v>
      </c>
      <c r="AB10" s="263"/>
      <c r="AC10" s="1"/>
      <c r="AD10" s="264" t="s">
        <v>378</v>
      </c>
      <c r="AE10" s="263"/>
      <c r="AF10" s="1"/>
      <c r="AG10" s="264" t="s">
        <v>384</v>
      </c>
      <c r="AH10" s="263"/>
      <c r="AI10" s="1"/>
      <c r="AJ10" s="264" t="s">
        <v>388</v>
      </c>
      <c r="AK10" s="265"/>
      <c r="AL10" s="39"/>
      <c r="AM10" s="1"/>
      <c r="AN10" s="1"/>
      <c r="AO10" s="1"/>
      <c r="AP10" s="1"/>
      <c r="AQ10" s="1"/>
    </row>
    <row r="11" spans="1:43" ht="21.75">
      <c r="A11" s="62" t="s">
        <v>161</v>
      </c>
      <c r="B11" s="253" t="s">
        <v>162</v>
      </c>
      <c r="C11" s="253"/>
      <c r="D11" s="62" t="s">
        <v>163</v>
      </c>
      <c r="E11" s="66" t="s">
        <v>150</v>
      </c>
      <c r="F11" s="66" t="s">
        <v>160</v>
      </c>
      <c r="G11" s="66" t="s">
        <v>868</v>
      </c>
      <c r="H11" s="1"/>
      <c r="I11" s="46"/>
      <c r="J11" s="37"/>
      <c r="K11" s="37"/>
      <c r="L11" s="37"/>
      <c r="M11" s="37"/>
      <c r="N11" s="67"/>
      <c r="O11" s="62" t="s">
        <v>254</v>
      </c>
      <c r="P11" s="62" t="s">
        <v>255</v>
      </c>
      <c r="Q11" s="62" t="s">
        <v>256</v>
      </c>
      <c r="R11" s="50"/>
      <c r="W11" s="67"/>
      <c r="X11" s="262" t="s">
        <v>361</v>
      </c>
      <c r="Y11" s="263"/>
      <c r="Z11" s="1"/>
      <c r="AA11" s="264" t="s">
        <v>372</v>
      </c>
      <c r="AB11" s="263"/>
      <c r="AC11" s="1"/>
      <c r="AD11" s="264" t="s">
        <v>379</v>
      </c>
      <c r="AE11" s="263"/>
      <c r="AF11" s="1"/>
      <c r="AG11" s="264" t="s">
        <v>385</v>
      </c>
      <c r="AH11" s="263"/>
      <c r="AI11" s="1"/>
      <c r="AJ11" s="264" t="s">
        <v>389</v>
      </c>
      <c r="AK11" s="265"/>
      <c r="AL11" s="39"/>
      <c r="AM11" s="1"/>
      <c r="AN11" s="1"/>
      <c r="AO11" s="1"/>
      <c r="AP11" s="1"/>
      <c r="AQ11" s="1"/>
    </row>
    <row r="12" spans="1:43" ht="21.75">
      <c r="A12" s="252" t="s">
        <v>144</v>
      </c>
      <c r="B12" s="252" t="s">
        <v>154</v>
      </c>
      <c r="C12" s="252"/>
      <c r="D12" s="63" t="s">
        <v>110</v>
      </c>
      <c r="E12" s="59">
        <v>3000</v>
      </c>
      <c r="F12" s="45">
        <v>1</v>
      </c>
      <c r="G12" s="59">
        <v>3000</v>
      </c>
      <c r="H12" s="1"/>
      <c r="I12" s="39" t="s">
        <v>297</v>
      </c>
      <c r="J12" s="37"/>
      <c r="K12" s="37"/>
      <c r="L12" s="37"/>
      <c r="M12" s="37"/>
      <c r="N12" s="49"/>
      <c r="O12" s="57" t="s">
        <v>169</v>
      </c>
      <c r="P12" s="51"/>
      <c r="Q12" s="51"/>
      <c r="R12" s="50"/>
      <c r="W12" s="67"/>
      <c r="X12" s="262" t="s">
        <v>362</v>
      </c>
      <c r="Y12" s="263"/>
      <c r="Z12" s="1"/>
      <c r="AA12" s="264" t="s">
        <v>373</v>
      </c>
      <c r="AB12" s="263"/>
      <c r="AC12" s="1"/>
      <c r="AD12" s="264" t="s">
        <v>380</v>
      </c>
      <c r="AE12" s="263"/>
      <c r="AF12" s="1"/>
      <c r="AG12" s="264" t="s">
        <v>386</v>
      </c>
      <c r="AH12" s="263"/>
      <c r="AI12" s="1"/>
      <c r="AJ12" s="264" t="s">
        <v>390</v>
      </c>
      <c r="AK12" s="265"/>
      <c r="AL12" s="39"/>
      <c r="AM12" s="1"/>
      <c r="AN12" s="1"/>
      <c r="AO12" s="1"/>
      <c r="AP12" s="1"/>
      <c r="AQ12" s="1"/>
    </row>
    <row r="13" spans="1:43" ht="21.75">
      <c r="A13" s="252"/>
      <c r="B13" s="252"/>
      <c r="C13" s="252"/>
      <c r="D13" s="63" t="s">
        <v>147</v>
      </c>
      <c r="E13" s="59">
        <v>3001</v>
      </c>
      <c r="F13" s="45" t="s">
        <v>296</v>
      </c>
      <c r="G13" s="59">
        <v>3001</v>
      </c>
      <c r="H13" s="1"/>
      <c r="I13" s="39" t="s">
        <v>298</v>
      </c>
      <c r="J13" s="37"/>
      <c r="K13" s="37"/>
      <c r="L13" s="37"/>
      <c r="M13" s="37"/>
      <c r="N13" s="49"/>
      <c r="O13" s="57" t="s">
        <v>147</v>
      </c>
      <c r="P13" s="51"/>
      <c r="Q13" s="51"/>
      <c r="R13" s="50"/>
      <c r="W13" s="67"/>
      <c r="X13" s="262" t="s">
        <v>363</v>
      </c>
      <c r="Y13" s="263"/>
      <c r="Z13" s="1"/>
      <c r="AA13" s="264" t="s">
        <v>374</v>
      </c>
      <c r="AB13" s="263"/>
      <c r="AC13" s="1"/>
      <c r="AD13" s="264" t="s">
        <v>381</v>
      </c>
      <c r="AE13" s="263"/>
      <c r="AF13" s="1"/>
      <c r="AG13" s="264" t="s">
        <v>387</v>
      </c>
      <c r="AH13" s="263"/>
      <c r="AI13" s="1"/>
      <c r="AJ13" s="264" t="s">
        <v>391</v>
      </c>
      <c r="AK13" s="265"/>
      <c r="AL13" s="39"/>
      <c r="AM13" s="1"/>
      <c r="AN13" s="1"/>
      <c r="AO13" s="1"/>
      <c r="AP13" s="1"/>
      <c r="AQ13" s="1"/>
    </row>
    <row r="14" spans="1:43" ht="21.75">
      <c r="A14" s="252"/>
      <c r="B14" s="252"/>
      <c r="C14" s="252"/>
      <c r="D14" s="63" t="s">
        <v>111</v>
      </c>
      <c r="E14" s="59">
        <v>3002</v>
      </c>
      <c r="F14" s="45">
        <v>2</v>
      </c>
      <c r="G14" s="59">
        <v>3002</v>
      </c>
      <c r="H14" s="1"/>
      <c r="I14" s="39" t="s">
        <v>299</v>
      </c>
      <c r="J14" s="37"/>
      <c r="K14" s="37"/>
      <c r="L14" s="37"/>
      <c r="M14" s="37"/>
      <c r="N14" s="49"/>
      <c r="O14" s="57" t="s">
        <v>111</v>
      </c>
      <c r="P14" s="51"/>
      <c r="Q14" s="51"/>
      <c r="R14" s="50"/>
      <c r="W14" s="67"/>
      <c r="X14" s="262" t="s">
        <v>364</v>
      </c>
      <c r="Y14" s="263"/>
      <c r="Z14" s="1"/>
      <c r="AA14" s="264" t="s">
        <v>375</v>
      </c>
      <c r="AB14" s="263"/>
      <c r="AC14" s="1"/>
      <c r="AD14" s="264" t="s">
        <v>382</v>
      </c>
      <c r="AE14" s="263"/>
      <c r="AF14" s="1"/>
      <c r="AG14" s="264"/>
      <c r="AH14" s="263"/>
      <c r="AI14" s="1"/>
      <c r="AJ14" s="264" t="s">
        <v>368</v>
      </c>
      <c r="AK14" s="265"/>
      <c r="AL14" s="39"/>
      <c r="AM14" s="1"/>
      <c r="AN14" s="1"/>
      <c r="AO14" s="1"/>
      <c r="AP14" s="1"/>
      <c r="AQ14" s="1"/>
    </row>
    <row r="15" spans="1:43" ht="21.75">
      <c r="A15" s="252"/>
      <c r="B15" s="252"/>
      <c r="C15" s="252"/>
      <c r="D15" s="63" t="s">
        <v>112</v>
      </c>
      <c r="E15" s="59">
        <v>3003</v>
      </c>
      <c r="F15" s="45">
        <v>3</v>
      </c>
      <c r="G15" s="59">
        <v>3003</v>
      </c>
      <c r="H15" s="1"/>
      <c r="I15" s="39" t="s">
        <v>300</v>
      </c>
      <c r="J15" s="37"/>
      <c r="K15" s="37"/>
      <c r="L15" s="37"/>
      <c r="M15" s="37"/>
      <c r="N15" s="49"/>
      <c r="O15" s="57" t="s">
        <v>112</v>
      </c>
      <c r="P15" s="51"/>
      <c r="Q15" s="51"/>
      <c r="R15" s="50"/>
      <c r="S15" s="57" t="s">
        <v>352</v>
      </c>
      <c r="W15" s="67"/>
      <c r="X15" s="262" t="s">
        <v>365</v>
      </c>
      <c r="Y15" s="263"/>
      <c r="Z15" s="1"/>
      <c r="AA15" s="264" t="s">
        <v>376</v>
      </c>
      <c r="AB15" s="263"/>
      <c r="AC15" s="1"/>
      <c r="AD15" s="264" t="s">
        <v>383</v>
      </c>
      <c r="AE15" s="263"/>
      <c r="AF15" s="1"/>
      <c r="AG15" s="264"/>
      <c r="AH15" s="263"/>
      <c r="AI15" s="1"/>
      <c r="AJ15" s="264" t="s">
        <v>369</v>
      </c>
      <c r="AK15" s="265"/>
      <c r="AL15" s="39"/>
      <c r="AM15" s="1"/>
      <c r="AN15" s="1"/>
      <c r="AO15" s="1"/>
      <c r="AP15" s="1"/>
      <c r="AQ15" s="1"/>
    </row>
    <row r="16" spans="1:43" ht="21.75">
      <c r="A16" s="252"/>
      <c r="B16" s="252"/>
      <c r="C16" s="252"/>
      <c r="D16" s="63" t="s">
        <v>113</v>
      </c>
      <c r="E16" s="59">
        <v>3004</v>
      </c>
      <c r="F16" s="45">
        <v>4</v>
      </c>
      <c r="G16" s="59">
        <v>3004</v>
      </c>
      <c r="H16" s="1"/>
      <c r="I16" s="40" t="s">
        <v>301</v>
      </c>
      <c r="J16" s="248" t="s">
        <v>393</v>
      </c>
      <c r="K16" s="37"/>
      <c r="L16" s="37"/>
      <c r="M16" s="37"/>
      <c r="N16" s="49"/>
      <c r="O16" s="57" t="s">
        <v>113</v>
      </c>
      <c r="P16" s="51"/>
      <c r="Q16" s="51"/>
      <c r="R16" s="50"/>
      <c r="S16" s="68" t="s">
        <v>354</v>
      </c>
      <c r="W16" s="67"/>
      <c r="X16" s="262" t="s">
        <v>367</v>
      </c>
      <c r="Y16" s="263"/>
      <c r="Z16" s="1"/>
      <c r="AA16" s="264" t="s">
        <v>377</v>
      </c>
      <c r="AB16" s="263"/>
      <c r="AC16" s="1"/>
      <c r="AD16" s="264"/>
      <c r="AE16" s="263"/>
      <c r="AF16" s="1"/>
      <c r="AG16" s="264"/>
      <c r="AH16" s="263"/>
      <c r="AI16" s="1"/>
      <c r="AJ16" s="264" t="s">
        <v>370</v>
      </c>
      <c r="AK16" s="265"/>
      <c r="AL16" s="39"/>
      <c r="AM16" s="1"/>
      <c r="AN16" s="1"/>
      <c r="AO16" s="1"/>
      <c r="AP16" s="1"/>
      <c r="AQ16" s="1"/>
    </row>
    <row r="17" spans="1:43" ht="21.75">
      <c r="A17" s="252"/>
      <c r="B17" s="252"/>
      <c r="C17" s="252"/>
      <c r="D17" s="63" t="s">
        <v>114</v>
      </c>
      <c r="E17" s="59">
        <v>3005</v>
      </c>
      <c r="F17" s="45">
        <v>7</v>
      </c>
      <c r="G17" s="59">
        <v>3005</v>
      </c>
      <c r="H17" s="1"/>
      <c r="I17" s="40" t="s">
        <v>302</v>
      </c>
      <c r="J17" s="249"/>
      <c r="K17" s="37"/>
      <c r="L17" s="37"/>
      <c r="M17" s="37"/>
      <c r="N17" s="49"/>
      <c r="O17" s="236" t="s">
        <v>158</v>
      </c>
      <c r="P17" s="57" t="s">
        <v>158</v>
      </c>
      <c r="Q17" s="51"/>
      <c r="R17" s="50"/>
      <c r="S17" s="69" t="s">
        <v>353</v>
      </c>
      <c r="W17" s="67"/>
      <c r="X17" s="82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264" t="s">
        <v>392</v>
      </c>
      <c r="AK17" s="265"/>
      <c r="AL17" s="39"/>
      <c r="AM17" s="1"/>
      <c r="AN17" s="1"/>
      <c r="AO17" s="1"/>
      <c r="AP17" s="1"/>
      <c r="AQ17" s="1"/>
    </row>
    <row r="18" spans="1:43" ht="21.75">
      <c r="A18" s="252"/>
      <c r="B18" s="252"/>
      <c r="C18" s="252"/>
      <c r="D18" s="63" t="s">
        <v>148</v>
      </c>
      <c r="E18" s="59">
        <v>3006</v>
      </c>
      <c r="F18" s="45">
        <v>8</v>
      </c>
      <c r="G18" s="59">
        <v>3006</v>
      </c>
      <c r="H18" s="1"/>
      <c r="I18" s="39" t="s">
        <v>303</v>
      </c>
      <c r="J18" s="37"/>
      <c r="K18" s="37"/>
      <c r="L18" s="37"/>
      <c r="M18" s="37"/>
      <c r="N18" s="49"/>
      <c r="O18" s="237"/>
      <c r="P18" s="57" t="s">
        <v>159</v>
      </c>
      <c r="Q18" s="51"/>
      <c r="R18" s="50"/>
      <c r="W18" s="67"/>
      <c r="X18" s="83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5"/>
      <c r="AL18" s="39"/>
      <c r="AM18" s="1"/>
      <c r="AN18" s="1"/>
      <c r="AO18" s="1"/>
      <c r="AP18" s="1"/>
      <c r="AQ18" s="1"/>
    </row>
    <row r="19" spans="1:43" ht="21.75">
      <c r="A19" s="241" t="s">
        <v>145</v>
      </c>
      <c r="B19" s="241" t="s">
        <v>142</v>
      </c>
      <c r="C19" s="241"/>
      <c r="D19" s="64" t="s">
        <v>158</v>
      </c>
      <c r="E19" s="59">
        <v>3007</v>
      </c>
      <c r="F19" s="45">
        <v>5</v>
      </c>
      <c r="G19" s="59">
        <v>3007</v>
      </c>
      <c r="H19" s="1"/>
      <c r="I19" s="39" t="s">
        <v>304</v>
      </c>
      <c r="J19" s="37"/>
      <c r="K19" s="37"/>
      <c r="L19" s="37"/>
      <c r="M19" s="37"/>
      <c r="N19" s="49"/>
      <c r="O19" s="57" t="s">
        <v>114</v>
      </c>
      <c r="P19" s="51"/>
      <c r="Q19" s="51"/>
      <c r="R19" s="50"/>
      <c r="W19" s="1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1"/>
      <c r="AM19" s="1"/>
      <c r="AN19" s="1"/>
      <c r="AO19" s="1"/>
      <c r="AP19" s="1"/>
      <c r="AQ19" s="1"/>
    </row>
    <row r="20" spans="1:43" ht="21.75">
      <c r="A20" s="241"/>
      <c r="B20" s="241"/>
      <c r="C20" s="241"/>
      <c r="D20" s="64" t="s">
        <v>159</v>
      </c>
      <c r="E20" s="59">
        <v>3008</v>
      </c>
      <c r="F20" s="45">
        <v>6</v>
      </c>
      <c r="G20" s="59">
        <v>3008</v>
      </c>
      <c r="H20" s="1"/>
      <c r="I20" s="39" t="s">
        <v>305</v>
      </c>
      <c r="J20" s="37"/>
      <c r="K20" s="37"/>
      <c r="L20" s="37"/>
      <c r="M20" s="37"/>
      <c r="N20" s="49"/>
      <c r="O20" s="68" t="s">
        <v>148</v>
      </c>
      <c r="P20" s="51"/>
      <c r="Q20" s="51"/>
      <c r="R20" s="50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:43" ht="21.75">
      <c r="A21" s="241"/>
      <c r="B21" s="241"/>
      <c r="C21" s="241"/>
      <c r="D21" s="64" t="s">
        <v>124</v>
      </c>
      <c r="E21" s="59">
        <v>3009</v>
      </c>
      <c r="F21" s="45">
        <v>9</v>
      </c>
      <c r="G21" s="59">
        <v>3009</v>
      </c>
      <c r="H21" s="1"/>
      <c r="I21" s="41" t="s">
        <v>306</v>
      </c>
      <c r="J21" s="37"/>
      <c r="K21" s="37"/>
      <c r="L21" s="37"/>
      <c r="M21" s="37"/>
      <c r="N21" s="49"/>
      <c r="O21" s="238" t="s">
        <v>170</v>
      </c>
      <c r="P21" s="239" t="s">
        <v>171</v>
      </c>
      <c r="Q21" s="57" t="s">
        <v>121</v>
      </c>
      <c r="R21" s="50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:43" ht="21.75">
      <c r="A22" s="241"/>
      <c r="B22" s="241"/>
      <c r="C22" s="241"/>
      <c r="D22" s="64" t="s">
        <v>120</v>
      </c>
      <c r="E22" s="59">
        <v>3010</v>
      </c>
      <c r="F22" s="45">
        <v>10</v>
      </c>
      <c r="G22" s="59">
        <v>3010</v>
      </c>
      <c r="H22" s="1"/>
      <c r="I22" s="41" t="s">
        <v>307</v>
      </c>
      <c r="J22" s="37"/>
      <c r="K22" s="37"/>
      <c r="L22" s="37"/>
      <c r="M22" s="37"/>
      <c r="N22" s="49"/>
      <c r="O22" s="238"/>
      <c r="P22" s="239"/>
      <c r="Q22" s="57" t="s">
        <v>351</v>
      </c>
      <c r="R22" s="50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:43" ht="21.75">
      <c r="A23" s="241"/>
      <c r="B23" s="241"/>
      <c r="C23" s="241"/>
      <c r="D23" s="64" t="s">
        <v>129</v>
      </c>
      <c r="E23" s="59">
        <v>3011</v>
      </c>
      <c r="F23" s="34">
        <v>11</v>
      </c>
      <c r="G23" s="59">
        <v>3011</v>
      </c>
      <c r="H23" s="1"/>
      <c r="I23" s="41" t="s">
        <v>308</v>
      </c>
      <c r="J23" s="37"/>
      <c r="K23" s="37"/>
      <c r="L23" s="1"/>
      <c r="M23" s="1"/>
      <c r="N23" s="49"/>
      <c r="O23" s="238"/>
      <c r="P23" s="239"/>
      <c r="Q23" s="69" t="s">
        <v>123</v>
      </c>
      <c r="R23" s="50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spans="1:43" ht="21.75">
      <c r="A24" s="240" t="s">
        <v>146</v>
      </c>
      <c r="B24" s="241" t="s">
        <v>142</v>
      </c>
      <c r="C24" s="240" t="s">
        <v>121</v>
      </c>
      <c r="D24" s="65" t="s">
        <v>121</v>
      </c>
      <c r="E24" s="59">
        <v>3012</v>
      </c>
      <c r="F24" s="45">
        <v>12</v>
      </c>
      <c r="G24" s="59">
        <v>3012</v>
      </c>
      <c r="H24" s="1"/>
      <c r="I24" s="41" t="s">
        <v>309</v>
      </c>
      <c r="J24" s="1"/>
      <c r="K24" s="1"/>
      <c r="L24" s="1"/>
      <c r="M24" s="1"/>
      <c r="N24" s="49"/>
      <c r="O24" s="238"/>
      <c r="P24" s="58" t="s">
        <v>172</v>
      </c>
      <c r="Q24" s="52"/>
      <c r="R24" s="50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:43" ht="21.75">
      <c r="A25" s="240"/>
      <c r="B25" s="241"/>
      <c r="C25" s="240"/>
      <c r="D25" s="65" t="s">
        <v>122</v>
      </c>
      <c r="E25" s="59">
        <v>3013</v>
      </c>
      <c r="F25" s="34">
        <v>13</v>
      </c>
      <c r="G25" s="59">
        <v>3013</v>
      </c>
      <c r="H25" s="1"/>
      <c r="I25" s="41" t="s">
        <v>310</v>
      </c>
      <c r="J25" s="1"/>
      <c r="K25" s="1"/>
      <c r="L25" s="1"/>
      <c r="M25" s="1"/>
      <c r="N25" s="49"/>
      <c r="O25" s="238"/>
      <c r="P25" s="239" t="s">
        <v>173</v>
      </c>
      <c r="Q25" s="57" t="s">
        <v>350</v>
      </c>
      <c r="R25" s="50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:43" ht="21.75">
      <c r="A26" s="240"/>
      <c r="B26" s="241"/>
      <c r="C26" s="240"/>
      <c r="D26" s="65" t="s">
        <v>123</v>
      </c>
      <c r="E26" s="59">
        <v>3014</v>
      </c>
      <c r="F26" s="34">
        <v>14</v>
      </c>
      <c r="G26" s="59">
        <v>3014</v>
      </c>
      <c r="H26" s="1"/>
      <c r="I26" s="41" t="s">
        <v>311</v>
      </c>
      <c r="J26" s="1"/>
      <c r="K26" s="1"/>
      <c r="L26" s="1"/>
      <c r="M26" s="1"/>
      <c r="N26" s="49"/>
      <c r="O26" s="238"/>
      <c r="P26" s="239"/>
      <c r="Q26" s="57" t="s">
        <v>127</v>
      </c>
      <c r="R26" s="50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spans="1:43" ht="21.75">
      <c r="A27" s="240"/>
      <c r="B27" s="241"/>
      <c r="C27" s="240" t="s">
        <v>128</v>
      </c>
      <c r="D27" s="65" t="s">
        <v>126</v>
      </c>
      <c r="E27" s="59">
        <v>3015</v>
      </c>
      <c r="F27" s="34">
        <v>15</v>
      </c>
      <c r="G27" s="59">
        <v>3015</v>
      </c>
      <c r="H27" s="1"/>
      <c r="I27" s="41" t="s">
        <v>312</v>
      </c>
      <c r="J27" s="1"/>
      <c r="K27" s="1"/>
      <c r="L27" s="1"/>
      <c r="M27" s="1"/>
      <c r="N27" s="49"/>
      <c r="O27" s="238"/>
      <c r="P27" s="239" t="s">
        <v>174</v>
      </c>
      <c r="Q27" s="57" t="s">
        <v>125</v>
      </c>
      <c r="R27" s="50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:43" ht="21.75">
      <c r="A28" s="240"/>
      <c r="B28" s="241"/>
      <c r="C28" s="240"/>
      <c r="D28" s="65" t="s">
        <v>127</v>
      </c>
      <c r="E28" s="59">
        <v>3016</v>
      </c>
      <c r="F28" s="34">
        <v>16</v>
      </c>
      <c r="G28" s="59">
        <v>3016</v>
      </c>
      <c r="H28" s="1"/>
      <c r="I28" s="39" t="s">
        <v>313</v>
      </c>
      <c r="J28" s="1"/>
      <c r="K28" s="1"/>
      <c r="L28" s="1"/>
      <c r="M28" s="1"/>
      <c r="N28" s="49"/>
      <c r="O28" s="238"/>
      <c r="P28" s="239"/>
      <c r="Q28" s="57" t="s">
        <v>115</v>
      </c>
      <c r="R28" s="50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3" ht="21.75">
      <c r="A29" s="240"/>
      <c r="B29" s="241"/>
      <c r="C29" s="240" t="s">
        <v>140</v>
      </c>
      <c r="D29" s="65" t="s">
        <v>125</v>
      </c>
      <c r="E29" s="59">
        <v>3017</v>
      </c>
      <c r="F29" s="34">
        <v>17</v>
      </c>
      <c r="G29" s="59">
        <v>3017</v>
      </c>
      <c r="H29" s="1"/>
      <c r="I29" s="42" t="s">
        <v>314</v>
      </c>
      <c r="J29" s="1"/>
      <c r="K29" s="1"/>
      <c r="L29" s="1"/>
      <c r="M29" s="1"/>
      <c r="N29" s="49"/>
      <c r="O29" s="238"/>
      <c r="P29" s="239"/>
      <c r="Q29" s="57" t="s">
        <v>116</v>
      </c>
      <c r="R29" s="50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43" ht="21.75">
      <c r="A30" s="240"/>
      <c r="B30" s="241"/>
      <c r="C30" s="240"/>
      <c r="D30" s="65" t="s">
        <v>115</v>
      </c>
      <c r="E30" s="59">
        <v>3018</v>
      </c>
      <c r="F30" s="34">
        <v>18</v>
      </c>
      <c r="G30" s="59">
        <v>3018</v>
      </c>
      <c r="H30" s="1"/>
      <c r="I30" s="39" t="s">
        <v>315</v>
      </c>
      <c r="J30" s="1"/>
      <c r="K30" s="1"/>
      <c r="L30" s="1"/>
      <c r="M30" s="1"/>
      <c r="N30" s="49"/>
      <c r="O30" s="238"/>
      <c r="P30" s="239" t="s">
        <v>175</v>
      </c>
      <c r="Q30" s="57" t="s">
        <v>117</v>
      </c>
      <c r="R30" s="50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3" ht="21.75">
      <c r="A31" s="240"/>
      <c r="B31" s="241"/>
      <c r="C31" s="240"/>
      <c r="D31" s="65" t="s">
        <v>116</v>
      </c>
      <c r="E31" s="59">
        <v>3019</v>
      </c>
      <c r="F31" s="34">
        <v>19</v>
      </c>
      <c r="G31" s="59">
        <v>3019</v>
      </c>
      <c r="H31" s="1"/>
      <c r="I31" s="40" t="s">
        <v>316</v>
      </c>
      <c r="J31" s="250" t="s">
        <v>149</v>
      </c>
      <c r="K31" s="1"/>
      <c r="L31" s="1"/>
      <c r="M31" s="1"/>
      <c r="N31" s="49"/>
      <c r="O31" s="238"/>
      <c r="P31" s="239"/>
      <c r="Q31" s="57" t="s">
        <v>118</v>
      </c>
      <c r="R31" s="50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3" ht="21.75">
      <c r="A32" s="240"/>
      <c r="B32" s="241"/>
      <c r="C32" s="240" t="s">
        <v>141</v>
      </c>
      <c r="D32" s="65" t="s">
        <v>117</v>
      </c>
      <c r="E32" s="59">
        <v>3020</v>
      </c>
      <c r="F32" s="34">
        <v>20</v>
      </c>
      <c r="G32" s="59">
        <v>3020</v>
      </c>
      <c r="H32" s="1"/>
      <c r="I32" s="40" t="s">
        <v>317</v>
      </c>
      <c r="J32" s="251"/>
      <c r="K32" s="1"/>
      <c r="L32" s="1"/>
      <c r="M32" s="1"/>
      <c r="N32" s="49"/>
      <c r="O32" s="238"/>
      <c r="P32" s="239"/>
      <c r="Q32" s="57" t="s">
        <v>119</v>
      </c>
      <c r="R32" s="50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 ht="21.75">
      <c r="A33" s="240"/>
      <c r="B33" s="241"/>
      <c r="C33" s="240"/>
      <c r="D33" s="65" t="s">
        <v>118</v>
      </c>
      <c r="E33" s="59">
        <v>3021</v>
      </c>
      <c r="F33" s="34">
        <v>21</v>
      </c>
      <c r="G33" s="59">
        <v>3021</v>
      </c>
      <c r="H33" s="1"/>
      <c r="I33" s="39" t="s">
        <v>318</v>
      </c>
      <c r="J33" s="1"/>
      <c r="K33" s="1"/>
      <c r="L33" s="1"/>
      <c r="M33" s="1"/>
      <c r="N33" s="49"/>
      <c r="O33" s="238"/>
      <c r="P33" s="58" t="s">
        <v>176</v>
      </c>
      <c r="Q33" s="51"/>
      <c r="R33" s="50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 ht="21.75">
      <c r="A34" s="240"/>
      <c r="B34" s="241"/>
      <c r="C34" s="240"/>
      <c r="D34" s="65" t="s">
        <v>119</v>
      </c>
      <c r="E34" s="59">
        <v>3022</v>
      </c>
      <c r="F34" s="34" t="s">
        <v>295</v>
      </c>
      <c r="G34" s="59">
        <v>3022</v>
      </c>
      <c r="H34" s="1"/>
      <c r="I34" s="39" t="s">
        <v>319</v>
      </c>
      <c r="J34" s="1"/>
      <c r="K34" s="1"/>
      <c r="L34" s="1"/>
      <c r="M34" s="1"/>
      <c r="N34" s="49"/>
      <c r="O34" s="238"/>
      <c r="P34" s="239" t="s">
        <v>177</v>
      </c>
      <c r="Q34" s="68" t="s">
        <v>130</v>
      </c>
      <c r="R34" s="50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 ht="21.75">
      <c r="A35" s="240"/>
      <c r="B35" s="241"/>
      <c r="C35" s="240" t="s">
        <v>139</v>
      </c>
      <c r="D35" s="65" t="s">
        <v>130</v>
      </c>
      <c r="E35" s="59">
        <v>3023</v>
      </c>
      <c r="F35" s="34">
        <v>22</v>
      </c>
      <c r="G35" s="59">
        <v>3023</v>
      </c>
      <c r="H35" s="1"/>
      <c r="I35" s="39" t="s">
        <v>320</v>
      </c>
      <c r="J35" s="1"/>
      <c r="K35" s="1"/>
      <c r="L35" s="1"/>
      <c r="M35" s="1"/>
      <c r="N35" s="49"/>
      <c r="O35" s="238"/>
      <c r="P35" s="239"/>
      <c r="Q35" s="69" t="s">
        <v>131</v>
      </c>
      <c r="R35" s="50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 ht="21.75">
      <c r="A36" s="240"/>
      <c r="B36" s="241"/>
      <c r="C36" s="240"/>
      <c r="D36" s="65" t="s">
        <v>131</v>
      </c>
      <c r="E36" s="59">
        <v>3024</v>
      </c>
      <c r="F36" s="34">
        <v>23</v>
      </c>
      <c r="G36" s="59">
        <v>3024</v>
      </c>
      <c r="H36" s="1"/>
      <c r="I36" s="39" t="s">
        <v>321</v>
      </c>
      <c r="J36" s="1"/>
      <c r="K36" s="1"/>
      <c r="L36" s="1"/>
      <c r="M36" s="1"/>
      <c r="N36" s="49"/>
      <c r="O36" s="238"/>
      <c r="P36" s="239"/>
      <c r="Q36" s="69" t="s">
        <v>132</v>
      </c>
      <c r="R36" s="50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 ht="21.75">
      <c r="A37" s="240"/>
      <c r="B37" s="241"/>
      <c r="C37" s="240"/>
      <c r="D37" s="65" t="s">
        <v>132</v>
      </c>
      <c r="E37" s="59">
        <v>3025</v>
      </c>
      <c r="F37" s="34">
        <v>24</v>
      </c>
      <c r="G37" s="59">
        <v>3025</v>
      </c>
      <c r="H37" s="1"/>
      <c r="I37" s="39" t="s">
        <v>322</v>
      </c>
      <c r="J37" s="1"/>
      <c r="K37" s="1"/>
      <c r="L37" s="1"/>
      <c r="M37" s="1"/>
      <c r="N37" s="49"/>
      <c r="O37" s="238"/>
      <c r="P37" s="239"/>
      <c r="Q37" s="69" t="s">
        <v>133</v>
      </c>
      <c r="R37" s="50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 ht="21.75">
      <c r="A38" s="240"/>
      <c r="B38" s="241"/>
      <c r="C38" s="240"/>
      <c r="D38" s="65" t="s">
        <v>133</v>
      </c>
      <c r="E38" s="59">
        <v>3026</v>
      </c>
      <c r="F38" s="34">
        <v>25</v>
      </c>
      <c r="G38" s="59">
        <v>3026</v>
      </c>
      <c r="H38" s="1"/>
      <c r="I38" s="39" t="s">
        <v>323</v>
      </c>
      <c r="J38" s="1"/>
      <c r="K38" s="1"/>
      <c r="L38" s="1"/>
      <c r="M38" s="1"/>
      <c r="N38" s="49"/>
      <c r="O38" s="238"/>
      <c r="P38" s="239"/>
      <c r="Q38" s="69" t="s">
        <v>134</v>
      </c>
      <c r="R38" s="50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 ht="21.75">
      <c r="A39" s="240"/>
      <c r="B39" s="241"/>
      <c r="C39" s="240"/>
      <c r="D39" s="65" t="s">
        <v>134</v>
      </c>
      <c r="E39" s="59">
        <v>3027</v>
      </c>
      <c r="F39" s="34">
        <v>26</v>
      </c>
      <c r="G39" s="59">
        <v>3027</v>
      </c>
      <c r="H39" s="1"/>
      <c r="I39" s="39" t="s">
        <v>324</v>
      </c>
      <c r="J39" s="1"/>
      <c r="K39" s="1"/>
      <c r="L39" s="1"/>
      <c r="M39" s="1"/>
      <c r="N39" s="49"/>
      <c r="O39" s="238"/>
      <c r="P39" s="239"/>
      <c r="Q39" s="69" t="s">
        <v>135</v>
      </c>
      <c r="R39" s="50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1:43" ht="21.75">
      <c r="A40" s="240"/>
      <c r="B40" s="241"/>
      <c r="C40" s="240"/>
      <c r="D40" s="65" t="s">
        <v>135</v>
      </c>
      <c r="E40" s="59">
        <v>3028</v>
      </c>
      <c r="F40" s="34">
        <v>27</v>
      </c>
      <c r="G40" s="59">
        <v>3028</v>
      </c>
      <c r="H40" s="1"/>
      <c r="I40" s="39" t="s">
        <v>325</v>
      </c>
      <c r="J40" s="1"/>
      <c r="K40" s="1"/>
      <c r="L40" s="1"/>
      <c r="M40" s="1"/>
      <c r="N40" s="49"/>
      <c r="O40" s="238"/>
      <c r="P40" s="239"/>
      <c r="Q40" s="69" t="s">
        <v>136</v>
      </c>
      <c r="R40" s="50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 ht="21.75">
      <c r="A41" s="240"/>
      <c r="B41" s="241"/>
      <c r="C41" s="240"/>
      <c r="D41" s="65" t="s">
        <v>136</v>
      </c>
      <c r="E41" s="59">
        <v>3029</v>
      </c>
      <c r="F41" s="34">
        <v>28</v>
      </c>
      <c r="G41" s="59">
        <v>3029</v>
      </c>
      <c r="H41" s="1"/>
      <c r="I41" s="39" t="s">
        <v>326</v>
      </c>
      <c r="J41" s="1"/>
      <c r="K41" s="1"/>
      <c r="L41" s="1"/>
      <c r="M41" s="1"/>
      <c r="N41" s="49"/>
      <c r="O41" s="238"/>
      <c r="P41" s="239"/>
      <c r="Q41" s="69" t="s">
        <v>137</v>
      </c>
      <c r="R41" s="50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ht="21.75">
      <c r="A42" s="240"/>
      <c r="B42" s="241"/>
      <c r="C42" s="240"/>
      <c r="D42" s="65" t="s">
        <v>137</v>
      </c>
      <c r="E42" s="59">
        <v>3030</v>
      </c>
      <c r="F42" s="34">
        <v>29</v>
      </c>
      <c r="G42" s="59">
        <v>3030</v>
      </c>
      <c r="H42" s="1"/>
      <c r="I42" s="39"/>
      <c r="J42" s="1"/>
      <c r="K42" s="1"/>
      <c r="L42" s="1"/>
      <c r="M42" s="1"/>
      <c r="N42" s="49"/>
      <c r="O42" s="238"/>
      <c r="P42" s="239"/>
      <c r="Q42" s="69" t="s">
        <v>138</v>
      </c>
      <c r="R42" s="50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ht="21.75">
      <c r="A43" s="240"/>
      <c r="B43" s="241"/>
      <c r="C43" s="240"/>
      <c r="D43" s="65" t="s">
        <v>138</v>
      </c>
      <c r="E43" s="59">
        <v>3031</v>
      </c>
      <c r="F43" s="34">
        <v>30</v>
      </c>
      <c r="G43" s="59">
        <v>3031</v>
      </c>
      <c r="H43" s="1"/>
      <c r="I43" s="39"/>
      <c r="J43" s="1"/>
      <c r="K43" s="1"/>
      <c r="L43" s="1"/>
      <c r="M43" s="1"/>
      <c r="N43" s="49"/>
      <c r="O43" s="238"/>
      <c r="P43" s="69" t="s">
        <v>129</v>
      </c>
      <c r="Q43" s="51"/>
      <c r="R43" s="50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ht="21.75">
      <c r="A44" s="44" t="s">
        <v>342</v>
      </c>
      <c r="B44" s="44"/>
      <c r="C44" s="44"/>
      <c r="D44" s="44"/>
      <c r="E44" s="44"/>
      <c r="F44" s="44"/>
      <c r="G44" s="44"/>
      <c r="H44" s="1"/>
      <c r="I44" s="1"/>
      <c r="J44" s="1"/>
      <c r="K44" s="1"/>
      <c r="L44" s="1"/>
      <c r="M44" s="1"/>
      <c r="N44" s="1"/>
      <c r="O44" s="53"/>
      <c r="P44" s="54"/>
      <c r="Q44" s="54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 ht="21.75">
      <c r="A45" s="44"/>
      <c r="H45" s="1"/>
      <c r="O45" s="48"/>
      <c r="P45" s="55"/>
      <c r="Q45" s="55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 ht="22.5" customHeight="1">
      <c r="A46" s="70"/>
      <c r="H46" s="1"/>
      <c r="K46" s="1"/>
      <c r="L46" s="1"/>
      <c r="M46" s="1"/>
      <c r="N46" s="1"/>
      <c r="O46" s="1"/>
      <c r="P46" s="1"/>
      <c r="Q46" s="1"/>
      <c r="R46" s="1"/>
      <c r="S46" s="1"/>
      <c r="T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 ht="21.75">
      <c r="H47" s="1"/>
      <c r="K47" s="1"/>
      <c r="L47" s="1"/>
      <c r="M47" s="1"/>
      <c r="N47" s="1"/>
      <c r="O47" s="1"/>
      <c r="P47" s="1"/>
      <c r="Q47" s="1"/>
      <c r="R47" s="1"/>
      <c r="S47" s="1"/>
      <c r="T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 ht="21.75">
      <c r="H48" s="1"/>
      <c r="K48" s="1"/>
      <c r="L48" s="1"/>
      <c r="M48" s="1"/>
      <c r="N48" s="1"/>
      <c r="O48" s="1"/>
      <c r="P48" s="1"/>
      <c r="Q48" s="1"/>
      <c r="R48" s="1"/>
      <c r="S48" s="1"/>
      <c r="T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spans="1:43" ht="21.75">
      <c r="H49" s="1"/>
      <c r="K49" s="1"/>
      <c r="L49" s="1"/>
      <c r="M49" s="1"/>
      <c r="N49" s="1"/>
      <c r="O49" s="1"/>
      <c r="P49" s="1"/>
      <c r="Q49" s="1"/>
      <c r="R49" s="1"/>
      <c r="S49" s="1"/>
      <c r="T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spans="1:43" ht="21.75">
      <c r="H50" s="1"/>
      <c r="K50" s="1"/>
      <c r="L50" s="1"/>
      <c r="M50" s="1"/>
      <c r="N50" s="1"/>
      <c r="O50" s="1"/>
      <c r="P50" s="1"/>
      <c r="Q50" s="1"/>
      <c r="R50" s="1"/>
      <c r="S50" s="1"/>
      <c r="T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1:43" ht="21.75">
      <c r="K51" s="1"/>
      <c r="L51" s="1"/>
      <c r="M51" s="1"/>
      <c r="N51" s="1"/>
      <c r="O51" s="1"/>
      <c r="P51" s="1"/>
      <c r="Q51" s="1"/>
      <c r="R51" s="1"/>
      <c r="S51" s="1"/>
      <c r="T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3" ht="21.75">
      <c r="K52" s="1"/>
      <c r="L52" s="1"/>
      <c r="M52" s="1"/>
      <c r="N52" s="1"/>
      <c r="O52" s="1"/>
      <c r="P52" s="1"/>
      <c r="Q52" s="1"/>
      <c r="R52" s="1"/>
      <c r="S52" s="1"/>
      <c r="T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3" ht="21.75">
      <c r="K53" s="1"/>
      <c r="L53" s="1"/>
      <c r="M53" s="1"/>
      <c r="N53" s="1"/>
      <c r="O53" s="1"/>
      <c r="P53" s="1"/>
      <c r="Q53" s="1"/>
      <c r="R53" s="1"/>
      <c r="S53" s="1"/>
      <c r="T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1:43" ht="21.75">
      <c r="K54" s="1"/>
      <c r="L54" s="1"/>
      <c r="M54" s="1"/>
      <c r="N54" s="1"/>
      <c r="O54" s="1"/>
      <c r="P54" s="1"/>
      <c r="Q54" s="1"/>
      <c r="R54" s="1"/>
      <c r="S54" s="1"/>
      <c r="T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 ht="21.75">
      <c r="K55" s="1"/>
      <c r="L55" s="1"/>
      <c r="M55" s="1"/>
      <c r="N55" s="1"/>
      <c r="O55" s="1"/>
      <c r="P55" s="1"/>
      <c r="Q55" s="1"/>
      <c r="R55" s="1"/>
      <c r="S55" s="1"/>
      <c r="T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ht="21.75">
      <c r="K56" s="1"/>
      <c r="L56" s="1"/>
      <c r="M56" s="1"/>
      <c r="N56" s="1"/>
      <c r="O56" s="1"/>
      <c r="P56" s="1"/>
      <c r="Q56" s="1"/>
      <c r="R56" s="1"/>
      <c r="S56" s="1"/>
      <c r="T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1:43" ht="21.75">
      <c r="K57" s="1"/>
      <c r="L57" s="1"/>
      <c r="M57" s="1"/>
      <c r="N57" s="1"/>
      <c r="O57" s="1"/>
      <c r="P57" s="1"/>
      <c r="Q57" s="1"/>
      <c r="R57" s="1"/>
      <c r="S57" s="1"/>
      <c r="T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1:43" ht="21.75">
      <c r="K58" s="1"/>
      <c r="L58" s="1"/>
      <c r="M58" s="1"/>
      <c r="N58" s="1"/>
      <c r="O58" s="1"/>
      <c r="P58" s="1"/>
      <c r="Q58" s="1"/>
      <c r="R58" s="1"/>
      <c r="S58" s="1"/>
      <c r="T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1:43" ht="21.75">
      <c r="K59" s="1"/>
      <c r="L59" s="1"/>
      <c r="M59" s="1"/>
      <c r="N59" s="1"/>
      <c r="O59" s="1"/>
      <c r="P59" s="1"/>
      <c r="Q59" s="1"/>
      <c r="R59" s="1"/>
      <c r="S59" s="1"/>
      <c r="T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spans="1:43" ht="21.75"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43" ht="21.75"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43" ht="21.75">
      <c r="A62" s="56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43" ht="21.75">
      <c r="A63" s="56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43" ht="21.7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2:20" ht="21.7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161" spans="15:17" ht="26.25">
      <c r="P161" s="101" t="s">
        <v>424</v>
      </c>
    </row>
    <row r="165" spans="15:17" ht="21.75">
      <c r="O165" s="235" t="s">
        <v>253</v>
      </c>
      <c r="P165" s="235"/>
      <c r="Q165" s="235"/>
    </row>
    <row r="166" spans="15:17" ht="21.75">
      <c r="O166" s="100" t="s">
        <v>254</v>
      </c>
      <c r="P166" s="100" t="s">
        <v>255</v>
      </c>
      <c r="Q166" s="100" t="s">
        <v>256</v>
      </c>
    </row>
    <row r="167" spans="15:17" ht="21.75">
      <c r="O167" s="57" t="s">
        <v>169</v>
      </c>
      <c r="P167" s="99"/>
      <c r="Q167" s="99"/>
    </row>
    <row r="168" spans="15:17" ht="21.75">
      <c r="O168" s="57" t="s">
        <v>147</v>
      </c>
      <c r="P168" s="99"/>
      <c r="Q168" s="99"/>
    </row>
    <row r="169" spans="15:17" ht="21.75">
      <c r="O169" s="57" t="s">
        <v>111</v>
      </c>
      <c r="P169" s="99"/>
      <c r="Q169" s="99"/>
    </row>
    <row r="170" spans="15:17" ht="21.75">
      <c r="O170" s="57" t="s">
        <v>112</v>
      </c>
      <c r="P170" s="99"/>
      <c r="Q170" s="99"/>
    </row>
    <row r="171" spans="15:17" ht="21.75">
      <c r="O171" s="57" t="s">
        <v>113</v>
      </c>
      <c r="P171" s="99"/>
      <c r="Q171" s="99"/>
    </row>
    <row r="172" spans="15:17" ht="21.75">
      <c r="O172" s="236" t="s">
        <v>158</v>
      </c>
      <c r="P172" s="57" t="s">
        <v>158</v>
      </c>
      <c r="Q172" s="99"/>
    </row>
    <row r="173" spans="15:17" ht="21.75">
      <c r="O173" s="237"/>
      <c r="P173" s="99" t="s">
        <v>159</v>
      </c>
      <c r="Q173" s="99"/>
    </row>
    <row r="174" spans="15:17" ht="21.75">
      <c r="O174" s="57" t="s">
        <v>114</v>
      </c>
      <c r="P174" s="99"/>
      <c r="Q174" s="99"/>
    </row>
    <row r="175" spans="15:17" ht="21.75">
      <c r="O175" s="98" t="s">
        <v>148</v>
      </c>
      <c r="P175" s="99"/>
      <c r="Q175" s="99"/>
    </row>
    <row r="176" spans="15:17" ht="19.5">
      <c r="O176" s="238" t="s">
        <v>170</v>
      </c>
      <c r="P176" s="239" t="s">
        <v>171</v>
      </c>
      <c r="Q176" s="57" t="s">
        <v>121</v>
      </c>
    </row>
    <row r="177" spans="15:17" ht="19.5">
      <c r="O177" s="238"/>
      <c r="P177" s="239"/>
      <c r="Q177" s="98" t="s">
        <v>351</v>
      </c>
    </row>
    <row r="178" spans="15:17" ht="19.5">
      <c r="O178" s="238"/>
      <c r="P178" s="239"/>
      <c r="Q178" s="98" t="s">
        <v>123</v>
      </c>
    </row>
    <row r="179" spans="15:17" ht="21.75">
      <c r="O179" s="238"/>
      <c r="P179" s="102" t="s">
        <v>172</v>
      </c>
      <c r="Q179" s="52"/>
    </row>
    <row r="180" spans="15:17" ht="19.5">
      <c r="O180" s="238"/>
      <c r="P180" s="239" t="s">
        <v>173</v>
      </c>
      <c r="Q180" s="98" t="s">
        <v>126</v>
      </c>
    </row>
    <row r="181" spans="15:17" ht="19.5">
      <c r="O181" s="238"/>
      <c r="P181" s="239"/>
      <c r="Q181" s="57" t="s">
        <v>127</v>
      </c>
    </row>
    <row r="182" spans="15:17" ht="19.5">
      <c r="O182" s="238"/>
      <c r="P182" s="239" t="s">
        <v>174</v>
      </c>
      <c r="Q182" s="57" t="s">
        <v>125</v>
      </c>
    </row>
    <row r="183" spans="15:17" ht="19.5">
      <c r="O183" s="238"/>
      <c r="P183" s="239"/>
      <c r="Q183" s="98" t="s">
        <v>115</v>
      </c>
    </row>
    <row r="184" spans="15:17" ht="19.5">
      <c r="O184" s="238"/>
      <c r="P184" s="239"/>
      <c r="Q184" s="57" t="s">
        <v>116</v>
      </c>
    </row>
    <row r="185" spans="15:17" ht="19.5">
      <c r="O185" s="238"/>
      <c r="P185" s="239" t="s">
        <v>175</v>
      </c>
      <c r="Q185" s="57" t="s">
        <v>117</v>
      </c>
    </row>
    <row r="186" spans="15:17" ht="19.5">
      <c r="O186" s="238"/>
      <c r="P186" s="239"/>
      <c r="Q186" s="57" t="s">
        <v>118</v>
      </c>
    </row>
    <row r="187" spans="15:17" ht="19.5">
      <c r="O187" s="238"/>
      <c r="P187" s="239"/>
      <c r="Q187" s="98" t="s">
        <v>119</v>
      </c>
    </row>
    <row r="188" spans="15:17" ht="21.75">
      <c r="O188" s="238"/>
      <c r="P188" s="58" t="s">
        <v>176</v>
      </c>
      <c r="Q188" s="99"/>
    </row>
    <row r="189" spans="15:17" ht="19.5">
      <c r="O189" s="238"/>
      <c r="P189" s="239" t="s">
        <v>177</v>
      </c>
      <c r="Q189" s="98" t="s">
        <v>130</v>
      </c>
    </row>
    <row r="190" spans="15:17" ht="19.5">
      <c r="O190" s="238"/>
      <c r="P190" s="239"/>
      <c r="Q190" s="98" t="s">
        <v>131</v>
      </c>
    </row>
    <row r="191" spans="15:17" ht="19.5">
      <c r="O191" s="238"/>
      <c r="P191" s="239"/>
      <c r="Q191" s="98" t="s">
        <v>132</v>
      </c>
    </row>
    <row r="192" spans="15:17" ht="19.5">
      <c r="O192" s="238"/>
      <c r="P192" s="239"/>
      <c r="Q192" s="98" t="s">
        <v>133</v>
      </c>
    </row>
    <row r="193" spans="15:17" ht="19.5">
      <c r="O193" s="238"/>
      <c r="P193" s="239"/>
      <c r="Q193" s="98" t="s">
        <v>134</v>
      </c>
    </row>
    <row r="194" spans="15:17" ht="19.5">
      <c r="O194" s="238"/>
      <c r="P194" s="239"/>
      <c r="Q194" s="98" t="s">
        <v>135</v>
      </c>
    </row>
    <row r="195" spans="15:17" ht="19.5">
      <c r="O195" s="238"/>
      <c r="P195" s="239"/>
      <c r="Q195" s="98" t="s">
        <v>136</v>
      </c>
    </row>
    <row r="196" spans="15:17" ht="19.5">
      <c r="O196" s="238"/>
      <c r="P196" s="239"/>
      <c r="Q196" s="98" t="s">
        <v>137</v>
      </c>
    </row>
    <row r="197" spans="15:17" ht="19.5">
      <c r="O197" s="238"/>
      <c r="P197" s="239"/>
      <c r="Q197" s="98" t="s">
        <v>138</v>
      </c>
    </row>
    <row r="198" spans="15:17" ht="21.75">
      <c r="O198" s="238"/>
      <c r="P198" s="98" t="s">
        <v>129</v>
      </c>
      <c r="Q198" s="102"/>
    </row>
  </sheetData>
  <mergeCells count="73">
    <mergeCell ref="AJ15:AK15"/>
    <mergeCell ref="AJ16:AK16"/>
    <mergeCell ref="AJ17:AK17"/>
    <mergeCell ref="X5:AK6"/>
    <mergeCell ref="AJ10:AK10"/>
    <mergeCell ref="AJ11:AK11"/>
    <mergeCell ref="AJ12:AK12"/>
    <mergeCell ref="AJ13:AK13"/>
    <mergeCell ref="AJ14:AK14"/>
    <mergeCell ref="AD15:AE15"/>
    <mergeCell ref="AD16:AE16"/>
    <mergeCell ref="AG10:AH10"/>
    <mergeCell ref="AG11:AH11"/>
    <mergeCell ref="AG12:AH12"/>
    <mergeCell ref="AG13:AH13"/>
    <mergeCell ref="AG14:AH14"/>
    <mergeCell ref="AG15:AH15"/>
    <mergeCell ref="AG16:AH16"/>
    <mergeCell ref="AD10:AE10"/>
    <mergeCell ref="AD11:AE11"/>
    <mergeCell ref="AD12:AE12"/>
    <mergeCell ref="AD13:AE13"/>
    <mergeCell ref="AD14:AE14"/>
    <mergeCell ref="X15:Y15"/>
    <mergeCell ref="X16:Y16"/>
    <mergeCell ref="AA10:AB10"/>
    <mergeCell ref="AA11:AB11"/>
    <mergeCell ref="AA12:AB12"/>
    <mergeCell ref="AA13:AB13"/>
    <mergeCell ref="AA14:AB14"/>
    <mergeCell ref="AA15:AB15"/>
    <mergeCell ref="AA16:AB16"/>
    <mergeCell ref="X10:Y10"/>
    <mergeCell ref="X11:Y11"/>
    <mergeCell ref="X12:Y12"/>
    <mergeCell ref="X13:Y13"/>
    <mergeCell ref="X14:Y14"/>
    <mergeCell ref="X7:Y8"/>
    <mergeCell ref="AA7:AB8"/>
    <mergeCell ref="AD7:AE8"/>
    <mergeCell ref="AG7:AH8"/>
    <mergeCell ref="AJ7:AK8"/>
    <mergeCell ref="A6:M8"/>
    <mergeCell ref="O21:O43"/>
    <mergeCell ref="O17:O18"/>
    <mergeCell ref="P34:P42"/>
    <mergeCell ref="P30:P32"/>
    <mergeCell ref="P27:P29"/>
    <mergeCell ref="P21:P23"/>
    <mergeCell ref="P25:P26"/>
    <mergeCell ref="O10:Q10"/>
    <mergeCell ref="J16:J17"/>
    <mergeCell ref="J31:J32"/>
    <mergeCell ref="A19:A23"/>
    <mergeCell ref="B19:C23"/>
    <mergeCell ref="A12:A18"/>
    <mergeCell ref="B12:C18"/>
    <mergeCell ref="B11:C11"/>
    <mergeCell ref="A24:A43"/>
    <mergeCell ref="B24:B43"/>
    <mergeCell ref="C24:C26"/>
    <mergeCell ref="C27:C28"/>
    <mergeCell ref="C29:C31"/>
    <mergeCell ref="C32:C34"/>
    <mergeCell ref="C35:C43"/>
    <mergeCell ref="O165:Q165"/>
    <mergeCell ref="O172:O173"/>
    <mergeCell ref="O176:O198"/>
    <mergeCell ref="P176:P178"/>
    <mergeCell ref="P180:P181"/>
    <mergeCell ref="P182:P184"/>
    <mergeCell ref="P185:P187"/>
    <mergeCell ref="P189:P19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opLeftCell="A28" workbookViewId="0">
      <selection activeCell="D14" sqref="D14"/>
    </sheetView>
  </sheetViews>
  <sheetFormatPr defaultColWidth="8" defaultRowHeight="21.75"/>
  <cols>
    <col min="1" max="1" width="1" style="1" customWidth="1"/>
    <col min="2" max="2" width="13.85546875" style="1" customWidth="1"/>
    <col min="3" max="3" width="79.28515625" style="1" customWidth="1"/>
    <col min="4" max="4" width="15" style="1" customWidth="1"/>
    <col min="5" max="5" width="1" style="1" customWidth="1"/>
    <col min="6" max="12" width="8" style="1"/>
    <col min="13" max="13" width="7.7109375" style="1" bestFit="1" customWidth="1"/>
    <col min="14" max="14" width="8" style="1"/>
    <col min="15" max="15" width="14.140625" style="1" customWidth="1"/>
    <col min="16" max="16" width="14.85546875" style="1" customWidth="1"/>
    <col min="17" max="19" width="14.28515625" style="1" customWidth="1"/>
    <col min="20" max="20" width="8" style="1"/>
    <col min="21" max="21" width="10.5703125" style="1" bestFit="1" customWidth="1"/>
    <col min="22" max="22" width="8" style="1"/>
    <col min="23" max="23" width="13.28515625" style="1" customWidth="1"/>
    <col min="24" max="24" width="8.85546875" style="1" bestFit="1" customWidth="1"/>
    <col min="25" max="28" width="8" style="1"/>
    <col min="29" max="30" width="8" style="1" customWidth="1"/>
    <col min="31" max="31" width="15.5703125" style="1" customWidth="1"/>
    <col min="32" max="16384" width="8" style="1"/>
  </cols>
  <sheetData>
    <row r="1" spans="1:5" ht="5.0999999999999996" customHeight="1" thickBot="1">
      <c r="A1" s="272"/>
      <c r="B1" s="272"/>
      <c r="C1" s="273"/>
      <c r="D1" s="19"/>
      <c r="E1" s="274"/>
    </row>
    <row r="2" spans="1:5" ht="22.5" thickBot="1">
      <c r="A2" s="18"/>
      <c r="B2" s="16" t="s">
        <v>11</v>
      </c>
      <c r="C2" s="8" t="s">
        <v>5</v>
      </c>
      <c r="D2" s="20" t="s">
        <v>25</v>
      </c>
      <c r="E2" s="273"/>
    </row>
    <row r="3" spans="1:5">
      <c r="A3" s="17"/>
      <c r="B3" s="11" t="s">
        <v>22</v>
      </c>
      <c r="C3" s="7" t="s">
        <v>6</v>
      </c>
      <c r="D3" s="15"/>
      <c r="E3" s="274"/>
    </row>
    <row r="4" spans="1:5">
      <c r="A4" s="17"/>
      <c r="B4" s="5" t="s">
        <v>23</v>
      </c>
      <c r="C4" s="2" t="s">
        <v>7</v>
      </c>
      <c r="D4" s="15"/>
      <c r="E4" s="274"/>
    </row>
    <row r="5" spans="1:5" ht="22.5" thickBot="1">
      <c r="A5" s="17"/>
      <c r="B5" s="6"/>
      <c r="C5" s="3" t="s">
        <v>18</v>
      </c>
      <c r="D5" s="15"/>
      <c r="E5" s="274"/>
    </row>
    <row r="6" spans="1:5">
      <c r="A6" s="17"/>
      <c r="B6" s="11">
        <v>1</v>
      </c>
      <c r="C6" s="12" t="s">
        <v>12</v>
      </c>
      <c r="D6" s="15"/>
      <c r="E6" s="274"/>
    </row>
    <row r="7" spans="1:5" ht="21.75" customHeight="1">
      <c r="A7" s="17"/>
      <c r="B7" s="13">
        <v>0</v>
      </c>
      <c r="C7" s="14" t="s">
        <v>14</v>
      </c>
      <c r="D7" s="15"/>
      <c r="E7" s="274"/>
    </row>
    <row r="8" spans="1:5">
      <c r="A8" s="273"/>
      <c r="B8" s="12">
        <v>1</v>
      </c>
      <c r="C8" s="12" t="s">
        <v>13</v>
      </c>
      <c r="D8" s="15"/>
      <c r="E8" s="274"/>
    </row>
    <row r="9" spans="1:5">
      <c r="A9" s="273"/>
      <c r="B9" s="21" t="s">
        <v>25</v>
      </c>
      <c r="C9" s="15"/>
      <c r="D9" s="15"/>
      <c r="E9" s="274"/>
    </row>
    <row r="10" spans="1:5" ht="5.0999999999999996" customHeight="1">
      <c r="A10" s="276"/>
      <c r="B10" s="276"/>
      <c r="C10" s="276"/>
      <c r="D10" s="277"/>
      <c r="E10" s="275"/>
    </row>
    <row r="11" spans="1:5">
      <c r="A11" s="4"/>
    </row>
    <row r="12" spans="1:5">
      <c r="A12" s="4"/>
      <c r="B12" s="1" t="s">
        <v>3</v>
      </c>
    </row>
    <row r="13" spans="1:5">
      <c r="A13" s="4"/>
      <c r="C13" s="1" t="s">
        <v>8</v>
      </c>
    </row>
    <row r="14" spans="1:5">
      <c r="C14" s="1" t="s">
        <v>9</v>
      </c>
    </row>
    <row r="15" spans="1:5">
      <c r="C15" s="1" t="s">
        <v>10</v>
      </c>
    </row>
    <row r="16" spans="1:5">
      <c r="C16" s="1" t="s">
        <v>19</v>
      </c>
    </row>
    <row r="17" spans="2:3">
      <c r="C17" s="1" t="s">
        <v>21</v>
      </c>
    </row>
    <row r="19" spans="2:3">
      <c r="B19" s="1" t="s">
        <v>4</v>
      </c>
    </row>
    <row r="20" spans="2:3">
      <c r="C20" s="1" t="s">
        <v>16</v>
      </c>
    </row>
    <row r="21" spans="2:3">
      <c r="C21" s="1" t="s">
        <v>24</v>
      </c>
    </row>
    <row r="23" spans="2:3">
      <c r="B23" s="1" t="s">
        <v>1</v>
      </c>
    </row>
    <row r="25" spans="2:3">
      <c r="B25" s="1" t="s">
        <v>0</v>
      </c>
    </row>
    <row r="26" spans="2:3">
      <c r="C26" s="1" t="s">
        <v>2</v>
      </c>
    </row>
    <row r="28" spans="2:3">
      <c r="B28" s="1" t="s">
        <v>15</v>
      </c>
    </row>
    <row r="30" spans="2:3">
      <c r="B30" s="1" t="s">
        <v>30</v>
      </c>
    </row>
    <row r="32" spans="2:3">
      <c r="B32" s="1" t="s">
        <v>17</v>
      </c>
    </row>
    <row r="34" spans="2:3">
      <c r="B34" s="1" t="s">
        <v>20</v>
      </c>
    </row>
    <row r="36" spans="2:3">
      <c r="B36" s="1" t="s">
        <v>31</v>
      </c>
    </row>
    <row r="38" spans="2:3">
      <c r="B38" s="30" t="s">
        <v>32</v>
      </c>
    </row>
    <row r="40" spans="2:3">
      <c r="B40" s="1" t="s">
        <v>104</v>
      </c>
    </row>
    <row r="41" spans="2:3">
      <c r="C41" s="1" t="s">
        <v>105</v>
      </c>
    </row>
    <row r="42" spans="2:3">
      <c r="C42" s="1" t="s">
        <v>106</v>
      </c>
    </row>
    <row r="43" spans="2:3">
      <c r="C43" s="1" t="s">
        <v>107</v>
      </c>
    </row>
    <row r="45" spans="2:3">
      <c r="B45" s="30"/>
      <c r="C45" s="30"/>
    </row>
    <row r="46" spans="2:3">
      <c r="B46" s="30"/>
      <c r="C46" s="30"/>
    </row>
    <row r="47" spans="2:3">
      <c r="B47" s="30"/>
      <c r="C47" s="30"/>
    </row>
    <row r="48" spans="2:3">
      <c r="B48" s="30"/>
      <c r="C48" s="30"/>
    </row>
    <row r="49" spans="2:3">
      <c r="B49" s="30"/>
      <c r="C49" s="30"/>
    </row>
    <row r="50" spans="2:3">
      <c r="B50" s="30"/>
      <c r="C50" s="30"/>
    </row>
    <row r="51" spans="2:3">
      <c r="B51" s="30"/>
      <c r="C51" s="30"/>
    </row>
    <row r="52" spans="2:3">
      <c r="B52" s="30"/>
      <c r="C52" s="30"/>
    </row>
    <row r="53" spans="2:3">
      <c r="B53" s="30"/>
      <c r="C53" s="30"/>
    </row>
    <row r="54" spans="2:3">
      <c r="B54" s="30"/>
      <c r="C54" s="30"/>
    </row>
    <row r="55" spans="2:3">
      <c r="B55" s="30"/>
      <c r="C55" s="30"/>
    </row>
    <row r="56" spans="2:3">
      <c r="B56" s="30"/>
      <c r="C56" s="30"/>
    </row>
  </sheetData>
  <mergeCells count="4">
    <mergeCell ref="A1:C1"/>
    <mergeCell ref="E1:E10"/>
    <mergeCell ref="A8:A9"/>
    <mergeCell ref="A10:D1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E44" sqref="E44"/>
    </sheetView>
  </sheetViews>
  <sheetFormatPr defaultColWidth="8" defaultRowHeight="21.75"/>
  <cols>
    <col min="1" max="1" width="22" style="1" customWidth="1"/>
    <col min="2" max="2" width="15.85546875" style="1" customWidth="1"/>
    <col min="3" max="3" width="55" style="1" customWidth="1"/>
    <col min="4" max="4" width="38.140625" style="1" customWidth="1"/>
    <col min="5" max="6" width="42.140625" style="1" customWidth="1"/>
    <col min="7" max="7" width="25.5703125" style="1" customWidth="1"/>
    <col min="8" max="8" width="33.28515625" style="1" bestFit="1" customWidth="1"/>
    <col min="9" max="16384" width="8" style="1"/>
  </cols>
  <sheetData>
    <row r="1" spans="1:4">
      <c r="A1" s="9" t="s">
        <v>178</v>
      </c>
      <c r="B1" s="9" t="s">
        <v>179</v>
      </c>
      <c r="C1" s="9" t="s">
        <v>180</v>
      </c>
      <c r="D1" s="9" t="s">
        <v>181</v>
      </c>
    </row>
    <row r="2" spans="1:4">
      <c r="A2" s="10" t="s">
        <v>182</v>
      </c>
      <c r="B2" s="10" t="s">
        <v>184</v>
      </c>
      <c r="C2" s="10" t="s">
        <v>185</v>
      </c>
      <c r="D2" s="24" t="s">
        <v>186</v>
      </c>
    </row>
    <row r="3" spans="1:4">
      <c r="A3" s="10"/>
      <c r="B3" s="10" t="s">
        <v>184</v>
      </c>
      <c r="C3" s="10" t="s">
        <v>187</v>
      </c>
      <c r="D3" s="24" t="s">
        <v>189</v>
      </c>
    </row>
    <row r="4" spans="1:4">
      <c r="A4" s="10"/>
      <c r="B4" s="10" t="s">
        <v>184</v>
      </c>
      <c r="C4" s="10" t="s">
        <v>190</v>
      </c>
      <c r="D4" s="24" t="s">
        <v>191</v>
      </c>
    </row>
    <row r="5" spans="1:4">
      <c r="A5" s="10"/>
      <c r="B5" s="10" t="s">
        <v>184</v>
      </c>
      <c r="C5" s="10" t="s">
        <v>192</v>
      </c>
      <c r="D5" s="24" t="s">
        <v>194</v>
      </c>
    </row>
    <row r="6" spans="1:4">
      <c r="A6" s="10"/>
      <c r="B6" s="10" t="s">
        <v>184</v>
      </c>
      <c r="C6" s="10" t="s">
        <v>195</v>
      </c>
      <c r="D6" s="24" t="s">
        <v>196</v>
      </c>
    </row>
    <row r="7" spans="1:4">
      <c r="A7" s="10"/>
      <c r="B7" s="10" t="s">
        <v>184</v>
      </c>
      <c r="C7" s="10" t="s">
        <v>197</v>
      </c>
      <c r="D7" s="24" t="s">
        <v>199</v>
      </c>
    </row>
    <row r="8" spans="1:4">
      <c r="A8" s="10"/>
      <c r="B8" s="10" t="s">
        <v>183</v>
      </c>
      <c r="C8" s="10" t="s">
        <v>200</v>
      </c>
      <c r="D8" s="24" t="s">
        <v>201</v>
      </c>
    </row>
    <row r="9" spans="1:4">
      <c r="A9" s="10"/>
      <c r="B9" s="10" t="s">
        <v>183</v>
      </c>
      <c r="C9" s="10" t="s">
        <v>202</v>
      </c>
      <c r="D9" s="24" t="s">
        <v>203</v>
      </c>
    </row>
    <row r="10" spans="1:4">
      <c r="A10" s="10"/>
      <c r="B10" s="10" t="s">
        <v>183</v>
      </c>
      <c r="C10" s="10" t="s">
        <v>204</v>
      </c>
      <c r="D10" s="24" t="s">
        <v>42</v>
      </c>
    </row>
    <row r="11" spans="1:4">
      <c r="A11" s="10" t="s">
        <v>43</v>
      </c>
      <c r="B11" s="10" t="s">
        <v>183</v>
      </c>
      <c r="C11" s="10" t="s">
        <v>44</v>
      </c>
      <c r="D11" s="10"/>
    </row>
    <row r="13" spans="1:4">
      <c r="A13" s="9" t="s">
        <v>45</v>
      </c>
      <c r="B13" s="9" t="s">
        <v>96</v>
      </c>
      <c r="C13" s="9" t="s">
        <v>97</v>
      </c>
      <c r="D13" s="9" t="s">
        <v>29</v>
      </c>
    </row>
    <row r="14" spans="1:4">
      <c r="A14" s="10" t="s">
        <v>46</v>
      </c>
      <c r="B14" s="10" t="s">
        <v>47</v>
      </c>
      <c r="C14" s="10" t="s">
        <v>48</v>
      </c>
      <c r="D14" s="24" t="s">
        <v>49</v>
      </c>
    </row>
    <row r="15" spans="1:4">
      <c r="A15" s="10" t="s">
        <v>205</v>
      </c>
      <c r="B15" s="10" t="s">
        <v>47</v>
      </c>
      <c r="C15" s="10" t="s">
        <v>50</v>
      </c>
      <c r="D15" s="24" t="s">
        <v>51</v>
      </c>
    </row>
    <row r="16" spans="1:4">
      <c r="A16" s="10" t="s">
        <v>52</v>
      </c>
      <c r="B16" s="10" t="s">
        <v>47</v>
      </c>
      <c r="C16" s="10" t="s">
        <v>53</v>
      </c>
      <c r="D16" s="24" t="s">
        <v>188</v>
      </c>
    </row>
    <row r="17" spans="1:4">
      <c r="A17" s="10" t="s">
        <v>54</v>
      </c>
      <c r="B17" s="10" t="s">
        <v>47</v>
      </c>
      <c r="C17" s="10" t="s">
        <v>55</v>
      </c>
      <c r="D17" s="24" t="s">
        <v>41</v>
      </c>
    </row>
    <row r="18" spans="1:4">
      <c r="A18" s="10" t="s">
        <v>56</v>
      </c>
      <c r="B18" s="10" t="s">
        <v>47</v>
      </c>
      <c r="C18" s="10" t="s">
        <v>57</v>
      </c>
      <c r="D18" s="24" t="s">
        <v>58</v>
      </c>
    </row>
    <row r="19" spans="1:4">
      <c r="A19" s="10" t="s">
        <v>206</v>
      </c>
      <c r="B19" s="10" t="s">
        <v>47</v>
      </c>
      <c r="C19" s="10" t="s">
        <v>207</v>
      </c>
      <c r="D19" s="24" t="s">
        <v>208</v>
      </c>
    </row>
    <row r="20" spans="1:4">
      <c r="A20" s="10" t="s">
        <v>59</v>
      </c>
      <c r="B20" s="10" t="s">
        <v>47</v>
      </c>
      <c r="C20" s="10" t="s">
        <v>60</v>
      </c>
      <c r="D20" s="24" t="s">
        <v>61</v>
      </c>
    </row>
    <row r="21" spans="1:4">
      <c r="A21" s="10" t="s">
        <v>62</v>
      </c>
      <c r="B21" s="10" t="s">
        <v>47</v>
      </c>
      <c r="C21" s="10" t="s">
        <v>209</v>
      </c>
      <c r="D21" s="24" t="s">
        <v>210</v>
      </c>
    </row>
    <row r="23" spans="1:4">
      <c r="A23" s="9" t="s">
        <v>63</v>
      </c>
      <c r="B23" s="9" t="s">
        <v>96</v>
      </c>
      <c r="C23" s="9" t="s">
        <v>97</v>
      </c>
      <c r="D23" s="9" t="s">
        <v>29</v>
      </c>
    </row>
    <row r="24" spans="1:4">
      <c r="A24" s="10" t="s">
        <v>64</v>
      </c>
      <c r="B24" s="10" t="s">
        <v>65</v>
      </c>
      <c r="C24" s="10" t="s">
        <v>66</v>
      </c>
      <c r="D24" s="24" t="s">
        <v>193</v>
      </c>
    </row>
    <row r="25" spans="1:4">
      <c r="A25" s="10" t="s">
        <v>211</v>
      </c>
      <c r="B25" s="10" t="s">
        <v>65</v>
      </c>
      <c r="C25" s="10" t="s">
        <v>67</v>
      </c>
      <c r="D25" s="24" t="s">
        <v>68</v>
      </c>
    </row>
    <row r="26" spans="1:4">
      <c r="A26" s="10" t="s">
        <v>212</v>
      </c>
      <c r="B26" s="10" t="s">
        <v>65</v>
      </c>
      <c r="C26" s="10" t="s">
        <v>213</v>
      </c>
      <c r="D26" s="24" t="s">
        <v>198</v>
      </c>
    </row>
    <row r="27" spans="1:4">
      <c r="A27" s="23" t="s">
        <v>69</v>
      </c>
      <c r="B27" s="10" t="s">
        <v>65</v>
      </c>
      <c r="C27" s="10" t="s">
        <v>214</v>
      </c>
      <c r="D27" s="24" t="s">
        <v>201</v>
      </c>
    </row>
    <row r="28" spans="1:4">
      <c r="A28" s="10" t="s">
        <v>70</v>
      </c>
      <c r="B28" s="10" t="s">
        <v>65</v>
      </c>
      <c r="C28" s="10" t="s">
        <v>71</v>
      </c>
      <c r="D28" s="24" t="s">
        <v>72</v>
      </c>
    </row>
    <row r="29" spans="1:4">
      <c r="A29" s="10" t="s">
        <v>73</v>
      </c>
      <c r="B29" s="10" t="s">
        <v>65</v>
      </c>
      <c r="C29" s="10" t="s">
        <v>74</v>
      </c>
      <c r="D29" s="24" t="s">
        <v>75</v>
      </c>
    </row>
    <row r="30" spans="1:4">
      <c r="A30" s="10" t="s">
        <v>215</v>
      </c>
      <c r="B30" s="10" t="s">
        <v>65</v>
      </c>
      <c r="C30" s="10" t="s">
        <v>76</v>
      </c>
      <c r="D30" s="10"/>
    </row>
    <row r="32" spans="1:4">
      <c r="A32" s="9" t="s">
        <v>77</v>
      </c>
      <c r="B32" s="9" t="s">
        <v>96</v>
      </c>
      <c r="C32" s="9" t="s">
        <v>97</v>
      </c>
      <c r="D32" s="9" t="s">
        <v>258</v>
      </c>
    </row>
    <row r="33" spans="1:4">
      <c r="A33" s="10" t="s">
        <v>164</v>
      </c>
      <c r="B33" s="10" t="s">
        <v>86</v>
      </c>
      <c r="C33" s="10" t="s">
        <v>216</v>
      </c>
      <c r="D33" s="24" t="s">
        <v>327</v>
      </c>
    </row>
    <row r="34" spans="1:4">
      <c r="A34" s="278" t="s">
        <v>217</v>
      </c>
      <c r="B34" s="10" t="s">
        <v>86</v>
      </c>
      <c r="C34" s="10" t="s">
        <v>218</v>
      </c>
      <c r="D34" s="24" t="s">
        <v>219</v>
      </c>
    </row>
    <row r="35" spans="1:4">
      <c r="A35" s="279"/>
      <c r="B35" s="10" t="s">
        <v>86</v>
      </c>
      <c r="C35" s="10" t="s">
        <v>259</v>
      </c>
      <c r="D35" s="24" t="s">
        <v>260</v>
      </c>
    </row>
    <row r="36" spans="1:4">
      <c r="A36" s="279"/>
      <c r="B36" s="10" t="s">
        <v>86</v>
      </c>
      <c r="C36" s="10" t="s">
        <v>250</v>
      </c>
      <c r="D36" s="24" t="s">
        <v>220</v>
      </c>
    </row>
    <row r="37" spans="1:4">
      <c r="A37" s="280"/>
      <c r="B37" s="10" t="s">
        <v>86</v>
      </c>
      <c r="C37" s="10" t="s">
        <v>251</v>
      </c>
      <c r="D37" s="24" t="s">
        <v>221</v>
      </c>
    </row>
    <row r="38" spans="1:4">
      <c r="A38" s="71" t="s">
        <v>261</v>
      </c>
      <c r="B38" s="10" t="s">
        <v>86</v>
      </c>
      <c r="C38" s="10" t="s">
        <v>262</v>
      </c>
      <c r="D38" s="24" t="s">
        <v>263</v>
      </c>
    </row>
    <row r="39" spans="1:4">
      <c r="A39" s="71" t="s">
        <v>264</v>
      </c>
      <c r="B39" s="10" t="s">
        <v>86</v>
      </c>
      <c r="C39" s="10" t="s">
        <v>265</v>
      </c>
      <c r="D39" s="24" t="s">
        <v>266</v>
      </c>
    </row>
    <row r="40" spans="1:4">
      <c r="A40" s="10" t="s">
        <v>78</v>
      </c>
      <c r="B40" s="10" t="s">
        <v>86</v>
      </c>
      <c r="C40" s="10" t="s">
        <v>79</v>
      </c>
      <c r="D40" s="24" t="s">
        <v>222</v>
      </c>
    </row>
    <row r="41" spans="1:4">
      <c r="A41" s="10" t="s">
        <v>80</v>
      </c>
      <c r="B41" s="10" t="s">
        <v>86</v>
      </c>
      <c r="C41" s="10" t="s">
        <v>223</v>
      </c>
      <c r="D41" s="24" t="s">
        <v>155</v>
      </c>
    </row>
    <row r="42" spans="1:4">
      <c r="A42" s="10" t="s">
        <v>81</v>
      </c>
      <c r="B42" s="10" t="s">
        <v>86</v>
      </c>
      <c r="C42" s="10" t="s">
        <v>82</v>
      </c>
      <c r="D42" s="24" t="s">
        <v>156</v>
      </c>
    </row>
    <row r="43" spans="1:4">
      <c r="A43" s="10" t="s">
        <v>83</v>
      </c>
      <c r="B43" s="10" t="s">
        <v>86</v>
      </c>
      <c r="C43" s="10" t="s">
        <v>84</v>
      </c>
      <c r="D43" s="24" t="s">
        <v>85</v>
      </c>
    </row>
    <row r="44" spans="1:4">
      <c r="A44" s="10" t="s">
        <v>224</v>
      </c>
      <c r="B44" s="10" t="s">
        <v>86</v>
      </c>
      <c r="C44" s="10" t="s">
        <v>225</v>
      </c>
      <c r="D44" s="24" t="s">
        <v>226</v>
      </c>
    </row>
    <row r="45" spans="1:4">
      <c r="A45" s="10" t="s">
        <v>87</v>
      </c>
      <c r="B45" s="10" t="s">
        <v>86</v>
      </c>
      <c r="C45" s="10" t="s">
        <v>227</v>
      </c>
      <c r="D45" s="24" t="s">
        <v>228</v>
      </c>
    </row>
    <row r="46" spans="1:4">
      <c r="A46" s="10" t="s">
        <v>229</v>
      </c>
      <c r="B46" s="10" t="s">
        <v>86</v>
      </c>
      <c r="C46" s="10" t="s">
        <v>230</v>
      </c>
      <c r="D46" s="24" t="s">
        <v>231</v>
      </c>
    </row>
    <row r="47" spans="1:4">
      <c r="A47" s="10" t="s">
        <v>232</v>
      </c>
      <c r="B47" s="10" t="s">
        <v>86</v>
      </c>
      <c r="C47" s="10" t="s">
        <v>233</v>
      </c>
      <c r="D47" s="24" t="s">
        <v>234</v>
      </c>
    </row>
    <row r="48" spans="1:4">
      <c r="A48" s="10" t="s">
        <v>88</v>
      </c>
      <c r="B48" s="10" t="s">
        <v>86</v>
      </c>
      <c r="C48" s="10" t="s">
        <v>235</v>
      </c>
      <c r="D48" s="24" t="s">
        <v>236</v>
      </c>
    </row>
    <row r="49" spans="1:4">
      <c r="A49" s="32" t="s">
        <v>89</v>
      </c>
      <c r="B49" s="32" t="s">
        <v>86</v>
      </c>
      <c r="C49" s="32" t="s">
        <v>237</v>
      </c>
      <c r="D49" s="33" t="s">
        <v>238</v>
      </c>
    </row>
    <row r="50" spans="1:4">
      <c r="A50" s="32" t="s">
        <v>239</v>
      </c>
      <c r="B50" s="32" t="s">
        <v>86</v>
      </c>
      <c r="C50" s="32" t="s">
        <v>90</v>
      </c>
      <c r="D50" s="33" t="s">
        <v>91</v>
      </c>
    </row>
    <row r="51" spans="1:4">
      <c r="A51" s="32" t="s">
        <v>240</v>
      </c>
      <c r="B51" s="32" t="s">
        <v>86</v>
      </c>
      <c r="C51" s="32" t="s">
        <v>92</v>
      </c>
      <c r="D51" s="33" t="s">
        <v>93</v>
      </c>
    </row>
    <row r="52" spans="1:4">
      <c r="A52" s="32" t="s">
        <v>241</v>
      </c>
      <c r="B52" s="32" t="s">
        <v>86</v>
      </c>
      <c r="C52" s="32" t="s">
        <v>94</v>
      </c>
      <c r="D52" s="33" t="s">
        <v>95</v>
      </c>
    </row>
    <row r="53" spans="1:4">
      <c r="A53" s="10" t="s">
        <v>242</v>
      </c>
      <c r="B53" s="10" t="s">
        <v>86</v>
      </c>
      <c r="C53" s="10" t="s">
        <v>243</v>
      </c>
      <c r="D53" s="24" t="s">
        <v>157</v>
      </c>
    </row>
    <row r="55" spans="1:4">
      <c r="A55" s="9" t="s">
        <v>244</v>
      </c>
      <c r="B55" s="9" t="s">
        <v>96</v>
      </c>
      <c r="C55" s="9" t="s">
        <v>97</v>
      </c>
      <c r="D55" s="9" t="s">
        <v>29</v>
      </c>
    </row>
    <row r="56" spans="1:4">
      <c r="A56" s="10" t="s">
        <v>245</v>
      </c>
      <c r="B56" s="10" t="s">
        <v>183</v>
      </c>
      <c r="C56" s="10" t="s">
        <v>98</v>
      </c>
      <c r="D56" s="24" t="s">
        <v>99</v>
      </c>
    </row>
    <row r="57" spans="1:4">
      <c r="A57" s="10" t="s">
        <v>246</v>
      </c>
      <c r="B57" s="10" t="s">
        <v>183</v>
      </c>
      <c r="C57" s="10" t="s">
        <v>247</v>
      </c>
      <c r="D57" s="24" t="s">
        <v>99</v>
      </c>
    </row>
    <row r="58" spans="1:4">
      <c r="A58" s="10" t="s">
        <v>100</v>
      </c>
      <c r="B58" s="10" t="s">
        <v>183</v>
      </c>
      <c r="C58" s="10" t="s">
        <v>101</v>
      </c>
      <c r="D58" s="24" t="s">
        <v>99</v>
      </c>
    </row>
    <row r="59" spans="1:4">
      <c r="A59" s="10" t="s">
        <v>248</v>
      </c>
      <c r="B59" s="10" t="s">
        <v>183</v>
      </c>
      <c r="C59" s="10" t="s">
        <v>102</v>
      </c>
      <c r="D59" s="24" t="s">
        <v>99</v>
      </c>
    </row>
    <row r="60" spans="1:4">
      <c r="A60" s="10" t="s">
        <v>103</v>
      </c>
      <c r="B60" s="10" t="s">
        <v>65</v>
      </c>
      <c r="C60" s="10" t="s">
        <v>249</v>
      </c>
      <c r="D60" s="24" t="s">
        <v>99</v>
      </c>
    </row>
  </sheetData>
  <mergeCells count="1">
    <mergeCell ref="A34:A37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I22"/>
  <sheetViews>
    <sheetView workbookViewId="0">
      <selection activeCell="N20" sqref="N20"/>
    </sheetView>
  </sheetViews>
  <sheetFormatPr defaultRowHeight="24"/>
  <cols>
    <col min="1" max="3" width="9.140625" style="110"/>
    <col min="4" max="35" width="16.42578125" style="168" bestFit="1" customWidth="1"/>
    <col min="36" max="16384" width="9.140625" style="110"/>
  </cols>
  <sheetData>
    <row r="1" spans="3:35">
      <c r="D1" s="167" t="s">
        <v>659</v>
      </c>
    </row>
    <row r="2" spans="3:35" s="111" customFormat="1">
      <c r="D2" s="213">
        <v>31720000</v>
      </c>
      <c r="E2" s="213">
        <v>31720001</v>
      </c>
      <c r="F2" s="213">
        <v>31720002</v>
      </c>
      <c r="G2" s="213">
        <v>31720003</v>
      </c>
      <c r="H2" s="213">
        <v>31720004</v>
      </c>
      <c r="I2" s="213">
        <v>31720005</v>
      </c>
      <c r="J2" s="213">
        <v>31720006</v>
      </c>
      <c r="K2" s="213">
        <v>31720007</v>
      </c>
      <c r="L2" s="213">
        <v>31720008</v>
      </c>
      <c r="M2" s="213">
        <v>31720009</v>
      </c>
      <c r="N2" s="213">
        <v>31720010</v>
      </c>
      <c r="O2" s="213">
        <v>31720011</v>
      </c>
      <c r="P2" s="213">
        <v>31720012</v>
      </c>
      <c r="Q2" s="213">
        <v>31720013</v>
      </c>
      <c r="R2" s="213">
        <v>31720014</v>
      </c>
      <c r="S2" s="213">
        <v>31720015</v>
      </c>
      <c r="T2" s="213">
        <v>31720016</v>
      </c>
      <c r="U2" s="213">
        <v>31720017</v>
      </c>
      <c r="V2" s="213">
        <v>31720018</v>
      </c>
      <c r="W2" s="213">
        <v>31720019</v>
      </c>
      <c r="X2" s="213">
        <v>31720020</v>
      </c>
      <c r="Y2" s="213">
        <v>31720021</v>
      </c>
      <c r="Z2" s="213">
        <v>31720022</v>
      </c>
    </row>
    <row r="3" spans="3:35" s="111" customFormat="1">
      <c r="C3" s="113"/>
      <c r="D3" s="214" t="s">
        <v>848</v>
      </c>
      <c r="E3" s="214" t="s">
        <v>849</v>
      </c>
      <c r="F3" s="214" t="s">
        <v>850</v>
      </c>
      <c r="G3" s="214" t="s">
        <v>851</v>
      </c>
      <c r="H3" s="215" t="s">
        <v>852</v>
      </c>
      <c r="I3" s="215" t="s">
        <v>657</v>
      </c>
      <c r="J3" s="215" t="s">
        <v>853</v>
      </c>
      <c r="K3" s="215" t="s">
        <v>854</v>
      </c>
      <c r="L3" s="215" t="s">
        <v>843</v>
      </c>
      <c r="M3" s="215" t="s">
        <v>855</v>
      </c>
      <c r="N3" s="215" t="s">
        <v>856</v>
      </c>
      <c r="O3" s="215" t="s">
        <v>857</v>
      </c>
      <c r="P3" s="215" t="s">
        <v>858</v>
      </c>
      <c r="Q3" s="215" t="s">
        <v>859</v>
      </c>
      <c r="R3" s="215" t="s">
        <v>860</v>
      </c>
      <c r="S3" s="215" t="s">
        <v>861</v>
      </c>
      <c r="T3" s="215" t="s">
        <v>862</v>
      </c>
      <c r="U3" s="215" t="s">
        <v>863</v>
      </c>
      <c r="V3" s="215" t="s">
        <v>864</v>
      </c>
      <c r="W3" s="215" t="s">
        <v>844</v>
      </c>
      <c r="X3" s="215" t="s">
        <v>845</v>
      </c>
      <c r="Y3" s="215" t="s">
        <v>846</v>
      </c>
      <c r="Z3" s="215" t="s">
        <v>847</v>
      </c>
    </row>
    <row r="4" spans="3:35">
      <c r="C4" s="114"/>
      <c r="D4" s="169">
        <f>COUNTIF(程式讀取頁!U:W,D2)</f>
        <v>7</v>
      </c>
      <c r="E4" s="169">
        <f>COUNTIF(程式讀取頁!$U:$W,E2)</f>
        <v>14</v>
      </c>
      <c r="F4" s="169">
        <f>COUNTIF(程式讀取頁!$U:$W,F2)</f>
        <v>8</v>
      </c>
      <c r="G4" s="169">
        <f>COUNTIF(程式讀取頁!$U:$W,G2)</f>
        <v>8</v>
      </c>
      <c r="H4" s="169">
        <f>COUNTIF(程式讀取頁!$U:$W,H2)</f>
        <v>8</v>
      </c>
      <c r="I4" s="169">
        <f>COUNTIF(程式讀取頁!$U:$W,I2)</f>
        <v>74</v>
      </c>
      <c r="J4" s="169">
        <f>COUNTIF(程式讀取頁!$U:$W,J2)</f>
        <v>10</v>
      </c>
      <c r="K4" s="169">
        <f>COUNTIF(程式讀取頁!$U:$W,K2)</f>
        <v>9</v>
      </c>
      <c r="L4" s="169">
        <f>COUNTIF(程式讀取頁!$U:$W,L2)</f>
        <v>13</v>
      </c>
      <c r="M4" s="169">
        <f>COUNTIF(程式讀取頁!$U:$W,M2)</f>
        <v>14</v>
      </c>
      <c r="N4" s="169">
        <f>COUNTIF(程式讀取頁!$U:$W,N2)</f>
        <v>6</v>
      </c>
      <c r="O4" s="169">
        <f>COUNTIF(程式讀取頁!$U:$W,O2)</f>
        <v>5</v>
      </c>
      <c r="P4" s="169">
        <f>COUNTIF(程式讀取頁!$U:$W,P2)</f>
        <v>3</v>
      </c>
      <c r="Q4" s="169">
        <f>COUNTIF(程式讀取頁!$U:$W,Q2)</f>
        <v>3</v>
      </c>
      <c r="R4" s="169">
        <f>COUNTIF(程式讀取頁!$U:$W,R2)</f>
        <v>2</v>
      </c>
      <c r="S4" s="169">
        <f>COUNTIF(程式讀取頁!$U:$W,S2)</f>
        <v>0</v>
      </c>
      <c r="T4" s="169">
        <f>COUNTIF(程式讀取頁!$U:$W,T2)</f>
        <v>1</v>
      </c>
      <c r="U4" s="169">
        <f>COUNTIF(程式讀取頁!$U:$W,U2)</f>
        <v>0</v>
      </c>
      <c r="V4" s="169">
        <f>COUNTIF(程式讀取頁!$U:$W,V2)</f>
        <v>6</v>
      </c>
      <c r="W4" s="169">
        <f>COUNTIF(程式讀取頁!$U:$W,W2)</f>
        <v>6</v>
      </c>
      <c r="X4" s="169">
        <f>COUNTIF(程式讀取頁!$U:$W,X2)</f>
        <v>0</v>
      </c>
      <c r="Y4" s="169">
        <f>COUNTIF(程式讀取頁!$U:$W,Y2)</f>
        <v>1</v>
      </c>
      <c r="Z4" s="169">
        <f>COUNTIF(程式讀取頁!$U:$W,Z2)</f>
        <v>3</v>
      </c>
    </row>
    <row r="5" spans="3:35">
      <c r="D5" s="167" t="s">
        <v>661</v>
      </c>
      <c r="E5" s="167">
        <f>SUM(D4:AI4)</f>
        <v>201</v>
      </c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</row>
    <row r="9" spans="3:35">
      <c r="D9" s="172"/>
    </row>
    <row r="10" spans="3:35">
      <c r="C10" s="114"/>
      <c r="D10" s="167" t="s">
        <v>658</v>
      </c>
      <c r="E10" s="170"/>
    </row>
    <row r="11" spans="3:35">
      <c r="C11" s="114"/>
      <c r="D11" s="173" t="s">
        <v>663</v>
      </c>
      <c r="E11" s="173" t="s">
        <v>660</v>
      </c>
      <c r="F11" s="173" t="s">
        <v>664</v>
      </c>
      <c r="G11" s="173" t="s">
        <v>665</v>
      </c>
      <c r="H11" s="173" t="s">
        <v>695</v>
      </c>
      <c r="I11" s="173" t="s">
        <v>666</v>
      </c>
      <c r="J11" s="173" t="s">
        <v>667</v>
      </c>
      <c r="K11" s="173" t="s">
        <v>668</v>
      </c>
      <c r="L11" s="173" t="s">
        <v>669</v>
      </c>
      <c r="M11" s="173" t="s">
        <v>670</v>
      </c>
      <c r="N11" s="173" t="s">
        <v>671</v>
      </c>
      <c r="O11" s="173" t="s">
        <v>672</v>
      </c>
      <c r="P11" s="173" t="s">
        <v>673</v>
      </c>
      <c r="Q11" s="173" t="s">
        <v>674</v>
      </c>
      <c r="R11" s="173" t="s">
        <v>675</v>
      </c>
      <c r="S11" s="173" t="s">
        <v>676</v>
      </c>
      <c r="T11" s="173" t="s">
        <v>677</v>
      </c>
      <c r="U11" s="173" t="s">
        <v>678</v>
      </c>
      <c r="V11" s="173" t="s">
        <v>679</v>
      </c>
      <c r="W11" s="173" t="s">
        <v>680</v>
      </c>
      <c r="X11" s="173" t="s">
        <v>681</v>
      </c>
      <c r="Y11" s="173" t="s">
        <v>682</v>
      </c>
      <c r="Z11" s="173" t="s">
        <v>683</v>
      </c>
      <c r="AA11" s="173" t="s">
        <v>684</v>
      </c>
      <c r="AB11" s="173" t="s">
        <v>685</v>
      </c>
      <c r="AC11" s="173" t="s">
        <v>686</v>
      </c>
      <c r="AD11" s="173" t="s">
        <v>687</v>
      </c>
      <c r="AE11" s="173" t="s">
        <v>688</v>
      </c>
      <c r="AF11" s="173" t="s">
        <v>689</v>
      </c>
      <c r="AG11" s="173" t="s">
        <v>690</v>
      </c>
      <c r="AH11" s="173" t="s">
        <v>691</v>
      </c>
      <c r="AI11" s="173" t="s">
        <v>692</v>
      </c>
    </row>
    <row r="12" spans="3:35">
      <c r="D12" s="174" t="s">
        <v>110</v>
      </c>
      <c r="E12" s="174" t="s">
        <v>147</v>
      </c>
      <c r="F12" s="174" t="s">
        <v>111</v>
      </c>
      <c r="G12" s="174" t="s">
        <v>112</v>
      </c>
      <c r="H12" s="174" t="s">
        <v>113</v>
      </c>
      <c r="I12" s="174" t="s">
        <v>114</v>
      </c>
      <c r="J12" s="174" t="s">
        <v>148</v>
      </c>
      <c r="K12" s="175" t="s">
        <v>158</v>
      </c>
      <c r="L12" s="175" t="s">
        <v>159</v>
      </c>
      <c r="M12" s="175" t="s">
        <v>124</v>
      </c>
      <c r="N12" s="175" t="s">
        <v>120</v>
      </c>
      <c r="O12" s="175" t="s">
        <v>129</v>
      </c>
      <c r="P12" s="176" t="s">
        <v>121</v>
      </c>
      <c r="Q12" s="176" t="s">
        <v>122</v>
      </c>
      <c r="R12" s="176" t="s">
        <v>123</v>
      </c>
      <c r="S12" s="176" t="s">
        <v>126</v>
      </c>
      <c r="T12" s="176" t="s">
        <v>127</v>
      </c>
      <c r="U12" s="176" t="s">
        <v>125</v>
      </c>
      <c r="V12" s="176" t="s">
        <v>115</v>
      </c>
      <c r="W12" s="176" t="s">
        <v>116</v>
      </c>
      <c r="X12" s="176" t="s">
        <v>117</v>
      </c>
      <c r="Y12" s="176" t="s">
        <v>118</v>
      </c>
      <c r="Z12" s="176" t="s">
        <v>119</v>
      </c>
      <c r="AA12" s="176" t="s">
        <v>130</v>
      </c>
      <c r="AB12" s="176" t="s">
        <v>131</v>
      </c>
      <c r="AC12" s="176" t="s">
        <v>132</v>
      </c>
      <c r="AD12" s="176" t="s">
        <v>133</v>
      </c>
      <c r="AE12" s="176" t="s">
        <v>134</v>
      </c>
      <c r="AF12" s="176" t="s">
        <v>135</v>
      </c>
      <c r="AG12" s="176" t="s">
        <v>136</v>
      </c>
      <c r="AH12" s="176" t="s">
        <v>137</v>
      </c>
      <c r="AI12" s="176" t="s">
        <v>138</v>
      </c>
    </row>
    <row r="13" spans="3:35">
      <c r="D13" s="169">
        <f>COUNTIF(程式讀取頁!$B:$B,D11)</f>
        <v>0</v>
      </c>
      <c r="E13" s="169">
        <f>COUNTIF(程式讀取頁!$B:$B,E11)</f>
        <v>0</v>
      </c>
      <c r="F13" s="169">
        <f>COUNTIF(程式讀取頁!$B:$B,F11)</f>
        <v>0</v>
      </c>
      <c r="G13" s="169">
        <f>COUNTIF(程式讀取頁!$B:$B,G11)</f>
        <v>0</v>
      </c>
      <c r="H13" s="169">
        <f>COUNTIF(程式讀取頁!$B:$B,H11)</f>
        <v>0</v>
      </c>
      <c r="I13" s="169">
        <f>COUNTIF(程式讀取頁!$B:$B,I11)</f>
        <v>0</v>
      </c>
      <c r="J13" s="169">
        <f>COUNTIF(程式讀取頁!$B:$B,J11)</f>
        <v>0</v>
      </c>
      <c r="K13" s="169">
        <f>COUNTIF(程式讀取頁!$B:$B,K11)</f>
        <v>0</v>
      </c>
      <c r="L13" s="169">
        <f>COUNTIF(程式讀取頁!$B:$B,L11)</f>
        <v>0</v>
      </c>
      <c r="M13" s="169">
        <f>COUNTIF(程式讀取頁!$B:$B,M11)</f>
        <v>0</v>
      </c>
      <c r="N13" s="169">
        <f>COUNTIF(程式讀取頁!$B:$B,N11)</f>
        <v>0</v>
      </c>
      <c r="O13" s="169">
        <f>COUNTIF(程式讀取頁!$B:$B,O11)</f>
        <v>0</v>
      </c>
      <c r="P13" s="169">
        <f>COUNTIF(程式讀取頁!$B:$B,P11)</f>
        <v>0</v>
      </c>
      <c r="Q13" s="169">
        <f>COUNTIF(程式讀取頁!$B:$B,Q11)</f>
        <v>0</v>
      </c>
      <c r="R13" s="169">
        <f>COUNTIF(程式讀取頁!$B:$B,R11)</f>
        <v>0</v>
      </c>
      <c r="S13" s="169">
        <f>COUNTIF(程式讀取頁!$B:$B,S11)</f>
        <v>0</v>
      </c>
      <c r="T13" s="169">
        <f>COUNTIF(程式讀取頁!$B:$B,T11)</f>
        <v>0</v>
      </c>
      <c r="U13" s="169">
        <f>COUNTIF(程式讀取頁!$B:$B,U11)</f>
        <v>0</v>
      </c>
      <c r="V13" s="169">
        <f>COUNTIF(程式讀取頁!$B:$B,V11)</f>
        <v>0</v>
      </c>
      <c r="W13" s="169">
        <f>COUNTIF(程式讀取頁!$B:$B,W11)</f>
        <v>0</v>
      </c>
      <c r="X13" s="169">
        <f>COUNTIF(程式讀取頁!$B:$B,X11)</f>
        <v>0</v>
      </c>
      <c r="Y13" s="169">
        <f>COUNTIF(程式讀取頁!$B:$B,Y11)</f>
        <v>0</v>
      </c>
      <c r="Z13" s="169">
        <f>COUNTIF(程式讀取頁!$B:$B,Z11)</f>
        <v>0</v>
      </c>
      <c r="AA13" s="169">
        <f>COUNTIF(程式讀取頁!$B:$B,AA11)</f>
        <v>0</v>
      </c>
      <c r="AB13" s="169">
        <f>COUNTIF(程式讀取頁!$B:$B,AB11)</f>
        <v>0</v>
      </c>
      <c r="AC13" s="169">
        <f>COUNTIF(程式讀取頁!$B:$B,AC11)</f>
        <v>0</v>
      </c>
      <c r="AD13" s="169">
        <f>COUNTIF(程式讀取頁!$B:$B,AD11)</f>
        <v>0</v>
      </c>
      <c r="AE13" s="169">
        <f>COUNTIF(程式讀取頁!$B:$B,AE11)</f>
        <v>0</v>
      </c>
      <c r="AF13" s="169">
        <f>COUNTIF(程式讀取頁!$B:$B,AF11)</f>
        <v>0</v>
      </c>
      <c r="AG13" s="169">
        <f>COUNTIF(程式讀取頁!$B:$B,AG11)</f>
        <v>0</v>
      </c>
      <c r="AH13" s="169">
        <f>COUNTIF(程式讀取頁!$B:$B,AH11)</f>
        <v>0</v>
      </c>
      <c r="AI13" s="169">
        <f>COUNTIF(程式讀取頁!$B:$B,AI11)</f>
        <v>0</v>
      </c>
    </row>
    <row r="14" spans="3:35">
      <c r="D14" s="167" t="s">
        <v>662</v>
      </c>
      <c r="E14" s="167">
        <f>SUM(D13:AI13)</f>
        <v>0</v>
      </c>
    </row>
    <row r="18" spans="4:8">
      <c r="D18" s="167" t="s">
        <v>696</v>
      </c>
    </row>
    <row r="19" spans="4:8">
      <c r="D19" s="112">
        <v>31700000</v>
      </c>
      <c r="E19" s="112">
        <v>31700001</v>
      </c>
      <c r="F19" s="112">
        <v>31700002</v>
      </c>
      <c r="G19" s="112">
        <v>31700003</v>
      </c>
      <c r="H19" s="112">
        <v>31700004</v>
      </c>
    </row>
    <row r="20" spans="4:8">
      <c r="D20" s="128" t="s">
        <v>697</v>
      </c>
      <c r="E20" s="129" t="s">
        <v>698</v>
      </c>
      <c r="F20" s="129" t="s">
        <v>699</v>
      </c>
      <c r="G20" s="129" t="s">
        <v>700</v>
      </c>
      <c r="H20" s="166" t="s">
        <v>701</v>
      </c>
    </row>
    <row r="21" spans="4:8">
      <c r="D21" s="169">
        <f>COUNTIF(程式讀取頁!$O:$O,D19)</f>
        <v>87</v>
      </c>
      <c r="E21" s="169">
        <f>COUNTIF(程式讀取頁!$O:$O,E19)</f>
        <v>88</v>
      </c>
      <c r="F21" s="169">
        <f>COUNTIF(程式讀取頁!$O:$O,F19)</f>
        <v>75</v>
      </c>
      <c r="G21" s="169">
        <f>COUNTIF(程式讀取頁!$O:$O,G19)</f>
        <v>44</v>
      </c>
      <c r="H21" s="169">
        <f>COUNTIF(程式讀取頁!$O:$O,H19)</f>
        <v>63</v>
      </c>
    </row>
    <row r="22" spans="4:8">
      <c r="D22" s="167" t="s">
        <v>661</v>
      </c>
      <c r="E22" s="167">
        <f>SUM(D21:AI21)</f>
        <v>357</v>
      </c>
      <c r="F22" s="171"/>
      <c r="G22" s="171"/>
      <c r="H22" s="17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43"/>
  <sheetViews>
    <sheetView workbookViewId="0">
      <selection activeCell="O18" sqref="O18"/>
    </sheetView>
  </sheetViews>
  <sheetFormatPr defaultRowHeight="12.75"/>
  <cols>
    <col min="2" max="2" width="23.85546875" bestFit="1" customWidth="1"/>
    <col min="9" max="9" width="15.28515625" style="153" bestFit="1" customWidth="1"/>
    <col min="10" max="10" width="15.28515625" style="153" customWidth="1"/>
    <col min="20" max="20" width="19" customWidth="1"/>
  </cols>
  <sheetData>
    <row r="1" spans="2:20" ht="13.5" thickBot="1"/>
    <row r="2" spans="2:20" ht="20.25" thickBot="1">
      <c r="B2" s="281" t="s">
        <v>796</v>
      </c>
      <c r="C2" s="282"/>
      <c r="D2" s="282"/>
      <c r="E2" s="282"/>
      <c r="F2" s="282"/>
      <c r="G2" s="283"/>
      <c r="I2" s="284" t="s">
        <v>797</v>
      </c>
      <c r="J2" s="285"/>
      <c r="L2" s="286" t="s">
        <v>801</v>
      </c>
      <c r="M2" s="287"/>
      <c r="N2" s="287"/>
      <c r="O2" s="287"/>
      <c r="P2" s="287"/>
      <c r="Q2" s="287"/>
      <c r="R2" s="288"/>
    </row>
    <row r="3" spans="2:20" ht="21.75">
      <c r="B3" s="140"/>
      <c r="C3" s="141" t="s">
        <v>703</v>
      </c>
      <c r="D3" s="142" t="s">
        <v>704</v>
      </c>
      <c r="E3" s="142" t="s">
        <v>705</v>
      </c>
      <c r="F3" s="142" t="s">
        <v>706</v>
      </c>
      <c r="G3" s="143" t="s">
        <v>707</v>
      </c>
      <c r="I3" s="178" t="s">
        <v>788</v>
      </c>
      <c r="J3" s="179">
        <v>31700000</v>
      </c>
      <c r="L3" s="184"/>
      <c r="M3" s="52">
        <v>1.1000000000000001</v>
      </c>
      <c r="N3" s="52">
        <v>1.1399999999999999</v>
      </c>
      <c r="O3" s="52">
        <v>1.18</v>
      </c>
      <c r="P3" s="52">
        <v>1.22</v>
      </c>
      <c r="Q3" s="52">
        <v>1.26</v>
      </c>
      <c r="R3" s="145">
        <v>1.3</v>
      </c>
      <c r="T3" s="165"/>
    </row>
    <row r="4" spans="2:20" ht="21.75">
      <c r="B4" s="144" t="s">
        <v>766</v>
      </c>
      <c r="C4" s="52" t="s">
        <v>708</v>
      </c>
      <c r="D4" s="52" t="s">
        <v>709</v>
      </c>
      <c r="E4" s="52" t="s">
        <v>710</v>
      </c>
      <c r="F4" s="52" t="s">
        <v>711</v>
      </c>
      <c r="G4" s="145" t="s">
        <v>711</v>
      </c>
      <c r="I4" s="178" t="s">
        <v>727</v>
      </c>
      <c r="J4" s="179">
        <v>31700000</v>
      </c>
      <c r="L4" s="185"/>
      <c r="M4" s="150" t="s">
        <v>720</v>
      </c>
      <c r="N4" s="150" t="s">
        <v>721</v>
      </c>
      <c r="O4" s="150" t="s">
        <v>722</v>
      </c>
      <c r="P4" s="150" t="s">
        <v>716</v>
      </c>
      <c r="Q4" s="150" t="s">
        <v>723</v>
      </c>
      <c r="R4" s="186" t="s">
        <v>712</v>
      </c>
    </row>
    <row r="5" spans="2:20" ht="21.75">
      <c r="B5" s="144" t="s">
        <v>767</v>
      </c>
      <c r="C5" s="52" t="s">
        <v>712</v>
      </c>
      <c r="D5" s="52" t="s">
        <v>711</v>
      </c>
      <c r="E5" s="52" t="s">
        <v>709</v>
      </c>
      <c r="F5" s="52" t="s">
        <v>713</v>
      </c>
      <c r="G5" s="145" t="s">
        <v>711</v>
      </c>
      <c r="I5" s="178" t="s">
        <v>728</v>
      </c>
      <c r="J5" s="179">
        <v>31700000</v>
      </c>
      <c r="L5" s="187">
        <v>1</v>
      </c>
      <c r="M5" s="151">
        <v>50</v>
      </c>
      <c r="N5" s="151">
        <v>100</v>
      </c>
      <c r="O5" s="151">
        <v>125</v>
      </c>
      <c r="P5" s="151">
        <v>160</v>
      </c>
      <c r="Q5" s="151">
        <v>200</v>
      </c>
      <c r="R5" s="188">
        <v>250</v>
      </c>
    </row>
    <row r="6" spans="2:20" ht="21.75">
      <c r="B6" s="144" t="s">
        <v>768</v>
      </c>
      <c r="C6" s="52" t="s">
        <v>714</v>
      </c>
      <c r="D6" s="52" t="s">
        <v>711</v>
      </c>
      <c r="E6" s="52" t="s">
        <v>711</v>
      </c>
      <c r="F6" s="52" t="s">
        <v>709</v>
      </c>
      <c r="G6" s="145" t="s">
        <v>713</v>
      </c>
      <c r="I6" s="178" t="s">
        <v>729</v>
      </c>
      <c r="J6" s="179">
        <v>31700000</v>
      </c>
      <c r="L6" s="187">
        <v>2</v>
      </c>
      <c r="M6" s="151">
        <f>INT(M5*M$3)</f>
        <v>55</v>
      </c>
      <c r="N6" s="151">
        <f t="shared" ref="N6:R10" si="0">INT(N5*N$3)</f>
        <v>114</v>
      </c>
      <c r="O6" s="151">
        <f t="shared" si="0"/>
        <v>147</v>
      </c>
      <c r="P6" s="151">
        <f t="shared" si="0"/>
        <v>195</v>
      </c>
      <c r="Q6" s="151">
        <f t="shared" si="0"/>
        <v>252</v>
      </c>
      <c r="R6" s="188">
        <f t="shared" si="0"/>
        <v>325</v>
      </c>
    </row>
    <row r="7" spans="2:20" ht="21.75">
      <c r="B7" s="144" t="s">
        <v>769</v>
      </c>
      <c r="C7" s="52" t="s">
        <v>712</v>
      </c>
      <c r="D7" s="52" t="s">
        <v>713</v>
      </c>
      <c r="E7" s="52" t="s">
        <v>711</v>
      </c>
      <c r="F7" s="52" t="s">
        <v>711</v>
      </c>
      <c r="G7" s="145" t="s">
        <v>709</v>
      </c>
      <c r="I7" s="180" t="s">
        <v>789</v>
      </c>
      <c r="J7" s="181">
        <v>31700001</v>
      </c>
      <c r="L7" s="187">
        <v>3</v>
      </c>
      <c r="M7" s="151">
        <f t="shared" ref="M7:M10" si="1">INT(M6*M$3)</f>
        <v>60</v>
      </c>
      <c r="N7" s="151">
        <f t="shared" si="0"/>
        <v>129</v>
      </c>
      <c r="O7" s="151">
        <f t="shared" si="0"/>
        <v>173</v>
      </c>
      <c r="P7" s="151">
        <f t="shared" si="0"/>
        <v>237</v>
      </c>
      <c r="Q7" s="151">
        <f t="shared" si="0"/>
        <v>317</v>
      </c>
      <c r="R7" s="188">
        <f t="shared" si="0"/>
        <v>422</v>
      </c>
    </row>
    <row r="8" spans="2:20" ht="21.75">
      <c r="B8" s="144" t="s">
        <v>746</v>
      </c>
      <c r="C8" s="52" t="s">
        <v>715</v>
      </c>
      <c r="D8" s="52" t="s">
        <v>716</v>
      </c>
      <c r="E8" s="52" t="s">
        <v>709</v>
      </c>
      <c r="F8" s="52" t="s">
        <v>713</v>
      </c>
      <c r="G8" s="145" t="s">
        <v>711</v>
      </c>
      <c r="I8" s="180" t="s">
        <v>731</v>
      </c>
      <c r="J8" s="181">
        <v>31700001</v>
      </c>
      <c r="L8" s="187">
        <v>4</v>
      </c>
      <c r="M8" s="151">
        <f t="shared" si="1"/>
        <v>66</v>
      </c>
      <c r="N8" s="151">
        <f t="shared" si="0"/>
        <v>147</v>
      </c>
      <c r="O8" s="151">
        <f t="shared" si="0"/>
        <v>204</v>
      </c>
      <c r="P8" s="151">
        <f t="shared" si="0"/>
        <v>289</v>
      </c>
      <c r="Q8" s="151">
        <f t="shared" si="0"/>
        <v>399</v>
      </c>
      <c r="R8" s="188">
        <f t="shared" si="0"/>
        <v>548</v>
      </c>
    </row>
    <row r="9" spans="2:20" ht="21.75">
      <c r="B9" s="144" t="s">
        <v>747</v>
      </c>
      <c r="C9" s="52" t="s">
        <v>715</v>
      </c>
      <c r="D9" s="52" t="s">
        <v>713</v>
      </c>
      <c r="E9" s="52" t="s">
        <v>716</v>
      </c>
      <c r="F9" s="52" t="s">
        <v>711</v>
      </c>
      <c r="G9" s="145" t="s">
        <v>709</v>
      </c>
      <c r="I9" s="180" t="s">
        <v>732</v>
      </c>
      <c r="J9" s="181">
        <v>31700001</v>
      </c>
      <c r="L9" s="187">
        <v>5</v>
      </c>
      <c r="M9" s="151">
        <f t="shared" si="1"/>
        <v>72</v>
      </c>
      <c r="N9" s="151">
        <f t="shared" si="0"/>
        <v>167</v>
      </c>
      <c r="O9" s="151">
        <f t="shared" si="0"/>
        <v>240</v>
      </c>
      <c r="P9" s="151">
        <f t="shared" si="0"/>
        <v>352</v>
      </c>
      <c r="Q9" s="151">
        <f t="shared" si="0"/>
        <v>502</v>
      </c>
      <c r="R9" s="188">
        <f t="shared" si="0"/>
        <v>712</v>
      </c>
    </row>
    <row r="10" spans="2:20" ht="22.5" thickBot="1">
      <c r="B10" s="144" t="s">
        <v>748</v>
      </c>
      <c r="C10" s="52" t="s">
        <v>715</v>
      </c>
      <c r="D10" s="52" t="s">
        <v>711</v>
      </c>
      <c r="E10" s="52" t="s">
        <v>709</v>
      </c>
      <c r="F10" s="52" t="s">
        <v>716</v>
      </c>
      <c r="G10" s="145" t="s">
        <v>713</v>
      </c>
      <c r="I10" s="180" t="s">
        <v>733</v>
      </c>
      <c r="J10" s="181">
        <v>31700001</v>
      </c>
      <c r="L10" s="189">
        <v>6</v>
      </c>
      <c r="M10" s="190">
        <f t="shared" si="1"/>
        <v>79</v>
      </c>
      <c r="N10" s="190">
        <f t="shared" si="0"/>
        <v>190</v>
      </c>
      <c r="O10" s="190">
        <f t="shared" si="0"/>
        <v>283</v>
      </c>
      <c r="P10" s="190">
        <f t="shared" si="0"/>
        <v>429</v>
      </c>
      <c r="Q10" s="190">
        <f t="shared" si="0"/>
        <v>632</v>
      </c>
      <c r="R10" s="191">
        <f t="shared" si="0"/>
        <v>925</v>
      </c>
    </row>
    <row r="11" spans="2:20" ht="21.75">
      <c r="B11" s="144" t="s">
        <v>749</v>
      </c>
      <c r="C11" s="52" t="s">
        <v>715</v>
      </c>
      <c r="D11" s="52" t="s">
        <v>713</v>
      </c>
      <c r="E11" s="52" t="s">
        <v>711</v>
      </c>
      <c r="F11" s="52" t="s">
        <v>709</v>
      </c>
      <c r="G11" s="145" t="s">
        <v>716</v>
      </c>
      <c r="I11" s="178" t="s">
        <v>734</v>
      </c>
      <c r="J11" s="179">
        <v>31700002</v>
      </c>
    </row>
    <row r="12" spans="2:20" ht="22.5" thickBot="1">
      <c r="B12" s="146" t="s">
        <v>770</v>
      </c>
      <c r="C12" s="52" t="s">
        <v>713</v>
      </c>
      <c r="D12" s="52" t="s">
        <v>712</v>
      </c>
      <c r="E12" s="52" t="s">
        <v>709</v>
      </c>
      <c r="F12" s="52" t="s">
        <v>711</v>
      </c>
      <c r="G12" s="145" t="s">
        <v>711</v>
      </c>
      <c r="I12" s="178" t="s">
        <v>735</v>
      </c>
      <c r="J12" s="179">
        <v>31700002</v>
      </c>
    </row>
    <row r="13" spans="2:20" ht="24" customHeight="1">
      <c r="B13" s="146" t="s">
        <v>771</v>
      </c>
      <c r="C13" s="52" t="s">
        <v>711</v>
      </c>
      <c r="D13" s="52" t="s">
        <v>712</v>
      </c>
      <c r="E13" s="52" t="s">
        <v>713</v>
      </c>
      <c r="F13" s="52" t="s">
        <v>709</v>
      </c>
      <c r="G13" s="145" t="s">
        <v>711</v>
      </c>
      <c r="I13" s="178" t="s">
        <v>736</v>
      </c>
      <c r="J13" s="179">
        <v>31700002</v>
      </c>
      <c r="L13" s="289" t="s">
        <v>811</v>
      </c>
      <c r="M13" s="290"/>
      <c r="N13" s="291"/>
    </row>
    <row r="14" spans="2:20" ht="21.75">
      <c r="B14" s="146" t="s">
        <v>772</v>
      </c>
      <c r="C14" s="52" t="s">
        <v>711</v>
      </c>
      <c r="D14" s="52" t="s">
        <v>712</v>
      </c>
      <c r="E14" s="52" t="s">
        <v>711</v>
      </c>
      <c r="F14" s="52" t="s">
        <v>713</v>
      </c>
      <c r="G14" s="145" t="s">
        <v>709</v>
      </c>
      <c r="I14" s="178" t="s">
        <v>737</v>
      </c>
      <c r="J14" s="179">
        <v>31700002</v>
      </c>
      <c r="L14" s="178">
        <v>1</v>
      </c>
      <c r="M14" s="177" t="s">
        <v>802</v>
      </c>
      <c r="N14" s="179">
        <v>1</v>
      </c>
    </row>
    <row r="15" spans="2:20" ht="21.75">
      <c r="B15" s="146" t="s">
        <v>773</v>
      </c>
      <c r="C15" s="52" t="s">
        <v>709</v>
      </c>
      <c r="D15" s="52" t="s">
        <v>712</v>
      </c>
      <c r="E15" s="52" t="s">
        <v>711</v>
      </c>
      <c r="F15" s="52" t="s">
        <v>711</v>
      </c>
      <c r="G15" s="145" t="s">
        <v>713</v>
      </c>
      <c r="I15" s="178" t="s">
        <v>738</v>
      </c>
      <c r="J15" s="179">
        <v>31700003</v>
      </c>
      <c r="L15" s="178">
        <v>2</v>
      </c>
      <c r="M15" s="177" t="s">
        <v>803</v>
      </c>
      <c r="N15" s="179">
        <v>2.2000000000000002</v>
      </c>
    </row>
    <row r="16" spans="2:20" ht="21.75">
      <c r="B16" s="146" t="s">
        <v>750</v>
      </c>
      <c r="C16" s="52" t="s">
        <v>716</v>
      </c>
      <c r="D16" s="52" t="s">
        <v>715</v>
      </c>
      <c r="E16" s="52" t="s">
        <v>709</v>
      </c>
      <c r="F16" s="52" t="s">
        <v>711</v>
      </c>
      <c r="G16" s="145" t="s">
        <v>713</v>
      </c>
      <c r="I16" s="178" t="s">
        <v>739</v>
      </c>
      <c r="J16" s="179">
        <v>31700003</v>
      </c>
      <c r="L16" s="178">
        <v>3</v>
      </c>
      <c r="M16" s="177" t="s">
        <v>804</v>
      </c>
      <c r="N16" s="179">
        <v>1</v>
      </c>
      <c r="Q16" s="153"/>
    </row>
    <row r="17" spans="2:17" ht="21.75">
      <c r="B17" s="146" t="s">
        <v>751</v>
      </c>
      <c r="C17" s="52" t="s">
        <v>713</v>
      </c>
      <c r="D17" s="52" t="s">
        <v>715</v>
      </c>
      <c r="E17" s="52" t="s">
        <v>716</v>
      </c>
      <c r="F17" s="52" t="s">
        <v>709</v>
      </c>
      <c r="G17" s="145" t="s">
        <v>711</v>
      </c>
      <c r="I17" s="178" t="s">
        <v>740</v>
      </c>
      <c r="J17" s="179">
        <v>31700003</v>
      </c>
      <c r="L17" s="178">
        <v>4</v>
      </c>
      <c r="M17" s="177" t="s">
        <v>805</v>
      </c>
      <c r="N17" s="179">
        <v>1</v>
      </c>
      <c r="Q17" s="153"/>
    </row>
    <row r="18" spans="2:17" ht="21.75">
      <c r="B18" s="146" t="s">
        <v>752</v>
      </c>
      <c r="C18" s="52" t="s">
        <v>711</v>
      </c>
      <c r="D18" s="52" t="s">
        <v>715</v>
      </c>
      <c r="E18" s="52" t="s">
        <v>713</v>
      </c>
      <c r="F18" s="52" t="s">
        <v>716</v>
      </c>
      <c r="G18" s="145" t="s">
        <v>709</v>
      </c>
      <c r="I18" s="178" t="s">
        <v>741</v>
      </c>
      <c r="J18" s="179">
        <v>31700003</v>
      </c>
      <c r="L18" s="178">
        <v>5</v>
      </c>
      <c r="M18" s="177" t="s">
        <v>806</v>
      </c>
      <c r="N18" s="179">
        <v>0.7</v>
      </c>
      <c r="Q18" s="153"/>
    </row>
    <row r="19" spans="2:17" ht="21.75">
      <c r="B19" s="146" t="s">
        <v>753</v>
      </c>
      <c r="C19" s="52" t="s">
        <v>709</v>
      </c>
      <c r="D19" s="52" t="s">
        <v>715</v>
      </c>
      <c r="E19" s="52" t="s">
        <v>711</v>
      </c>
      <c r="F19" s="52" t="s">
        <v>713</v>
      </c>
      <c r="G19" s="145" t="s">
        <v>716</v>
      </c>
      <c r="I19" s="178" t="s">
        <v>742</v>
      </c>
      <c r="J19" s="179">
        <v>31700004</v>
      </c>
      <c r="L19" s="178">
        <v>6</v>
      </c>
      <c r="M19" s="177" t="s">
        <v>807</v>
      </c>
      <c r="N19" s="179">
        <v>0.5</v>
      </c>
    </row>
    <row r="20" spans="2:17" ht="21.75">
      <c r="B20" s="144" t="s">
        <v>774</v>
      </c>
      <c r="C20" s="52" t="s">
        <v>709</v>
      </c>
      <c r="D20" s="52" t="s">
        <v>713</v>
      </c>
      <c r="E20" s="52" t="s">
        <v>712</v>
      </c>
      <c r="F20" s="52" t="s">
        <v>711</v>
      </c>
      <c r="G20" s="145" t="s">
        <v>711</v>
      </c>
      <c r="I20" s="178" t="s">
        <v>743</v>
      </c>
      <c r="J20" s="179">
        <v>31700004</v>
      </c>
      <c r="L20" s="178">
        <v>7</v>
      </c>
      <c r="M20" s="177" t="s">
        <v>808</v>
      </c>
      <c r="N20" s="179">
        <v>0.7</v>
      </c>
    </row>
    <row r="21" spans="2:17" ht="21.75">
      <c r="B21" s="144" t="s">
        <v>775</v>
      </c>
      <c r="C21" s="52" t="s">
        <v>711</v>
      </c>
      <c r="D21" s="52" t="s">
        <v>709</v>
      </c>
      <c r="E21" s="52" t="s">
        <v>712</v>
      </c>
      <c r="F21" s="52" t="s">
        <v>713</v>
      </c>
      <c r="G21" s="145" t="s">
        <v>711</v>
      </c>
      <c r="I21" s="178" t="s">
        <v>744</v>
      </c>
      <c r="J21" s="179">
        <v>31700004</v>
      </c>
      <c r="L21" s="178">
        <v>8</v>
      </c>
      <c r="M21" s="177" t="s">
        <v>809</v>
      </c>
      <c r="N21" s="179">
        <v>1</v>
      </c>
    </row>
    <row r="22" spans="2:17" ht="22.5" thickBot="1">
      <c r="B22" s="144" t="s">
        <v>776</v>
      </c>
      <c r="C22" s="52" t="s">
        <v>711</v>
      </c>
      <c r="D22" s="52" t="s">
        <v>711</v>
      </c>
      <c r="E22" s="52" t="s">
        <v>712</v>
      </c>
      <c r="F22" s="52" t="s">
        <v>709</v>
      </c>
      <c r="G22" s="145" t="s">
        <v>713</v>
      </c>
      <c r="I22" s="182" t="s">
        <v>745</v>
      </c>
      <c r="J22" s="183">
        <v>31700004</v>
      </c>
      <c r="L22" s="182">
        <v>9</v>
      </c>
      <c r="M22" s="194" t="s">
        <v>810</v>
      </c>
      <c r="N22" s="183">
        <v>0.5</v>
      </c>
    </row>
    <row r="23" spans="2:17" ht="22.5" thickBot="1">
      <c r="B23" s="144" t="s">
        <v>777</v>
      </c>
      <c r="C23" s="52" t="s">
        <v>713</v>
      </c>
      <c r="D23" s="52" t="s">
        <v>711</v>
      </c>
      <c r="E23" s="52" t="s">
        <v>712</v>
      </c>
      <c r="F23" s="52" t="s">
        <v>711</v>
      </c>
      <c r="G23" s="145" t="s">
        <v>709</v>
      </c>
      <c r="L23" s="152"/>
    </row>
    <row r="24" spans="2:17" ht="21.75">
      <c r="B24" s="144" t="s">
        <v>754</v>
      </c>
      <c r="C24" s="52" t="s">
        <v>716</v>
      </c>
      <c r="D24" s="52" t="s">
        <v>709</v>
      </c>
      <c r="E24" s="52" t="s">
        <v>715</v>
      </c>
      <c r="F24" s="52" t="s">
        <v>713</v>
      </c>
      <c r="G24" s="145" t="s">
        <v>711</v>
      </c>
      <c r="I24" s="284" t="s">
        <v>798</v>
      </c>
      <c r="J24" s="285"/>
      <c r="L24" s="152"/>
    </row>
    <row r="25" spans="2:17" ht="21.75">
      <c r="B25" s="144" t="s">
        <v>755</v>
      </c>
      <c r="C25" s="52" t="s">
        <v>711</v>
      </c>
      <c r="D25" s="52" t="s">
        <v>716</v>
      </c>
      <c r="E25" s="52" t="s">
        <v>715</v>
      </c>
      <c r="F25" s="52" t="s">
        <v>709</v>
      </c>
      <c r="G25" s="145" t="s">
        <v>713</v>
      </c>
      <c r="I25" s="180" t="s">
        <v>800</v>
      </c>
      <c r="J25" s="181"/>
      <c r="L25" s="152"/>
    </row>
    <row r="26" spans="2:17" ht="22.5" thickBot="1">
      <c r="B26" s="144" t="s">
        <v>756</v>
      </c>
      <c r="C26" s="52" t="s">
        <v>713</v>
      </c>
      <c r="D26" s="52" t="s">
        <v>711</v>
      </c>
      <c r="E26" s="52" t="s">
        <v>715</v>
      </c>
      <c r="F26" s="52" t="s">
        <v>716</v>
      </c>
      <c r="G26" s="145" t="s">
        <v>709</v>
      </c>
      <c r="I26" s="192" t="s">
        <v>799</v>
      </c>
      <c r="J26" s="193"/>
      <c r="L26" s="152"/>
    </row>
    <row r="27" spans="2:17" ht="21.75">
      <c r="B27" s="144" t="s">
        <v>757</v>
      </c>
      <c r="C27" s="52" t="s">
        <v>709</v>
      </c>
      <c r="D27" s="52" t="s">
        <v>713</v>
      </c>
      <c r="E27" s="52" t="s">
        <v>715</v>
      </c>
      <c r="F27" s="52" t="s">
        <v>711</v>
      </c>
      <c r="G27" s="145" t="s">
        <v>716</v>
      </c>
      <c r="L27" s="152"/>
    </row>
    <row r="28" spans="2:17" ht="21.75">
      <c r="B28" s="144" t="s">
        <v>778</v>
      </c>
      <c r="C28" s="52" t="s">
        <v>709</v>
      </c>
      <c r="D28" s="52" t="s">
        <v>713</v>
      </c>
      <c r="E28" s="52" t="s">
        <v>711</v>
      </c>
      <c r="F28" s="52" t="s">
        <v>712</v>
      </c>
      <c r="G28" s="145" t="s">
        <v>711</v>
      </c>
      <c r="L28" s="152"/>
    </row>
    <row r="29" spans="2:17" ht="21.75">
      <c r="B29" s="144" t="s">
        <v>779</v>
      </c>
      <c r="C29" s="52" t="s">
        <v>711</v>
      </c>
      <c r="D29" s="52" t="s">
        <v>709</v>
      </c>
      <c r="E29" s="52" t="s">
        <v>713</v>
      </c>
      <c r="F29" s="52" t="s">
        <v>712</v>
      </c>
      <c r="G29" s="145" t="s">
        <v>711</v>
      </c>
      <c r="L29" s="152"/>
    </row>
    <row r="30" spans="2:17" ht="21.75">
      <c r="B30" s="144" t="s">
        <v>780</v>
      </c>
      <c r="C30" s="52" t="s">
        <v>711</v>
      </c>
      <c r="D30" s="52" t="s">
        <v>711</v>
      </c>
      <c r="E30" s="52" t="s">
        <v>709</v>
      </c>
      <c r="F30" s="52" t="s">
        <v>712</v>
      </c>
      <c r="G30" s="145" t="s">
        <v>713</v>
      </c>
      <c r="L30" s="152"/>
    </row>
    <row r="31" spans="2:17" ht="21.75">
      <c r="B31" s="144" t="s">
        <v>781</v>
      </c>
      <c r="C31" s="52" t="s">
        <v>713</v>
      </c>
      <c r="D31" s="52" t="s">
        <v>711</v>
      </c>
      <c r="E31" s="52" t="s">
        <v>711</v>
      </c>
      <c r="F31" s="52" t="s">
        <v>712</v>
      </c>
      <c r="G31" s="145" t="s">
        <v>709</v>
      </c>
      <c r="L31" s="152"/>
    </row>
    <row r="32" spans="2:17" ht="21.75">
      <c r="B32" s="144" t="s">
        <v>758</v>
      </c>
      <c r="C32" s="52" t="s">
        <v>716</v>
      </c>
      <c r="D32" s="52" t="s">
        <v>709</v>
      </c>
      <c r="E32" s="52" t="s">
        <v>713</v>
      </c>
      <c r="F32" s="52" t="s">
        <v>715</v>
      </c>
      <c r="G32" s="145" t="s">
        <v>711</v>
      </c>
      <c r="L32" s="152"/>
    </row>
    <row r="33" spans="2:12" ht="21.75">
      <c r="B33" s="144" t="s">
        <v>759</v>
      </c>
      <c r="C33" s="52" t="s">
        <v>711</v>
      </c>
      <c r="D33" s="52" t="s">
        <v>716</v>
      </c>
      <c r="E33" s="52" t="s">
        <v>709</v>
      </c>
      <c r="F33" s="52" t="s">
        <v>715</v>
      </c>
      <c r="G33" s="145" t="s">
        <v>713</v>
      </c>
      <c r="L33" s="152"/>
    </row>
    <row r="34" spans="2:12" ht="21.75">
      <c r="B34" s="144" t="s">
        <v>760</v>
      </c>
      <c r="C34" s="52" t="s">
        <v>713</v>
      </c>
      <c r="D34" s="52" t="s">
        <v>711</v>
      </c>
      <c r="E34" s="52" t="s">
        <v>716</v>
      </c>
      <c r="F34" s="52" t="s">
        <v>715</v>
      </c>
      <c r="G34" s="145" t="s">
        <v>709</v>
      </c>
      <c r="L34" s="152"/>
    </row>
    <row r="35" spans="2:12" ht="21.75">
      <c r="B35" s="144" t="s">
        <v>761</v>
      </c>
      <c r="C35" s="52" t="s">
        <v>709</v>
      </c>
      <c r="D35" s="52" t="s">
        <v>713</v>
      </c>
      <c r="E35" s="52" t="s">
        <v>711</v>
      </c>
      <c r="F35" s="52" t="s">
        <v>715</v>
      </c>
      <c r="G35" s="145" t="s">
        <v>716</v>
      </c>
    </row>
    <row r="36" spans="2:12" ht="21.75">
      <c r="B36" s="144" t="s">
        <v>782</v>
      </c>
      <c r="C36" s="52" t="s">
        <v>709</v>
      </c>
      <c r="D36" s="52" t="s">
        <v>713</v>
      </c>
      <c r="E36" s="52" t="s">
        <v>711</v>
      </c>
      <c r="F36" s="52" t="s">
        <v>711</v>
      </c>
      <c r="G36" s="145" t="s">
        <v>712</v>
      </c>
    </row>
    <row r="37" spans="2:12" ht="21.75">
      <c r="B37" s="144" t="s">
        <v>783</v>
      </c>
      <c r="C37" s="52" t="s">
        <v>717</v>
      </c>
      <c r="D37" s="52" t="s">
        <v>718</v>
      </c>
      <c r="E37" s="52" t="s">
        <v>713</v>
      </c>
      <c r="F37" s="52" t="s">
        <v>717</v>
      </c>
      <c r="G37" s="145" t="s">
        <v>712</v>
      </c>
    </row>
    <row r="38" spans="2:12" ht="21.75">
      <c r="B38" s="144" t="s">
        <v>784</v>
      </c>
      <c r="C38" s="52" t="s">
        <v>717</v>
      </c>
      <c r="D38" s="52" t="s">
        <v>717</v>
      </c>
      <c r="E38" s="52" t="s">
        <v>718</v>
      </c>
      <c r="F38" s="52" t="s">
        <v>713</v>
      </c>
      <c r="G38" s="145" t="s">
        <v>712</v>
      </c>
    </row>
    <row r="39" spans="2:12" ht="21.75">
      <c r="B39" s="144" t="s">
        <v>785</v>
      </c>
      <c r="C39" s="52" t="s">
        <v>713</v>
      </c>
      <c r="D39" s="52" t="s">
        <v>717</v>
      </c>
      <c r="E39" s="52" t="s">
        <v>717</v>
      </c>
      <c r="F39" s="52" t="s">
        <v>718</v>
      </c>
      <c r="G39" s="145" t="s">
        <v>712</v>
      </c>
    </row>
    <row r="40" spans="2:12" ht="21.75">
      <c r="B40" s="144" t="s">
        <v>762</v>
      </c>
      <c r="C40" s="52" t="s">
        <v>716</v>
      </c>
      <c r="D40" s="52" t="s">
        <v>718</v>
      </c>
      <c r="E40" s="52" t="s">
        <v>713</v>
      </c>
      <c r="F40" s="52" t="s">
        <v>717</v>
      </c>
      <c r="G40" s="145" t="s">
        <v>719</v>
      </c>
    </row>
    <row r="41" spans="2:12" ht="21.75">
      <c r="B41" s="144" t="s">
        <v>763</v>
      </c>
      <c r="C41" s="52" t="s">
        <v>717</v>
      </c>
      <c r="D41" s="52" t="s">
        <v>716</v>
      </c>
      <c r="E41" s="52" t="s">
        <v>718</v>
      </c>
      <c r="F41" s="52" t="s">
        <v>713</v>
      </c>
      <c r="G41" s="145" t="s">
        <v>719</v>
      </c>
    </row>
    <row r="42" spans="2:12" ht="21.75">
      <c r="B42" s="144" t="s">
        <v>764</v>
      </c>
      <c r="C42" s="52" t="s">
        <v>713</v>
      </c>
      <c r="D42" s="52" t="s">
        <v>717</v>
      </c>
      <c r="E42" s="52" t="s">
        <v>716</v>
      </c>
      <c r="F42" s="52" t="s">
        <v>718</v>
      </c>
      <c r="G42" s="145" t="s">
        <v>719</v>
      </c>
    </row>
    <row r="43" spans="2:12" ht="22.5" thickBot="1">
      <c r="B43" s="147" t="s">
        <v>765</v>
      </c>
      <c r="C43" s="148" t="s">
        <v>718</v>
      </c>
      <c r="D43" s="148" t="s">
        <v>713</v>
      </c>
      <c r="E43" s="148" t="s">
        <v>717</v>
      </c>
      <c r="F43" s="148" t="s">
        <v>716</v>
      </c>
      <c r="G43" s="149" t="s">
        <v>719</v>
      </c>
    </row>
  </sheetData>
  <mergeCells count="5">
    <mergeCell ref="B2:G2"/>
    <mergeCell ref="I2:J2"/>
    <mergeCell ref="L2:R2"/>
    <mergeCell ref="I24:J24"/>
    <mergeCell ref="L13:N13"/>
  </mergeCells>
  <phoneticPr fontId="1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已命名的範圍</vt:lpstr>
      </vt:variant>
      <vt:variant>
        <vt:i4>2</vt:i4>
      </vt:variant>
    </vt:vector>
  </HeadingPairs>
  <TitlesOfParts>
    <vt:vector size="9" baseType="lpstr">
      <vt:lpstr>程式讀取頁</vt:lpstr>
      <vt:lpstr>更新歷程-必保留此頁</vt:lpstr>
      <vt:lpstr>備註</vt:lpstr>
      <vt:lpstr>表格製作提醒-必保留此頁</vt:lpstr>
      <vt:lpstr>對應名稱與負責人</vt:lpstr>
      <vt:lpstr>統計</vt:lpstr>
      <vt:lpstr>數值索引</vt:lpstr>
      <vt:lpstr>服裝風格</vt:lpstr>
      <vt:lpstr>屬性偏重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user</cp:lastModifiedBy>
  <cp:revision/>
  <dcterms:created xsi:type="dcterms:W3CDTF">2018-09-29T14:08:29Z</dcterms:created>
  <dcterms:modified xsi:type="dcterms:W3CDTF">2019-05-30T07:30:53Z</dcterms:modified>
  <cp:category/>
  <dc:identifier/>
  <cp:contentStatus/>
  <dc:language/>
  <cp:version/>
</cp:coreProperties>
</file>