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a\Documents\CSFI計算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0" i="1" l="1"/>
  <c r="D140" i="1"/>
  <c r="F142" i="1"/>
  <c r="C172" i="1"/>
  <c r="C167" i="1" l="1"/>
  <c r="C165" i="1"/>
  <c r="D153" i="1" l="1"/>
  <c r="D151" i="1"/>
  <c r="C170" i="1" s="1"/>
  <c r="D129" i="1"/>
  <c r="D126" i="1"/>
  <c r="D143" i="1"/>
  <c r="D142" i="1"/>
  <c r="D141" i="1"/>
  <c r="G142" i="1"/>
  <c r="S139" i="1" l="1"/>
  <c r="D134" i="1" s="1"/>
  <c r="D136" i="1" l="1"/>
  <c r="D137" i="1"/>
  <c r="G140" i="1" l="1"/>
  <c r="S31" i="1"/>
  <c r="T31" i="1"/>
  <c r="U31" i="1"/>
  <c r="V31" i="1"/>
  <c r="W31" i="1"/>
  <c r="X31" i="1"/>
  <c r="Y31" i="1"/>
  <c r="Z31" i="1"/>
  <c r="AA31" i="1"/>
  <c r="S32" i="1"/>
  <c r="T32" i="1"/>
  <c r="U32" i="1"/>
  <c r="V32" i="1"/>
  <c r="W32" i="1"/>
  <c r="X32" i="1"/>
  <c r="Y32" i="1"/>
  <c r="Z32" i="1"/>
  <c r="AA32" i="1"/>
  <c r="S33" i="1"/>
  <c r="T33" i="1"/>
  <c r="U33" i="1"/>
  <c r="V33" i="1"/>
  <c r="W33" i="1"/>
  <c r="X33" i="1"/>
  <c r="Y33" i="1"/>
  <c r="Z33" i="1"/>
  <c r="AA33" i="1"/>
  <c r="S34" i="1"/>
  <c r="T34" i="1"/>
  <c r="U34" i="1"/>
  <c r="V34" i="1"/>
  <c r="W34" i="1"/>
  <c r="X34" i="1"/>
  <c r="Y34" i="1"/>
  <c r="Z34" i="1"/>
  <c r="AA34" i="1"/>
  <c r="S35" i="1"/>
  <c r="T35" i="1"/>
  <c r="U35" i="1"/>
  <c r="V35" i="1"/>
  <c r="W35" i="1"/>
  <c r="X35" i="1"/>
  <c r="Y35" i="1"/>
  <c r="Z35" i="1"/>
  <c r="AA35" i="1"/>
  <c r="S36" i="1"/>
  <c r="T36" i="1"/>
  <c r="U36" i="1"/>
  <c r="V36" i="1"/>
  <c r="W36" i="1"/>
  <c r="X36" i="1"/>
  <c r="Y36" i="1"/>
  <c r="Z36" i="1"/>
  <c r="AA36" i="1"/>
  <c r="S37" i="1"/>
  <c r="T37" i="1"/>
  <c r="U37" i="1"/>
  <c r="V37" i="1"/>
  <c r="W37" i="1"/>
  <c r="X37" i="1"/>
  <c r="Y37" i="1"/>
  <c r="Z37" i="1"/>
  <c r="AA37" i="1"/>
  <c r="AA30" i="1"/>
  <c r="Z30" i="1"/>
  <c r="Y30" i="1"/>
  <c r="X30" i="1"/>
  <c r="W30" i="1"/>
  <c r="V30" i="1"/>
  <c r="U30" i="1"/>
  <c r="T30" i="1"/>
  <c r="S30" i="1"/>
  <c r="X55" i="1" l="1"/>
  <c r="X74" i="1"/>
  <c r="X98" i="1" s="1"/>
  <c r="X118" i="1" s="1"/>
  <c r="W55" i="1"/>
  <c r="W74" i="1"/>
  <c r="W98" i="1" s="1"/>
  <c r="W118" i="1" s="1"/>
  <c r="V55" i="1"/>
  <c r="V74" i="1"/>
  <c r="V98" i="1" s="1"/>
  <c r="V118" i="1" s="1"/>
  <c r="Y55" i="1"/>
  <c r="Y74" i="1"/>
  <c r="Y98" i="1" s="1"/>
  <c r="Y118" i="1" s="1"/>
  <c r="S52" i="1"/>
  <c r="S71" i="1"/>
  <c r="S95" i="1" s="1"/>
  <c r="S115" i="1" s="1"/>
  <c r="W52" i="1"/>
  <c r="W71" i="1"/>
  <c r="W95" i="1" s="1"/>
  <c r="W115" i="1" s="1"/>
  <c r="S51" i="1"/>
  <c r="S70" i="1"/>
  <c r="S94" i="1" s="1"/>
  <c r="S114" i="1" s="1"/>
  <c r="X52" i="1"/>
  <c r="X71" i="1"/>
  <c r="X95" i="1" s="1"/>
  <c r="X115" i="1" s="1"/>
  <c r="W67" i="1"/>
  <c r="W48" i="1"/>
  <c r="Z53" i="1"/>
  <c r="Z72" i="1"/>
  <c r="Z96" i="1" s="1"/>
  <c r="Z116" i="1" s="1"/>
  <c r="T51" i="1"/>
  <c r="T70" i="1"/>
  <c r="T94" i="1" s="1"/>
  <c r="T114" i="1" s="1"/>
  <c r="V68" i="1"/>
  <c r="V49" i="1"/>
  <c r="X67" i="1"/>
  <c r="X48" i="1"/>
  <c r="X73" i="1"/>
  <c r="X54" i="1"/>
  <c r="Y72" i="1"/>
  <c r="Y53" i="1"/>
  <c r="U72" i="1"/>
  <c r="U53" i="1"/>
  <c r="V71" i="1"/>
  <c r="V52" i="1"/>
  <c r="AA70" i="1"/>
  <c r="AA51" i="1"/>
  <c r="W51" i="1"/>
  <c r="W70" i="1"/>
  <c r="W94" i="1" s="1"/>
  <c r="W114" i="1" s="1"/>
  <c r="X50" i="1"/>
  <c r="X69" i="1"/>
  <c r="X93" i="1" s="1"/>
  <c r="X113" i="1" s="1"/>
  <c r="T69" i="1"/>
  <c r="T50" i="1"/>
  <c r="Y68" i="1"/>
  <c r="Y49" i="1"/>
  <c r="U49" i="1"/>
  <c r="U68" i="1"/>
  <c r="U92" i="1" s="1"/>
  <c r="U112" i="1" s="1"/>
  <c r="U54" i="1"/>
  <c r="U73" i="1"/>
  <c r="U97" i="1" s="1"/>
  <c r="U117" i="1" s="1"/>
  <c r="Y69" i="1"/>
  <c r="Y50" i="1"/>
  <c r="W73" i="1"/>
  <c r="W54" i="1"/>
  <c r="X53" i="1"/>
  <c r="X72" i="1"/>
  <c r="X96" i="1" s="1"/>
  <c r="X116" i="1" s="1"/>
  <c r="T72" i="1"/>
  <c r="T53" i="1"/>
  <c r="Y52" i="1"/>
  <c r="Y71" i="1"/>
  <c r="Y95" i="1" s="1"/>
  <c r="Y115" i="1" s="1"/>
  <c r="U52" i="1"/>
  <c r="U71" i="1"/>
  <c r="U95" i="1" s="1"/>
  <c r="U115" i="1" s="1"/>
  <c r="V51" i="1"/>
  <c r="V70" i="1"/>
  <c r="V94" i="1" s="1"/>
  <c r="V114" i="1" s="1"/>
  <c r="AA69" i="1"/>
  <c r="AA50" i="1"/>
  <c r="W50" i="1"/>
  <c r="W69" i="1"/>
  <c r="W93" i="1" s="1"/>
  <c r="W113" i="1" s="1"/>
  <c r="X68" i="1"/>
  <c r="X49" i="1"/>
  <c r="Y54" i="1"/>
  <c r="Y73" i="1"/>
  <c r="Y97" i="1" s="1"/>
  <c r="Y117" i="1" s="1"/>
  <c r="V53" i="1"/>
  <c r="V72" i="1"/>
  <c r="V96" i="1" s="1"/>
  <c r="V116" i="1" s="1"/>
  <c r="AA52" i="1"/>
  <c r="AA71" i="1"/>
  <c r="AA95" i="1" s="1"/>
  <c r="AA115" i="1" s="1"/>
  <c r="X70" i="1"/>
  <c r="X51" i="1"/>
  <c r="U50" i="1"/>
  <c r="U69" i="1"/>
  <c r="U93" i="1" s="1"/>
  <c r="U113" i="1" s="1"/>
  <c r="Z49" i="1"/>
  <c r="Z68" i="1"/>
  <c r="Z92" i="1" s="1"/>
  <c r="Z112" i="1" s="1"/>
  <c r="Y48" i="1"/>
  <c r="Y67" i="1"/>
  <c r="Y91" i="1" s="1"/>
  <c r="Y111" i="1" s="1"/>
  <c r="V48" i="1"/>
  <c r="V67" i="1"/>
  <c r="V91" i="1" s="1"/>
  <c r="V111" i="1" s="1"/>
  <c r="Z54" i="1"/>
  <c r="Z73" i="1"/>
  <c r="Z97" i="1" s="1"/>
  <c r="Z117" i="1" s="1"/>
  <c r="V54" i="1"/>
  <c r="V73" i="1"/>
  <c r="V97" i="1" s="1"/>
  <c r="V117" i="1" s="1"/>
  <c r="AA72" i="1"/>
  <c r="AA53" i="1"/>
  <c r="W72" i="1"/>
  <c r="W53" i="1"/>
  <c r="T52" i="1"/>
  <c r="T71" i="1"/>
  <c r="T95" i="1" s="1"/>
  <c r="T115" i="1" s="1"/>
  <c r="Y51" i="1"/>
  <c r="Y70" i="1"/>
  <c r="Y94" i="1" s="1"/>
  <c r="Y114" i="1" s="1"/>
  <c r="U51" i="1"/>
  <c r="U70" i="1"/>
  <c r="U94" i="1" s="1"/>
  <c r="U114" i="1" s="1"/>
  <c r="Z69" i="1"/>
  <c r="Z50" i="1"/>
  <c r="V69" i="1"/>
  <c r="V50" i="1"/>
  <c r="W49" i="1"/>
  <c r="W68" i="1"/>
  <c r="W92" i="1" s="1"/>
  <c r="W112" i="1" s="1"/>
  <c r="M31" i="1"/>
  <c r="M32" i="1"/>
  <c r="M33" i="1"/>
  <c r="M34" i="1"/>
  <c r="M35" i="1"/>
  <c r="M36" i="1"/>
  <c r="M37" i="1"/>
  <c r="L31" i="1"/>
  <c r="L32" i="1"/>
  <c r="L33" i="1"/>
  <c r="L34" i="1"/>
  <c r="L35" i="1"/>
  <c r="L36" i="1"/>
  <c r="L37" i="1"/>
  <c r="K31" i="1"/>
  <c r="K32" i="1"/>
  <c r="K33" i="1"/>
  <c r="K34" i="1"/>
  <c r="K35" i="1"/>
  <c r="K36" i="1"/>
  <c r="K37" i="1"/>
  <c r="J31" i="1"/>
  <c r="J32" i="1"/>
  <c r="J33" i="1"/>
  <c r="J34" i="1"/>
  <c r="J35" i="1"/>
  <c r="J36" i="1"/>
  <c r="J37" i="1"/>
  <c r="I31" i="1"/>
  <c r="I32" i="1"/>
  <c r="I33" i="1"/>
  <c r="I34" i="1"/>
  <c r="I35" i="1"/>
  <c r="I36" i="1"/>
  <c r="I37" i="1"/>
  <c r="H31" i="1"/>
  <c r="H32" i="1"/>
  <c r="H33" i="1"/>
  <c r="H34" i="1"/>
  <c r="H35" i="1"/>
  <c r="H36" i="1"/>
  <c r="H37" i="1"/>
  <c r="G31" i="1"/>
  <c r="G32" i="1"/>
  <c r="G33" i="1"/>
  <c r="G34" i="1"/>
  <c r="G35" i="1"/>
  <c r="G36" i="1"/>
  <c r="G37" i="1"/>
  <c r="F31" i="1"/>
  <c r="F32" i="1"/>
  <c r="F33" i="1"/>
  <c r="F34" i="1"/>
  <c r="F35" i="1"/>
  <c r="F36" i="1"/>
  <c r="F37" i="1"/>
  <c r="M30" i="1"/>
  <c r="L30" i="1"/>
  <c r="K30" i="1"/>
  <c r="J30" i="1"/>
  <c r="I30" i="1"/>
  <c r="H30" i="1"/>
  <c r="G30" i="1"/>
  <c r="F30" i="1"/>
  <c r="E30" i="1"/>
  <c r="E31" i="1"/>
  <c r="E32" i="1"/>
  <c r="E33" i="1"/>
  <c r="E34" i="1"/>
  <c r="E35" i="1"/>
  <c r="E36" i="1"/>
  <c r="E37" i="1"/>
  <c r="Z93" i="1" l="1"/>
  <c r="Z113" i="1" s="1"/>
  <c r="AA93" i="1"/>
  <c r="AA113" i="1" s="1"/>
  <c r="Y92" i="1"/>
  <c r="Y112" i="1" s="1"/>
  <c r="W96" i="1"/>
  <c r="W116" i="1" s="1"/>
  <c r="X94" i="1"/>
  <c r="X114" i="1" s="1"/>
  <c r="W97" i="1"/>
  <c r="W117" i="1" s="1"/>
  <c r="AA94" i="1"/>
  <c r="AA114" i="1" s="1"/>
  <c r="U96" i="1"/>
  <c r="U116" i="1" s="1"/>
  <c r="V92" i="1"/>
  <c r="V112" i="1" s="1"/>
  <c r="X92" i="1"/>
  <c r="X112" i="1" s="1"/>
  <c r="T96" i="1"/>
  <c r="T116" i="1" s="1"/>
  <c r="X97" i="1"/>
  <c r="X117" i="1" s="1"/>
  <c r="V93" i="1"/>
  <c r="V113" i="1" s="1"/>
  <c r="AA96" i="1"/>
  <c r="AA116" i="1" s="1"/>
  <c r="Y93" i="1"/>
  <c r="Y113" i="1" s="1"/>
  <c r="T93" i="1"/>
  <c r="T113" i="1" s="1"/>
  <c r="V95" i="1"/>
  <c r="V115" i="1" s="1"/>
  <c r="Y96" i="1"/>
  <c r="Y116" i="1" s="1"/>
  <c r="X91" i="1"/>
  <c r="X111" i="1" s="1"/>
  <c r="W91" i="1"/>
  <c r="W111" i="1" s="1"/>
  <c r="J67" i="1"/>
  <c r="J48" i="1"/>
  <c r="G50" i="1"/>
  <c r="G69" i="1"/>
  <c r="I71" i="1"/>
  <c r="I52" i="1"/>
  <c r="K54" i="1"/>
  <c r="K73" i="1"/>
  <c r="M71" i="1"/>
  <c r="M52" i="1"/>
  <c r="E69" i="1"/>
  <c r="E50" i="1"/>
  <c r="G48" i="1"/>
  <c r="G67" i="1"/>
  <c r="F73" i="1"/>
  <c r="F54" i="1"/>
  <c r="F50" i="1"/>
  <c r="F69" i="1"/>
  <c r="G72" i="1"/>
  <c r="G53" i="1"/>
  <c r="G68" i="1"/>
  <c r="G49" i="1"/>
  <c r="H52" i="1"/>
  <c r="H71" i="1"/>
  <c r="I74" i="1"/>
  <c r="I55" i="1"/>
  <c r="I70" i="1"/>
  <c r="I51" i="1"/>
  <c r="J73" i="1"/>
  <c r="J54" i="1"/>
  <c r="J69" i="1"/>
  <c r="J50" i="1"/>
  <c r="K53" i="1"/>
  <c r="K72" i="1"/>
  <c r="K68" i="1"/>
  <c r="K49" i="1"/>
  <c r="L52" i="1"/>
  <c r="L71" i="1"/>
  <c r="M51" i="1"/>
  <c r="M70" i="1"/>
  <c r="E51" i="1"/>
  <c r="E70" i="1"/>
  <c r="G54" i="1"/>
  <c r="G73" i="1"/>
  <c r="H68" i="1"/>
  <c r="H49" i="1"/>
  <c r="J51" i="1"/>
  <c r="J70" i="1"/>
  <c r="L72" i="1"/>
  <c r="L53" i="1"/>
  <c r="H67" i="1"/>
  <c r="H48" i="1"/>
  <c r="F72" i="1"/>
  <c r="F53" i="1"/>
  <c r="G71" i="1"/>
  <c r="G52" i="1"/>
  <c r="H51" i="1"/>
  <c r="H70" i="1"/>
  <c r="I73" i="1"/>
  <c r="I54" i="1"/>
  <c r="I50" i="1"/>
  <c r="I69" i="1"/>
  <c r="J53" i="1"/>
  <c r="J72" i="1"/>
  <c r="J68" i="1"/>
  <c r="J49" i="1"/>
  <c r="K71" i="1"/>
  <c r="K52" i="1"/>
  <c r="L51" i="1"/>
  <c r="L70" i="1"/>
  <c r="H72" i="1"/>
  <c r="H53" i="1"/>
  <c r="J74" i="1"/>
  <c r="J55" i="1"/>
  <c r="K69" i="1"/>
  <c r="K50" i="1"/>
  <c r="E72" i="1"/>
  <c r="E53" i="1"/>
  <c r="F68" i="1"/>
  <c r="F49" i="1"/>
  <c r="H74" i="1"/>
  <c r="H55" i="1"/>
  <c r="E52" i="1"/>
  <c r="E71" i="1"/>
  <c r="I67" i="1"/>
  <c r="I48" i="1"/>
  <c r="G74" i="1"/>
  <c r="G55" i="1"/>
  <c r="G51" i="1"/>
  <c r="G70" i="1"/>
  <c r="H54" i="1"/>
  <c r="H73" i="1"/>
  <c r="H50" i="1"/>
  <c r="H69" i="1"/>
  <c r="I72" i="1"/>
  <c r="I53" i="1"/>
  <c r="I49" i="1"/>
  <c r="I68" i="1"/>
  <c r="J52" i="1"/>
  <c r="J71" i="1"/>
  <c r="K51" i="1"/>
  <c r="K70" i="1"/>
  <c r="L50" i="1"/>
  <c r="L69" i="1"/>
  <c r="I91" i="1" l="1"/>
  <c r="I111" i="1" s="1"/>
  <c r="H98" i="1"/>
  <c r="H118" i="1" s="1"/>
  <c r="E96" i="1"/>
  <c r="E116" i="1" s="1"/>
  <c r="J98" i="1"/>
  <c r="J118" i="1" s="1"/>
  <c r="J92" i="1"/>
  <c r="J112" i="1" s="1"/>
  <c r="F96" i="1"/>
  <c r="F116" i="1" s="1"/>
  <c r="L96" i="1"/>
  <c r="L116" i="1" s="1"/>
  <c r="H92" i="1"/>
  <c r="H112" i="1" s="1"/>
  <c r="J97" i="1"/>
  <c r="J117" i="1" s="1"/>
  <c r="I98" i="1"/>
  <c r="I118" i="1" s="1"/>
  <c r="G92" i="1"/>
  <c r="G112" i="1" s="1"/>
  <c r="M95" i="1"/>
  <c r="M115" i="1" s="1"/>
  <c r="I95" i="1"/>
  <c r="I115" i="1" s="1"/>
  <c r="J91" i="1"/>
  <c r="J111" i="1" s="1"/>
  <c r="I96" i="1"/>
  <c r="I116" i="1" s="1"/>
  <c r="K93" i="1"/>
  <c r="K113" i="1" s="1"/>
  <c r="K95" i="1"/>
  <c r="K115" i="1" s="1"/>
  <c r="G95" i="1"/>
  <c r="G115" i="1" s="1"/>
  <c r="H91" i="1"/>
  <c r="H111" i="1" s="1"/>
  <c r="K92" i="1"/>
  <c r="K112" i="1" s="1"/>
  <c r="J93" i="1"/>
  <c r="J113" i="1" s="1"/>
  <c r="I94" i="1"/>
  <c r="I114" i="1" s="1"/>
  <c r="G96" i="1"/>
  <c r="G116" i="1" s="1"/>
  <c r="F97" i="1"/>
  <c r="F117" i="1" s="1"/>
  <c r="E93" i="1"/>
  <c r="E113" i="1" s="1"/>
  <c r="C125" i="1"/>
  <c r="G98" i="1"/>
  <c r="G118" i="1" s="1"/>
  <c r="F92" i="1"/>
  <c r="F112" i="1" s="1"/>
  <c r="H96" i="1"/>
  <c r="H116" i="1" s="1"/>
  <c r="I97" i="1"/>
  <c r="I117" i="1" s="1"/>
  <c r="K94" i="1"/>
  <c r="K114" i="1" s="1"/>
  <c r="I92" i="1"/>
  <c r="I112" i="1" s="1"/>
  <c r="H93" i="1"/>
  <c r="H113" i="1" s="1"/>
  <c r="G94" i="1"/>
  <c r="G114" i="1" s="1"/>
  <c r="L94" i="1"/>
  <c r="L114" i="1" s="1"/>
  <c r="I93" i="1"/>
  <c r="I113" i="1" s="1"/>
  <c r="H94" i="1"/>
  <c r="H114" i="1" s="1"/>
  <c r="E94" i="1"/>
  <c r="E114" i="1" s="1"/>
  <c r="L95" i="1"/>
  <c r="L115" i="1" s="1"/>
  <c r="K96" i="1"/>
  <c r="K116" i="1" s="1"/>
  <c r="F93" i="1"/>
  <c r="F113" i="1" s="1"/>
  <c r="G91" i="1"/>
  <c r="G111" i="1" s="1"/>
  <c r="L93" i="1"/>
  <c r="L113" i="1" s="1"/>
  <c r="J95" i="1"/>
  <c r="J115" i="1" s="1"/>
  <c r="H97" i="1"/>
  <c r="H117" i="1" s="1"/>
  <c r="E95" i="1"/>
  <c r="E115" i="1" s="1"/>
  <c r="J96" i="1"/>
  <c r="J116" i="1" s="1"/>
  <c r="J94" i="1"/>
  <c r="J114" i="1" s="1"/>
  <c r="G97" i="1"/>
  <c r="G117" i="1" s="1"/>
  <c r="M94" i="1"/>
  <c r="M114" i="1" s="1"/>
  <c r="H95" i="1"/>
  <c r="H115" i="1" s="1"/>
  <c r="K97" i="1"/>
  <c r="K117" i="1" s="1"/>
  <c r="G93" i="1"/>
  <c r="G113" i="1" s="1"/>
  <c r="C128" i="1" l="1"/>
</calcChain>
</file>

<file path=xl/sharedStrings.xml><?xml version="1.0" encoding="utf-8"?>
<sst xmlns="http://schemas.openxmlformats.org/spreadsheetml/2006/main" count="89" uniqueCount="70">
  <si>
    <t>OD</t>
    <phoneticPr fontId="1"/>
  </si>
  <si>
    <t>x軸</t>
    <rPh sb="1" eb="2">
      <t>ジク</t>
    </rPh>
    <phoneticPr fontId="1"/>
  </si>
  <si>
    <t>ｙ軸</t>
    <rPh sb="1" eb="2">
      <t>ジク</t>
    </rPh>
    <phoneticPr fontId="1"/>
  </si>
  <si>
    <t>OS</t>
    <phoneticPr fontId="1"/>
  </si>
  <si>
    <t>偏心(eccentricity)</t>
    <rPh sb="0" eb="2">
      <t>ヘンシン</t>
    </rPh>
    <phoneticPr fontId="1"/>
  </si>
  <si>
    <t>円では？</t>
    <rPh sb="0" eb="1">
      <t>エン</t>
    </rPh>
    <phoneticPr fontId="1"/>
  </si>
  <si>
    <t>偏心同じにする？</t>
    <rPh sb="0" eb="2">
      <t>ヘンシン</t>
    </rPh>
    <rPh sb="2" eb="3">
      <t>オナ</t>
    </rPh>
    <phoneticPr fontId="1"/>
  </si>
  <si>
    <t>同心円状は同じＲＧＣ密度？</t>
    <rPh sb="0" eb="4">
      <t>ドウシンエンジョウ</t>
    </rPh>
    <rPh sb="5" eb="6">
      <t>オナ</t>
    </rPh>
    <rPh sb="10" eb="12">
      <t>ミツド</t>
    </rPh>
    <phoneticPr fontId="1"/>
  </si>
  <si>
    <t>slope (dB sensitivity/dB RGC density)</t>
  </si>
  <si>
    <t>m=(0.054∗(ec*1.32))+0.9</t>
    <phoneticPr fontId="1"/>
  </si>
  <si>
    <t xml:space="preserve">y-intercept (dB sensitivity) </t>
    <phoneticPr fontId="1"/>
  </si>
  <si>
    <t>b=(−1.5∗(ec*1.32))−14.8</t>
    <phoneticPr fontId="1"/>
  </si>
  <si>
    <t>ec：偏心</t>
    <phoneticPr fontId="1"/>
  </si>
  <si>
    <t>s：dB単位のSAP視覚感度</t>
    <phoneticPr fontId="1"/>
  </si>
  <si>
    <t>定数1.32は、人間と猿の眼軸の網膜の距離に視角を関連付ける比</t>
    <rPh sb="8" eb="10">
      <t>ニンゲン</t>
    </rPh>
    <rPh sb="11" eb="12">
      <t>サル</t>
    </rPh>
    <rPh sb="13" eb="14">
      <t>ガン</t>
    </rPh>
    <rPh sb="14" eb="15">
      <t>ジク</t>
    </rPh>
    <rPh sb="16" eb="18">
      <t>モウマク</t>
    </rPh>
    <phoneticPr fontId="1"/>
  </si>
  <si>
    <t>定数-1は、全閾値およびSITAの差異の補正</t>
    <phoneticPr fontId="1"/>
  </si>
  <si>
    <t>gc=∑10∧(gl∗0.1)</t>
  </si>
  <si>
    <t>RGC(SAP)</t>
    <phoneticPr fontId="1"/>
  </si>
  <si>
    <t>×1000</t>
    <phoneticPr fontId="1"/>
  </si>
  <si>
    <t>Harwerth</t>
  </si>
  <si>
    <t>定数4.7は、RGCを視野の6×6°領域に対応する網膜領域の全RGCに変換（人間の眼の網膜距離1mmあたりの視野角3.5°）。</t>
    <phoneticPr fontId="1"/>
  </si>
  <si>
    <t>☆中心窩閾値は使わない</t>
    <rPh sb="1" eb="4">
      <t>チュウシンカ</t>
    </rPh>
    <rPh sb="4" eb="6">
      <t>イキチ</t>
    </rPh>
    <rPh sb="7" eb="8">
      <t>ツカ</t>
    </rPh>
    <phoneticPr fontId="1"/>
  </si>
  <si>
    <t>Results of the linear regression model evaluating the association between the weighted number of retinal ganglion cells and age and optic disc area in healthy eyes.*</t>
  </si>
  <si>
    <t>Parameter</t>
  </si>
  <si>
    <t>Coefficient</t>
  </si>
  <si>
    <t>95% CI</t>
  </si>
  <si>
    <t>P</t>
  </si>
  <si>
    <t>Age, per year older</t>
  </si>
  <si>
    <t>&lt;0.001</t>
  </si>
  <si>
    <t>Optic Disc Area, per 0.1mm2 larger</t>
  </si>
  <si>
    <t>6077 to 17138</t>
  </si>
  <si>
    <t>Constant</t>
  </si>
  <si>
    <t>1163399 to 1438796</t>
  </si>
  <si>
    <t>*Data from the 165 healthy eyes included in the development sample.</t>
  </si>
  <si>
    <t>−10613 to −7885</t>
    <phoneticPr fontId="1"/>
  </si>
  <si>
    <t>gl=(((s−1)−b)/m)+4.7</t>
    <phoneticPr fontId="1"/>
  </si>
  <si>
    <t>RGC / yr</t>
  </si>
  <si>
    <r>
      <t>RGC / mm</t>
    </r>
    <r>
      <rPr>
        <vertAlign val="superscript"/>
        <sz val="10"/>
        <rFont val="Arial"/>
        <family val="2"/>
      </rPr>
      <t>2</t>
    </r>
  </si>
  <si>
    <t>RGC</t>
  </si>
  <si>
    <t>d=(−0.007∗age)+1.4</t>
  </si>
  <si>
    <t>SAP</t>
    <phoneticPr fontId="1"/>
  </si>
  <si>
    <t>OCT</t>
    <phoneticPr fontId="1"/>
  </si>
  <si>
    <t>c=(−0.26∗MD)+0.12</t>
  </si>
  <si>
    <t>OS</t>
    <phoneticPr fontId="1"/>
  </si>
  <si>
    <t>OD</t>
    <phoneticPr fontId="1"/>
  </si>
  <si>
    <t>OCT</t>
    <phoneticPr fontId="1"/>
  </si>
  <si>
    <t>cpRNFL</t>
  </si>
  <si>
    <t>AVERAGE</t>
  </si>
  <si>
    <t>EYE</t>
  </si>
  <si>
    <t>OD</t>
  </si>
  <si>
    <t>OS</t>
  </si>
  <si>
    <t>ONH</t>
  </si>
  <si>
    <t>DiscAREA</t>
    <phoneticPr fontId="1"/>
  </si>
  <si>
    <t>age</t>
    <phoneticPr fontId="1"/>
  </si>
  <si>
    <t>MD</t>
    <phoneticPr fontId="1"/>
  </si>
  <si>
    <t>c is a correction factor for the severity of disease to take into account remodeling of the RNFL axonal and non-axonal composition</t>
    <phoneticPr fontId="1"/>
  </si>
  <si>
    <t>OD</t>
    <phoneticPr fontId="1"/>
  </si>
  <si>
    <t>OS</t>
    <phoneticPr fontId="1"/>
  </si>
  <si>
    <t>OCTrgc=10∧{[log([averageRNFLthickness∗10.87∗d])∗10]−c}</t>
    <phoneticPr fontId="1"/>
  </si>
  <si>
    <t>検査日</t>
    <rPh sb="0" eb="2">
      <t>ケンサ</t>
    </rPh>
    <rPh sb="2" eb="3">
      <t>ビ</t>
    </rPh>
    <phoneticPr fontId="1"/>
  </si>
  <si>
    <t>誕生日</t>
    <rPh sb="0" eb="3">
      <t>タンジョウビ</t>
    </rPh>
    <phoneticPr fontId="1"/>
  </si>
  <si>
    <t>d corresponds to the axonal density (axons/μm2)</t>
    <phoneticPr fontId="1"/>
  </si>
  <si>
    <t>?</t>
    <phoneticPr fontId="1"/>
  </si>
  <si>
    <t>wrgc=(1+MD/30)∗OCTrgc+(−MD/30)∗SAPrgc</t>
    <phoneticPr fontId="1"/>
  </si>
  <si>
    <t>Medeiros</t>
  </si>
  <si>
    <t>expectedRGCnumber</t>
    <phoneticPr fontId="1"/>
  </si>
  <si>
    <t>OD</t>
    <phoneticPr fontId="1"/>
  </si>
  <si>
    <t>OS</t>
    <phoneticPr fontId="1"/>
  </si>
  <si>
    <t>CSFI=((expectedRGCnumber-wrgc)/(expectedRGCnumber))*100</t>
    <phoneticPr fontId="1"/>
  </si>
  <si>
    <t>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</si>
</sst>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00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vertAlign val="superscript"/>
      <sz val="1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3" xfId="0" applyFill="1" applyBorder="1">
      <alignment vertical="center"/>
    </xf>
    <xf numFmtId="0" fontId="0" fillId="0" borderId="8" xfId="0" applyBorder="1">
      <alignment vertical="center"/>
    </xf>
    <xf numFmtId="0" fontId="0" fillId="2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3" borderId="6" xfId="0" applyFill="1" applyBorder="1">
      <alignment vertical="center"/>
    </xf>
    <xf numFmtId="0" fontId="0" fillId="3" borderId="3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6" borderId="0" xfId="0" applyFill="1">
      <alignment vertical="center"/>
    </xf>
    <xf numFmtId="0" fontId="0" fillId="5" borderId="12" xfId="0" applyFill="1" applyBorder="1">
      <alignment vertical="center"/>
    </xf>
    <xf numFmtId="0" fontId="0" fillId="5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3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3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20" xfId="0" applyBorder="1">
      <alignment vertical="center"/>
    </xf>
    <xf numFmtId="0" fontId="0" fillId="6" borderId="20" xfId="0" applyFill="1" applyBorder="1">
      <alignment vertical="center"/>
    </xf>
    <xf numFmtId="176" fontId="0" fillId="5" borderId="7" xfId="0" applyNumberFormat="1" applyFill="1" applyBorder="1">
      <alignment vertical="center"/>
    </xf>
    <xf numFmtId="176" fontId="0" fillId="5" borderId="21" xfId="0" applyNumberFormat="1" applyFill="1" applyBorder="1">
      <alignment vertical="center"/>
    </xf>
    <xf numFmtId="176" fontId="0" fillId="5" borderId="0" xfId="0" applyNumberFormat="1" applyFill="1">
      <alignment vertical="center"/>
    </xf>
    <xf numFmtId="176" fontId="0" fillId="5" borderId="20" xfId="0" applyNumberFormat="1" applyFill="1" applyBorder="1">
      <alignment vertical="center"/>
    </xf>
    <xf numFmtId="176" fontId="0" fillId="4" borderId="0" xfId="0" applyNumberFormat="1" applyFill="1">
      <alignment vertical="center"/>
    </xf>
    <xf numFmtId="176" fontId="0" fillId="4" borderId="7" xfId="0" applyNumberFormat="1" applyFill="1" applyBorder="1">
      <alignment vertical="center"/>
    </xf>
    <xf numFmtId="176" fontId="0" fillId="4" borderId="20" xfId="0" applyNumberFormat="1" applyFill="1" applyBorder="1">
      <alignment vertical="center"/>
    </xf>
    <xf numFmtId="176" fontId="0" fillId="9" borderId="0" xfId="0" applyNumberFormat="1" applyFill="1">
      <alignment vertical="center"/>
    </xf>
    <xf numFmtId="176" fontId="0" fillId="9" borderId="7" xfId="0" applyNumberFormat="1" applyFill="1" applyBorder="1">
      <alignment vertical="center"/>
    </xf>
    <xf numFmtId="176" fontId="0" fillId="9" borderId="20" xfId="0" applyNumberFormat="1" applyFill="1" applyBorder="1">
      <alignment vertical="center"/>
    </xf>
    <xf numFmtId="0" fontId="0" fillId="9" borderId="2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3" xfId="0" applyFill="1" applyBorder="1">
      <alignment vertical="center"/>
    </xf>
    <xf numFmtId="176" fontId="0" fillId="8" borderId="0" xfId="0" applyNumberFormat="1" applyFill="1">
      <alignment vertical="center"/>
    </xf>
    <xf numFmtId="176" fontId="0" fillId="8" borderId="7" xfId="0" applyNumberFormat="1" applyFill="1" applyBorder="1">
      <alignment vertical="center"/>
    </xf>
    <xf numFmtId="176" fontId="0" fillId="8" borderId="20" xfId="0" applyNumberFormat="1" applyFill="1" applyBorder="1">
      <alignment vertical="center"/>
    </xf>
    <xf numFmtId="176" fontId="0" fillId="7" borderId="0" xfId="0" applyNumberFormat="1" applyFill="1">
      <alignment vertical="center"/>
    </xf>
    <xf numFmtId="176" fontId="0" fillId="7" borderId="7" xfId="0" applyNumberFormat="1" applyFill="1" applyBorder="1">
      <alignment vertical="center"/>
    </xf>
    <xf numFmtId="176" fontId="0" fillId="3" borderId="7" xfId="0" applyNumberFormat="1" applyFill="1" applyBorder="1">
      <alignment vertical="center"/>
    </xf>
    <xf numFmtId="176" fontId="0" fillId="3" borderId="0" xfId="0" applyNumberFormat="1" applyFill="1">
      <alignment vertical="center"/>
    </xf>
    <xf numFmtId="176" fontId="0" fillId="8" borderId="1" xfId="0" applyNumberFormat="1" applyFill="1" applyBorder="1">
      <alignment vertical="center"/>
    </xf>
    <xf numFmtId="176" fontId="0" fillId="8" borderId="5" xfId="0" applyNumberFormat="1" applyFill="1" applyBorder="1">
      <alignment vertical="center"/>
    </xf>
    <xf numFmtId="176" fontId="0" fillId="9" borderId="2" xfId="0" applyNumberFormat="1" applyFill="1" applyBorder="1">
      <alignment vertical="center"/>
    </xf>
    <xf numFmtId="176" fontId="2" fillId="3" borderId="6" xfId="0" applyNumberFormat="1" applyFont="1" applyFill="1" applyBorder="1">
      <alignment vertical="center"/>
    </xf>
    <xf numFmtId="176" fontId="2" fillId="3" borderId="3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0" fillId="8" borderId="2" xfId="0" applyNumberFormat="1" applyFill="1" applyBorder="1">
      <alignment vertical="center"/>
    </xf>
    <xf numFmtId="176" fontId="0" fillId="4" borderId="2" xfId="0" applyNumberFormat="1" applyFill="1" applyBorder="1">
      <alignment vertical="center"/>
    </xf>
    <xf numFmtId="176" fontId="0" fillId="8" borderId="11" xfId="0" applyNumberFormat="1" applyFill="1" applyBorder="1">
      <alignment vertical="center"/>
    </xf>
    <xf numFmtId="176" fontId="0" fillId="9" borderId="11" xfId="0" applyNumberFormat="1" applyFill="1" applyBorder="1">
      <alignment vertical="center"/>
    </xf>
    <xf numFmtId="176" fontId="0" fillId="4" borderId="11" xfId="0" applyNumberFormat="1" applyFill="1" applyBorder="1">
      <alignment vertical="center"/>
    </xf>
    <xf numFmtId="0" fontId="0" fillId="0" borderId="22" xfId="0" applyBorder="1">
      <alignment vertical="center"/>
    </xf>
    <xf numFmtId="176" fontId="0" fillId="8" borderId="23" xfId="0" applyNumberFormat="1" applyFill="1" applyBorder="1">
      <alignment vertical="center"/>
    </xf>
    <xf numFmtId="176" fontId="0" fillId="9" borderId="23" xfId="0" applyNumberFormat="1" applyFill="1" applyBorder="1">
      <alignment vertical="center"/>
    </xf>
    <xf numFmtId="176" fontId="0" fillId="4" borderId="23" xfId="0" applyNumberFormat="1" applyFill="1" applyBorder="1">
      <alignment vertical="center"/>
    </xf>
    <xf numFmtId="0" fontId="0" fillId="0" borderId="24" xfId="0" applyBorder="1">
      <alignment vertical="center"/>
    </xf>
    <xf numFmtId="176" fontId="0" fillId="8" borderId="3" xfId="0" applyNumberFormat="1" applyFill="1" applyBorder="1">
      <alignment vertical="center"/>
    </xf>
    <xf numFmtId="176" fontId="0" fillId="4" borderId="3" xfId="0" applyNumberFormat="1" applyFill="1" applyBorder="1">
      <alignment vertical="center"/>
    </xf>
    <xf numFmtId="176" fontId="0" fillId="10" borderId="4" xfId="0" applyNumberFormat="1" applyFill="1" applyBorder="1">
      <alignment vertical="center"/>
    </xf>
    <xf numFmtId="176" fontId="0" fillId="10" borderId="25" xfId="0" applyNumberFormat="1" applyFill="1" applyBorder="1">
      <alignment vertical="center"/>
    </xf>
    <xf numFmtId="176" fontId="0" fillId="9" borderId="3" xfId="0" applyNumberFormat="1" applyFill="1" applyBorder="1">
      <alignment vertical="center"/>
    </xf>
    <xf numFmtId="176" fontId="0" fillId="7" borderId="3" xfId="0" applyNumberFormat="1" applyFill="1" applyBorder="1">
      <alignment vertical="center"/>
    </xf>
    <xf numFmtId="176" fontId="0" fillId="8" borderId="6" xfId="0" applyNumberFormat="1" applyFill="1" applyBorder="1">
      <alignment vertical="center"/>
    </xf>
    <xf numFmtId="176" fontId="0" fillId="4" borderId="6" xfId="0" applyNumberFormat="1" applyFill="1" applyBorder="1">
      <alignment vertical="center"/>
    </xf>
    <xf numFmtId="176" fontId="0" fillId="10" borderId="12" xfId="0" applyNumberFormat="1" applyFill="1" applyBorder="1">
      <alignment vertical="center"/>
    </xf>
    <xf numFmtId="176" fontId="0" fillId="10" borderId="26" xfId="0" applyNumberFormat="1" applyFill="1" applyBorder="1">
      <alignment vertical="center"/>
    </xf>
    <xf numFmtId="176" fontId="0" fillId="9" borderId="6" xfId="0" applyNumberFormat="1" applyFill="1" applyBorder="1">
      <alignment vertical="center"/>
    </xf>
    <xf numFmtId="176" fontId="0" fillId="7" borderId="6" xfId="0" applyNumberFormat="1" applyFill="1" applyBorder="1">
      <alignment vertical="center"/>
    </xf>
    <xf numFmtId="176" fontId="0" fillId="8" borderId="4" xfId="0" applyNumberFormat="1" applyFill="1" applyBorder="1">
      <alignment vertical="center"/>
    </xf>
    <xf numFmtId="176" fontId="0" fillId="8" borderId="27" xfId="0" applyNumberFormat="1" applyFill="1" applyBorder="1">
      <alignment vertical="center"/>
    </xf>
    <xf numFmtId="0" fontId="0" fillId="5" borderId="26" xfId="0" applyFill="1" applyBorder="1">
      <alignment vertical="center"/>
    </xf>
    <xf numFmtId="0" fontId="0" fillId="5" borderId="25" xfId="0" applyFill="1" applyBorder="1">
      <alignment vertical="center"/>
    </xf>
    <xf numFmtId="176" fontId="0" fillId="8" borderId="25" xfId="0" applyNumberFormat="1" applyFill="1" applyBorder="1">
      <alignment vertical="center"/>
    </xf>
    <xf numFmtId="0" fontId="0" fillId="10" borderId="12" xfId="0" applyFill="1" applyBorder="1">
      <alignment vertical="center"/>
    </xf>
    <xf numFmtId="0" fontId="0" fillId="10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27" xfId="0" applyFill="1" applyBorder="1">
      <alignment vertical="center"/>
    </xf>
    <xf numFmtId="0" fontId="0" fillId="9" borderId="23" xfId="0" applyFill="1" applyBorder="1">
      <alignment vertical="center"/>
    </xf>
    <xf numFmtId="0" fontId="0" fillId="4" borderId="23" xfId="0" applyFill="1" applyBorder="1">
      <alignment vertical="center"/>
    </xf>
    <xf numFmtId="0" fontId="0" fillId="10" borderId="26" xfId="0" applyFill="1" applyBorder="1">
      <alignment vertical="center"/>
    </xf>
    <xf numFmtId="0" fontId="0" fillId="10" borderId="25" xfId="0" applyFill="1" applyBorder="1">
      <alignment vertical="center"/>
    </xf>
    <xf numFmtId="0" fontId="0" fillId="8" borderId="23" xfId="0" applyFill="1" applyBorder="1">
      <alignment vertical="center"/>
    </xf>
    <xf numFmtId="0" fontId="0" fillId="7" borderId="2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2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 applyBorder="1" applyAlignment="1">
      <alignment horizontal="left" indent="1"/>
    </xf>
    <xf numFmtId="0" fontId="0" fillId="11" borderId="2" xfId="0" applyFill="1" applyBorder="1" applyAlignmen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 applyFill="1">
      <alignment vertical="center"/>
    </xf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28575</xdr:colOff>
      <xdr:row>29</xdr:row>
      <xdr:rowOff>28576</xdr:rowOff>
    </xdr:from>
    <xdr:to>
      <xdr:col>42</xdr:col>
      <xdr:colOff>361950</xdr:colOff>
      <xdr:row>47</xdr:row>
      <xdr:rowOff>142876</xdr:rowOff>
    </xdr:to>
    <xdr:sp macro="" textlink="">
      <xdr:nvSpPr>
        <xdr:cNvPr id="6" name="円/楕円 5"/>
        <xdr:cNvSpPr/>
      </xdr:nvSpPr>
      <xdr:spPr>
        <a:xfrm>
          <a:off x="12973050" y="5019676"/>
          <a:ext cx="7191375" cy="32099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333375</xdr:colOff>
      <xdr:row>31</xdr:row>
      <xdr:rowOff>123825</xdr:rowOff>
    </xdr:from>
    <xdr:to>
      <xdr:col>41</xdr:col>
      <xdr:colOff>123825</xdr:colOff>
      <xdr:row>45</xdr:row>
      <xdr:rowOff>19050</xdr:rowOff>
    </xdr:to>
    <xdr:sp macro="" textlink="">
      <xdr:nvSpPr>
        <xdr:cNvPr id="5" name="円/楕円 4"/>
        <xdr:cNvSpPr/>
      </xdr:nvSpPr>
      <xdr:spPr>
        <a:xfrm>
          <a:off x="1704975" y="10782300"/>
          <a:ext cx="2762250" cy="22955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180975</xdr:colOff>
      <xdr:row>34</xdr:row>
      <xdr:rowOff>38100</xdr:rowOff>
    </xdr:from>
    <xdr:to>
      <xdr:col>39</xdr:col>
      <xdr:colOff>361950</xdr:colOff>
      <xdr:row>42</xdr:row>
      <xdr:rowOff>104775</xdr:rowOff>
    </xdr:to>
    <xdr:sp macro="" textlink="">
      <xdr:nvSpPr>
        <xdr:cNvPr id="4" name="円/楕円 3"/>
        <xdr:cNvSpPr/>
      </xdr:nvSpPr>
      <xdr:spPr>
        <a:xfrm>
          <a:off x="2295525" y="11210925"/>
          <a:ext cx="1666875" cy="14382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314325</xdr:colOff>
      <xdr:row>36</xdr:row>
      <xdr:rowOff>114300</xdr:rowOff>
    </xdr:from>
    <xdr:to>
      <xdr:col>38</xdr:col>
      <xdr:colOff>238125</xdr:colOff>
      <xdr:row>40</xdr:row>
      <xdr:rowOff>76200</xdr:rowOff>
    </xdr:to>
    <xdr:sp macro="" textlink="">
      <xdr:nvSpPr>
        <xdr:cNvPr id="3" name="円/楕円 2"/>
        <xdr:cNvSpPr/>
      </xdr:nvSpPr>
      <xdr:spPr>
        <a:xfrm>
          <a:off x="2800350" y="11630025"/>
          <a:ext cx="666750" cy="64770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72"/>
  <sheetViews>
    <sheetView tabSelected="1" topLeftCell="A133" workbookViewId="0">
      <selection activeCell="F141" sqref="F141"/>
    </sheetView>
  </sheetViews>
  <sheetFormatPr defaultRowHeight="13.5"/>
  <cols>
    <col min="1" max="1" width="4.5" bestFit="1" customWidth="1"/>
    <col min="2" max="2" width="29.25" customWidth="1"/>
    <col min="3" max="3" width="10.375" bestFit="1" customWidth="1"/>
    <col min="4" max="4" width="10.125" customWidth="1"/>
    <col min="5" max="5" width="4.875" bestFit="1" customWidth="1"/>
    <col min="6" max="6" width="10.375" customWidth="1"/>
    <col min="7" max="7" width="9.125" customWidth="1"/>
    <col min="8" max="8" width="5.625" customWidth="1"/>
    <col min="9" max="9" width="5.5" customWidth="1"/>
    <col min="10" max="13" width="4.875" bestFit="1" customWidth="1"/>
    <col min="14" max="14" width="3.5" customWidth="1"/>
    <col min="15" max="15" width="3.5" bestFit="1" customWidth="1"/>
    <col min="16" max="16" width="8.25" customWidth="1"/>
    <col min="17" max="17" width="5.125" customWidth="1"/>
    <col min="18" max="18" width="4.5" bestFit="1" customWidth="1"/>
    <col min="19" max="19" width="5.375" customWidth="1"/>
    <col min="20" max="21" width="4.875" bestFit="1" customWidth="1"/>
    <col min="22" max="22" width="10.5" bestFit="1" customWidth="1"/>
    <col min="23" max="23" width="9.5" bestFit="1" customWidth="1"/>
    <col min="24" max="27" width="4.875" bestFit="1" customWidth="1"/>
  </cols>
  <sheetData>
    <row r="1" spans="2:42">
      <c r="B1" t="s">
        <v>19</v>
      </c>
    </row>
    <row r="2" spans="2:42">
      <c r="B2" t="s">
        <v>40</v>
      </c>
      <c r="C2" t="s">
        <v>3</v>
      </c>
      <c r="R2" t="s">
        <v>0</v>
      </c>
    </row>
    <row r="3" spans="2:42">
      <c r="I3" s="11"/>
      <c r="X3" s="11"/>
    </row>
    <row r="4" spans="2:42">
      <c r="I4" s="14"/>
      <c r="X4" s="14"/>
    </row>
    <row r="5" spans="2:42">
      <c r="I5" s="15"/>
      <c r="X5" s="15"/>
    </row>
    <row r="6" spans="2:42">
      <c r="G6" s="2">
        <v>31</v>
      </c>
      <c r="H6" s="5">
        <v>29</v>
      </c>
      <c r="I6" s="16">
        <v>30</v>
      </c>
      <c r="J6" s="2">
        <v>28</v>
      </c>
      <c r="V6" s="2">
        <v>30</v>
      </c>
      <c r="W6" s="5">
        <v>30</v>
      </c>
      <c r="X6" s="16">
        <v>31</v>
      </c>
      <c r="Y6" s="2">
        <v>27</v>
      </c>
    </row>
    <row r="7" spans="2:42">
      <c r="F7" s="1">
        <v>31</v>
      </c>
      <c r="G7" s="1">
        <v>30</v>
      </c>
      <c r="H7" s="12">
        <v>31</v>
      </c>
      <c r="I7" s="17">
        <v>31</v>
      </c>
      <c r="J7" s="1">
        <v>31</v>
      </c>
      <c r="K7" s="1">
        <v>30</v>
      </c>
      <c r="U7" s="1">
        <v>32</v>
      </c>
      <c r="V7" s="1">
        <v>31</v>
      </c>
      <c r="W7" s="12">
        <v>32</v>
      </c>
      <c r="X7" s="17">
        <v>32</v>
      </c>
      <c r="Y7" s="1">
        <v>32</v>
      </c>
      <c r="Z7" s="1">
        <v>31</v>
      </c>
    </row>
    <row r="8" spans="2:42">
      <c r="D8" s="11"/>
      <c r="E8" s="1">
        <v>32</v>
      </c>
      <c r="F8" s="1">
        <v>32</v>
      </c>
      <c r="G8" s="1">
        <v>33</v>
      </c>
      <c r="H8" s="12">
        <v>30</v>
      </c>
      <c r="I8" s="17">
        <v>31</v>
      </c>
      <c r="J8" s="1">
        <v>32</v>
      </c>
      <c r="K8" s="1">
        <v>32</v>
      </c>
      <c r="L8" s="1">
        <v>31</v>
      </c>
      <c r="T8" s="1">
        <v>32</v>
      </c>
      <c r="U8" s="1">
        <v>32</v>
      </c>
      <c r="V8" s="1">
        <v>33</v>
      </c>
      <c r="W8" s="12">
        <v>32</v>
      </c>
      <c r="X8" s="17">
        <v>32</v>
      </c>
      <c r="Y8" s="1">
        <v>31</v>
      </c>
      <c r="Z8" s="1">
        <v>33</v>
      </c>
      <c r="AA8" s="1">
        <v>31</v>
      </c>
    </row>
    <row r="9" spans="2:42" ht="14.25" thickBot="1">
      <c r="C9" s="11"/>
      <c r="D9" s="8"/>
      <c r="E9" s="6">
        <v>31</v>
      </c>
      <c r="F9" s="25">
        <v>31</v>
      </c>
      <c r="G9" s="6">
        <v>31</v>
      </c>
      <c r="H9" s="13">
        <v>32</v>
      </c>
      <c r="I9" s="18">
        <v>33</v>
      </c>
      <c r="J9" s="6">
        <v>32</v>
      </c>
      <c r="K9" s="23">
        <v>31</v>
      </c>
      <c r="L9" s="6">
        <v>30</v>
      </c>
      <c r="M9" s="6">
        <v>31</v>
      </c>
      <c r="N9" s="22"/>
      <c r="O9" s="11"/>
      <c r="R9" s="8"/>
      <c r="S9" s="6">
        <v>29</v>
      </c>
      <c r="T9" s="6">
        <v>32</v>
      </c>
      <c r="U9" s="6">
        <v>32</v>
      </c>
      <c r="V9" s="6">
        <v>33</v>
      </c>
      <c r="W9" s="13">
        <v>33</v>
      </c>
      <c r="X9" s="18">
        <v>33</v>
      </c>
      <c r="Y9" s="6">
        <v>32</v>
      </c>
      <c r="Z9" s="9">
        <v>9</v>
      </c>
      <c r="AA9" s="6">
        <v>31</v>
      </c>
      <c r="AB9" s="10"/>
    </row>
    <row r="10" spans="2:42">
      <c r="D10" s="11"/>
      <c r="E10" s="21">
        <v>32</v>
      </c>
      <c r="F10" s="26">
        <v>2</v>
      </c>
      <c r="G10" s="3">
        <v>34</v>
      </c>
      <c r="H10" s="4">
        <v>34</v>
      </c>
      <c r="I10" s="19">
        <v>33</v>
      </c>
      <c r="J10" s="3">
        <v>33</v>
      </c>
      <c r="K10" s="24">
        <v>34</v>
      </c>
      <c r="L10" s="3">
        <v>31</v>
      </c>
      <c r="M10" s="3">
        <v>30</v>
      </c>
      <c r="S10" s="3">
        <v>31</v>
      </c>
      <c r="T10" s="3">
        <v>28</v>
      </c>
      <c r="U10" s="3">
        <v>34</v>
      </c>
      <c r="V10" s="3">
        <v>34</v>
      </c>
      <c r="W10" s="4">
        <v>34</v>
      </c>
      <c r="X10" s="19">
        <v>34</v>
      </c>
      <c r="Y10" s="3">
        <v>34</v>
      </c>
      <c r="Z10" s="7">
        <v>12</v>
      </c>
      <c r="AA10" s="3">
        <v>32</v>
      </c>
    </row>
    <row r="11" spans="2:42">
      <c r="E11" s="1">
        <v>34</v>
      </c>
      <c r="F11" s="1">
        <v>31</v>
      </c>
      <c r="G11" s="1">
        <v>33</v>
      </c>
      <c r="H11" s="12">
        <v>34</v>
      </c>
      <c r="I11" s="17">
        <v>32</v>
      </c>
      <c r="J11" s="1">
        <v>32</v>
      </c>
      <c r="K11" s="1">
        <v>32</v>
      </c>
      <c r="L11" s="1">
        <v>29</v>
      </c>
      <c r="M11" s="27"/>
      <c r="T11" s="1">
        <v>29</v>
      </c>
      <c r="U11" s="1">
        <v>33</v>
      </c>
      <c r="V11" s="1">
        <v>33</v>
      </c>
      <c r="W11" s="12">
        <v>32</v>
      </c>
      <c r="X11" s="17">
        <v>33</v>
      </c>
      <c r="Y11" s="1">
        <v>35</v>
      </c>
      <c r="Z11" s="1">
        <v>33</v>
      </c>
      <c r="AA11" s="1">
        <v>31</v>
      </c>
    </row>
    <row r="12" spans="2:42">
      <c r="F12" s="1">
        <v>35</v>
      </c>
      <c r="G12" s="1">
        <v>32</v>
      </c>
      <c r="H12" s="12">
        <v>32</v>
      </c>
      <c r="I12" s="17">
        <v>29</v>
      </c>
      <c r="J12" s="1">
        <v>31</v>
      </c>
      <c r="K12" s="1">
        <v>31</v>
      </c>
      <c r="U12" s="1">
        <v>31</v>
      </c>
      <c r="V12" s="1">
        <v>32</v>
      </c>
      <c r="W12" s="12">
        <v>32</v>
      </c>
      <c r="X12" s="17">
        <v>31</v>
      </c>
      <c r="Y12" s="1">
        <v>33</v>
      </c>
      <c r="Z12" s="1">
        <v>33</v>
      </c>
    </row>
    <row r="13" spans="2:42">
      <c r="G13" s="3">
        <v>34</v>
      </c>
      <c r="H13" s="4">
        <v>33</v>
      </c>
      <c r="I13" s="19">
        <v>31</v>
      </c>
      <c r="J13" s="3">
        <v>32</v>
      </c>
      <c r="V13" s="3">
        <v>32</v>
      </c>
      <c r="W13" s="4">
        <v>31</v>
      </c>
      <c r="X13" s="19">
        <v>30</v>
      </c>
      <c r="Y13" s="3">
        <v>31</v>
      </c>
    </row>
    <row r="14" spans="2:42">
      <c r="I14" s="20"/>
      <c r="X14" s="20"/>
    </row>
    <row r="15" spans="2:42">
      <c r="I15" s="14"/>
      <c r="X15" s="14"/>
    </row>
    <row r="16" spans="2:42">
      <c r="AD16" s="11"/>
      <c r="AP16" s="11"/>
    </row>
    <row r="18" spans="2:42">
      <c r="H18">
        <v>21</v>
      </c>
      <c r="W18">
        <v>21</v>
      </c>
    </row>
    <row r="19" spans="2:42">
      <c r="H19">
        <v>15</v>
      </c>
      <c r="W19">
        <v>15</v>
      </c>
    </row>
    <row r="20" spans="2:42">
      <c r="H20">
        <v>9</v>
      </c>
      <c r="W20">
        <v>9</v>
      </c>
    </row>
    <row r="21" spans="2:42">
      <c r="D21" t="s">
        <v>1</v>
      </c>
      <c r="E21">
        <v>21</v>
      </c>
      <c r="F21">
        <v>15</v>
      </c>
      <c r="G21">
        <v>9</v>
      </c>
      <c r="H21">
        <v>3</v>
      </c>
      <c r="I21">
        <v>-3</v>
      </c>
      <c r="J21">
        <v>-9</v>
      </c>
      <c r="K21">
        <v>-15</v>
      </c>
      <c r="L21">
        <v>-21</v>
      </c>
      <c r="M21">
        <v>-27</v>
      </c>
      <c r="R21">
        <v>-27</v>
      </c>
      <c r="S21">
        <v>-21</v>
      </c>
      <c r="T21">
        <v>-15</v>
      </c>
      <c r="U21">
        <v>-9</v>
      </c>
      <c r="V21">
        <v>-3</v>
      </c>
      <c r="W21">
        <v>3</v>
      </c>
      <c r="X21">
        <v>9</v>
      </c>
      <c r="Y21">
        <v>15</v>
      </c>
      <c r="Z21">
        <v>21</v>
      </c>
      <c r="AA21" t="s">
        <v>1</v>
      </c>
    </row>
    <row r="22" spans="2:42">
      <c r="H22">
        <v>-3</v>
      </c>
      <c r="W22">
        <v>-3</v>
      </c>
    </row>
    <row r="23" spans="2:42">
      <c r="H23">
        <v>-9</v>
      </c>
      <c r="W23">
        <v>-9</v>
      </c>
    </row>
    <row r="24" spans="2:42">
      <c r="H24">
        <v>-15</v>
      </c>
      <c r="W24">
        <v>-15</v>
      </c>
    </row>
    <row r="25" spans="2:42">
      <c r="H25">
        <v>-21</v>
      </c>
      <c r="W25">
        <v>-21</v>
      </c>
    </row>
    <row r="26" spans="2:42">
      <c r="H26" t="s">
        <v>2</v>
      </c>
      <c r="W26" t="s">
        <v>2</v>
      </c>
    </row>
    <row r="27" spans="2:42">
      <c r="I27" s="11"/>
    </row>
    <row r="28" spans="2:42">
      <c r="B28" t="s">
        <v>4</v>
      </c>
      <c r="I28" s="43"/>
      <c r="X28" s="43"/>
    </row>
    <row r="29" spans="2:42">
      <c r="D29" s="28"/>
      <c r="E29" s="28">
        <v>21</v>
      </c>
      <c r="F29" s="28">
        <v>15</v>
      </c>
      <c r="G29" s="28">
        <v>9</v>
      </c>
      <c r="H29" s="28">
        <v>3</v>
      </c>
      <c r="I29" s="44">
        <v>-3</v>
      </c>
      <c r="J29" s="28">
        <v>-9</v>
      </c>
      <c r="K29" s="28">
        <v>-15</v>
      </c>
      <c r="L29" s="28">
        <v>-21</v>
      </c>
      <c r="M29" s="28">
        <v>-27</v>
      </c>
      <c r="R29" s="28"/>
      <c r="S29" s="28">
        <v>-27</v>
      </c>
      <c r="T29" s="28">
        <v>-21</v>
      </c>
      <c r="U29" s="28">
        <v>-15</v>
      </c>
      <c r="V29" s="28">
        <v>-9</v>
      </c>
      <c r="W29" s="28">
        <v>-3</v>
      </c>
      <c r="X29" s="44">
        <v>3</v>
      </c>
      <c r="Y29" s="28">
        <v>9</v>
      </c>
      <c r="Z29" s="28">
        <v>15</v>
      </c>
      <c r="AA29" s="28">
        <v>21</v>
      </c>
    </row>
    <row r="30" spans="2:42">
      <c r="D30" s="28">
        <v>21</v>
      </c>
      <c r="E30" s="59">
        <f>SQRT($E$29*$E$29+$D30*$D30)</f>
        <v>29.698484809834994</v>
      </c>
      <c r="F30" s="59">
        <f>SQRT($F$29*$F$29+$D30*$D30)</f>
        <v>25.80697580112788</v>
      </c>
      <c r="G30" s="59">
        <f>SQRT($G$29*$G$29+$D30*$D30)</f>
        <v>22.847319317591726</v>
      </c>
      <c r="H30" s="59">
        <f>SQRT($H$29*$H$29+$D30*$D30)</f>
        <v>21.213203435596427</v>
      </c>
      <c r="I30" s="61">
        <f>SQRT($I$29*$I$29+$D30*$D30)</f>
        <v>21.213203435596427</v>
      </c>
      <c r="J30" s="59">
        <f>SQRT($J$29*$J$29+$D30*$D30)</f>
        <v>22.847319317591726</v>
      </c>
      <c r="K30" s="59">
        <f>SQRT($K$29*$K$29+$D30*$D30)</f>
        <v>25.80697580112788</v>
      </c>
      <c r="L30" s="59">
        <f>SQRT($L$29*$L$29+$D30*$D30)</f>
        <v>29.698484809834994</v>
      </c>
      <c r="M30" s="62">
        <f>SQRT($M$29*$M$29+$D30*$D30)</f>
        <v>34.205262752974143</v>
      </c>
      <c r="R30" s="28">
        <v>21</v>
      </c>
      <c r="S30" s="62">
        <f t="shared" ref="S30:S37" si="0">SQRT($S$29*$S$29+$R30*$R30)</f>
        <v>34.205262752974143</v>
      </c>
      <c r="T30" s="59">
        <f t="shared" ref="T30:T37" si="1">SQRT($T$29*$T$29+$R30*$R30)</f>
        <v>29.698484809834994</v>
      </c>
      <c r="U30" s="59">
        <f t="shared" ref="U30:U37" si="2">SQRT($U$29*$U$29+$R30*$R30)</f>
        <v>25.80697580112788</v>
      </c>
      <c r="V30" s="59">
        <f t="shared" ref="V30:V37" si="3">SQRT($V$29*$V$29+$R30*$R30)</f>
        <v>22.847319317591726</v>
      </c>
      <c r="W30" s="59">
        <f t="shared" ref="W30:W37" si="4">SQRT($W$29*$W$29+$R30*$R30)</f>
        <v>21.213203435596427</v>
      </c>
      <c r="X30" s="61">
        <f t="shared" ref="X30:X37" si="5">SQRT($X$29*$X$29+$R30*$R30)</f>
        <v>21.213203435596427</v>
      </c>
      <c r="Y30" s="59">
        <f t="shared" ref="Y30:Y37" si="6">SQRT($Y$29*$Y$29+$R30*$R30)</f>
        <v>22.847319317591726</v>
      </c>
      <c r="Z30" s="59">
        <f t="shared" ref="Z30:Z37" si="7">SQRT($Z$29*$Z$29+$R30*$R30)</f>
        <v>25.80697580112788</v>
      </c>
      <c r="AA30" s="59">
        <f t="shared" ref="AA30:AA37" si="8">SQRT($AA$29*$AA$29+$R30*$R30)</f>
        <v>29.698484809834994</v>
      </c>
      <c r="AE30" t="s">
        <v>5</v>
      </c>
      <c r="AJ30" s="11"/>
      <c r="AK30" s="11"/>
      <c r="AL30" s="11"/>
      <c r="AM30" s="11"/>
      <c r="AN30" s="11"/>
      <c r="AO30" s="11"/>
      <c r="AP30" s="11" t="s">
        <v>6</v>
      </c>
    </row>
    <row r="31" spans="2:42">
      <c r="D31" s="28">
        <v>15</v>
      </c>
      <c r="E31" s="59">
        <f t="shared" ref="E31:E37" si="9">SQRT($E$29*$E$29+$D31*$D31)</f>
        <v>25.80697580112788</v>
      </c>
      <c r="F31" s="52">
        <f t="shared" ref="F31:F37" si="10">SQRT($F$29*$F$29+$D31*$D31)</f>
        <v>21.213203435596427</v>
      </c>
      <c r="G31" s="52">
        <f t="shared" ref="G31:G37" si="11">SQRT($G$29*$G$29+$D31*$D31)</f>
        <v>17.4928556845359</v>
      </c>
      <c r="H31" s="52">
        <f t="shared" ref="H31:H37" si="12">SQRT($H$29*$H$29+$D31*$D31)</f>
        <v>15.297058540778355</v>
      </c>
      <c r="I31" s="54">
        <f t="shared" ref="I31:I37" si="13">SQRT($I$29*$I$29+$D31*$D31)</f>
        <v>15.297058540778355</v>
      </c>
      <c r="J31" s="52">
        <f t="shared" ref="J31:J37" si="14">SQRT($J$29*$J$29+$D31*$D31)</f>
        <v>17.4928556845359</v>
      </c>
      <c r="K31" s="52">
        <f t="shared" ref="K31:K37" si="15">SQRT($K$29*$K$29+$D31*$D31)</f>
        <v>21.213203435596427</v>
      </c>
      <c r="L31" s="59">
        <f t="shared" ref="L31:L37" si="16">SQRT($L$29*$L$29+$D31*$D31)</f>
        <v>25.80697580112788</v>
      </c>
      <c r="M31" s="62">
        <f t="shared" ref="M31:M37" si="17">SQRT($M$29*$M$29+$D31*$D31)</f>
        <v>30.886890422961002</v>
      </c>
      <c r="R31" s="28">
        <v>15</v>
      </c>
      <c r="S31" s="62">
        <f t="shared" si="0"/>
        <v>30.886890422961002</v>
      </c>
      <c r="T31" s="59">
        <f t="shared" si="1"/>
        <v>25.80697580112788</v>
      </c>
      <c r="U31" s="52">
        <f t="shared" si="2"/>
        <v>21.213203435596427</v>
      </c>
      <c r="V31" s="52">
        <f t="shared" si="3"/>
        <v>17.4928556845359</v>
      </c>
      <c r="W31" s="52">
        <f t="shared" si="4"/>
        <v>15.297058540778355</v>
      </c>
      <c r="X31" s="54">
        <f t="shared" si="5"/>
        <v>15.297058540778355</v>
      </c>
      <c r="Y31" s="52">
        <f t="shared" si="6"/>
        <v>17.4928556845359</v>
      </c>
      <c r="Z31" s="52">
        <f t="shared" si="7"/>
        <v>21.213203435596427</v>
      </c>
      <c r="AA31" s="59">
        <f t="shared" si="8"/>
        <v>25.80697580112788</v>
      </c>
      <c r="AE31" t="s">
        <v>7</v>
      </c>
      <c r="AJ31" s="11"/>
      <c r="AK31" s="11"/>
      <c r="AL31" s="11"/>
      <c r="AM31" s="11"/>
      <c r="AN31" s="11"/>
      <c r="AO31" s="11"/>
    </row>
    <row r="32" spans="2:42">
      <c r="D32" s="28">
        <v>9</v>
      </c>
      <c r="E32" s="59">
        <f t="shared" si="9"/>
        <v>22.847319317591726</v>
      </c>
      <c r="F32" s="52">
        <f t="shared" si="10"/>
        <v>17.4928556845359</v>
      </c>
      <c r="G32" s="49">
        <f t="shared" si="11"/>
        <v>12.727922061357855</v>
      </c>
      <c r="H32" s="49">
        <f t="shared" si="12"/>
        <v>9.4868329805051381</v>
      </c>
      <c r="I32" s="51">
        <f t="shared" si="13"/>
        <v>9.4868329805051381</v>
      </c>
      <c r="J32" s="49">
        <f t="shared" si="14"/>
        <v>12.727922061357855</v>
      </c>
      <c r="K32" s="52">
        <f t="shared" si="15"/>
        <v>17.4928556845359</v>
      </c>
      <c r="L32" s="59">
        <f t="shared" si="16"/>
        <v>22.847319317591726</v>
      </c>
      <c r="M32" s="62">
        <f t="shared" si="17"/>
        <v>28.460498941515414</v>
      </c>
      <c r="R32" s="28">
        <v>9</v>
      </c>
      <c r="S32" s="62">
        <f t="shared" si="0"/>
        <v>28.460498941515414</v>
      </c>
      <c r="T32" s="59">
        <f t="shared" si="1"/>
        <v>22.847319317591726</v>
      </c>
      <c r="U32" s="52">
        <f t="shared" si="2"/>
        <v>17.4928556845359</v>
      </c>
      <c r="V32" s="49">
        <f t="shared" si="3"/>
        <v>12.727922061357855</v>
      </c>
      <c r="W32" s="49">
        <f t="shared" si="4"/>
        <v>9.4868329805051381</v>
      </c>
      <c r="X32" s="51">
        <f t="shared" si="5"/>
        <v>9.4868329805051381</v>
      </c>
      <c r="Y32" s="49">
        <f t="shared" si="6"/>
        <v>12.727922061357855</v>
      </c>
      <c r="Z32" s="52">
        <f t="shared" si="7"/>
        <v>17.4928556845359</v>
      </c>
      <c r="AA32" s="59">
        <f t="shared" si="8"/>
        <v>22.847319317591726</v>
      </c>
      <c r="AJ32" s="11"/>
      <c r="AK32" s="11"/>
      <c r="AL32" s="11"/>
      <c r="AM32" s="11"/>
      <c r="AN32" s="11"/>
      <c r="AO32" s="11"/>
    </row>
    <row r="33" spans="2:43" ht="14.25" thickBot="1">
      <c r="C33" s="22"/>
      <c r="D33" s="42">
        <v>3</v>
      </c>
      <c r="E33" s="60">
        <f t="shared" si="9"/>
        <v>21.213203435596427</v>
      </c>
      <c r="F33" s="64">
        <f t="shared" si="10"/>
        <v>15.297058540778355</v>
      </c>
      <c r="G33" s="50">
        <f t="shared" si="11"/>
        <v>9.4868329805051381</v>
      </c>
      <c r="H33" s="45">
        <f t="shared" si="12"/>
        <v>4.2426406871192848</v>
      </c>
      <c r="I33" s="46">
        <f t="shared" si="13"/>
        <v>4.2426406871192848</v>
      </c>
      <c r="J33" s="50">
        <f t="shared" si="14"/>
        <v>9.4868329805051381</v>
      </c>
      <c r="K33" s="53">
        <f t="shared" si="15"/>
        <v>15.297058540778355</v>
      </c>
      <c r="L33" s="60">
        <f t="shared" si="16"/>
        <v>21.213203435596427</v>
      </c>
      <c r="M33" s="63">
        <f t="shared" si="17"/>
        <v>27.166155414412248</v>
      </c>
      <c r="N33" s="22"/>
      <c r="O33" s="22"/>
      <c r="Q33" s="22"/>
      <c r="R33" s="42">
        <v>3</v>
      </c>
      <c r="S33" s="63">
        <f t="shared" si="0"/>
        <v>27.166155414412248</v>
      </c>
      <c r="T33" s="60">
        <f t="shared" si="1"/>
        <v>21.213203435596427</v>
      </c>
      <c r="U33" s="53">
        <f t="shared" si="2"/>
        <v>15.297058540778355</v>
      </c>
      <c r="V33" s="50">
        <f t="shared" si="3"/>
        <v>9.4868329805051381</v>
      </c>
      <c r="W33" s="45">
        <f t="shared" si="4"/>
        <v>4.2426406871192848</v>
      </c>
      <c r="X33" s="46">
        <f t="shared" si="5"/>
        <v>4.2426406871192848</v>
      </c>
      <c r="Y33" s="50">
        <f t="shared" si="6"/>
        <v>9.4868329805051381</v>
      </c>
      <c r="Z33" s="64">
        <f t="shared" si="7"/>
        <v>15.297058540778355</v>
      </c>
      <c r="AA33" s="60">
        <f t="shared" si="8"/>
        <v>21.213203435596427</v>
      </c>
      <c r="AB33" s="22"/>
      <c r="AJ33" s="11"/>
      <c r="AK33" s="11"/>
      <c r="AL33" s="11"/>
      <c r="AM33" s="11"/>
      <c r="AN33" s="11"/>
      <c r="AO33" s="11"/>
    </row>
    <row r="34" spans="2:43">
      <c r="D34" s="28">
        <v>-3</v>
      </c>
      <c r="E34" s="59">
        <f t="shared" si="9"/>
        <v>21.213203435596427</v>
      </c>
      <c r="F34" s="65">
        <f t="shared" si="10"/>
        <v>15.297058540778355</v>
      </c>
      <c r="G34" s="49">
        <f t="shared" si="11"/>
        <v>9.4868329805051381</v>
      </c>
      <c r="H34" s="47">
        <f t="shared" si="12"/>
        <v>4.2426406871192848</v>
      </c>
      <c r="I34" s="48">
        <f t="shared" si="13"/>
        <v>4.2426406871192848</v>
      </c>
      <c r="J34" s="49">
        <f t="shared" si="14"/>
        <v>9.4868329805051381</v>
      </c>
      <c r="K34" s="52">
        <f t="shared" si="15"/>
        <v>15.297058540778355</v>
      </c>
      <c r="L34" s="59">
        <f t="shared" si="16"/>
        <v>21.213203435596427</v>
      </c>
      <c r="M34" s="62">
        <f t="shared" si="17"/>
        <v>27.166155414412248</v>
      </c>
      <c r="R34" s="28">
        <v>-3</v>
      </c>
      <c r="S34" s="62">
        <f t="shared" si="0"/>
        <v>27.166155414412248</v>
      </c>
      <c r="T34" s="59">
        <f t="shared" si="1"/>
        <v>21.213203435596427</v>
      </c>
      <c r="U34" s="52">
        <f t="shared" si="2"/>
        <v>15.297058540778355</v>
      </c>
      <c r="V34" s="49">
        <f t="shared" si="3"/>
        <v>9.4868329805051381</v>
      </c>
      <c r="W34" s="47">
        <f t="shared" si="4"/>
        <v>4.2426406871192848</v>
      </c>
      <c r="X34" s="48">
        <f t="shared" si="5"/>
        <v>4.2426406871192848</v>
      </c>
      <c r="Y34" s="49">
        <f t="shared" si="6"/>
        <v>9.4868329805051381</v>
      </c>
      <c r="Z34" s="65">
        <f t="shared" si="7"/>
        <v>15.297058540778355</v>
      </c>
      <c r="AA34" s="59">
        <f t="shared" si="8"/>
        <v>21.213203435596427</v>
      </c>
      <c r="AJ34" s="11"/>
      <c r="AK34" s="11"/>
      <c r="AL34" s="11"/>
      <c r="AM34" s="11"/>
      <c r="AN34" s="11"/>
      <c r="AO34" s="11"/>
    </row>
    <row r="35" spans="2:43">
      <c r="D35" s="28">
        <v>-9</v>
      </c>
      <c r="E35" s="59">
        <f t="shared" si="9"/>
        <v>22.847319317591726</v>
      </c>
      <c r="F35" s="52">
        <f t="shared" si="10"/>
        <v>17.4928556845359</v>
      </c>
      <c r="G35" s="49">
        <f t="shared" si="11"/>
        <v>12.727922061357855</v>
      </c>
      <c r="H35" s="49">
        <f t="shared" si="12"/>
        <v>9.4868329805051381</v>
      </c>
      <c r="I35" s="51">
        <f t="shared" si="13"/>
        <v>9.4868329805051381</v>
      </c>
      <c r="J35" s="49">
        <f t="shared" si="14"/>
        <v>12.727922061357855</v>
      </c>
      <c r="K35" s="52">
        <f t="shared" si="15"/>
        <v>17.4928556845359</v>
      </c>
      <c r="L35" s="59">
        <f t="shared" si="16"/>
        <v>22.847319317591726</v>
      </c>
      <c r="M35" s="62">
        <f t="shared" si="17"/>
        <v>28.460498941515414</v>
      </c>
      <c r="R35" s="28">
        <v>-9</v>
      </c>
      <c r="S35" s="62">
        <f t="shared" si="0"/>
        <v>28.460498941515414</v>
      </c>
      <c r="T35" s="59">
        <f t="shared" si="1"/>
        <v>22.847319317591726</v>
      </c>
      <c r="U35" s="52">
        <f t="shared" si="2"/>
        <v>17.4928556845359</v>
      </c>
      <c r="V35" s="49">
        <f t="shared" si="3"/>
        <v>12.727922061357855</v>
      </c>
      <c r="W35" s="49">
        <f t="shared" si="4"/>
        <v>9.4868329805051381</v>
      </c>
      <c r="X35" s="51">
        <f t="shared" si="5"/>
        <v>9.4868329805051381</v>
      </c>
      <c r="Y35" s="49">
        <f t="shared" si="6"/>
        <v>12.727922061357855</v>
      </c>
      <c r="Z35" s="52">
        <f t="shared" si="7"/>
        <v>17.4928556845359</v>
      </c>
      <c r="AA35" s="59">
        <f t="shared" si="8"/>
        <v>22.847319317591726</v>
      </c>
      <c r="AJ35" s="11"/>
      <c r="AK35" s="11"/>
      <c r="AL35" s="11"/>
      <c r="AM35" s="11"/>
      <c r="AN35" s="11"/>
      <c r="AO35" s="11"/>
    </row>
    <row r="36" spans="2:43">
      <c r="D36" s="28">
        <v>-15</v>
      </c>
      <c r="E36" s="59">
        <f t="shared" si="9"/>
        <v>25.80697580112788</v>
      </c>
      <c r="F36" s="52">
        <f t="shared" si="10"/>
        <v>21.213203435596427</v>
      </c>
      <c r="G36" s="52">
        <f t="shared" si="11"/>
        <v>17.4928556845359</v>
      </c>
      <c r="H36" s="52">
        <f t="shared" si="12"/>
        <v>15.297058540778355</v>
      </c>
      <c r="I36" s="54">
        <f t="shared" si="13"/>
        <v>15.297058540778355</v>
      </c>
      <c r="J36" s="52">
        <f t="shared" si="14"/>
        <v>17.4928556845359</v>
      </c>
      <c r="K36" s="52">
        <f t="shared" si="15"/>
        <v>21.213203435596427</v>
      </c>
      <c r="L36" s="59">
        <f t="shared" si="16"/>
        <v>25.80697580112788</v>
      </c>
      <c r="M36" s="62">
        <f t="shared" si="17"/>
        <v>30.886890422961002</v>
      </c>
      <c r="R36" s="28">
        <v>-15</v>
      </c>
      <c r="S36" s="62">
        <f t="shared" si="0"/>
        <v>30.886890422961002</v>
      </c>
      <c r="T36" s="59">
        <f t="shared" si="1"/>
        <v>25.80697580112788</v>
      </c>
      <c r="U36" s="52">
        <f t="shared" si="2"/>
        <v>21.213203435596427</v>
      </c>
      <c r="V36" s="52">
        <f t="shared" si="3"/>
        <v>17.4928556845359</v>
      </c>
      <c r="W36" s="52">
        <f t="shared" si="4"/>
        <v>15.297058540778355</v>
      </c>
      <c r="X36" s="54">
        <f t="shared" si="5"/>
        <v>15.297058540778355</v>
      </c>
      <c r="Y36" s="52">
        <f t="shared" si="6"/>
        <v>17.4928556845359</v>
      </c>
      <c r="Z36" s="52">
        <f t="shared" si="7"/>
        <v>21.213203435596427</v>
      </c>
      <c r="AA36" s="59">
        <f t="shared" si="8"/>
        <v>25.80697580112788</v>
      </c>
      <c r="AJ36" s="11"/>
      <c r="AK36" s="11"/>
      <c r="AL36" s="11"/>
      <c r="AM36" s="11"/>
      <c r="AN36" s="11"/>
      <c r="AO36" s="11"/>
    </row>
    <row r="37" spans="2:43">
      <c r="D37" s="28">
        <v>-21</v>
      </c>
      <c r="E37" s="59">
        <f t="shared" si="9"/>
        <v>29.698484809834994</v>
      </c>
      <c r="F37" s="59">
        <f t="shared" si="10"/>
        <v>25.80697580112788</v>
      </c>
      <c r="G37" s="59">
        <f t="shared" si="11"/>
        <v>22.847319317591726</v>
      </c>
      <c r="H37" s="59">
        <f t="shared" si="12"/>
        <v>21.213203435596427</v>
      </c>
      <c r="I37" s="61">
        <f t="shared" si="13"/>
        <v>21.213203435596427</v>
      </c>
      <c r="J37" s="59">
        <f t="shared" si="14"/>
        <v>22.847319317591726</v>
      </c>
      <c r="K37" s="59">
        <f t="shared" si="15"/>
        <v>25.80697580112788</v>
      </c>
      <c r="L37" s="59">
        <f t="shared" si="16"/>
        <v>29.698484809834994</v>
      </c>
      <c r="M37" s="62">
        <f t="shared" si="17"/>
        <v>34.205262752974143</v>
      </c>
      <c r="R37" s="28">
        <v>-21</v>
      </c>
      <c r="S37" s="62">
        <f t="shared" si="0"/>
        <v>34.205262752974143</v>
      </c>
      <c r="T37" s="59">
        <f t="shared" si="1"/>
        <v>29.698484809834994</v>
      </c>
      <c r="U37" s="59">
        <f t="shared" si="2"/>
        <v>25.80697580112788</v>
      </c>
      <c r="V37" s="59">
        <f t="shared" si="3"/>
        <v>22.847319317591726</v>
      </c>
      <c r="W37" s="59">
        <f t="shared" si="4"/>
        <v>21.213203435596427</v>
      </c>
      <c r="X37" s="61">
        <f t="shared" si="5"/>
        <v>21.213203435596427</v>
      </c>
      <c r="Y37" s="59">
        <f t="shared" si="6"/>
        <v>22.847319317591726</v>
      </c>
      <c r="Z37" s="59">
        <f t="shared" si="7"/>
        <v>25.80697580112788</v>
      </c>
      <c r="AA37" s="59">
        <f t="shared" si="8"/>
        <v>29.698484809834994</v>
      </c>
      <c r="AJ37" s="11"/>
      <c r="AK37" s="11"/>
      <c r="AL37" s="11"/>
      <c r="AM37" s="11"/>
      <c r="AN37" s="11"/>
      <c r="AO37" s="11"/>
    </row>
    <row r="38" spans="2:43">
      <c r="I38" s="43"/>
      <c r="X38" s="43"/>
      <c r="AJ38" s="11"/>
      <c r="AK38" s="11"/>
      <c r="AL38" s="11"/>
      <c r="AM38" s="11"/>
      <c r="AN38" s="11"/>
      <c r="AO38" s="11"/>
    </row>
    <row r="39" spans="2:43">
      <c r="AE39" s="11"/>
      <c r="AF39" s="11"/>
      <c r="AG39" s="11"/>
      <c r="AJ39" s="11"/>
      <c r="AK39" s="11"/>
      <c r="AL39" s="11"/>
      <c r="AM39" s="11"/>
      <c r="AN39" s="11"/>
      <c r="AO39" s="11"/>
    </row>
    <row r="40" spans="2:43">
      <c r="B40" t="s">
        <v>12</v>
      </c>
      <c r="AE40" s="11"/>
      <c r="AF40" s="11"/>
      <c r="AG40" s="11"/>
      <c r="AJ40" s="11"/>
      <c r="AK40" s="11"/>
      <c r="AL40" s="11"/>
      <c r="AM40" s="11"/>
      <c r="AN40" s="11"/>
      <c r="AO40" s="11"/>
    </row>
    <row r="41" spans="2:43">
      <c r="W41" s="11"/>
      <c r="AJ41" s="11"/>
      <c r="AK41" s="11"/>
      <c r="AL41" s="11"/>
      <c r="AM41" s="11"/>
      <c r="AN41" s="11"/>
      <c r="AO41" s="11"/>
    </row>
    <row r="42" spans="2:43">
      <c r="B42" t="s">
        <v>8</v>
      </c>
      <c r="AJ42" s="11"/>
      <c r="AK42" s="11"/>
      <c r="AL42" s="11"/>
      <c r="AM42" s="11"/>
      <c r="AN42" s="11"/>
      <c r="AO42" s="11"/>
    </row>
    <row r="43" spans="2:43">
      <c r="AJ43" s="11"/>
      <c r="AK43" s="11"/>
      <c r="AL43" s="11"/>
      <c r="AM43" s="11"/>
      <c r="AN43" s="11"/>
      <c r="AO43" s="11"/>
    </row>
    <row r="44" spans="2:43">
      <c r="B44" t="s">
        <v>9</v>
      </c>
      <c r="C44" t="s">
        <v>14</v>
      </c>
      <c r="AJ44" s="11"/>
      <c r="AK44" s="11"/>
      <c r="AL44" s="11"/>
      <c r="AM44" s="11"/>
      <c r="AN44" s="11"/>
      <c r="AO44" s="11"/>
      <c r="AP44" s="11"/>
    </row>
    <row r="45" spans="2:43">
      <c r="AJ45" s="11"/>
      <c r="AK45" s="11"/>
      <c r="AL45" s="11"/>
      <c r="AM45" s="11"/>
      <c r="AN45" s="11"/>
      <c r="AO45" s="11"/>
      <c r="AP45" s="11"/>
      <c r="AQ45" s="11"/>
    </row>
    <row r="46" spans="2:43">
      <c r="I46" s="43"/>
      <c r="X46" s="43"/>
      <c r="AP46" s="11"/>
      <c r="AQ46" s="11"/>
    </row>
    <row r="47" spans="2:43">
      <c r="I47" s="77"/>
      <c r="X47" s="77"/>
      <c r="AP47" s="11"/>
      <c r="AQ47" s="11"/>
    </row>
    <row r="48" spans="2:43">
      <c r="G48" s="72">
        <f>(0.054*(G30*1.32))+0.9</f>
        <v>2.5285569209579384</v>
      </c>
      <c r="H48" s="74">
        <f>(0.054*(H30*1.32))+0.9</f>
        <v>2.4120771408893131</v>
      </c>
      <c r="I48" s="78">
        <f t="shared" ref="I48:J48" si="18">(0.054*(I30*1.32))+0.9</f>
        <v>2.4120771408893131</v>
      </c>
      <c r="J48" s="72">
        <f t="shared" si="18"/>
        <v>2.5285569209579384</v>
      </c>
      <c r="V48" s="66">
        <f>(0.054*(V30*1.32))+0.9</f>
        <v>2.5285569209579384</v>
      </c>
      <c r="W48" s="67">
        <f t="shared" ref="W48:Y48" si="19">(0.054*(W30*1.32))+0.9</f>
        <v>2.4120771408893131</v>
      </c>
      <c r="X48" s="95">
        <f t="shared" si="19"/>
        <v>2.4120771408893131</v>
      </c>
      <c r="Y48" s="66">
        <f t="shared" si="19"/>
        <v>2.5285569209579384</v>
      </c>
      <c r="AP48" s="11"/>
      <c r="AQ48" s="11"/>
    </row>
    <row r="49" spans="2:43">
      <c r="F49" s="68">
        <f>(0.054*(F31*1.32))+0.9</f>
        <v>2.4120771408893131</v>
      </c>
      <c r="G49" s="68">
        <f t="shared" ref="G49:J49" si="20">(0.054*(G31*1.32))+0.9</f>
        <v>2.1468907531937189</v>
      </c>
      <c r="H49" s="75">
        <f t="shared" si="20"/>
        <v>1.9903743327866814</v>
      </c>
      <c r="I49" s="79">
        <f t="shared" si="20"/>
        <v>1.9903743327866814</v>
      </c>
      <c r="J49" s="68">
        <f t="shared" si="20"/>
        <v>2.1468907531937189</v>
      </c>
      <c r="K49" s="68">
        <f>(0.054*(K31*1.32))+0.9</f>
        <v>2.4120771408893131</v>
      </c>
      <c r="U49" s="68">
        <f>(0.054*(U31*1.32))+0.9</f>
        <v>2.4120771408893131</v>
      </c>
      <c r="V49" s="68">
        <f t="shared" ref="V49:AA52" si="21">(0.054*(V31*1.32))+0.9</f>
        <v>2.1468907531937189</v>
      </c>
      <c r="W49" s="75">
        <f t="shared" si="21"/>
        <v>1.9903743327866814</v>
      </c>
      <c r="X49" s="79">
        <f t="shared" si="21"/>
        <v>1.9903743327866814</v>
      </c>
      <c r="Y49" s="68">
        <f t="shared" si="21"/>
        <v>2.1468907531937189</v>
      </c>
      <c r="Z49" s="68">
        <f t="shared" si="21"/>
        <v>2.4120771408893131</v>
      </c>
      <c r="AE49" s="11"/>
      <c r="AF49" s="11"/>
      <c r="AG49" s="11"/>
      <c r="AH49" s="11"/>
      <c r="AI49" s="11"/>
      <c r="AJ49" s="11"/>
      <c r="AK49" s="11"/>
      <c r="AL49" s="11"/>
      <c r="AP49" s="11"/>
      <c r="AQ49" s="11"/>
    </row>
    <row r="50" spans="2:43">
      <c r="D50" s="11"/>
      <c r="E50" s="72">
        <f>(0.054*(E32*1.32))+0.9</f>
        <v>2.5285569209579384</v>
      </c>
      <c r="F50" s="68">
        <f>(0.054*(F32*1.32))+0.9</f>
        <v>2.1468907531937189</v>
      </c>
      <c r="G50" s="73">
        <f t="shared" ref="G50:L50" si="22">(0.054*(G32*1.32))+0.9</f>
        <v>1.8072462845335879</v>
      </c>
      <c r="H50" s="76">
        <f t="shared" si="22"/>
        <v>1.5762214548504063</v>
      </c>
      <c r="I50" s="80">
        <f t="shared" si="22"/>
        <v>1.5762214548504063</v>
      </c>
      <c r="J50" s="73">
        <f>(0.054*(J32*1.32))+0.9</f>
        <v>1.8072462845335879</v>
      </c>
      <c r="K50" s="68">
        <f t="shared" si="22"/>
        <v>2.1468907531937189</v>
      </c>
      <c r="L50" s="72">
        <f t="shared" si="22"/>
        <v>2.5285569209579384</v>
      </c>
      <c r="T50" s="72">
        <f>(0.054*(T32*1.32))+0.9</f>
        <v>2.5285569209579384</v>
      </c>
      <c r="U50" s="68">
        <f t="shared" ref="U50:X53" si="23">(0.054*(U32*1.32))+0.9</f>
        <v>2.1468907531937189</v>
      </c>
      <c r="V50" s="73">
        <f t="shared" si="21"/>
        <v>1.8072462845335879</v>
      </c>
      <c r="W50" s="76">
        <f t="shared" si="21"/>
        <v>1.5762214548504063</v>
      </c>
      <c r="X50" s="80">
        <f t="shared" si="21"/>
        <v>1.5762214548504063</v>
      </c>
      <c r="Y50" s="73">
        <f t="shared" si="21"/>
        <v>1.8072462845335879</v>
      </c>
      <c r="Z50" s="68">
        <f t="shared" si="21"/>
        <v>2.1468907531937189</v>
      </c>
      <c r="AA50" s="72">
        <f t="shared" si="21"/>
        <v>2.5285569209579384</v>
      </c>
      <c r="AE50" s="11"/>
      <c r="AF50" s="11"/>
      <c r="AG50" s="11"/>
      <c r="AH50" s="11"/>
      <c r="AI50" s="11"/>
      <c r="AJ50" s="11"/>
      <c r="AK50" s="11"/>
      <c r="AL50" s="11"/>
      <c r="AP50" s="11"/>
      <c r="AQ50" s="11"/>
    </row>
    <row r="51" spans="2:43" ht="14.25" thickBot="1">
      <c r="D51" s="8"/>
      <c r="E51" s="88">
        <f t="shared" ref="E51:L55" si="24">(0.054*(E33*1.32))+0.9</f>
        <v>2.4120771408893131</v>
      </c>
      <c r="F51" s="69"/>
      <c r="G51" s="89">
        <f t="shared" ref="G51:M51" si="25">(0.054*(G33*1.32))+0.9</f>
        <v>1.5762214548504063</v>
      </c>
      <c r="H51" s="90">
        <f t="shared" si="25"/>
        <v>1.2024154281778627</v>
      </c>
      <c r="I51" s="91">
        <f t="shared" si="25"/>
        <v>1.2024154281778627</v>
      </c>
      <c r="J51" s="89">
        <f t="shared" si="25"/>
        <v>1.5762214548504063</v>
      </c>
      <c r="K51" s="92">
        <f t="shared" si="25"/>
        <v>1.9903743327866814</v>
      </c>
      <c r="L51" s="88">
        <f t="shared" si="25"/>
        <v>2.4120771408893131</v>
      </c>
      <c r="M51" s="93">
        <f t="shared" si="25"/>
        <v>2.8364035579393052</v>
      </c>
      <c r="N51" s="22"/>
      <c r="R51" s="8"/>
      <c r="S51" s="93">
        <f>(0.054*(S33*1.32))+0.9</f>
        <v>2.8364035579393052</v>
      </c>
      <c r="T51" s="88">
        <f t="shared" ref="T51:T53" si="26">(0.054*(T33*1.32))+0.9</f>
        <v>2.4120771408893131</v>
      </c>
      <c r="U51" s="92">
        <f t="shared" si="23"/>
        <v>1.9903743327866814</v>
      </c>
      <c r="V51" s="89">
        <f t="shared" si="23"/>
        <v>1.5762214548504063</v>
      </c>
      <c r="W51" s="29">
        <f t="shared" si="21"/>
        <v>1.2024154281778627</v>
      </c>
      <c r="X51" s="96">
        <f t="shared" si="21"/>
        <v>1.2024154281778627</v>
      </c>
      <c r="Y51" s="73">
        <f t="shared" ref="Y51" si="27">(0.054*(Y33*1.32))+0.9</f>
        <v>1.5762214548504063</v>
      </c>
      <c r="Z51" s="23"/>
      <c r="AA51" s="88">
        <f t="shared" ref="AA51" si="28">(0.054*(AA33*1.32))+0.9</f>
        <v>2.4120771408893131</v>
      </c>
      <c r="AB51" s="10"/>
      <c r="AE51" s="11"/>
      <c r="AF51" s="11"/>
      <c r="AG51" s="11"/>
      <c r="AH51" s="11"/>
      <c r="AI51" s="11"/>
      <c r="AJ51" s="11"/>
      <c r="AK51" s="11"/>
      <c r="AL51" s="11"/>
      <c r="AP51" s="11"/>
      <c r="AQ51" s="11"/>
    </row>
    <row r="52" spans="2:43" ht="14.25" thickBot="1">
      <c r="D52" s="11"/>
      <c r="E52" s="82">
        <f t="shared" si="24"/>
        <v>2.4120771408893131</v>
      </c>
      <c r="F52" s="70"/>
      <c r="G52" s="83">
        <f t="shared" ref="G52:M52" si="29">(0.054*(G34*1.32))+0.9</f>
        <v>1.5762214548504063</v>
      </c>
      <c r="H52" s="84">
        <f t="shared" si="29"/>
        <v>1.2024154281778627</v>
      </c>
      <c r="I52" s="85">
        <f t="shared" si="29"/>
        <v>1.2024154281778627</v>
      </c>
      <c r="J52" s="83">
        <f t="shared" si="29"/>
        <v>1.5762214548504063</v>
      </c>
      <c r="K52" s="86">
        <f t="shared" si="29"/>
        <v>1.9903743327866814</v>
      </c>
      <c r="L52" s="82">
        <f t="shared" si="29"/>
        <v>2.4120771408893131</v>
      </c>
      <c r="M52" s="87">
        <f t="shared" si="29"/>
        <v>2.8364035579393052</v>
      </c>
      <c r="S52" s="93">
        <f>(0.054*(S34*1.32))+0.9</f>
        <v>2.8364035579393052</v>
      </c>
      <c r="T52" s="82">
        <f t="shared" si="26"/>
        <v>2.4120771408893131</v>
      </c>
      <c r="U52" s="86">
        <f t="shared" si="23"/>
        <v>1.9903743327866814</v>
      </c>
      <c r="V52" s="83">
        <f t="shared" si="23"/>
        <v>1.5762214548504063</v>
      </c>
      <c r="W52" s="30">
        <f t="shared" si="21"/>
        <v>1.2024154281778627</v>
      </c>
      <c r="X52" s="97">
        <f t="shared" si="21"/>
        <v>1.2024154281778627</v>
      </c>
      <c r="Y52" s="73">
        <f t="shared" ref="Y52" si="30">(0.054*(Y34*1.32))+0.9</f>
        <v>1.5762214548504063</v>
      </c>
      <c r="Z52" s="24"/>
      <c r="AA52" s="82">
        <f t="shared" ref="AA52" si="31">(0.054*(AA34*1.32))+0.9</f>
        <v>2.4120771408893131</v>
      </c>
      <c r="AE52" s="11"/>
      <c r="AF52" s="11"/>
      <c r="AG52" s="11"/>
      <c r="AH52" s="11"/>
      <c r="AI52" s="11"/>
      <c r="AJ52" s="11"/>
      <c r="AK52" s="11"/>
      <c r="AL52" s="11"/>
      <c r="AP52" s="11"/>
      <c r="AQ52" s="11"/>
    </row>
    <row r="53" spans="2:43">
      <c r="E53" s="72">
        <f t="shared" si="24"/>
        <v>2.5285569209579384</v>
      </c>
      <c r="F53" s="68">
        <f t="shared" si="24"/>
        <v>2.1468907531937189</v>
      </c>
      <c r="G53" s="73">
        <f t="shared" si="24"/>
        <v>1.8072462845335879</v>
      </c>
      <c r="H53" s="76">
        <f t="shared" si="24"/>
        <v>1.5762214548504063</v>
      </c>
      <c r="I53" s="80">
        <f t="shared" si="24"/>
        <v>1.5762214548504063</v>
      </c>
      <c r="J53" s="73">
        <f t="shared" si="24"/>
        <v>1.8072462845335879</v>
      </c>
      <c r="K53" s="68">
        <f t="shared" si="24"/>
        <v>2.1468907531937189</v>
      </c>
      <c r="L53" s="72">
        <f t="shared" si="24"/>
        <v>2.5285569209579384</v>
      </c>
      <c r="M53" s="27"/>
      <c r="T53" s="72">
        <f t="shared" si="26"/>
        <v>2.5285569209579384</v>
      </c>
      <c r="U53" s="68">
        <f t="shared" si="23"/>
        <v>2.1468907531937189</v>
      </c>
      <c r="V53" s="73">
        <f t="shared" si="23"/>
        <v>1.8072462845335879</v>
      </c>
      <c r="W53" s="76">
        <f t="shared" si="23"/>
        <v>1.5762214548504063</v>
      </c>
      <c r="X53" s="80">
        <f t="shared" si="23"/>
        <v>1.5762214548504063</v>
      </c>
      <c r="Y53" s="73">
        <f t="shared" ref="Y53" si="32">(0.054*(Y35*1.32))+0.9</f>
        <v>1.8072462845335879</v>
      </c>
      <c r="Z53" s="68">
        <f t="shared" ref="V53:AA55" si="33">(0.054*(Z35*1.32))+0.9</f>
        <v>2.1468907531937189</v>
      </c>
      <c r="AA53" s="72">
        <f t="shared" si="33"/>
        <v>2.5285569209579384</v>
      </c>
      <c r="AD53" s="11"/>
      <c r="AE53" s="11"/>
      <c r="AF53" s="11"/>
      <c r="AG53" s="11"/>
      <c r="AH53" s="11"/>
      <c r="AI53" s="11"/>
      <c r="AJ53" s="11"/>
      <c r="AK53" s="11"/>
      <c r="AL53" s="11"/>
      <c r="AP53" s="11"/>
      <c r="AQ53" s="11"/>
    </row>
    <row r="54" spans="2:43">
      <c r="E54" s="71"/>
      <c r="F54" s="68">
        <f t="shared" si="24"/>
        <v>2.4120771408893131</v>
      </c>
      <c r="G54" s="68">
        <f t="shared" si="24"/>
        <v>2.1468907531937189</v>
      </c>
      <c r="H54" s="75">
        <f t="shared" si="24"/>
        <v>1.9903743327866814</v>
      </c>
      <c r="I54" s="79">
        <f t="shared" si="24"/>
        <v>1.9903743327866814</v>
      </c>
      <c r="J54" s="68">
        <f t="shared" si="24"/>
        <v>2.1468907531937189</v>
      </c>
      <c r="K54" s="68">
        <f t="shared" si="24"/>
        <v>2.4120771408893131</v>
      </c>
      <c r="U54" s="68">
        <f>(0.054*(U36*1.32))+0.9</f>
        <v>2.4120771408893131</v>
      </c>
      <c r="V54" s="68">
        <f t="shared" si="33"/>
        <v>2.1468907531937189</v>
      </c>
      <c r="W54" s="75">
        <f t="shared" si="33"/>
        <v>1.9903743327866814</v>
      </c>
      <c r="X54" s="79">
        <f t="shared" si="33"/>
        <v>1.9903743327866814</v>
      </c>
      <c r="Y54" s="68">
        <f t="shared" si="33"/>
        <v>2.1468907531937189</v>
      </c>
      <c r="Z54" s="68">
        <f t="shared" si="33"/>
        <v>2.4120771408893131</v>
      </c>
      <c r="AD54" s="11"/>
      <c r="AE54" s="11"/>
      <c r="AF54" s="11"/>
      <c r="AG54" s="11"/>
      <c r="AH54" s="11"/>
      <c r="AI54" s="11"/>
      <c r="AJ54" s="11"/>
      <c r="AK54" s="11"/>
      <c r="AL54" s="11"/>
      <c r="AP54" s="11"/>
      <c r="AQ54" s="11"/>
    </row>
    <row r="55" spans="2:43">
      <c r="G55" s="72">
        <f t="shared" si="24"/>
        <v>2.5285569209579384</v>
      </c>
      <c r="H55" s="74">
        <f t="shared" si="24"/>
        <v>2.4120771408893131</v>
      </c>
      <c r="I55" s="78">
        <f t="shared" si="24"/>
        <v>2.4120771408893131</v>
      </c>
      <c r="J55" s="72">
        <f t="shared" si="24"/>
        <v>2.5285569209579384</v>
      </c>
      <c r="V55" s="82">
        <f t="shared" si="33"/>
        <v>2.5285569209579384</v>
      </c>
      <c r="W55" s="94">
        <f t="shared" si="33"/>
        <v>2.4120771408893131</v>
      </c>
      <c r="X55" s="98">
        <f t="shared" si="33"/>
        <v>2.4120771408893131</v>
      </c>
      <c r="Y55" s="82">
        <f t="shared" si="33"/>
        <v>2.5285569209579384</v>
      </c>
      <c r="AC55" s="11"/>
      <c r="AE55" s="11"/>
      <c r="AF55" s="11"/>
      <c r="AG55" s="11"/>
      <c r="AH55" s="11"/>
      <c r="AI55" s="11"/>
      <c r="AJ55" s="11"/>
      <c r="AK55" s="11"/>
      <c r="AL55" s="11"/>
      <c r="AP55" s="11"/>
      <c r="AQ55" s="11"/>
    </row>
    <row r="56" spans="2:43">
      <c r="I56" s="81"/>
      <c r="X56" s="81"/>
      <c r="AC56" s="11"/>
      <c r="AE56" s="11"/>
      <c r="AF56" s="11"/>
      <c r="AG56" s="11"/>
      <c r="AH56" s="11"/>
      <c r="AI56" s="11"/>
      <c r="AJ56" s="11"/>
      <c r="AK56" s="11"/>
      <c r="AL56" s="11"/>
      <c r="AP56" s="11"/>
      <c r="AQ56" s="11"/>
    </row>
    <row r="57" spans="2:43">
      <c r="I57" s="43"/>
      <c r="X57" s="43"/>
      <c r="AD57" s="11"/>
      <c r="AE57" s="11"/>
      <c r="AF57" s="11"/>
      <c r="AG57" s="11"/>
      <c r="AH57" s="11"/>
      <c r="AI57" s="11"/>
      <c r="AJ57" s="11"/>
      <c r="AK57" s="11"/>
      <c r="AL57" s="11"/>
      <c r="AP57" s="11"/>
      <c r="AQ57" s="11"/>
    </row>
    <row r="58" spans="2:43">
      <c r="AD58" s="11"/>
      <c r="AE58" s="11"/>
      <c r="AF58" s="11"/>
      <c r="AG58" s="11"/>
      <c r="AH58" s="11"/>
      <c r="AI58" s="11"/>
      <c r="AJ58" s="11"/>
      <c r="AK58" s="11"/>
      <c r="AL58" s="11"/>
      <c r="AP58" s="11"/>
      <c r="AQ58" s="11"/>
    </row>
    <row r="59" spans="2:43">
      <c r="AE59" s="11"/>
      <c r="AF59" s="11"/>
      <c r="AG59" s="11"/>
      <c r="AH59" s="11"/>
      <c r="AI59" s="11"/>
      <c r="AJ59" s="11"/>
      <c r="AK59" s="11"/>
      <c r="AL59" s="11"/>
      <c r="AP59" s="11"/>
      <c r="AQ59" s="11"/>
    </row>
    <row r="60" spans="2:43">
      <c r="B60" t="s">
        <v>10</v>
      </c>
      <c r="AE60" s="11"/>
      <c r="AF60" s="11"/>
      <c r="AG60" s="11"/>
      <c r="AH60" s="11"/>
      <c r="AI60" s="11"/>
      <c r="AJ60" s="11"/>
      <c r="AK60" s="11"/>
      <c r="AL60" s="11"/>
    </row>
    <row r="62" spans="2:43">
      <c r="B62" t="s">
        <v>11</v>
      </c>
    </row>
    <row r="65" spans="4:28">
      <c r="I65" s="43"/>
      <c r="X65" s="43"/>
    </row>
    <row r="66" spans="4:28">
      <c r="I66" s="77"/>
      <c r="X66" s="77"/>
    </row>
    <row r="67" spans="4:28">
      <c r="G67" s="35">
        <f>(-1.5*(G30*1.32))-14.8</f>
        <v>-60.037692248831618</v>
      </c>
      <c r="H67" s="36">
        <f>(-1.5*(H30*1.32))-14.8</f>
        <v>-56.80214280248093</v>
      </c>
      <c r="I67" s="102">
        <f t="shared" ref="I67:J67" si="34">(-1.5*(I30*1.32))-14.8</f>
        <v>-56.80214280248093</v>
      </c>
      <c r="J67" s="35">
        <f t="shared" si="34"/>
        <v>-60.037692248831618</v>
      </c>
      <c r="V67" s="35">
        <f>(-1.5*(V30*1.32))-14.8</f>
        <v>-60.037692248831618</v>
      </c>
      <c r="W67" s="36">
        <f t="shared" ref="W67:Y67" si="35">(-1.5*(W30*1.32))-14.8</f>
        <v>-56.80214280248093</v>
      </c>
      <c r="X67" s="102">
        <f t="shared" si="35"/>
        <v>-56.80214280248093</v>
      </c>
      <c r="Y67" s="35">
        <f t="shared" si="35"/>
        <v>-60.037692248831618</v>
      </c>
    </row>
    <row r="68" spans="4:28">
      <c r="F68" s="55">
        <f>(-1.5*(F31*1.32))-14.8</f>
        <v>-56.80214280248093</v>
      </c>
      <c r="G68" s="55">
        <f t="shared" ref="G68:K71" si="36">(-1.5*(G31*1.32))-14.8</f>
        <v>-49.435854255381088</v>
      </c>
      <c r="H68" s="56">
        <f t="shared" si="36"/>
        <v>-45.088175910741143</v>
      </c>
      <c r="I68" s="103">
        <f t="shared" si="36"/>
        <v>-45.088175910741143</v>
      </c>
      <c r="J68" s="55">
        <f t="shared" si="36"/>
        <v>-49.435854255381088</v>
      </c>
      <c r="K68" s="55">
        <f t="shared" si="36"/>
        <v>-56.80214280248093</v>
      </c>
      <c r="U68" s="55">
        <f>(-1.5*(U31*1.32))-14.8</f>
        <v>-56.80214280248093</v>
      </c>
      <c r="V68" s="55">
        <f t="shared" ref="V68:AA69" si="37">(-1.5*(V31*1.32))-14.8</f>
        <v>-49.435854255381088</v>
      </c>
      <c r="W68" s="56">
        <f t="shared" si="37"/>
        <v>-45.088175910741143</v>
      </c>
      <c r="X68" s="103">
        <f t="shared" si="37"/>
        <v>-45.088175910741143</v>
      </c>
      <c r="Y68" s="55">
        <f t="shared" si="37"/>
        <v>-49.435854255381088</v>
      </c>
      <c r="Z68" s="55">
        <f t="shared" si="37"/>
        <v>-56.80214280248093</v>
      </c>
    </row>
    <row r="69" spans="4:28">
      <c r="D69" s="11"/>
      <c r="E69" s="37">
        <f>(-1.5*(E32*1.32))-14.8</f>
        <v>-60.037692248831618</v>
      </c>
      <c r="F69" s="55">
        <f t="shared" ref="F69:K74" si="38">(-1.5*(F32*1.32))-14.8</f>
        <v>-49.435854255381088</v>
      </c>
      <c r="G69" s="31">
        <f t="shared" si="36"/>
        <v>-40.001285681488554</v>
      </c>
      <c r="H69" s="32">
        <f t="shared" si="36"/>
        <v>-33.583929301400175</v>
      </c>
      <c r="I69" s="104">
        <f t="shared" si="36"/>
        <v>-33.583929301400175</v>
      </c>
      <c r="J69" s="31">
        <f t="shared" si="36"/>
        <v>-40.001285681488554</v>
      </c>
      <c r="K69" s="55">
        <f t="shared" ref="K69:L69" si="39">(-1.5*(K32*1.32))-14.8</f>
        <v>-49.435854255381088</v>
      </c>
      <c r="L69" s="37">
        <f t="shared" si="39"/>
        <v>-60.037692248831618</v>
      </c>
      <c r="T69" s="37">
        <f>(-1.5*(T32*1.32))-14.8</f>
        <v>-60.037692248831618</v>
      </c>
      <c r="U69" s="55">
        <f t="shared" ref="U69:AA74" si="40">(-1.5*(U32*1.32))-14.8</f>
        <v>-49.435854255381088</v>
      </c>
      <c r="V69" s="31">
        <f t="shared" si="37"/>
        <v>-40.001285681488554</v>
      </c>
      <c r="W69" s="32">
        <f t="shared" si="37"/>
        <v>-33.583929301400175</v>
      </c>
      <c r="X69" s="104">
        <f t="shared" si="37"/>
        <v>-33.583929301400175</v>
      </c>
      <c r="Y69" s="31">
        <f t="shared" si="37"/>
        <v>-40.001285681488554</v>
      </c>
      <c r="Z69" s="55">
        <f t="shared" si="37"/>
        <v>-49.435854255381088</v>
      </c>
      <c r="AA69" s="37">
        <f t="shared" si="37"/>
        <v>-60.037692248831618</v>
      </c>
    </row>
    <row r="70" spans="4:28" ht="14.25" thickBot="1">
      <c r="D70" s="8"/>
      <c r="E70" s="38">
        <f t="shared" ref="E70:E72" si="41">(-1.5*(E33*1.32))-14.8</f>
        <v>-56.80214280248093</v>
      </c>
      <c r="F70" s="23"/>
      <c r="G70" s="33">
        <f t="shared" ref="G70" si="42">(-1.5*(G33*1.32))-14.8</f>
        <v>-33.583929301400175</v>
      </c>
      <c r="H70" s="99">
        <f t="shared" si="36"/>
        <v>-23.200428560496185</v>
      </c>
      <c r="I70" s="105">
        <f t="shared" si="36"/>
        <v>-23.200428560496185</v>
      </c>
      <c r="J70" s="33">
        <f t="shared" ref="J70" si="43">(-1.5*(J33*1.32))-14.8</f>
        <v>-33.583929301400175</v>
      </c>
      <c r="K70" s="57">
        <f t="shared" ref="K70:M71" si="44">(-1.5*(K33*1.32))-14.8</f>
        <v>-45.088175910741143</v>
      </c>
      <c r="L70" s="38">
        <f t="shared" si="44"/>
        <v>-56.80214280248093</v>
      </c>
      <c r="M70" s="40">
        <f t="shared" si="44"/>
        <v>-68.588987720536252</v>
      </c>
      <c r="N70" s="22"/>
      <c r="R70" s="8"/>
      <c r="S70" s="40">
        <f>(-1.5*(S33*1.32))-14.8</f>
        <v>-68.588987720536252</v>
      </c>
      <c r="T70" s="38">
        <f t="shared" ref="T70:T72" si="45">(-1.5*(T33*1.32))-14.8</f>
        <v>-56.80214280248093</v>
      </c>
      <c r="U70" s="57">
        <f t="shared" si="40"/>
        <v>-45.088175910741143</v>
      </c>
      <c r="V70" s="33">
        <f t="shared" si="40"/>
        <v>-33.583929301400175</v>
      </c>
      <c r="W70" s="29">
        <f>(-1.5*(W33*1.32))-14.8</f>
        <v>-23.200428560496185</v>
      </c>
      <c r="X70" s="110">
        <f>(-1.5*(X33*1.32))-14.8</f>
        <v>-23.200428560496185</v>
      </c>
      <c r="Y70" s="33">
        <f t="shared" ref="Y70" si="46">(-1.5*(Y33*1.32))-14.8</f>
        <v>-33.583929301400175</v>
      </c>
      <c r="Z70" s="23"/>
      <c r="AA70" s="38">
        <f t="shared" ref="AA70" si="47">(-1.5*(AA33*1.32))-14.8</f>
        <v>-56.80214280248093</v>
      </c>
      <c r="AB70" s="10"/>
    </row>
    <row r="71" spans="4:28" ht="14.25" thickBot="1">
      <c r="D71" s="11"/>
      <c r="E71" s="39">
        <f t="shared" si="41"/>
        <v>-56.80214280248093</v>
      </c>
      <c r="F71" s="24"/>
      <c r="G71" s="34">
        <f t="shared" ref="G71" si="48">(-1.5*(G34*1.32))-14.8</f>
        <v>-33.583929301400175</v>
      </c>
      <c r="H71" s="100">
        <f t="shared" si="36"/>
        <v>-23.200428560496185</v>
      </c>
      <c r="I71" s="106">
        <f t="shared" si="36"/>
        <v>-23.200428560496185</v>
      </c>
      <c r="J71" s="34">
        <f t="shared" ref="J71" si="49">(-1.5*(J34*1.32))-14.8</f>
        <v>-33.583929301400175</v>
      </c>
      <c r="K71" s="58">
        <f t="shared" ref="K71:L71" si="50">(-1.5*(K34*1.32))-14.8</f>
        <v>-45.088175910741143</v>
      </c>
      <c r="L71" s="39">
        <f t="shared" si="50"/>
        <v>-56.80214280248093</v>
      </c>
      <c r="M71" s="41">
        <f t="shared" si="44"/>
        <v>-68.588987720536252</v>
      </c>
      <c r="S71" s="108">
        <f>(-1.5*(S34*1.32))-14.8</f>
        <v>-68.588987720536252</v>
      </c>
      <c r="T71" s="39">
        <f t="shared" si="45"/>
        <v>-56.80214280248093</v>
      </c>
      <c r="U71" s="58">
        <f t="shared" si="40"/>
        <v>-45.088175910741143</v>
      </c>
      <c r="V71" s="34">
        <f t="shared" si="40"/>
        <v>-33.583929301400175</v>
      </c>
      <c r="W71" s="109">
        <f>(-1.5*(W34*1.32))-14.8</f>
        <v>-23.200428560496185</v>
      </c>
      <c r="X71" s="111">
        <f>(-1.5*(X34*1.32))-14.8</f>
        <v>-23.200428560496185</v>
      </c>
      <c r="Y71" s="34">
        <f t="shared" ref="Y71" si="51">(-1.5*(Y34*1.32))-14.8</f>
        <v>-33.583929301400175</v>
      </c>
      <c r="Z71" s="24"/>
      <c r="AA71" s="39">
        <f t="shared" ref="AA71" si="52">(-1.5*(AA34*1.32))-14.8</f>
        <v>-56.80214280248093</v>
      </c>
    </row>
    <row r="72" spans="4:28">
      <c r="E72" s="37">
        <f t="shared" si="41"/>
        <v>-60.037692248831618</v>
      </c>
      <c r="F72" s="55">
        <f t="shared" si="38"/>
        <v>-49.435854255381088</v>
      </c>
      <c r="G72" s="31">
        <f t="shared" si="38"/>
        <v>-40.001285681488554</v>
      </c>
      <c r="H72" s="32">
        <f t="shared" si="38"/>
        <v>-33.583929301400175</v>
      </c>
      <c r="I72" s="104">
        <f t="shared" si="38"/>
        <v>-33.583929301400175</v>
      </c>
      <c r="J72" s="31">
        <f t="shared" si="38"/>
        <v>-40.001285681488554</v>
      </c>
      <c r="K72" s="55">
        <f t="shared" ref="K72:L72" si="53">(-1.5*(K35*1.32))-14.8</f>
        <v>-49.435854255381088</v>
      </c>
      <c r="L72" s="37">
        <f t="shared" si="53"/>
        <v>-60.037692248831618</v>
      </c>
      <c r="M72" s="27"/>
      <c r="T72" s="37">
        <f t="shared" si="45"/>
        <v>-60.037692248831618</v>
      </c>
      <c r="U72" s="55">
        <f t="shared" si="40"/>
        <v>-49.435854255381088</v>
      </c>
      <c r="V72" s="31">
        <f t="shared" si="40"/>
        <v>-40.001285681488554</v>
      </c>
      <c r="W72" s="32">
        <f t="shared" si="40"/>
        <v>-33.583929301400175</v>
      </c>
      <c r="X72" s="104">
        <f t="shared" si="40"/>
        <v>-33.583929301400175</v>
      </c>
      <c r="Y72" s="31">
        <f t="shared" si="40"/>
        <v>-40.001285681488554</v>
      </c>
      <c r="Z72" s="55">
        <f t="shared" si="40"/>
        <v>-49.435854255381088</v>
      </c>
      <c r="AA72" s="37">
        <f t="shared" si="40"/>
        <v>-60.037692248831618</v>
      </c>
    </row>
    <row r="73" spans="4:28">
      <c r="F73" s="55">
        <f t="shared" si="38"/>
        <v>-56.80214280248093</v>
      </c>
      <c r="G73" s="55">
        <f t="shared" si="38"/>
        <v>-49.435854255381088</v>
      </c>
      <c r="H73" s="56">
        <f t="shared" si="38"/>
        <v>-45.088175910741143</v>
      </c>
      <c r="I73" s="103">
        <f t="shared" si="38"/>
        <v>-45.088175910741143</v>
      </c>
      <c r="J73" s="55">
        <f t="shared" si="38"/>
        <v>-49.435854255381088</v>
      </c>
      <c r="K73" s="55">
        <f t="shared" si="38"/>
        <v>-56.80214280248093</v>
      </c>
      <c r="U73" s="55">
        <f t="shared" si="40"/>
        <v>-56.80214280248093</v>
      </c>
      <c r="V73" s="55">
        <f t="shared" si="40"/>
        <v>-49.435854255381088</v>
      </c>
      <c r="W73" s="56">
        <f t="shared" si="40"/>
        <v>-45.088175910741143</v>
      </c>
      <c r="X73" s="103">
        <f t="shared" si="40"/>
        <v>-45.088175910741143</v>
      </c>
      <c r="Y73" s="55">
        <f t="shared" si="40"/>
        <v>-49.435854255381088</v>
      </c>
      <c r="Z73" s="55">
        <f t="shared" si="40"/>
        <v>-56.80214280248093</v>
      </c>
    </row>
    <row r="74" spans="4:28">
      <c r="G74" s="37">
        <f t="shared" si="38"/>
        <v>-60.037692248831618</v>
      </c>
      <c r="H74" s="101">
        <f t="shared" si="38"/>
        <v>-56.80214280248093</v>
      </c>
      <c r="I74" s="107">
        <f t="shared" si="38"/>
        <v>-56.80214280248093</v>
      </c>
      <c r="J74" s="37">
        <f t="shared" si="38"/>
        <v>-60.037692248831618</v>
      </c>
      <c r="V74" s="37">
        <f t="shared" si="40"/>
        <v>-60.037692248831618</v>
      </c>
      <c r="W74" s="101">
        <f t="shared" si="40"/>
        <v>-56.80214280248093</v>
      </c>
      <c r="X74" s="107">
        <f t="shared" si="40"/>
        <v>-56.80214280248093</v>
      </c>
      <c r="Y74" s="37">
        <f t="shared" si="40"/>
        <v>-60.037692248831618</v>
      </c>
    </row>
    <row r="75" spans="4:28">
      <c r="I75" s="81"/>
      <c r="X75" s="81"/>
    </row>
    <row r="76" spans="4:28">
      <c r="I76" s="43"/>
      <c r="X76" s="43"/>
    </row>
    <row r="82" spans="2:28">
      <c r="B82" t="s">
        <v>13</v>
      </c>
    </row>
    <row r="83" spans="2:28">
      <c r="C83" t="s">
        <v>15</v>
      </c>
    </row>
    <row r="84" spans="2:28">
      <c r="B84" t="s">
        <v>35</v>
      </c>
      <c r="C84" t="s">
        <v>20</v>
      </c>
    </row>
    <row r="88" spans="2:28">
      <c r="C88" t="s">
        <v>3</v>
      </c>
      <c r="I88" s="11"/>
      <c r="R88" t="s">
        <v>0</v>
      </c>
      <c r="X88" s="11"/>
    </row>
    <row r="89" spans="2:28">
      <c r="I89" s="14"/>
      <c r="X89" s="14"/>
    </row>
    <row r="90" spans="2:28">
      <c r="I90" s="15"/>
      <c r="X90" s="15"/>
    </row>
    <row r="91" spans="2:28">
      <c r="G91" s="2">
        <f>(((G6-1)-G67)/G48)+4.7</f>
        <v>40.308331179952653</v>
      </c>
      <c r="H91" s="2">
        <f t="shared" ref="H91:J91" si="54">(((H6-1)-H67)/H48)+4.7</f>
        <v>39.857309592186212</v>
      </c>
      <c r="I91" s="2">
        <f t="shared" si="54"/>
        <v>40.27189003119792</v>
      </c>
      <c r="J91" s="2">
        <f t="shared" si="54"/>
        <v>39.121883694774638</v>
      </c>
      <c r="V91" s="2">
        <f>(((V6-1)-V67)/V48)+4.7</f>
        <v>39.912848684893312</v>
      </c>
      <c r="W91" s="2">
        <f t="shared" ref="W91:Y91" si="55">(((W6-1)-W67)/W48)+4.7</f>
        <v>40.27189003119792</v>
      </c>
      <c r="X91" s="2">
        <f t="shared" si="55"/>
        <v>40.686470470209628</v>
      </c>
      <c r="Y91" s="2">
        <f t="shared" si="55"/>
        <v>38.726401199715305</v>
      </c>
    </row>
    <row r="92" spans="2:28">
      <c r="F92" s="2">
        <f t="shared" ref="E92:M98" si="56">(((F7-1)-F68)/F49)+4.7</f>
        <v>40.686470470209628</v>
      </c>
      <c r="G92" s="2">
        <f t="shared" si="56"/>
        <v>41.234627641718504</v>
      </c>
      <c r="H92" s="2">
        <f t="shared" si="56"/>
        <v>42.425655256823859</v>
      </c>
      <c r="I92" s="2">
        <f t="shared" si="56"/>
        <v>42.425655256823859</v>
      </c>
      <c r="J92" s="2">
        <f t="shared" si="56"/>
        <v>41.700417528098328</v>
      </c>
      <c r="K92" s="2">
        <f t="shared" si="56"/>
        <v>40.27189003119792</v>
      </c>
      <c r="U92" s="2">
        <f t="shared" ref="S92:Z98" si="57">(((U7-1)-U68)/U49)+4.7</f>
        <v>41.101050909221335</v>
      </c>
      <c r="V92" s="2">
        <f t="shared" si="57"/>
        <v>41.700417528098328</v>
      </c>
      <c r="W92" s="2">
        <f t="shared" si="57"/>
        <v>42.928073311321135</v>
      </c>
      <c r="X92" s="2">
        <f t="shared" si="57"/>
        <v>42.928073311321135</v>
      </c>
      <c r="Y92" s="2">
        <f t="shared" si="57"/>
        <v>42.166207414478151</v>
      </c>
      <c r="Z92" s="2">
        <f t="shared" si="57"/>
        <v>40.686470470209628</v>
      </c>
    </row>
    <row r="93" spans="2:28">
      <c r="D93" s="11"/>
      <c r="E93" s="2">
        <f t="shared" si="56"/>
        <v>40.703813675011986</v>
      </c>
      <c r="F93" s="2">
        <f t="shared" si="56"/>
        <v>42.166207414478151</v>
      </c>
      <c r="G93" s="2">
        <f t="shared" si="56"/>
        <v>44.540328513980356</v>
      </c>
      <c r="H93" s="2">
        <f t="shared" si="56"/>
        <v>44.405035804971838</v>
      </c>
      <c r="I93" s="2">
        <f t="shared" si="56"/>
        <v>45.039464423439604</v>
      </c>
      <c r="J93" s="2">
        <f t="shared" si="56"/>
        <v>43.987000498558217</v>
      </c>
      <c r="K93" s="2">
        <f t="shared" si="56"/>
        <v>42.166207414478151</v>
      </c>
      <c r="L93" s="2">
        <f t="shared" si="56"/>
        <v>40.308331179952653</v>
      </c>
      <c r="T93" s="2">
        <f t="shared" si="57"/>
        <v>40.703813675011986</v>
      </c>
      <c r="U93" s="2">
        <f t="shared" si="57"/>
        <v>42.166207414478151</v>
      </c>
      <c r="V93" s="2">
        <f t="shared" si="57"/>
        <v>44.540328513980356</v>
      </c>
      <c r="W93" s="2">
        <f t="shared" si="57"/>
        <v>45.67389304190737</v>
      </c>
      <c r="X93" s="2">
        <f t="shared" si="57"/>
        <v>45.67389304190737</v>
      </c>
      <c r="Y93" s="2">
        <f t="shared" si="57"/>
        <v>43.433672483136085</v>
      </c>
      <c r="Z93" s="2">
        <f t="shared" ref="Z93:AA93" si="58">(((Z8-1)-Z69)/Z50)+4.7</f>
        <v>42.631997300857975</v>
      </c>
      <c r="AA93" s="2">
        <f t="shared" si="58"/>
        <v>40.308331179952653</v>
      </c>
    </row>
    <row r="94" spans="2:28" ht="14.25" thickBot="1">
      <c r="C94" s="11"/>
      <c r="D94" s="8"/>
      <c r="E94" s="2">
        <f t="shared" si="56"/>
        <v>40.686470470209628</v>
      </c>
      <c r="F94" s="2"/>
      <c r="G94" s="2">
        <f t="shared" si="56"/>
        <v>45.039464423439604</v>
      </c>
      <c r="H94" s="2">
        <f t="shared" si="56"/>
        <v>49.776291679516603</v>
      </c>
      <c r="I94" s="2">
        <f t="shared" si="56"/>
        <v>50.607951001715584</v>
      </c>
      <c r="J94" s="2">
        <f t="shared" si="56"/>
        <v>45.67389304190737</v>
      </c>
      <c r="K94" s="2">
        <f t="shared" si="56"/>
        <v>42.425655256823859</v>
      </c>
      <c r="L94" s="2">
        <f t="shared" si="56"/>
        <v>40.27189003119792</v>
      </c>
      <c r="M94" s="2">
        <f t="shared" si="56"/>
        <v>39.458448756199843</v>
      </c>
      <c r="N94" s="22"/>
      <c r="O94" s="11"/>
      <c r="R94" s="8"/>
      <c r="S94" s="2">
        <f t="shared" si="57"/>
        <v>38.753330475551152</v>
      </c>
      <c r="T94" s="2">
        <f t="shared" si="57"/>
        <v>41.101050909221335</v>
      </c>
      <c r="U94" s="2">
        <f t="shared" si="57"/>
        <v>42.928073311321135</v>
      </c>
      <c r="V94" s="2">
        <f t="shared" si="57"/>
        <v>46.308321660375142</v>
      </c>
      <c r="W94" s="2">
        <f t="shared" si="57"/>
        <v>50.607951001715584</v>
      </c>
      <c r="X94" s="2">
        <f t="shared" si="57"/>
        <v>50.607951001715584</v>
      </c>
      <c r="Y94" s="2">
        <f t="shared" si="57"/>
        <v>45.67389304190737</v>
      </c>
      <c r="Z94" s="2"/>
      <c r="AA94" s="2">
        <f t="shared" ref="AA94" si="59">(((AA9-1)-AA70)/AA51)+4.7</f>
        <v>40.686470470209628</v>
      </c>
      <c r="AB94" s="10"/>
    </row>
    <row r="95" spans="2:28">
      <c r="D95" s="11"/>
      <c r="E95" s="2">
        <f t="shared" ref="E95" si="60">(((E10-1)-E71)/E52)+4.7</f>
        <v>41.101050909221335</v>
      </c>
      <c r="F95" s="2"/>
      <c r="G95" s="2">
        <f t="shared" si="56"/>
        <v>46.942750278842908</v>
      </c>
      <c r="H95" s="2">
        <f t="shared" si="56"/>
        <v>51.439610323914565</v>
      </c>
      <c r="I95" s="2">
        <f t="shared" si="56"/>
        <v>50.607951001715584</v>
      </c>
      <c r="J95" s="2">
        <f t="shared" si="56"/>
        <v>46.308321660375142</v>
      </c>
      <c r="K95" s="2">
        <f t="shared" ref="K95:L95" si="61">(((K10-1)-K71)/K52)+4.7</f>
        <v>43.932909420315688</v>
      </c>
      <c r="L95" s="2">
        <f t="shared" si="61"/>
        <v>40.686470470209628</v>
      </c>
      <c r="M95" s="1">
        <f t="shared" si="56"/>
        <v>39.105889615875498</v>
      </c>
      <c r="S95" s="1">
        <f t="shared" si="57"/>
        <v>39.458448756199843</v>
      </c>
      <c r="T95" s="2">
        <f t="shared" si="57"/>
        <v>39.442729153174497</v>
      </c>
      <c r="U95" s="2">
        <f t="shared" si="57"/>
        <v>43.932909420315688</v>
      </c>
      <c r="V95" s="2">
        <f t="shared" si="57"/>
        <v>46.942750278842908</v>
      </c>
      <c r="W95" s="2">
        <f t="shared" si="57"/>
        <v>51.439610323914565</v>
      </c>
      <c r="X95" s="2">
        <f t="shared" si="57"/>
        <v>51.439610323914565</v>
      </c>
      <c r="Y95" s="2">
        <f t="shared" si="57"/>
        <v>46.942750278842908</v>
      </c>
      <c r="Z95" s="2"/>
      <c r="AA95" s="2">
        <f t="shared" ref="AA95" si="62">(((AA10-1)-AA71)/AA52)+4.7</f>
        <v>41.101050909221335</v>
      </c>
    </row>
    <row r="96" spans="2:28">
      <c r="E96" s="1">
        <f t="shared" ref="E96:F96" si="63">(((E11-1)-E72)/E53)+4.7</f>
        <v>41.49477866513066</v>
      </c>
      <c r="F96" s="2">
        <f t="shared" si="63"/>
        <v>41.700417528098328</v>
      </c>
      <c r="G96" s="2">
        <f t="shared" si="56"/>
        <v>44.540328513980356</v>
      </c>
      <c r="H96" s="2">
        <f t="shared" si="56"/>
        <v>46.942750278842908</v>
      </c>
      <c r="I96" s="2">
        <f t="shared" si="56"/>
        <v>45.67389304190737</v>
      </c>
      <c r="J96" s="2">
        <f t="shared" si="56"/>
        <v>43.987000498558217</v>
      </c>
      <c r="K96" s="2">
        <f t="shared" ref="K96:L96" si="64">(((K11-1)-K72)/K53)+4.7</f>
        <v>42.166207414478151</v>
      </c>
      <c r="L96" s="1">
        <f t="shared" si="64"/>
        <v>39.517366189833979</v>
      </c>
      <c r="M96" s="27"/>
      <c r="T96" s="1">
        <f t="shared" si="57"/>
        <v>39.517366189833979</v>
      </c>
      <c r="U96" s="2">
        <f t="shared" si="57"/>
        <v>42.631997300857975</v>
      </c>
      <c r="V96" s="2">
        <f t="shared" si="57"/>
        <v>44.540328513980356</v>
      </c>
      <c r="W96" s="2">
        <f t="shared" si="57"/>
        <v>45.67389304190737</v>
      </c>
      <c r="X96" s="2">
        <f t="shared" si="57"/>
        <v>46.308321660375142</v>
      </c>
      <c r="Y96" s="2">
        <f t="shared" si="57"/>
        <v>45.646984544824626</v>
      </c>
      <c r="Z96" s="2">
        <f t="shared" ref="Z96:AA96" si="65">(((Z11-1)-Z72)/Z53)+4.7</f>
        <v>42.631997300857975</v>
      </c>
      <c r="AA96" s="1">
        <f t="shared" si="65"/>
        <v>40.308331179952653</v>
      </c>
    </row>
    <row r="97" spans="2:26">
      <c r="F97" s="1">
        <f t="shared" ref="F97" si="66">(((F12-1)-F73)/F54)+4.7</f>
        <v>42.344792226256466</v>
      </c>
      <c r="G97" s="2">
        <f t="shared" si="56"/>
        <v>42.166207414478151</v>
      </c>
      <c r="H97" s="2">
        <f t="shared" si="56"/>
        <v>42.928073311321135</v>
      </c>
      <c r="I97" s="2">
        <f t="shared" si="56"/>
        <v>41.420819147829306</v>
      </c>
      <c r="J97" s="2">
        <f t="shared" si="56"/>
        <v>41.700417528098328</v>
      </c>
      <c r="K97" s="1">
        <f t="shared" ref="K97" si="67">(((K12-1)-K73)/K54)+4.7</f>
        <v>40.686470470209628</v>
      </c>
      <c r="U97" s="1">
        <f t="shared" si="57"/>
        <v>40.686470470209628</v>
      </c>
      <c r="V97" s="2">
        <f t="shared" si="57"/>
        <v>42.166207414478151</v>
      </c>
      <c r="W97" s="2">
        <f t="shared" si="57"/>
        <v>42.928073311321135</v>
      </c>
      <c r="X97" s="2">
        <f t="shared" si="57"/>
        <v>42.425655256823859</v>
      </c>
      <c r="Y97" s="2">
        <f t="shared" si="57"/>
        <v>42.631997300857975</v>
      </c>
      <c r="Z97" s="1">
        <f t="shared" ref="Z97" si="68">(((Z12-1)-Z73)/Z54)+4.7</f>
        <v>41.51563134823305</v>
      </c>
    </row>
    <row r="98" spans="2:26">
      <c r="G98" s="1">
        <f t="shared" si="56"/>
        <v>41.49477866513066</v>
      </c>
      <c r="H98" s="1">
        <f t="shared" si="56"/>
        <v>41.51563134823305</v>
      </c>
      <c r="I98" s="1">
        <f t="shared" si="56"/>
        <v>40.686470470209628</v>
      </c>
      <c r="J98" s="1">
        <f t="shared" si="56"/>
        <v>40.703813675011986</v>
      </c>
      <c r="V98" s="1">
        <f t="shared" si="57"/>
        <v>40.703813675011986</v>
      </c>
      <c r="W98" s="1">
        <f t="shared" si="57"/>
        <v>40.686470470209628</v>
      </c>
      <c r="X98" s="2">
        <f t="shared" si="57"/>
        <v>40.27189003119792</v>
      </c>
      <c r="Y98" s="1">
        <f t="shared" si="57"/>
        <v>40.308331179952653</v>
      </c>
    </row>
    <row r="99" spans="2:26">
      <c r="I99" s="14"/>
      <c r="X99" s="20"/>
    </row>
    <row r="100" spans="2:26">
      <c r="I100" s="14"/>
      <c r="X100" s="14"/>
    </row>
    <row r="102" spans="2:26">
      <c r="B102" t="s">
        <v>21</v>
      </c>
    </row>
    <row r="106" spans="2:26">
      <c r="B106" t="s">
        <v>16</v>
      </c>
    </row>
    <row r="108" spans="2:26">
      <c r="C108" t="s">
        <v>3</v>
      </c>
      <c r="I108" s="11"/>
      <c r="R108" t="s">
        <v>0</v>
      </c>
      <c r="X108" s="11"/>
    </row>
    <row r="109" spans="2:26">
      <c r="I109" s="14"/>
      <c r="X109" s="14"/>
    </row>
    <row r="110" spans="2:26">
      <c r="I110" s="15"/>
      <c r="X110" s="15"/>
    </row>
    <row r="111" spans="2:26">
      <c r="G111" s="112">
        <f>10^(G91*0.1)/1000</f>
        <v>10.735768004322626</v>
      </c>
      <c r="H111" s="112">
        <f t="shared" ref="H111:J111" si="69">10^(H91*0.1)/1000</f>
        <v>9.6767820425520092</v>
      </c>
      <c r="I111" s="112">
        <f t="shared" si="69"/>
        <v>10.646062295469326</v>
      </c>
      <c r="J111" s="112">
        <f t="shared" si="69"/>
        <v>8.1693662996502869</v>
      </c>
      <c r="V111" s="2">
        <f>10^(V91*0.1)/1000</f>
        <v>9.801326768896125</v>
      </c>
      <c r="W111" s="2">
        <f t="shared" ref="W111:Y111" si="70">10^(W91*0.1)/1000</f>
        <v>10.646062295469326</v>
      </c>
      <c r="X111" s="2">
        <f t="shared" si="70"/>
        <v>11.712431043773222</v>
      </c>
      <c r="Y111" s="2">
        <f t="shared" si="70"/>
        <v>7.4583046658088108</v>
      </c>
    </row>
    <row r="112" spans="2:26">
      <c r="F112" s="112">
        <f t="shared" ref="F112:K118" si="71">10^(F92*0.1)/1000</f>
        <v>11.712431043773222</v>
      </c>
      <c r="G112" s="112">
        <f t="shared" si="71"/>
        <v>13.288096218822735</v>
      </c>
      <c r="H112" s="112">
        <f t="shared" si="71"/>
        <v>17.480969927033758</v>
      </c>
      <c r="I112" s="112">
        <f t="shared" si="71"/>
        <v>17.480969927033758</v>
      </c>
      <c r="J112" s="112">
        <f t="shared" si="71"/>
        <v>14.792505955932601</v>
      </c>
      <c r="K112" s="112">
        <f t="shared" si="71"/>
        <v>10.646062295469326</v>
      </c>
      <c r="U112" s="2">
        <f t="shared" ref="U112" si="72">10^(U92*0.1)/1000</f>
        <v>12.885613210578684</v>
      </c>
      <c r="V112" s="2">
        <f t="shared" ref="V112:Y112" si="73">10^(V92*0.1)/1000</f>
        <v>14.792505955932601</v>
      </c>
      <c r="W112" s="2">
        <f t="shared" si="73"/>
        <v>19.624894518062334</v>
      </c>
      <c r="X112" s="2">
        <f t="shared" si="73"/>
        <v>19.624894518062334</v>
      </c>
      <c r="Y112" s="2">
        <f t="shared" si="73"/>
        <v>16.46723720636091</v>
      </c>
      <c r="Z112" s="2">
        <f t="shared" ref="Z112" si="74">10^(Z92*0.1)/1000</f>
        <v>11.712431043773222</v>
      </c>
    </row>
    <row r="113" spans="2:28">
      <c r="D113" s="11"/>
      <c r="E113" s="112">
        <f t="shared" ref="E113:F113" si="75">10^(E93*0.1)/1000</f>
        <v>11.75929722171869</v>
      </c>
      <c r="F113" s="112">
        <f t="shared" si="75"/>
        <v>16.46723720636091</v>
      </c>
      <c r="G113" s="112">
        <f t="shared" si="71"/>
        <v>28.446762795540323</v>
      </c>
      <c r="H113" s="112">
        <f t="shared" si="71"/>
        <v>27.574241855590685</v>
      </c>
      <c r="I113" s="112">
        <f t="shared" si="71"/>
        <v>31.911442955357167</v>
      </c>
      <c r="J113" s="112">
        <f t="shared" si="71"/>
        <v>25.043789793692014</v>
      </c>
      <c r="K113" s="112">
        <f t="shared" ref="K113:L113" si="76">10^(K93*0.1)/1000</f>
        <v>16.46723720636091</v>
      </c>
      <c r="L113" s="112">
        <f t="shared" si="76"/>
        <v>10.735768004322626</v>
      </c>
      <c r="T113" s="2">
        <f t="shared" ref="T113:U113" si="77">10^(T93*0.1)/1000</f>
        <v>11.75929722171869</v>
      </c>
      <c r="U113" s="2">
        <f t="shared" si="77"/>
        <v>16.46723720636091</v>
      </c>
      <c r="V113" s="2">
        <f t="shared" ref="V113:Y113" si="78">10^(V93*0.1)/1000</f>
        <v>28.446762795540323</v>
      </c>
      <c r="W113" s="2">
        <f t="shared" si="78"/>
        <v>36.93085006021834</v>
      </c>
      <c r="X113" s="2">
        <f t="shared" si="78"/>
        <v>36.93085006021834</v>
      </c>
      <c r="Y113" s="2">
        <f t="shared" si="78"/>
        <v>22.047900906635359</v>
      </c>
      <c r="Z113" s="2">
        <f t="shared" ref="Z113:AA113" si="79">10^(Z93*0.1)/1000</f>
        <v>18.331572893624774</v>
      </c>
      <c r="AA113" s="2">
        <f t="shared" si="79"/>
        <v>10.735768004322626</v>
      </c>
    </row>
    <row r="114" spans="2:28" ht="14.25" thickBot="1">
      <c r="C114" s="11"/>
      <c r="D114" s="8"/>
      <c r="E114" s="112">
        <f t="shared" ref="E114" si="80">10^(E94*0.1)/1000</f>
        <v>11.712431043773222</v>
      </c>
      <c r="F114" s="112"/>
      <c r="G114" s="112">
        <f t="shared" si="71"/>
        <v>31.911442955357167</v>
      </c>
      <c r="H114" s="112">
        <f t="shared" si="71"/>
        <v>94.979344495392638</v>
      </c>
      <c r="I114" s="112">
        <f t="shared" si="71"/>
        <v>115.02575701982155</v>
      </c>
      <c r="J114" s="112">
        <f t="shared" si="71"/>
        <v>36.93085006021834</v>
      </c>
      <c r="K114" s="112">
        <f t="shared" ref="K114:M114" si="81">10^(K94*0.1)/1000</f>
        <v>17.480969927033758</v>
      </c>
      <c r="L114" s="112">
        <f t="shared" si="81"/>
        <v>10.646062295469326</v>
      </c>
      <c r="M114" s="112">
        <f t="shared" si="81"/>
        <v>8.8276453200923974</v>
      </c>
      <c r="N114" s="22"/>
      <c r="O114" s="11"/>
      <c r="R114" s="8"/>
      <c r="S114" s="2">
        <f t="shared" ref="S114" si="82">10^(S94*0.1)/1000</f>
        <v>7.5046950151554279</v>
      </c>
      <c r="T114" s="2">
        <f t="shared" ref="T114:U114" si="83">10^(T94*0.1)/1000</f>
        <v>12.885613210578684</v>
      </c>
      <c r="U114" s="2">
        <f t="shared" si="83"/>
        <v>19.624894518062334</v>
      </c>
      <c r="V114" s="2">
        <f t="shared" ref="V114:Y114" si="84">10^(V94*0.1)/1000</f>
        <v>42.7397685550714</v>
      </c>
      <c r="W114" s="2">
        <f t="shared" si="84"/>
        <v>115.02575701982155</v>
      </c>
      <c r="X114" s="2">
        <f t="shared" si="84"/>
        <v>115.02575701982155</v>
      </c>
      <c r="Y114" s="2">
        <f t="shared" si="84"/>
        <v>36.93085006021834</v>
      </c>
      <c r="Z114" s="2"/>
      <c r="AA114" s="2">
        <f t="shared" ref="AA114" si="85">10^(AA94*0.1)/1000</f>
        <v>11.712431043773222</v>
      </c>
      <c r="AB114" s="10"/>
    </row>
    <row r="115" spans="2:28">
      <c r="D115" s="11"/>
      <c r="E115" s="112">
        <f t="shared" ref="E115" si="86">10^(E95*0.1)/1000</f>
        <v>12.885613210578684</v>
      </c>
      <c r="F115" s="112"/>
      <c r="G115" s="112">
        <f t="shared" si="71"/>
        <v>49.462382077924751</v>
      </c>
      <c r="H115" s="112">
        <f t="shared" si="71"/>
        <v>139.30318058390944</v>
      </c>
      <c r="I115" s="112">
        <f t="shared" si="71"/>
        <v>115.02575701982155</v>
      </c>
      <c r="J115" s="112">
        <f t="shared" si="71"/>
        <v>42.7397685550714</v>
      </c>
      <c r="K115" s="112">
        <f t="shared" ref="K115:M115" si="87">10^(K95*0.1)/1000</f>
        <v>24.733805542196333</v>
      </c>
      <c r="L115" s="112">
        <f t="shared" si="87"/>
        <v>11.712431043773222</v>
      </c>
      <c r="M115" s="113">
        <f t="shared" si="87"/>
        <v>8.139335711792306</v>
      </c>
      <c r="S115" s="1">
        <f t="shared" ref="S115" si="88">10^(S95*0.1)/1000</f>
        <v>8.8276453200923974</v>
      </c>
      <c r="T115" s="2">
        <f t="shared" ref="T115:U115" si="89">10^(T95*0.1)/1000</f>
        <v>8.7957507762196325</v>
      </c>
      <c r="U115" s="2">
        <f t="shared" si="89"/>
        <v>24.733805542196333</v>
      </c>
      <c r="V115" s="2">
        <f t="shared" ref="V115:Y115" si="90">10^(V95*0.1)/1000</f>
        <v>49.462382077924751</v>
      </c>
      <c r="W115" s="2">
        <f t="shared" si="90"/>
        <v>139.30318058390944</v>
      </c>
      <c r="X115" s="2">
        <f t="shared" si="90"/>
        <v>139.30318058390944</v>
      </c>
      <c r="Y115" s="2">
        <f t="shared" si="90"/>
        <v>49.462382077924751</v>
      </c>
      <c r="Z115" s="2"/>
      <c r="AA115" s="2">
        <f t="shared" ref="AA115" si="91">10^(AA95*0.1)/1000</f>
        <v>12.885613210578684</v>
      </c>
    </row>
    <row r="116" spans="2:28">
      <c r="E116" s="113">
        <f t="shared" ref="E116" si="92">10^(E96*0.1)/1000</f>
        <v>14.108403322246806</v>
      </c>
      <c r="F116" s="112">
        <f t="shared" ref="F116" si="93">10^(F96*0.1)/1000</f>
        <v>14.792505955932601</v>
      </c>
      <c r="G116" s="112">
        <f t="shared" si="71"/>
        <v>28.446762795540323</v>
      </c>
      <c r="H116" s="112">
        <f t="shared" si="71"/>
        <v>49.462382077924751</v>
      </c>
      <c r="I116" s="112">
        <f t="shared" si="71"/>
        <v>36.93085006021834</v>
      </c>
      <c r="J116" s="112">
        <f t="shared" si="71"/>
        <v>25.043789793692014</v>
      </c>
      <c r="K116" s="112">
        <f t="shared" ref="K116:L116" si="94">10^(K96*0.1)/1000</f>
        <v>16.46723720636091</v>
      </c>
      <c r="L116" s="113">
        <f t="shared" si="94"/>
        <v>8.9482192975854424</v>
      </c>
      <c r="M116" s="27"/>
      <c r="T116" s="1">
        <f t="shared" ref="T116:U116" si="95">10^(T96*0.1)/1000</f>
        <v>8.9482192975854424</v>
      </c>
      <c r="U116" s="2">
        <f t="shared" si="95"/>
        <v>18.331572893624774</v>
      </c>
      <c r="V116" s="2">
        <f t="shared" ref="V116:Y116" si="96">10^(V96*0.1)/1000</f>
        <v>28.446762795540323</v>
      </c>
      <c r="W116" s="2">
        <f t="shared" si="96"/>
        <v>36.93085006021834</v>
      </c>
      <c r="X116" s="2">
        <f t="shared" si="96"/>
        <v>42.7397685550714</v>
      </c>
      <c r="Y116" s="2">
        <f t="shared" si="96"/>
        <v>36.702737234373309</v>
      </c>
      <c r="Z116" s="2">
        <f t="shared" ref="Z116:AA116" si="97">10^(Z96*0.1)/1000</f>
        <v>18.331572893624774</v>
      </c>
      <c r="AA116" s="1">
        <f t="shared" si="97"/>
        <v>10.735768004322626</v>
      </c>
    </row>
    <row r="117" spans="2:28">
      <c r="F117" s="113">
        <f t="shared" ref="F117" si="98">10^(F97*0.1)/1000</f>
        <v>17.158496190418674</v>
      </c>
      <c r="G117" s="112">
        <f t="shared" si="71"/>
        <v>16.46723720636091</v>
      </c>
      <c r="H117" s="112">
        <f t="shared" si="71"/>
        <v>19.624894518062334</v>
      </c>
      <c r="I117" s="112">
        <f t="shared" si="71"/>
        <v>13.870174175429099</v>
      </c>
      <c r="J117" s="112">
        <f t="shared" si="71"/>
        <v>14.792505955932601</v>
      </c>
      <c r="K117" s="113">
        <f t="shared" ref="K117" si="99">10^(K97*0.1)/1000</f>
        <v>11.712431043773222</v>
      </c>
      <c r="U117" s="1">
        <f t="shared" ref="U117" si="100">10^(U97*0.1)/1000</f>
        <v>11.712431043773222</v>
      </c>
      <c r="V117" s="2">
        <f t="shared" ref="V117:Y117" si="101">10^(V97*0.1)/1000</f>
        <v>16.46723720636091</v>
      </c>
      <c r="W117" s="2">
        <f t="shared" si="101"/>
        <v>19.624894518062334</v>
      </c>
      <c r="X117" s="2">
        <f t="shared" si="101"/>
        <v>17.480969927033758</v>
      </c>
      <c r="Y117" s="2">
        <f t="shared" si="101"/>
        <v>18.331572893624774</v>
      </c>
      <c r="Z117" s="1">
        <f t="shared" ref="Z117" si="102">10^(Z97*0.1)/1000</f>
        <v>14.176307821330767</v>
      </c>
    </row>
    <row r="118" spans="2:28">
      <c r="G118" s="113">
        <f t="shared" si="71"/>
        <v>14.108403322246806</v>
      </c>
      <c r="H118" s="113">
        <f t="shared" si="71"/>
        <v>14.176307821330767</v>
      </c>
      <c r="I118" s="113">
        <f t="shared" si="71"/>
        <v>11.712431043773222</v>
      </c>
      <c r="J118" s="113">
        <f t="shared" si="71"/>
        <v>11.75929722171869</v>
      </c>
      <c r="V118" s="1">
        <f t="shared" ref="V118:Y118" si="103">10^(V98*0.1)/1000</f>
        <v>11.75929722171869</v>
      </c>
      <c r="W118" s="1">
        <f t="shared" si="103"/>
        <v>11.712431043773222</v>
      </c>
      <c r="X118" s="1">
        <f t="shared" si="103"/>
        <v>10.646062295469326</v>
      </c>
      <c r="Y118" s="1">
        <f t="shared" si="103"/>
        <v>10.735768004322626</v>
      </c>
    </row>
    <row r="119" spans="2:28">
      <c r="I119" s="14"/>
      <c r="X119" s="14"/>
    </row>
    <row r="120" spans="2:28">
      <c r="I120" s="14"/>
      <c r="X120" s="14"/>
    </row>
    <row r="122" spans="2:28">
      <c r="B122" t="s">
        <v>19</v>
      </c>
    </row>
    <row r="123" spans="2:28">
      <c r="B123" t="s">
        <v>17</v>
      </c>
    </row>
    <row r="124" spans="2:28">
      <c r="C124" t="s">
        <v>0</v>
      </c>
    </row>
    <row r="125" spans="2:28">
      <c r="C125" s="120">
        <f>SUM(R110:AA119)</f>
        <v>1454.4138707004452</v>
      </c>
    </row>
    <row r="126" spans="2:28">
      <c r="C126" t="s">
        <v>18</v>
      </c>
      <c r="D126" s="119">
        <f>C125*1000</f>
        <v>1454413.8707004453</v>
      </c>
    </row>
    <row r="127" spans="2:28">
      <c r="C127" t="s">
        <v>3</v>
      </c>
    </row>
    <row r="128" spans="2:28">
      <c r="C128" s="120">
        <f>SUM(D111:N118)</f>
        <v>1364.1338969197768</v>
      </c>
    </row>
    <row r="129" spans="2:23">
      <c r="C129" t="s">
        <v>18</v>
      </c>
      <c r="D129" s="119">
        <f>C128*1000</f>
        <v>1364133.8969197769</v>
      </c>
    </row>
    <row r="131" spans="2:23">
      <c r="B131" t="s">
        <v>19</v>
      </c>
    </row>
    <row r="132" spans="2:23">
      <c r="B132" t="s">
        <v>41</v>
      </c>
    </row>
    <row r="134" spans="2:23">
      <c r="B134" t="s">
        <v>39</v>
      </c>
      <c r="D134" s="118">
        <f>(-0.007*S139)+1.4</f>
        <v>1.1227616438356163</v>
      </c>
      <c r="E134" t="s">
        <v>61</v>
      </c>
    </row>
    <row r="136" spans="2:23">
      <c r="B136" t="s">
        <v>42</v>
      </c>
      <c r="C136" t="s">
        <v>56</v>
      </c>
      <c r="D136">
        <f>(-0.26*S141)+0.12</f>
        <v>-3.344164413593631E-2</v>
      </c>
      <c r="E136" t="s">
        <v>55</v>
      </c>
    </row>
    <row r="137" spans="2:23">
      <c r="C137" t="s">
        <v>57</v>
      </c>
      <c r="D137">
        <f>(-0.26*S142)+0.12</f>
        <v>3.9753045506543613E-2</v>
      </c>
    </row>
    <row r="138" spans="2:23">
      <c r="B138" t="s">
        <v>58</v>
      </c>
      <c r="K138" t="s">
        <v>45</v>
      </c>
      <c r="S138" t="s">
        <v>53</v>
      </c>
      <c r="V138" t="s">
        <v>60</v>
      </c>
      <c r="W138" t="s">
        <v>59</v>
      </c>
    </row>
    <row r="139" spans="2:23">
      <c r="L139" t="s">
        <v>48</v>
      </c>
      <c r="M139" t="s">
        <v>46</v>
      </c>
      <c r="P139" t="s">
        <v>51</v>
      </c>
      <c r="S139">
        <f>(W139-V139)/365</f>
        <v>39.605479452054794</v>
      </c>
      <c r="V139" s="117">
        <v>28347</v>
      </c>
      <c r="W139" s="117">
        <v>42803</v>
      </c>
    </row>
    <row r="140" spans="2:23">
      <c r="C140" t="s">
        <v>44</v>
      </c>
      <c r="D140" s="114">
        <f>10^((LOG(10870*M141*D134)*10-D136)/10)</f>
        <v>1254473.3741320644</v>
      </c>
      <c r="F140">
        <f>LOG(M141*10870*D134)-D136</f>
        <v>6.1285589276844625</v>
      </c>
      <c r="G140" s="71">
        <f>10^(F140)</f>
        <v>1344494.1833435921</v>
      </c>
      <c r="H140" t="s">
        <v>62</v>
      </c>
      <c r="M140" t="s">
        <v>47</v>
      </c>
      <c r="P140" t="s">
        <v>52</v>
      </c>
      <c r="S140" t="s">
        <v>54</v>
      </c>
    </row>
    <row r="141" spans="2:23">
      <c r="D141">
        <f>((LOG(M141*10870*D134)*10-D136)/10)</f>
        <v>6.0984614479621193</v>
      </c>
      <c r="L141" t="s">
        <v>49</v>
      </c>
      <c r="M141">
        <v>102</v>
      </c>
      <c r="P141">
        <v>1.82</v>
      </c>
      <c r="S141">
        <v>0.59016016975360119</v>
      </c>
    </row>
    <row r="142" spans="2:23">
      <c r="C142" t="s">
        <v>43</v>
      </c>
      <c r="D142" s="119">
        <f>10^((LOG(M142*10870*D134)*10-D137)/10)</f>
        <v>1221414.8082658914</v>
      </c>
      <c r="F142">
        <f>LOG(M142*10870*D134)-D137</f>
        <v>6.0510854400627077</v>
      </c>
      <c r="G142" s="71">
        <f>10^(F142)</f>
        <v>1124826.2426585564</v>
      </c>
      <c r="H142" t="s">
        <v>62</v>
      </c>
      <c r="L142" t="s">
        <v>50</v>
      </c>
      <c r="M142">
        <v>101</v>
      </c>
      <c r="P142">
        <v>1.77</v>
      </c>
      <c r="S142">
        <v>0.30864213266713991</v>
      </c>
    </row>
    <row r="143" spans="2:23">
      <c r="D143">
        <f>(LOG(M142*10870*D134)*10-D137)/10</f>
        <v>6.0868631810185967</v>
      </c>
    </row>
    <row r="147" spans="2:6">
      <c r="B147" t="s">
        <v>64</v>
      </c>
    </row>
    <row r="149" spans="2:6">
      <c r="B149" t="s">
        <v>63</v>
      </c>
    </row>
    <row r="151" spans="2:6">
      <c r="C151" t="s">
        <v>44</v>
      </c>
      <c r="D151" s="119">
        <f>(1+S141/30)*D140+(-S141/30)*D126</f>
        <v>1250540.1435522172</v>
      </c>
    </row>
    <row r="153" spans="2:6">
      <c r="C153" t="s">
        <v>43</v>
      </c>
      <c r="D153" s="119">
        <f>(1+S142/30)*D142+(-S142/30)*D129</f>
        <v>1219946.5041360764</v>
      </c>
    </row>
    <row r="155" spans="2:6">
      <c r="B155" t="s">
        <v>22</v>
      </c>
    </row>
    <row r="157" spans="2:6">
      <c r="B157" s="1" t="s">
        <v>23</v>
      </c>
      <c r="C157" s="1" t="s">
        <v>24</v>
      </c>
      <c r="D157" s="1" t="s">
        <v>25</v>
      </c>
      <c r="E157" s="1" t="s">
        <v>26</v>
      </c>
    </row>
    <row r="158" spans="2:6">
      <c r="B158" s="1" t="s">
        <v>27</v>
      </c>
      <c r="C158" s="116">
        <v>-9249</v>
      </c>
      <c r="D158" s="1" t="s">
        <v>34</v>
      </c>
      <c r="E158" s="1" t="s">
        <v>28</v>
      </c>
      <c r="F158" s="115" t="s">
        <v>36</v>
      </c>
    </row>
    <row r="159" spans="2:6" ht="14.25">
      <c r="B159" s="1" t="s">
        <v>29</v>
      </c>
      <c r="C159" s="116">
        <v>11607</v>
      </c>
      <c r="D159" s="1" t="s">
        <v>30</v>
      </c>
      <c r="E159" s="1" t="s">
        <v>28</v>
      </c>
      <c r="F159" s="115" t="s">
        <v>37</v>
      </c>
    </row>
    <row r="160" spans="2:6">
      <c r="B160" s="1" t="s">
        <v>31</v>
      </c>
      <c r="C160" s="116">
        <v>1301098</v>
      </c>
      <c r="D160" s="1" t="s">
        <v>32</v>
      </c>
      <c r="E160" s="1" t="s">
        <v>28</v>
      </c>
      <c r="F160" s="115" t="s">
        <v>38</v>
      </c>
    </row>
    <row r="162" spans="2:4">
      <c r="B162" t="s">
        <v>33</v>
      </c>
    </row>
    <row r="164" spans="2:4">
      <c r="B164" t="s">
        <v>65</v>
      </c>
    </row>
    <row r="165" spans="2:4">
      <c r="B165" t="s">
        <v>66</v>
      </c>
      <c r="C165" s="119">
        <f>C158*S139+C159*10*P141+C160</f>
        <v>1146034.3205479451</v>
      </c>
    </row>
    <row r="167" spans="2:4">
      <c r="B167" t="s">
        <v>67</v>
      </c>
      <c r="C167" s="119">
        <f>C158*S139+C159*10*P142+C160</f>
        <v>1140230.8205479451</v>
      </c>
    </row>
    <row r="169" spans="2:4">
      <c r="B169" t="s">
        <v>68</v>
      </c>
    </row>
    <row r="170" spans="2:4">
      <c r="B170" t="s">
        <v>66</v>
      </c>
      <c r="C170" s="114">
        <f>((C165-D151)/(C165))*100</f>
        <v>-9.1189086688351058</v>
      </c>
      <c r="D170" t="s">
        <v>69</v>
      </c>
    </row>
    <row r="172" spans="2:4">
      <c r="B172" t="s">
        <v>67</v>
      </c>
      <c r="C172" s="114">
        <f>((C167-D153)/(C167))*100</f>
        <v>-6.9911882885101679</v>
      </c>
      <c r="D172" t="s">
        <v>69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2017-03-09T13:26:20Z</dcterms:created>
  <dcterms:modified xsi:type="dcterms:W3CDTF">2017-03-23T03:36:00Z</dcterms:modified>
</cp:coreProperties>
</file>