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33605\OneDrive\Bureau\"/>
    </mc:Choice>
  </mc:AlternateContent>
  <xr:revisionPtr revIDLastSave="0" documentId="13_ncr:1_{0886B617-B137-4961-8BD7-4DD2259697D6}" xr6:coauthVersionLast="47" xr6:coauthVersionMax="47" xr10:uidLastSave="{00000000-0000-0000-0000-000000000000}"/>
  <bookViews>
    <workbookView xWindow="-108" yWindow="-108" windowWidth="23256" windowHeight="12576" tabRatio="887" activeTab="5" xr2:uid="{00000000-000D-0000-FFFF-FFFF00000000}"/>
  </bookViews>
  <sheets>
    <sheet name="CUSTOMERS" sheetId="2" r:id="rId1"/>
    <sheet name="ORDERS" sheetId="4" r:id="rId2"/>
    <sheet name="PRODUCT" sheetId="5" r:id="rId3"/>
    <sheet name="CATEGORY CODE" sheetId="6" r:id="rId4"/>
    <sheet name="CHARTSC" sheetId="13" r:id="rId5"/>
    <sheet name="CHARTSP" sheetId="14" r:id="rId6"/>
    <sheet name="FORECASTB" sheetId="15" r:id="rId7"/>
    <sheet name="FACTURATION" sheetId="18" r:id="rId8"/>
    <sheet name="START" sheetId="11" r:id="rId9"/>
  </sheets>
  <functionGroups builtInGroupCount="19"/>
  <definedNames>
    <definedName name="_xlnm._FilterDatabase" localSheetId="4" hidden="1">CHARTSC!$A$1:$B$48</definedName>
    <definedName name="_xlnm._FilterDatabase" localSheetId="0" hidden="1">CUSTOMERS!$B$1:$H$22</definedName>
    <definedName name="_xlcn.WorksheetConnection_9.3.xlsmTable11" hidden="1">Table1[]</definedName>
    <definedName name="_xlcn.WorksheetConnection_9.3.xlsmTable31" hidden="1">Table3[]</definedName>
    <definedName name="_xlcn.WorksheetConnection_9.3.xlsmTable41" hidden="1">Table4[]</definedName>
    <definedName name="CATEGORY">Table4[CATEGORY]</definedName>
    <definedName name="CLIENTS2">Table1[]</definedName>
    <definedName name="data">Table3[[REF]:[PRODUCTS]]</definedName>
    <definedName name="data2">Table3[[PRICE]:[PRODUCTS]]</definedName>
    <definedName name="ID">Table1[ID]</definedName>
    <definedName name="OrderNumber">FACTURATION!$F$9</definedName>
    <definedName name="PATISSERIE1">Table4[[NAME]:[CATEGORY]]</definedName>
    <definedName name="PatisseriePA">Table4[[CODE]:[NAME]]</definedName>
    <definedName name="STOCKS">Table3[[REF]:[STOCK]]</definedName>
    <definedName name="Table2">Table24[]</definedName>
    <definedName name="toto" localSheetId="7" hidden="1">Réalisation : Jean-Marcel H.</definedName>
    <definedName name="toto" hidden="1">Réalisation : Jean-Marcel H.</definedName>
  </definedNames>
  <calcPr calcId="191029"/>
  <pivotCaches>
    <pivotCache cacheId="35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9.3.xlsm!Table4"/>
          <x15:modelTable id="Table3" name="Table3" connection="WorksheetConnection_9.3.xlsm!Table3"/>
          <x15:modelTable id="Table2" name="Table2" connection="WorksheetConnection_9.3.xlsm!Table2"/>
          <x15:modelTable id="Table1" name="Table1" connection="WorksheetConnection_9.3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80" i="4" l="1"/>
  <c r="G380" i="4" s="1"/>
  <c r="F379" i="4"/>
  <c r="G379" i="4" s="1"/>
  <c r="F378" i="4"/>
  <c r="G378" i="4" s="1"/>
  <c r="F377" i="4"/>
  <c r="G377" i="4" s="1"/>
  <c r="F376" i="4"/>
  <c r="G376" i="4" s="1"/>
  <c r="F375" i="4"/>
  <c r="G375" i="4" s="1"/>
  <c r="F374" i="4"/>
  <c r="G374" i="4" s="1"/>
  <c r="G42" i="2"/>
  <c r="F373" i="4"/>
  <c r="G373" i="4" s="1"/>
  <c r="F372" i="4"/>
  <c r="G372" i="4" s="1"/>
  <c r="F371" i="4"/>
  <c r="G371" i="4" s="1"/>
  <c r="F370" i="4"/>
  <c r="G370" i="4" s="1"/>
  <c r="F369" i="4"/>
  <c r="G369" i="4" s="1"/>
  <c r="F368" i="4"/>
  <c r="G368" i="4" s="1"/>
  <c r="F367" i="4"/>
  <c r="G367" i="4" s="1"/>
  <c r="F366" i="4"/>
  <c r="G366" i="4" s="1"/>
  <c r="I2" i="4"/>
  <c r="F9" i="18" s="1"/>
  <c r="F42" i="18"/>
  <c r="F10" i="15"/>
  <c r="F5" i="15"/>
  <c r="F2" i="15"/>
  <c r="F6" i="15"/>
  <c r="F1" i="15"/>
  <c r="F11" i="15"/>
  <c r="F3" i="15"/>
  <c r="F12" i="15"/>
  <c r="F4" i="15"/>
  <c r="F9" i="15"/>
  <c r="F7" i="15"/>
  <c r="F8" i="15"/>
  <c r="F9" i="4" l="1"/>
  <c r="G9" i="4" s="1"/>
  <c r="F10" i="4"/>
  <c r="G10" i="4" s="1"/>
  <c r="F11" i="4"/>
  <c r="G11" i="4" s="1"/>
  <c r="F12" i="4"/>
  <c r="G12" i="4" s="1"/>
  <c r="F13" i="4"/>
  <c r="G13" i="4" s="1"/>
  <c r="F14" i="4"/>
  <c r="G14" i="4" s="1"/>
  <c r="F15" i="4"/>
  <c r="G15" i="4" s="1"/>
  <c r="F16" i="4"/>
  <c r="G16" i="4" s="1"/>
  <c r="F17" i="4"/>
  <c r="G17" i="4" s="1"/>
  <c r="F18" i="4"/>
  <c r="G18" i="4" s="1"/>
  <c r="F19" i="4"/>
  <c r="G19" i="4" s="1"/>
  <c r="F20" i="4"/>
  <c r="G20" i="4" s="1"/>
  <c r="F21" i="4"/>
  <c r="G21" i="4" s="1"/>
  <c r="F22" i="4"/>
  <c r="G22" i="4" s="1"/>
  <c r="F23" i="4"/>
  <c r="G23" i="4" s="1"/>
  <c r="F24" i="4"/>
  <c r="G24" i="4" s="1"/>
  <c r="F25" i="4"/>
  <c r="G25" i="4" s="1"/>
  <c r="F26" i="4"/>
  <c r="G26" i="4" s="1"/>
  <c r="F27" i="4"/>
  <c r="G27" i="4" s="1"/>
  <c r="F28" i="4"/>
  <c r="G28" i="4" s="1"/>
  <c r="F29" i="4"/>
  <c r="G29" i="4" s="1"/>
  <c r="F30" i="4"/>
  <c r="G30" i="4" s="1"/>
  <c r="F31" i="4"/>
  <c r="G31" i="4" s="1"/>
  <c r="F32" i="4"/>
  <c r="G32" i="4" s="1"/>
  <c r="F33" i="4"/>
  <c r="G33" i="4" s="1"/>
  <c r="F34" i="4"/>
  <c r="G34" i="4" s="1"/>
  <c r="F35" i="4"/>
  <c r="G35" i="4" s="1"/>
  <c r="F36" i="4"/>
  <c r="G36" i="4" s="1"/>
  <c r="F37" i="4"/>
  <c r="G37" i="4" s="1"/>
  <c r="F38" i="4"/>
  <c r="G38" i="4" s="1"/>
  <c r="F39" i="4"/>
  <c r="G39" i="4" s="1"/>
  <c r="F40" i="4"/>
  <c r="G40" i="4" s="1"/>
  <c r="F41" i="4"/>
  <c r="G41" i="4" s="1"/>
  <c r="F42" i="4"/>
  <c r="G42" i="4" s="1"/>
  <c r="F43" i="4"/>
  <c r="G43" i="4" s="1"/>
  <c r="F44" i="4"/>
  <c r="G44" i="4" s="1"/>
  <c r="F45" i="4"/>
  <c r="G45" i="4" s="1"/>
  <c r="F46" i="4"/>
  <c r="G46" i="4" s="1"/>
  <c r="F47" i="4"/>
  <c r="G47" i="4" s="1"/>
  <c r="F48" i="4"/>
  <c r="G48" i="4" s="1"/>
  <c r="F49" i="4"/>
  <c r="G49" i="4" s="1"/>
  <c r="F50" i="4"/>
  <c r="G50" i="4" s="1"/>
  <c r="F51" i="4"/>
  <c r="G51" i="4" s="1"/>
  <c r="F52" i="4"/>
  <c r="G52" i="4" s="1"/>
  <c r="F53" i="4"/>
  <c r="G53" i="4" s="1"/>
  <c r="F54" i="4"/>
  <c r="G54" i="4" s="1"/>
  <c r="F55" i="4"/>
  <c r="G55" i="4" s="1"/>
  <c r="F56" i="4"/>
  <c r="G56" i="4" s="1"/>
  <c r="F57" i="4"/>
  <c r="G57" i="4" s="1"/>
  <c r="F58" i="4"/>
  <c r="G58" i="4" s="1"/>
  <c r="F59" i="4"/>
  <c r="G59" i="4" s="1"/>
  <c r="F60" i="4"/>
  <c r="G60" i="4" s="1"/>
  <c r="F61" i="4"/>
  <c r="G61" i="4" s="1"/>
  <c r="F62" i="4"/>
  <c r="G62" i="4" s="1"/>
  <c r="F63" i="4"/>
  <c r="G63" i="4" s="1"/>
  <c r="F64" i="4"/>
  <c r="G64" i="4" s="1"/>
  <c r="F65" i="4"/>
  <c r="G65" i="4" s="1"/>
  <c r="F66" i="4"/>
  <c r="G66" i="4" s="1"/>
  <c r="F67" i="4"/>
  <c r="G67" i="4" s="1"/>
  <c r="F68" i="4"/>
  <c r="G68" i="4" s="1"/>
  <c r="F69" i="4"/>
  <c r="G69" i="4" s="1"/>
  <c r="F70" i="4"/>
  <c r="G70" i="4" s="1"/>
  <c r="F71" i="4"/>
  <c r="G71" i="4" s="1"/>
  <c r="F72" i="4"/>
  <c r="G72" i="4" s="1"/>
  <c r="F73" i="4"/>
  <c r="G73" i="4" s="1"/>
  <c r="F74" i="4"/>
  <c r="G74" i="4" s="1"/>
  <c r="F75" i="4"/>
  <c r="G75" i="4" s="1"/>
  <c r="F76" i="4"/>
  <c r="G76" i="4" s="1"/>
  <c r="F77" i="4"/>
  <c r="G77" i="4" s="1"/>
  <c r="F78" i="4"/>
  <c r="G78" i="4" s="1"/>
  <c r="F79" i="4"/>
  <c r="G79" i="4" s="1"/>
  <c r="F80" i="4"/>
  <c r="G80" i="4" s="1"/>
  <c r="F81" i="4"/>
  <c r="G81" i="4" s="1"/>
  <c r="F82" i="4"/>
  <c r="G82" i="4" s="1"/>
  <c r="F83" i="4"/>
  <c r="G83" i="4" s="1"/>
  <c r="F84" i="4"/>
  <c r="G84" i="4" s="1"/>
  <c r="F85" i="4"/>
  <c r="G85" i="4" s="1"/>
  <c r="F86" i="4"/>
  <c r="G86" i="4" s="1"/>
  <c r="F87" i="4"/>
  <c r="G87" i="4" s="1"/>
  <c r="F88" i="4"/>
  <c r="G88" i="4" s="1"/>
  <c r="F89" i="4"/>
  <c r="G89" i="4" s="1"/>
  <c r="F90" i="4"/>
  <c r="G90" i="4" s="1"/>
  <c r="F91" i="4"/>
  <c r="G91" i="4" s="1"/>
  <c r="F92" i="4"/>
  <c r="G92" i="4" s="1"/>
  <c r="F93" i="4"/>
  <c r="G93" i="4" s="1"/>
  <c r="F94" i="4"/>
  <c r="G94" i="4" s="1"/>
  <c r="F95" i="4"/>
  <c r="G95" i="4" s="1"/>
  <c r="F96" i="4"/>
  <c r="G96" i="4" s="1"/>
  <c r="F97" i="4"/>
  <c r="G97" i="4" s="1"/>
  <c r="F98" i="4"/>
  <c r="G98" i="4" s="1"/>
  <c r="F99" i="4"/>
  <c r="G99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54" i="4"/>
  <c r="G154" i="4" s="1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F163" i="4"/>
  <c r="G163" i="4" s="1"/>
  <c r="F164" i="4"/>
  <c r="G164" i="4" s="1"/>
  <c r="F165" i="4"/>
  <c r="G165" i="4" s="1"/>
  <c r="F166" i="4"/>
  <c r="G166" i="4" s="1"/>
  <c r="F167" i="4"/>
  <c r="G167" i="4" s="1"/>
  <c r="F168" i="4"/>
  <c r="G168" i="4" s="1"/>
  <c r="F169" i="4"/>
  <c r="G169" i="4" s="1"/>
  <c r="F170" i="4"/>
  <c r="G170" i="4" s="1"/>
  <c r="F171" i="4"/>
  <c r="G171" i="4" s="1"/>
  <c r="F172" i="4"/>
  <c r="G172" i="4" s="1"/>
  <c r="F173" i="4"/>
  <c r="G173" i="4" s="1"/>
  <c r="F174" i="4"/>
  <c r="G174" i="4" s="1"/>
  <c r="F175" i="4"/>
  <c r="G175" i="4" s="1"/>
  <c r="F176" i="4"/>
  <c r="G176" i="4" s="1"/>
  <c r="F177" i="4"/>
  <c r="G177" i="4" s="1"/>
  <c r="F178" i="4"/>
  <c r="G178" i="4" s="1"/>
  <c r="F179" i="4"/>
  <c r="G179" i="4" s="1"/>
  <c r="F180" i="4"/>
  <c r="G180" i="4" s="1"/>
  <c r="F181" i="4"/>
  <c r="G181" i="4" s="1"/>
  <c r="F182" i="4"/>
  <c r="G182" i="4" s="1"/>
  <c r="F183" i="4"/>
  <c r="G183" i="4" s="1"/>
  <c r="F184" i="4"/>
  <c r="G184" i="4" s="1"/>
  <c r="F185" i="4"/>
  <c r="G185" i="4" s="1"/>
  <c r="F186" i="4"/>
  <c r="G186" i="4" s="1"/>
  <c r="F187" i="4"/>
  <c r="G187" i="4" s="1"/>
  <c r="F188" i="4"/>
  <c r="G188" i="4" s="1"/>
  <c r="F189" i="4"/>
  <c r="G189" i="4" s="1"/>
  <c r="F190" i="4"/>
  <c r="G190" i="4" s="1"/>
  <c r="F191" i="4"/>
  <c r="G191" i="4" s="1"/>
  <c r="F192" i="4"/>
  <c r="G192" i="4" s="1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 s="1"/>
  <c r="F199" i="4"/>
  <c r="G199" i="4" s="1"/>
  <c r="F200" i="4"/>
  <c r="G200" i="4" s="1"/>
  <c r="F201" i="4"/>
  <c r="G201" i="4" s="1"/>
  <c r="F202" i="4"/>
  <c r="G202" i="4" s="1"/>
  <c r="F203" i="4"/>
  <c r="G203" i="4" s="1"/>
  <c r="F204" i="4"/>
  <c r="G204" i="4" s="1"/>
  <c r="F205" i="4"/>
  <c r="G205" i="4" s="1"/>
  <c r="F206" i="4"/>
  <c r="G206" i="4" s="1"/>
  <c r="F207" i="4"/>
  <c r="G207" i="4" s="1"/>
  <c r="F208" i="4"/>
  <c r="G208" i="4" s="1"/>
  <c r="F209" i="4"/>
  <c r="G209" i="4" s="1"/>
  <c r="F210" i="4"/>
  <c r="G210" i="4" s="1"/>
  <c r="F211" i="4"/>
  <c r="G211" i="4" s="1"/>
  <c r="F212" i="4"/>
  <c r="G212" i="4" s="1"/>
  <c r="F213" i="4"/>
  <c r="G213" i="4" s="1"/>
  <c r="F214" i="4"/>
  <c r="G214" i="4" s="1"/>
  <c r="F215" i="4"/>
  <c r="G215" i="4" s="1"/>
  <c r="F216" i="4"/>
  <c r="G216" i="4" s="1"/>
  <c r="F217" i="4"/>
  <c r="G217" i="4" s="1"/>
  <c r="F218" i="4"/>
  <c r="G218" i="4" s="1"/>
  <c r="F219" i="4"/>
  <c r="G219" i="4" s="1"/>
  <c r="F220" i="4"/>
  <c r="G220" i="4" s="1"/>
  <c r="F221" i="4"/>
  <c r="G221" i="4" s="1"/>
  <c r="F222" i="4"/>
  <c r="G222" i="4" s="1"/>
  <c r="F223" i="4"/>
  <c r="G223" i="4" s="1"/>
  <c r="F224" i="4"/>
  <c r="G224" i="4" s="1"/>
  <c r="F225" i="4"/>
  <c r="G225" i="4" s="1"/>
  <c r="F226" i="4"/>
  <c r="G226" i="4" s="1"/>
  <c r="F227" i="4"/>
  <c r="G227" i="4" s="1"/>
  <c r="F228" i="4"/>
  <c r="G228" i="4" s="1"/>
  <c r="F229" i="4"/>
  <c r="G229" i="4" s="1"/>
  <c r="F230" i="4"/>
  <c r="G230" i="4" s="1"/>
  <c r="F231" i="4"/>
  <c r="G231" i="4" s="1"/>
  <c r="F232" i="4"/>
  <c r="G232" i="4" s="1"/>
  <c r="F233" i="4"/>
  <c r="G233" i="4" s="1"/>
  <c r="F234" i="4"/>
  <c r="G234" i="4" s="1"/>
  <c r="F235" i="4"/>
  <c r="G235" i="4" s="1"/>
  <c r="F236" i="4"/>
  <c r="G236" i="4" s="1"/>
  <c r="F237" i="4"/>
  <c r="G237" i="4" s="1"/>
  <c r="F238" i="4"/>
  <c r="G238" i="4" s="1"/>
  <c r="F239" i="4"/>
  <c r="G239" i="4" s="1"/>
  <c r="F240" i="4"/>
  <c r="G240" i="4" s="1"/>
  <c r="F241" i="4"/>
  <c r="G241" i="4" s="1"/>
  <c r="F242" i="4"/>
  <c r="G242" i="4" s="1"/>
  <c r="F243" i="4"/>
  <c r="G243" i="4" s="1"/>
  <c r="F244" i="4"/>
  <c r="G244" i="4" s="1"/>
  <c r="F245" i="4"/>
  <c r="G245" i="4" s="1"/>
  <c r="F246" i="4"/>
  <c r="G246" i="4" s="1"/>
  <c r="F247" i="4"/>
  <c r="G247" i="4" s="1"/>
  <c r="F248" i="4"/>
  <c r="G248" i="4" s="1"/>
  <c r="F249" i="4"/>
  <c r="G249" i="4" s="1"/>
  <c r="F250" i="4"/>
  <c r="G250" i="4" s="1"/>
  <c r="F251" i="4"/>
  <c r="G251" i="4" s="1"/>
  <c r="F252" i="4"/>
  <c r="G252" i="4" s="1"/>
  <c r="F253" i="4"/>
  <c r="G253" i="4" s="1"/>
  <c r="F254" i="4"/>
  <c r="G254" i="4" s="1"/>
  <c r="F255" i="4"/>
  <c r="G255" i="4" s="1"/>
  <c r="F256" i="4"/>
  <c r="G256" i="4" s="1"/>
  <c r="F257" i="4"/>
  <c r="G257" i="4" s="1"/>
  <c r="F258" i="4"/>
  <c r="G258" i="4" s="1"/>
  <c r="F259" i="4"/>
  <c r="G259" i="4" s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" i="4"/>
  <c r="G3" i="4" s="1"/>
  <c r="F4" i="4"/>
  <c r="G4" i="4" s="1"/>
  <c r="F5" i="4"/>
  <c r="G5" i="4" s="1"/>
  <c r="F6" i="4"/>
  <c r="G6" i="4" s="1"/>
  <c r="F7" i="4"/>
  <c r="G7" i="4" s="1"/>
  <c r="F8" i="4"/>
  <c r="G8" i="4" s="1"/>
  <c r="F2" i="4"/>
  <c r="G2" i="4" l="1"/>
  <c r="I9" i="4" s="1"/>
  <c r="I7" i="4"/>
  <c r="H4" i="15"/>
  <c r="H8" i="15"/>
  <c r="H12" i="15"/>
  <c r="H5" i="15"/>
  <c r="H9" i="15"/>
  <c r="H2" i="15"/>
  <c r="H6" i="15"/>
  <c r="H10" i="15"/>
  <c r="H3" i="15"/>
  <c r="H7" i="15"/>
  <c r="H11" i="15"/>
  <c r="H1" i="15"/>
  <c r="G4" i="2" l="1"/>
  <c r="G6" i="2"/>
  <c r="G7" i="2"/>
  <c r="G8" i="2"/>
  <c r="G9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3" i="2" l="1"/>
  <c r="G2" i="2" l="1"/>
  <c r="G10" i="2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9.3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9.3.xlsmTable11"/>
        </x15:connection>
      </ext>
    </extLst>
  </connection>
  <connection id="3" xr16:uid="{00000000-0015-0000-FFFF-FFFF02000000}" name="WorksheetConnection_9.3.xlsm!Table2" type="102" refreshedVersion="7" minRefreshableVersion="5">
    <extLst>
      <ext xmlns:x15="http://schemas.microsoft.com/office/spreadsheetml/2010/11/main" uri="{DE250136-89BD-433C-8126-D09CA5730AF9}">
        <x15:connection id="Table2">
          <x15:rangePr sourceName="Table2"/>
        </x15:connection>
      </ext>
    </extLst>
  </connection>
  <connection id="4" xr16:uid="{00000000-0015-0000-FFFF-FFFF03000000}" name="WorksheetConnection_9.3.xlsm!Table3" type="102" refreshedVersion="7" minRefreshableVersion="5">
    <extLst>
      <ext xmlns:x15="http://schemas.microsoft.com/office/spreadsheetml/2010/11/main" uri="{DE250136-89BD-433C-8126-D09CA5730AF9}">
        <x15:connection id="Table3">
          <x15:rangePr sourceName="_xlcn.WorksheetConnection_9.3.xlsmTable31"/>
        </x15:connection>
      </ext>
    </extLst>
  </connection>
  <connection id="5" xr16:uid="{00000000-0015-0000-FFFF-FFFF04000000}" name="WorksheetConnection_9.3.xlsm!Table4" type="102" refreshedVersion="7" minRefreshableVersion="5">
    <extLst>
      <ext xmlns:x15="http://schemas.microsoft.com/office/spreadsheetml/2010/11/main" uri="{DE250136-89BD-433C-8126-D09CA5730AF9}">
        <x15:connection id="Table4">
          <x15:rangePr sourceName="_xlcn.WorksheetConnection_9.3.xlsmTable41"/>
        </x15:connection>
      </ext>
    </extLst>
  </connection>
</connections>
</file>

<file path=xl/sharedStrings.xml><?xml version="1.0" encoding="utf-8"?>
<sst xmlns="http://schemas.openxmlformats.org/spreadsheetml/2006/main" count="725" uniqueCount="213">
  <si>
    <t>Cake</t>
  </si>
  <si>
    <t>Brioche</t>
  </si>
  <si>
    <t>ID</t>
  </si>
  <si>
    <t>DATE</t>
  </si>
  <si>
    <t>PRODUCTS</t>
  </si>
  <si>
    <t>BIRTHDAY</t>
  </si>
  <si>
    <t>NAME</t>
  </si>
  <si>
    <t>SURNAME</t>
  </si>
  <si>
    <t>AGE</t>
  </si>
  <si>
    <t>PHONE</t>
  </si>
  <si>
    <t>E-MAIL</t>
  </si>
  <si>
    <t>bloch.mihal@gmail.com</t>
  </si>
  <si>
    <t>bloch.michael@gmail.com</t>
  </si>
  <si>
    <t>bloch.ezra@gmail.com</t>
  </si>
  <si>
    <t>gabay.kim@gmail.com</t>
  </si>
  <si>
    <t>gotman.chmouel@gmail.com</t>
  </si>
  <si>
    <t>gold.rahel@gmail.com</t>
  </si>
  <si>
    <t>ganon.yaniv@gmail.com</t>
  </si>
  <si>
    <t>ghenassia.rina@gmail.com</t>
  </si>
  <si>
    <t>gross.david@gmail.com</t>
  </si>
  <si>
    <t>guerson.chmouel@gmail.com</t>
  </si>
  <si>
    <t>guerson.rahel@gmail.com</t>
  </si>
  <si>
    <t>doukhan.noam@gmail.com</t>
  </si>
  <si>
    <t>dayan.michael@gmail.com</t>
  </si>
  <si>
    <t>dayan.mihal@gmail.com</t>
  </si>
  <si>
    <t>dayan.ezra@gmail.com</t>
  </si>
  <si>
    <t>dreyfus.sarah@gmail.com</t>
  </si>
  <si>
    <t>dreyfus.noa@gmail.com</t>
  </si>
  <si>
    <t>dutsch.sarah@gmail.com</t>
  </si>
  <si>
    <t>weiss.rahel@gmail.com</t>
  </si>
  <si>
    <t>weiss.yehiel@gmail.com</t>
  </si>
  <si>
    <t>weiss.david@gmail.com</t>
  </si>
  <si>
    <t>ouakrat.samuel@gmail.com</t>
  </si>
  <si>
    <t>halfon.yoan@gmail.com</t>
  </si>
  <si>
    <t>toledano.carla@gmail.com</t>
  </si>
  <si>
    <t>cohen.rahel@gmail.com</t>
  </si>
  <si>
    <t>cohen.yael@gmail.com</t>
  </si>
  <si>
    <t>cohen.mihal@gmail.com</t>
  </si>
  <si>
    <t>cohen.david@gmail.com</t>
  </si>
  <si>
    <t>cohen.sarah@gmail.com</t>
  </si>
  <si>
    <t>cohen.chmouel@gmail.com</t>
  </si>
  <si>
    <t>cohen.yehiel@gmail.com</t>
  </si>
  <si>
    <t>levy.samuel@gmail.com</t>
  </si>
  <si>
    <t>levy.liora@gmail.com</t>
  </si>
  <si>
    <t>mazouz.keren@gmail.com</t>
  </si>
  <si>
    <t>marciano.natan@gmail.com</t>
  </si>
  <si>
    <t>naim.raphael@gmail.com</t>
  </si>
  <si>
    <t>michael.pozner@gmail.com</t>
  </si>
  <si>
    <t>samuel.shteiner@gmail.com</t>
  </si>
  <si>
    <t>CATEGORY</t>
  </si>
  <si>
    <t>CODE</t>
  </si>
  <si>
    <t>PRICE</t>
  </si>
  <si>
    <t>Baba Au Rhum</t>
  </si>
  <si>
    <t>Baklava</t>
  </si>
  <si>
    <t>Biscuit</t>
  </si>
  <si>
    <t>Cookie</t>
  </si>
  <si>
    <t xml:space="preserve">Croissant </t>
  </si>
  <si>
    <t xml:space="preserve">Donuts </t>
  </si>
  <si>
    <t>Eclair- café</t>
  </si>
  <si>
    <t>Eclair- Vanille</t>
  </si>
  <si>
    <t>Eclair- Chocolat</t>
  </si>
  <si>
    <t>Flan Patissier</t>
  </si>
  <si>
    <t>Pain Au Chocolat</t>
  </si>
  <si>
    <t>Macaron-Chocolat</t>
  </si>
  <si>
    <t>Macaron-Vanille</t>
  </si>
  <si>
    <t>Macaron-Framboise</t>
  </si>
  <si>
    <t xml:space="preserve">Opera </t>
  </si>
  <si>
    <t>Tarte-Pommes</t>
  </si>
  <si>
    <t>Tarte- Fraises</t>
  </si>
  <si>
    <t>Tarte-Chocolat</t>
  </si>
  <si>
    <t>Tarte-Tatin</t>
  </si>
  <si>
    <t>Patisserie</t>
  </si>
  <si>
    <t>Viennoiserie</t>
  </si>
  <si>
    <t>Chouquette</t>
  </si>
  <si>
    <t>Croissant-Amandes</t>
  </si>
  <si>
    <t>PA01</t>
  </si>
  <si>
    <t>PA02</t>
  </si>
  <si>
    <t>PA03</t>
  </si>
  <si>
    <t>PA04</t>
  </si>
  <si>
    <t>PA05</t>
  </si>
  <si>
    <t>PA06</t>
  </si>
  <si>
    <t>PA07</t>
  </si>
  <si>
    <t>PA08</t>
  </si>
  <si>
    <t>PA09</t>
  </si>
  <si>
    <t>PA10</t>
  </si>
  <si>
    <t>PA11</t>
  </si>
  <si>
    <t>PA12</t>
  </si>
  <si>
    <t>PA13</t>
  </si>
  <si>
    <t>PA14</t>
  </si>
  <si>
    <t>PA15</t>
  </si>
  <si>
    <t>PA16</t>
  </si>
  <si>
    <t>VI01</t>
  </si>
  <si>
    <t>VI02</t>
  </si>
  <si>
    <t>VI03</t>
  </si>
  <si>
    <t>VI04</t>
  </si>
  <si>
    <t>BI01</t>
  </si>
  <si>
    <t>BI02</t>
  </si>
  <si>
    <t>BI03</t>
  </si>
  <si>
    <t>BI04</t>
  </si>
  <si>
    <t>QUANTITY</t>
  </si>
  <si>
    <t>GENDER</t>
  </si>
  <si>
    <t>Male</t>
  </si>
  <si>
    <t>Female</t>
  </si>
  <si>
    <t>ORDER ID</t>
  </si>
  <si>
    <t>LEVY</t>
  </si>
  <si>
    <t>barouh</t>
  </si>
  <si>
    <t>BLOCH</t>
  </si>
  <si>
    <t>GABAY</t>
  </si>
  <si>
    <t>GOTMAN</t>
  </si>
  <si>
    <t>GOLD</t>
  </si>
  <si>
    <t>GANON</t>
  </si>
  <si>
    <t>GHENASSIA</t>
  </si>
  <si>
    <t>GROSS</t>
  </si>
  <si>
    <t>GUERSON</t>
  </si>
  <si>
    <t>DOUKHAN</t>
  </si>
  <si>
    <t>DAYAN</t>
  </si>
  <si>
    <t>DREYFUS</t>
  </si>
  <si>
    <t>DUTSCH</t>
  </si>
  <si>
    <t>WEISS</t>
  </si>
  <si>
    <t>OUAKRAT</t>
  </si>
  <si>
    <t>HALFON</t>
  </si>
  <si>
    <t>TOLEDANO</t>
  </si>
  <si>
    <t>COHEN</t>
  </si>
  <si>
    <t>LALOU</t>
  </si>
  <si>
    <t>MAZOUZ</t>
  </si>
  <si>
    <t>MARCIANO</t>
  </si>
  <si>
    <t>NAIM</t>
  </si>
  <si>
    <t>POZNER</t>
  </si>
  <si>
    <t>SHTEINER</t>
  </si>
  <si>
    <t>david</t>
  </si>
  <si>
    <t>yael</t>
  </si>
  <si>
    <t>yoan</t>
  </si>
  <si>
    <t>yehiel</t>
  </si>
  <si>
    <t>yaniv</t>
  </si>
  <si>
    <t>liora</t>
  </si>
  <si>
    <t>michael</t>
  </si>
  <si>
    <t>mihal</t>
  </si>
  <si>
    <t>noa</t>
  </si>
  <si>
    <t>noam</t>
  </si>
  <si>
    <t>natan</t>
  </si>
  <si>
    <t>ezra</t>
  </si>
  <si>
    <t>kim</t>
  </si>
  <si>
    <t>carla</t>
  </si>
  <si>
    <t>keren</t>
  </si>
  <si>
    <t>rahel</t>
  </si>
  <si>
    <t>rina</t>
  </si>
  <si>
    <t>raphael</t>
  </si>
  <si>
    <t>chmouel</t>
  </si>
  <si>
    <t>samuel</t>
  </si>
  <si>
    <t>sarah</t>
  </si>
  <si>
    <t>COST</t>
  </si>
  <si>
    <t>BENEFIT</t>
  </si>
  <si>
    <t>STOCK</t>
  </si>
  <si>
    <t>STOCK ALERT</t>
  </si>
  <si>
    <t>REF</t>
  </si>
  <si>
    <t>PA</t>
  </si>
  <si>
    <t>VI</t>
  </si>
  <si>
    <t>BI</t>
  </si>
  <si>
    <t>Sum of QUANTITY</t>
  </si>
  <si>
    <t>Count of ORDER ID</t>
  </si>
  <si>
    <t>PICTURE</t>
  </si>
  <si>
    <t>TOTAL</t>
  </si>
  <si>
    <t>Sum of BENEFIT</t>
  </si>
  <si>
    <t>NEXT</t>
  </si>
  <si>
    <t>PA17</t>
  </si>
  <si>
    <t>VI05</t>
  </si>
  <si>
    <t>BI05</t>
  </si>
  <si>
    <t>CheeseCake888</t>
  </si>
  <si>
    <t>boudoirs</t>
  </si>
  <si>
    <t>Somme de QUANTITY</t>
  </si>
  <si>
    <t>Encore</t>
  </si>
  <si>
    <t>BAKEY &amp; PASTRY</t>
  </si>
  <si>
    <t>20,Rehov Ben Yehouda</t>
  </si>
  <si>
    <t>Jerusalem</t>
  </si>
  <si>
    <t>First Name       :</t>
  </si>
  <si>
    <t>Phone               :</t>
  </si>
  <si>
    <t>Mail                   :</t>
  </si>
  <si>
    <t>PRODUCT</t>
  </si>
  <si>
    <t>Last Name       :</t>
  </si>
  <si>
    <t>TOTAL VAT</t>
  </si>
  <si>
    <t>NEXT ORDER ID</t>
  </si>
  <si>
    <t>PHONE NUMBER: 058-56-41-991</t>
  </si>
  <si>
    <t>CLIENT INFO</t>
  </si>
  <si>
    <t>cmd maj s</t>
  </si>
  <si>
    <t>19/05/2022</t>
  </si>
  <si>
    <t>ORDER NUMBER :</t>
  </si>
  <si>
    <t>DATE :</t>
  </si>
  <si>
    <t>joss.lalou@gmail.com</t>
  </si>
  <si>
    <t>lalou.barouh@gmail.com</t>
  </si>
  <si>
    <t>total benefit</t>
  </si>
  <si>
    <t>total turnover</t>
  </si>
  <si>
    <t>Étiquettes de lignes</t>
  </si>
  <si>
    <t>Total général</t>
  </si>
  <si>
    <t>janv</t>
  </si>
  <si>
    <t>févr</t>
  </si>
  <si>
    <t>mars</t>
  </si>
  <si>
    <t>avr</t>
  </si>
  <si>
    <t>mai</t>
  </si>
  <si>
    <t>juin</t>
  </si>
  <si>
    <t>juil</t>
  </si>
  <si>
    <t>août</t>
  </si>
  <si>
    <t>sept</t>
  </si>
  <si>
    <t>oct</t>
  </si>
  <si>
    <t>nov</t>
  </si>
  <si>
    <t>déc</t>
  </si>
  <si>
    <t>pa01</t>
  </si>
  <si>
    <t>1@g</t>
  </si>
  <si>
    <t>585641991</t>
  </si>
  <si>
    <t>KNAFO</t>
  </si>
  <si>
    <t xml:space="preserve">ID </t>
  </si>
  <si>
    <t>342</t>
  </si>
  <si>
    <t>josssss</t>
  </si>
  <si>
    <t>23/08/1987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</si>
</sst>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[$-40C]d\-mmm\-yy;@"/>
    <numFmt numFmtId="166" formatCode="0#&quot; &quot;##&quot; &quot;##&quot; &quot;##&quot; &quot;##"/>
    <numFmt numFmtId="167" formatCode="ddd\ dd/mm/yyyy"/>
    <numFmt numFmtId="168" formatCode="[$-409]mmm\-yy;@"/>
    <numFmt numFmtId="169" formatCode="[$₪-40D]\ #,##0.00"/>
    <numFmt numFmtId="170" formatCode="_-* #,##0.00\ [$ILS]_-;\-* #,##0.00\ [$ILS]_-;_-* &quot;-&quot;??\ [$ILS]_-;_-@_-"/>
    <numFmt numFmtId="171" formatCode="mm/yyyy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b/>
      <i/>
      <u/>
      <sz val="22"/>
      <color theme="1"/>
      <name val="Calibri"/>
      <family val="2"/>
      <scheme val="minor"/>
    </font>
    <font>
      <sz val="12"/>
      <color rgb="FF606569"/>
      <name val="Georgia"/>
      <family val="1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theme="9"/>
        <bgColor indexed="64"/>
      </patternFill>
    </fill>
    <fill>
      <patternFill patternType="solid">
        <fgColor rgb="FFF1D5AB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6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5" fillId="0" borderId="0"/>
  </cellStyleXfs>
  <cellXfs count="125">
    <xf numFmtId="0" fontId="0" fillId="0" borderId="0" xfId="0"/>
    <xf numFmtId="0" fontId="0" fillId="0" borderId="0" xfId="0" applyFill="1"/>
    <xf numFmtId="0" fontId="0" fillId="0" borderId="0" xfId="0" applyAlignment="1">
      <alignment readingOrder="1"/>
    </xf>
    <xf numFmtId="0" fontId="0" fillId="0" borderId="5" xfId="0" applyFont="1" applyFill="1" applyBorder="1" applyAlignment="1">
      <alignment horizontal="center" vertical="center" wrapText="1" readingOrder="1"/>
    </xf>
    <xf numFmtId="0" fontId="0" fillId="0" borderId="1" xfId="0" applyFont="1" applyFill="1" applyBorder="1" applyAlignment="1">
      <alignment horizontal="center" vertical="center" readingOrder="1"/>
    </xf>
    <xf numFmtId="49" fontId="0" fillId="0" borderId="0" xfId="0" applyNumberFormat="1" applyAlignment="1">
      <alignment readingOrder="1"/>
    </xf>
    <xf numFmtId="0" fontId="0" fillId="0" borderId="1" xfId="0" applyFont="1" applyFill="1" applyBorder="1" applyAlignment="1">
      <alignment horizontal="center" vertical="center" wrapText="1" readingOrder="1"/>
    </xf>
    <xf numFmtId="14" fontId="0" fillId="0" borderId="1" xfId="0" applyNumberFormat="1" applyFont="1" applyFill="1" applyBorder="1" applyAlignment="1">
      <alignment horizontal="center" vertical="center" wrapText="1" readingOrder="1"/>
    </xf>
    <xf numFmtId="14" fontId="0" fillId="0" borderId="1" xfId="0" applyNumberFormat="1" applyFont="1" applyFill="1" applyBorder="1" applyAlignment="1">
      <alignment horizontal="center" vertical="center" readingOrder="1"/>
    </xf>
    <xf numFmtId="14" fontId="0" fillId="0" borderId="0" xfId="0" applyNumberFormat="1" applyAlignment="1">
      <alignment readingOrder="1"/>
    </xf>
    <xf numFmtId="1" fontId="0" fillId="0" borderId="1" xfId="1" applyNumberFormat="1" applyFont="1" applyFill="1" applyBorder="1" applyAlignment="1">
      <alignment horizontal="center" vertical="center" readingOrder="2"/>
    </xf>
    <xf numFmtId="1" fontId="0" fillId="0" borderId="1" xfId="0" applyNumberFormat="1" applyFont="1" applyFill="1" applyBorder="1" applyAlignment="1">
      <alignment horizontal="center" vertical="center" readingOrder="2"/>
    </xf>
    <xf numFmtId="0" fontId="9" fillId="0" borderId="1" xfId="2" applyFill="1" applyBorder="1" applyAlignment="1">
      <alignment horizontal="center" vertical="center" wrapText="1" readingOrder="1"/>
    </xf>
    <xf numFmtId="0" fontId="9" fillId="0" borderId="1" xfId="2" applyFill="1" applyBorder="1" applyAlignment="1">
      <alignment horizontal="center" vertical="center" readingOrder="1"/>
    </xf>
    <xf numFmtId="165" fontId="0" fillId="0" borderId="0" xfId="0" applyNumberFormat="1" applyFont="1" applyFill="1" applyAlignment="1">
      <alignment horizontal="right"/>
    </xf>
    <xf numFmtId="165" fontId="10" fillId="0" borderId="0" xfId="2" applyNumberFormat="1" applyFont="1" applyFill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0" fillId="0" borderId="0" xfId="0" applyBorder="1"/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 readingOrder="2"/>
    </xf>
    <xf numFmtId="0" fontId="0" fillId="0" borderId="1" xfId="0" applyBorder="1" applyAlignment="1">
      <alignment horizontal="center" vertical="center"/>
    </xf>
    <xf numFmtId="166" fontId="0" fillId="0" borderId="4" xfId="0" quotePrefix="1" applyNumberFormat="1" applyFont="1" applyFill="1" applyBorder="1" applyAlignment="1">
      <alignment horizontal="center" vertical="center" wrapText="1" readingOrder="1"/>
    </xf>
    <xf numFmtId="0" fontId="12" fillId="2" borderId="3" xfId="0" applyFont="1" applyFill="1" applyBorder="1" applyAlignment="1">
      <alignment horizontal="center" vertical="top" wrapText="1" readingOrder="1"/>
    </xf>
    <xf numFmtId="0" fontId="12" fillId="2" borderId="6" xfId="0" applyFont="1" applyFill="1" applyBorder="1" applyAlignment="1">
      <alignment horizontal="center" vertical="top" wrapText="1" readingOrder="1"/>
    </xf>
    <xf numFmtId="14" fontId="12" fillId="2" borderId="3" xfId="0" applyNumberFormat="1" applyFont="1" applyFill="1" applyBorder="1" applyAlignment="1">
      <alignment horizontal="center" vertical="top" wrapText="1" readingOrder="1"/>
    </xf>
    <xf numFmtId="14" fontId="12" fillId="2" borderId="3" xfId="0" applyNumberFormat="1" applyFont="1" applyFill="1" applyBorder="1" applyAlignment="1">
      <alignment horizontal="center" vertical="top" readingOrder="1"/>
    </xf>
    <xf numFmtId="14" fontId="0" fillId="0" borderId="0" xfId="0" applyNumberFormat="1"/>
    <xf numFmtId="166" fontId="12" fillId="2" borderId="7" xfId="0" applyNumberFormat="1" applyFont="1" applyFill="1" applyBorder="1" applyAlignment="1">
      <alignment horizontal="center" vertical="top" wrapText="1" readingOrder="1"/>
    </xf>
    <xf numFmtId="166" fontId="0" fillId="0" borderId="0" xfId="0" applyNumberFormat="1"/>
    <xf numFmtId="0" fontId="12" fillId="0" borderId="3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14" fillId="0" borderId="0" xfId="0" applyFont="1" applyAlignment="1">
      <alignment horizontal="center"/>
    </xf>
    <xf numFmtId="0" fontId="0" fillId="0" borderId="1" xfId="0" pivotButton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right"/>
    </xf>
    <xf numFmtId="0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/>
    <xf numFmtId="168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0" xfId="0" applyNumberFormat="1" applyFill="1" applyBorder="1" applyAlignment="1">
      <alignment horizontal="center" vertical="center"/>
    </xf>
    <xf numFmtId="0" fontId="0" fillId="6" borderId="0" xfId="0" applyFill="1" applyBorder="1"/>
    <xf numFmtId="0" fontId="5" fillId="0" borderId="0" xfId="3"/>
    <xf numFmtId="0" fontId="8" fillId="0" borderId="3" xfId="0" applyFont="1" applyBorder="1" applyAlignment="1">
      <alignment horizontal="center" vertical="center" wrapText="1" readingOrder="2"/>
    </xf>
    <xf numFmtId="0" fontId="8" fillId="0" borderId="1" xfId="0" applyFont="1" applyBorder="1" applyAlignment="1">
      <alignment horizontal="center" vertical="center" wrapText="1" readingOrder="2"/>
    </xf>
    <xf numFmtId="0" fontId="6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 readingOrder="2"/>
    </xf>
    <xf numFmtId="0" fontId="12" fillId="4" borderId="6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4" fillId="0" borderId="0" xfId="3" applyFont="1"/>
    <xf numFmtId="0" fontId="14" fillId="0" borderId="0" xfId="3" applyFont="1"/>
    <xf numFmtId="0" fontId="4" fillId="0" borderId="0" xfId="3" applyFont="1" applyAlignment="1">
      <alignment horizontal="left" indent="1"/>
    </xf>
    <xf numFmtId="0" fontId="18" fillId="0" borderId="0" xfId="0" applyFont="1" applyAlignment="1">
      <alignment horizontal="center" vertical="center"/>
    </xf>
    <xf numFmtId="14" fontId="5" fillId="0" borderId="0" xfId="3" applyNumberFormat="1" applyAlignment="1">
      <alignment horizontal="left"/>
    </xf>
    <xf numFmtId="0" fontId="5" fillId="0" borderId="0" xfId="3" applyAlignment="1">
      <alignment horizontal="left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18" fillId="0" borderId="0" xfId="0" applyFont="1" applyAlignment="1">
      <alignment horizontal="left" vertical="center" indent="1"/>
    </xf>
    <xf numFmtId="0" fontId="17" fillId="0" borderId="12" xfId="3" applyFont="1" applyBorder="1" applyAlignment="1">
      <alignment horizontal="center" vertical="center"/>
    </xf>
    <xf numFmtId="0" fontId="17" fillId="0" borderId="13" xfId="3" applyFont="1" applyBorder="1" applyAlignment="1">
      <alignment horizontal="center" vertical="center"/>
    </xf>
    <xf numFmtId="0" fontId="17" fillId="0" borderId="14" xfId="3" applyFont="1" applyBorder="1" applyAlignment="1">
      <alignment horizontal="center" vertical="center"/>
    </xf>
    <xf numFmtId="49" fontId="0" fillId="0" borderId="0" xfId="0" applyNumberFormat="1" applyAlignment="1">
      <alignment horizontal="left" indent="1"/>
    </xf>
    <xf numFmtId="0" fontId="20" fillId="0" borderId="0" xfId="0" applyFont="1" applyAlignment="1">
      <alignment horizontal="justify" vertical="center" wrapText="1"/>
    </xf>
    <xf numFmtId="0" fontId="3" fillId="0" borderId="0" xfId="3" applyFont="1"/>
    <xf numFmtId="0" fontId="17" fillId="0" borderId="22" xfId="3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5" fillId="0" borderId="15" xfId="3" applyBorder="1" applyAlignment="1">
      <alignment horizontal="center"/>
    </xf>
    <xf numFmtId="0" fontId="5" fillId="0" borderId="16" xfId="3" applyBorder="1" applyAlignment="1">
      <alignment horizontal="center"/>
    </xf>
    <xf numFmtId="0" fontId="0" fillId="0" borderId="17" xfId="0" applyBorder="1" applyAlignment="1">
      <alignment horizontal="center"/>
    </xf>
    <xf numFmtId="0" fontId="5" fillId="0" borderId="17" xfId="3" applyBorder="1" applyAlignment="1">
      <alignment horizontal="center"/>
    </xf>
    <xf numFmtId="14" fontId="4" fillId="0" borderId="0" xfId="3" applyNumberFormat="1" applyFont="1"/>
    <xf numFmtId="0" fontId="19" fillId="0" borderId="0" xfId="0" applyFont="1" applyAlignment="1">
      <alignment vertical="center"/>
    </xf>
    <xf numFmtId="0" fontId="5" fillId="0" borderId="19" xfId="3" applyBorder="1" applyAlignment="1">
      <alignment horizontal="center"/>
    </xf>
    <xf numFmtId="0" fontId="0" fillId="0" borderId="20" xfId="0" applyBorder="1" applyAlignment="1">
      <alignment horizontal="center"/>
    </xf>
    <xf numFmtId="0" fontId="5" fillId="0" borderId="20" xfId="3" applyBorder="1" applyAlignment="1">
      <alignment horizontal="center"/>
    </xf>
    <xf numFmtId="0" fontId="4" fillId="0" borderId="10" xfId="3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11" xfId="3" applyBorder="1" applyAlignment="1">
      <alignment horizontal="center"/>
    </xf>
    <xf numFmtId="169" fontId="5" fillId="0" borderId="14" xfId="3" applyNumberFormat="1" applyBorder="1" applyAlignment="1">
      <alignment horizontal="center"/>
    </xf>
    <xf numFmtId="170" fontId="5" fillId="0" borderId="0" xfId="3" applyNumberFormat="1" applyAlignment="1">
      <alignment horizontal="center"/>
    </xf>
    <xf numFmtId="170" fontId="5" fillId="0" borderId="18" xfId="3" applyNumberFormat="1" applyBorder="1" applyAlignment="1">
      <alignment horizontal="center"/>
    </xf>
    <xf numFmtId="170" fontId="5" fillId="0" borderId="21" xfId="3" applyNumberFormat="1" applyBorder="1" applyAlignment="1">
      <alignment horizontal="center"/>
    </xf>
    <xf numFmtId="170" fontId="5" fillId="0" borderId="15" xfId="3" applyNumberFormat="1" applyBorder="1" applyAlignment="1">
      <alignment horizontal="center"/>
    </xf>
    <xf numFmtId="170" fontId="0" fillId="0" borderId="17" xfId="0" applyNumberFormat="1" applyBorder="1" applyAlignment="1">
      <alignment horizontal="center"/>
    </xf>
    <xf numFmtId="170" fontId="0" fillId="0" borderId="20" xfId="0" applyNumberFormat="1" applyBorder="1" applyAlignment="1">
      <alignment horizontal="center"/>
    </xf>
    <xf numFmtId="0" fontId="9" fillId="0" borderId="0" xfId="2" applyAlignment="1">
      <alignment horizontal="left" indent="1"/>
    </xf>
    <xf numFmtId="0" fontId="2" fillId="0" borderId="0" xfId="3" applyFont="1" applyAlignment="1">
      <alignment horizontal="center" vertical="center" wrapText="1"/>
    </xf>
    <xf numFmtId="0" fontId="17" fillId="0" borderId="0" xfId="3" applyFont="1" applyAlignment="1">
      <alignment horizontal="center" vertical="center"/>
    </xf>
    <xf numFmtId="0" fontId="2" fillId="0" borderId="0" xfId="3" applyFont="1"/>
    <xf numFmtId="0" fontId="0" fillId="0" borderId="2" xfId="0" applyFont="1" applyFill="1" applyBorder="1" applyAlignment="1">
      <alignment horizontal="center" vertical="center" readingOrder="1"/>
    </xf>
    <xf numFmtId="1" fontId="0" fillId="0" borderId="2" xfId="0" applyNumberFormat="1" applyFont="1" applyFill="1" applyBorder="1" applyAlignment="1">
      <alignment horizontal="center" vertical="center" readingOrder="2"/>
    </xf>
    <xf numFmtId="14" fontId="0" fillId="0" borderId="2" xfId="0" applyNumberFormat="1" applyFont="1" applyFill="1" applyBorder="1" applyAlignment="1">
      <alignment horizontal="center" vertical="center" readingOrder="1"/>
    </xf>
    <xf numFmtId="2" fontId="0" fillId="0" borderId="0" xfId="0" applyNumberFormat="1" applyFont="1" applyFill="1" applyAlignment="1">
      <alignment horizontal="right"/>
    </xf>
    <xf numFmtId="168" fontId="0" fillId="2" borderId="1" xfId="0" applyNumberFormat="1" applyFill="1" applyBorder="1" applyAlignment="1">
      <alignment horizontal="center" vertical="center"/>
    </xf>
    <xf numFmtId="171" fontId="0" fillId="5" borderId="1" xfId="0" applyNumberFormat="1" applyFill="1" applyBorder="1" applyAlignment="1">
      <alignment horizontal="center" vertical="center"/>
    </xf>
    <xf numFmtId="171" fontId="0" fillId="0" borderId="0" xfId="0" applyNumberFormat="1"/>
    <xf numFmtId="0" fontId="0" fillId="0" borderId="8" xfId="0" applyFont="1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167" fontId="7" fillId="0" borderId="1" xfId="0" applyNumberFormat="1" applyFont="1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167" fontId="0" fillId="0" borderId="0" xfId="0" applyNumberFormat="1"/>
    <xf numFmtId="0" fontId="0" fillId="0" borderId="9" xfId="0" applyFont="1" applyFill="1" applyBorder="1" applyAlignment="1">
      <alignment horizontal="center" vertical="center"/>
    </xf>
    <xf numFmtId="14" fontId="5" fillId="0" borderId="0" xfId="3" applyNumberFormat="1"/>
    <xf numFmtId="0" fontId="0" fillId="0" borderId="9" xfId="0" applyFont="1" applyFill="1" applyBorder="1" applyAlignment="1">
      <alignment horizontal="center" vertical="center" readingOrder="1"/>
    </xf>
    <xf numFmtId="166" fontId="0" fillId="0" borderId="8" xfId="0" applyNumberFormat="1" applyFont="1" applyFill="1" applyBorder="1" applyAlignment="1">
      <alignment horizontal="center" vertical="center" readingOrder="1"/>
    </xf>
    <xf numFmtId="14" fontId="9" fillId="0" borderId="2" xfId="2" applyNumberFormat="1" applyFill="1" applyBorder="1" applyAlignment="1">
      <alignment horizontal="center" vertical="center" readingOrder="1"/>
    </xf>
    <xf numFmtId="0" fontId="0" fillId="0" borderId="9" xfId="0" applyFont="1" applyFill="1" applyBorder="1" applyAlignment="1">
      <alignment horizontal="center" vertical="center" wrapText="1" readingOrder="1"/>
    </xf>
    <xf numFmtId="0" fontId="0" fillId="0" borderId="2" xfId="0" applyFont="1" applyFill="1" applyBorder="1" applyAlignment="1">
      <alignment horizontal="center" vertical="center" wrapText="1" readingOrder="1"/>
    </xf>
    <xf numFmtId="14" fontId="0" fillId="0" borderId="2" xfId="0" applyNumberFormat="1" applyFont="1" applyFill="1" applyBorder="1" applyAlignment="1">
      <alignment horizontal="center" vertical="center" wrapText="1" readingOrder="1"/>
    </xf>
    <xf numFmtId="0" fontId="9" fillId="0" borderId="2" xfId="2" applyFill="1" applyBorder="1" applyAlignment="1">
      <alignment horizontal="center" vertical="center" wrapText="1" readingOrder="1"/>
    </xf>
    <xf numFmtId="1" fontId="0" fillId="0" borderId="2" xfId="1" applyNumberFormat="1" applyFont="1" applyFill="1" applyBorder="1" applyAlignment="1">
      <alignment horizontal="center" vertical="center" readingOrder="2"/>
    </xf>
    <xf numFmtId="166" fontId="0" fillId="0" borderId="8" xfId="0" quotePrefix="1" applyNumberFormat="1" applyFont="1" applyFill="1" applyBorder="1" applyAlignment="1">
      <alignment horizontal="center" vertical="center" wrapText="1" readingOrder="1"/>
    </xf>
    <xf numFmtId="0" fontId="1" fillId="0" borderId="0" xfId="3" applyFont="1" applyAlignment="1">
      <alignment horizontal="left" vertical="center" indent="1"/>
    </xf>
    <xf numFmtId="0" fontId="5" fillId="0" borderId="0" xfId="3" applyAlignment="1">
      <alignment horizontal="center"/>
    </xf>
  </cellXfs>
  <cellStyles count="4">
    <cellStyle name="Lien hypertexte" xfId="2" builtinId="8"/>
    <cellStyle name="Milliers" xfId="1" builtinId="3"/>
    <cellStyle name="Normal" xfId="0" builtinId="0"/>
    <cellStyle name="Normal 2" xfId="3" xr:uid="{00000000-0005-0000-0000-000004000000}"/>
  </cellStyles>
  <dxfs count="6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6"/>
        <color theme="1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indent="0" justifyLastLine="0" shrinkToFit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indent="0" justifyLastLine="0" shrinkToFit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indent="0" justifyLastLine="0" shrinkToFit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indent="0" justifyLastLine="0" shrinkToFit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d\ dd/mm/yyyy"/>
      <alignment horizontal="center" vertical="center" textRotation="0" indent="0" justifyLastLine="0" shrinkToFit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Calibri"/>
        <scheme val="minor"/>
      </font>
      <alignment horizontal="center" vertical="center" textRotation="0" indent="0" justifyLastLine="0" shrinkToFit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6" formatCode="0#&quot; &quot;##&quot; &quot;##&quot; &quot;##&quot; &quot;##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1D5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[1.xlsm]CHARTSC!PivotTable1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sng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u="sng"/>
              <a:t>THE</a:t>
            </a:r>
            <a:r>
              <a:rPr lang="en-US" sz="2800" u="sng" baseline="0"/>
              <a:t> 10 BIGGEST CUSTOMERS</a:t>
            </a:r>
            <a:endParaRPr lang="en-US" sz="2800" u="sng"/>
          </a:p>
        </c:rich>
      </c:tx>
      <c:layout>
        <c:manualLayout>
          <c:xMode val="edge"/>
          <c:yMode val="edge"/>
          <c:x val="0.38806648148148143"/>
          <c:y val="0.11426388888888887"/>
        </c:manualLayout>
      </c:layout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sng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CHARTSC!$B$1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CHARTSC!$A$2:$A$12</c:f>
              <c:strCache>
                <c:ptCount val="10"/>
                <c:pt idx="0">
                  <c:v>78901236</c:v>
                </c:pt>
                <c:pt idx="1">
                  <c:v>45664499</c:v>
                </c:pt>
                <c:pt idx="2">
                  <c:v>12696429</c:v>
                </c:pt>
                <c:pt idx="3">
                  <c:v>23664569</c:v>
                </c:pt>
                <c:pt idx="4">
                  <c:v>74654239</c:v>
                </c:pt>
                <c:pt idx="5">
                  <c:v>65445239</c:v>
                </c:pt>
                <c:pt idx="6">
                  <c:v>12642569</c:v>
                </c:pt>
                <c:pt idx="7">
                  <c:v>15493345</c:v>
                </c:pt>
                <c:pt idx="8">
                  <c:v>56267864</c:v>
                </c:pt>
                <c:pt idx="9">
                  <c:v>74523127</c:v>
                </c:pt>
              </c:strCache>
            </c:strRef>
          </c:cat>
          <c:val>
            <c:numRef>
              <c:f>CHARTSC!$B$2:$B$12</c:f>
              <c:numCache>
                <c:formatCode>General</c:formatCode>
                <c:ptCount val="10"/>
                <c:pt idx="0">
                  <c:v>390</c:v>
                </c:pt>
                <c:pt idx="1">
                  <c:v>223</c:v>
                </c:pt>
                <c:pt idx="2">
                  <c:v>218</c:v>
                </c:pt>
                <c:pt idx="3">
                  <c:v>173</c:v>
                </c:pt>
                <c:pt idx="4">
                  <c:v>170</c:v>
                </c:pt>
                <c:pt idx="5">
                  <c:v>167</c:v>
                </c:pt>
                <c:pt idx="6">
                  <c:v>163</c:v>
                </c:pt>
                <c:pt idx="7">
                  <c:v>154</c:v>
                </c:pt>
                <c:pt idx="8">
                  <c:v>137</c:v>
                </c:pt>
                <c:pt idx="9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57-4768-9486-6DA936348F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32442384"/>
        <c:axId val="232443696"/>
      </c:barChart>
      <c:catAx>
        <c:axId val="232442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4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 i="1" baseline="0">
                    <a:effectLst/>
                  </a:rPr>
                  <a:t>CUSTOMERS' ID</a:t>
                </a:r>
                <a:endParaRPr lang="en-US" sz="2400" i="1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4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en-US" sz="2400"/>
              </a:p>
            </c:rich>
          </c:tx>
          <c:layout>
            <c:manualLayout>
              <c:xMode val="edge"/>
              <c:yMode val="edge"/>
              <c:x val="0.47752881944444453"/>
              <c:y val="0.936125648148148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4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2443696"/>
        <c:crosses val="autoZero"/>
        <c:auto val="1"/>
        <c:lblAlgn val="ctr"/>
        <c:lblOffset val="100"/>
        <c:noMultiLvlLbl val="0"/>
      </c:catAx>
      <c:valAx>
        <c:axId val="23244369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i="1"/>
                  <a:t>QUANTITY</a:t>
                </a:r>
              </a:p>
            </c:rich>
          </c:tx>
          <c:layout>
            <c:manualLayout>
              <c:xMode val="edge"/>
              <c:yMode val="edge"/>
              <c:x val="9.6004036324696691E-3"/>
              <c:y val="0.403894585126408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244238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[1.xlsm]CHARTSC!PivotTable2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sng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u="sng"/>
              <a:t>THE 10 MOST REGULAR CUSTOMERS</a:t>
            </a:r>
          </a:p>
        </c:rich>
      </c:tx>
      <c:layout>
        <c:manualLayout>
          <c:xMode val="edge"/>
          <c:yMode val="edge"/>
          <c:x val="0.36333675925925929"/>
          <c:y val="0.17070833333333332"/>
        </c:manualLayout>
      </c:layout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sng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36000" rIns="108000" bIns="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36000" rIns="108000" bIns="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36000" rIns="108000" bIns="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36000" rIns="108000" bIns="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36000" rIns="108000" bIns="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36000" rIns="108000" bIns="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36000" rIns="108000" bIns="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36000" rIns="108000" bIns="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36000" rIns="108000" bIns="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36000" rIns="108000" bIns="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36000" rIns="108000" bIns="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CHARTSC!$P$1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1D0-45A3-BBF7-CA090F3345F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1D0-45A3-BBF7-CA090F3345F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A1D0-45A3-BBF7-CA090F3345F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1D0-45A3-BBF7-CA090F3345F4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1D0-45A3-BBF7-CA090F3345F4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1D0-45A3-BBF7-CA090F3345F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A1D0-45A3-BBF7-CA090F3345F4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1D0-45A3-BBF7-CA090F3345F4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1D0-45A3-BBF7-CA090F3345F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1D0-45A3-BBF7-CA090F3345F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4D1B-4099-8C0E-F6A0DFCFBFDF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D0-45A3-BBF7-CA090F3345F4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D0-45A3-BBF7-CA090F3345F4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D0-45A3-BBF7-CA090F3345F4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D0-45A3-BBF7-CA090F3345F4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D0-45A3-BBF7-CA090F3345F4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D0-45A3-BBF7-CA090F3345F4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D0-45A3-BBF7-CA090F3345F4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D0-45A3-BBF7-CA090F3345F4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D0-45A3-BBF7-CA090F3345F4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1B-4099-8C0E-F6A0DFCFBF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36000" rIns="108000" bIns="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CHARTSC!$O$2:$O$13</c:f>
              <c:strCache>
                <c:ptCount val="11"/>
                <c:pt idx="0">
                  <c:v>78901236</c:v>
                </c:pt>
                <c:pt idx="1">
                  <c:v>12696429</c:v>
                </c:pt>
                <c:pt idx="2">
                  <c:v>45664499</c:v>
                </c:pt>
                <c:pt idx="3">
                  <c:v>74654239</c:v>
                </c:pt>
                <c:pt idx="4">
                  <c:v>74523127</c:v>
                </c:pt>
                <c:pt idx="5">
                  <c:v>12865569</c:v>
                </c:pt>
                <c:pt idx="6">
                  <c:v>56267864</c:v>
                </c:pt>
                <c:pt idx="7">
                  <c:v>342767688</c:v>
                </c:pt>
                <c:pt idx="8">
                  <c:v>12642569</c:v>
                </c:pt>
                <c:pt idx="9">
                  <c:v>12354238</c:v>
                </c:pt>
                <c:pt idx="10">
                  <c:v>23664569</c:v>
                </c:pt>
              </c:strCache>
            </c:strRef>
          </c:cat>
          <c:val>
            <c:numRef>
              <c:f>CHARTSC!$P$2:$P$13</c:f>
              <c:numCache>
                <c:formatCode>General</c:formatCode>
                <c:ptCount val="11"/>
                <c:pt idx="0">
                  <c:v>37</c:v>
                </c:pt>
                <c:pt idx="1">
                  <c:v>19</c:v>
                </c:pt>
                <c:pt idx="2">
                  <c:v>19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E2-4292-B573-D3BB499428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1204082296"/>
        <c:axId val="1204075408"/>
        <c:axId val="0"/>
      </c:bar3DChart>
      <c:catAx>
        <c:axId val="1204082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i="1"/>
                  <a:t>CUSTOMERS' ID</a:t>
                </a:r>
              </a:p>
            </c:rich>
          </c:tx>
          <c:layout>
            <c:manualLayout>
              <c:xMode val="edge"/>
              <c:yMode val="edge"/>
              <c:x val="0.43579333333333331"/>
              <c:y val="0.933591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075408"/>
        <c:crosses val="autoZero"/>
        <c:auto val="1"/>
        <c:lblAlgn val="ctr"/>
        <c:lblOffset val="100"/>
        <c:noMultiLvlLbl val="0"/>
      </c:catAx>
      <c:valAx>
        <c:axId val="120407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i="1"/>
                  <a:t>NUMBER</a:t>
                </a:r>
                <a:r>
                  <a:rPr lang="en-US" sz="2400" i="1" baseline="0"/>
                  <a:t> OF ORDERS</a:t>
                </a:r>
                <a:endParaRPr lang="en-US" sz="2400" i="1"/>
              </a:p>
            </c:rich>
          </c:tx>
          <c:layout>
            <c:manualLayout>
              <c:xMode val="edge"/>
              <c:yMode val="edge"/>
              <c:x val="1.7756735099388597E-2"/>
              <c:y val="0.337115247508501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08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[1.xlsm]CHARTSP!PivotTable3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sng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u="sng"/>
              <a:t>THE 10 BEST-SELLING PRODUCTS</a:t>
            </a:r>
          </a:p>
        </c:rich>
      </c:tx>
      <c:layout>
        <c:manualLayout>
          <c:xMode val="edge"/>
          <c:yMode val="edge"/>
          <c:x val="0.36632953703703702"/>
          <c:y val="9.309722222222222E-2"/>
        </c:manualLayout>
      </c:layout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sng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6"/>
        <c:dLbl>
          <c:idx val="0"/>
          <c:spPr>
            <a:noFill/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-1.175925925925926E-3"/>
              <c:y val="0.5767916666666667"/>
            </c:manualLayout>
          </c:layout>
          <c:spPr>
            <a:noFill/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0"/>
              <c:y val="0.5150555555555556"/>
            </c:manualLayout>
          </c:layout>
          <c:spPr>
            <a:noFill/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0"/>
              <c:y val="0.46743055555555568"/>
            </c:manualLayout>
          </c:layout>
          <c:spPr>
            <a:noFill/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0"/>
              <c:y val="0.45155555555555554"/>
            </c:manualLayout>
          </c:layout>
          <c:spPr>
            <a:noFill/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0"/>
              <c:y val="0.52563888888888888"/>
            </c:manualLayout>
          </c:layout>
          <c:spPr>
            <a:noFill/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2.3518518518518519E-3"/>
              <c:y val="0.63147222222222221"/>
            </c:manualLayout>
          </c:layout>
          <c:spPr>
            <a:noFill/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5.8796296296295437E-3"/>
              <c:y val="0.63852777777777781"/>
            </c:manualLayout>
          </c:layout>
          <c:spPr>
            <a:noFill/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7.0555555555555554E-3"/>
              <c:y val="0.65263888888888888"/>
            </c:manualLayout>
          </c:layout>
          <c:spPr>
            <a:noFill/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5.8796296296295862E-3"/>
              <c:y val="0.68791666666666662"/>
            </c:manualLayout>
          </c:layout>
          <c:spPr>
            <a:noFill/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7.0555555555555554E-3"/>
              <c:y val="0.71084722222222219"/>
            </c:manualLayout>
          </c:layout>
          <c:spPr>
            <a:noFill/>
            <a:ln>
              <a:noFill/>
            </a:ln>
            <a:effectLst>
              <a:outerShdw blurRad="50800" dist="50800" dir="5400000" algn="ctr" rotWithShape="0">
                <a:schemeClr val="bg1"/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6175955743062639E-2"/>
          <c:y val="4.8426539959112613E-2"/>
          <c:w val="0.9190746296296296"/>
          <c:h val="0.8225072222222221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CHARTSP!$W$1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679A-4AC0-B4F5-2DFB354E72C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679A-4AC0-B4F5-2DFB354E72C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679A-4AC0-B4F5-2DFB354E72C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679A-4AC0-B4F5-2DFB354E72C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79A-4AC0-B4F5-2DFB354E72C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79A-4AC0-B4F5-2DFB354E72C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79A-4AC0-B4F5-2DFB354E72C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79A-4AC0-B4F5-2DFB354E72C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79A-4AC0-B4F5-2DFB354E72C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79A-4AC0-B4F5-2DFB354E72C2}"/>
              </c:ext>
            </c:extLst>
          </c:dPt>
          <c:dLbls>
            <c:dLbl>
              <c:idx val="0"/>
              <c:layout>
                <c:manualLayout>
                  <c:x val="7.0555555555555554E-3"/>
                  <c:y val="0.710847222222222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79A-4AC0-B4F5-2DFB354E72C2}"/>
                </c:ext>
              </c:extLst>
            </c:dLbl>
            <c:dLbl>
              <c:idx val="1"/>
              <c:layout>
                <c:manualLayout>
                  <c:x val="5.8796296296295862E-3"/>
                  <c:y val="0.6879166666666666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9A-4AC0-B4F5-2DFB354E72C2}"/>
                </c:ext>
              </c:extLst>
            </c:dLbl>
            <c:dLbl>
              <c:idx val="2"/>
              <c:layout>
                <c:manualLayout>
                  <c:x val="7.0555555555555554E-3"/>
                  <c:y val="0.6526388888888888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9A-4AC0-B4F5-2DFB354E72C2}"/>
                </c:ext>
              </c:extLst>
            </c:dLbl>
            <c:dLbl>
              <c:idx val="3"/>
              <c:layout>
                <c:manualLayout>
                  <c:x val="5.8796296296295437E-3"/>
                  <c:y val="0.6385277777777778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9A-4AC0-B4F5-2DFB354E72C2}"/>
                </c:ext>
              </c:extLst>
            </c:dLbl>
            <c:dLbl>
              <c:idx val="4"/>
              <c:layout>
                <c:manualLayout>
                  <c:x val="2.3518518518518519E-3"/>
                  <c:y val="0.6314722222222222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9A-4AC0-B4F5-2DFB354E72C2}"/>
                </c:ext>
              </c:extLst>
            </c:dLbl>
            <c:dLbl>
              <c:idx val="5"/>
              <c:layout>
                <c:manualLayout>
                  <c:x val="-1.175925925925926E-3"/>
                  <c:y val="0.576791666666666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9A-4AC0-B4F5-2DFB354E72C2}"/>
                </c:ext>
              </c:extLst>
            </c:dLbl>
            <c:dLbl>
              <c:idx val="6"/>
              <c:layout>
                <c:manualLayout>
                  <c:x val="0"/>
                  <c:y val="0.5256388888888888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9A-4AC0-B4F5-2DFB354E72C2}"/>
                </c:ext>
              </c:extLst>
            </c:dLbl>
            <c:dLbl>
              <c:idx val="7"/>
              <c:layout>
                <c:manualLayout>
                  <c:x val="0"/>
                  <c:y val="0.515055555555555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9A-4AC0-B4F5-2DFB354E72C2}"/>
                </c:ext>
              </c:extLst>
            </c:dLbl>
            <c:dLbl>
              <c:idx val="8"/>
              <c:layout>
                <c:manualLayout>
                  <c:x val="0"/>
                  <c:y val="0.4674305555555556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9A-4AC0-B4F5-2DFB354E72C2}"/>
                </c:ext>
              </c:extLst>
            </c:dLbl>
            <c:dLbl>
              <c:idx val="9"/>
              <c:layout>
                <c:manualLayout>
                  <c:x val="0"/>
                  <c:y val="0.4515555555555555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9A-4AC0-B4F5-2DFB354E72C2}"/>
                </c:ext>
              </c:extLst>
            </c:dLbl>
            <c:spPr>
              <a:noFill/>
              <a:ln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CHARTSP!$V$2:$V$12</c:f>
              <c:strCache>
                <c:ptCount val="10"/>
                <c:pt idx="0">
                  <c:v>PA10</c:v>
                </c:pt>
                <c:pt idx="1">
                  <c:v>PA11</c:v>
                </c:pt>
                <c:pt idx="2">
                  <c:v>PA07</c:v>
                </c:pt>
                <c:pt idx="3">
                  <c:v>BI03</c:v>
                </c:pt>
                <c:pt idx="4">
                  <c:v>PA06</c:v>
                </c:pt>
                <c:pt idx="5">
                  <c:v>VI04</c:v>
                </c:pt>
                <c:pt idx="6">
                  <c:v>VI02</c:v>
                </c:pt>
                <c:pt idx="7">
                  <c:v>VI01</c:v>
                </c:pt>
                <c:pt idx="8">
                  <c:v>PA04</c:v>
                </c:pt>
                <c:pt idx="9">
                  <c:v>VI03</c:v>
                </c:pt>
              </c:strCache>
            </c:strRef>
          </c:cat>
          <c:val>
            <c:numRef>
              <c:f>CHARTSP!$W$2:$W$12</c:f>
              <c:numCache>
                <c:formatCode>General</c:formatCode>
                <c:ptCount val="10"/>
                <c:pt idx="0">
                  <c:v>286</c:v>
                </c:pt>
                <c:pt idx="1">
                  <c:v>280</c:v>
                </c:pt>
                <c:pt idx="2">
                  <c:v>267</c:v>
                </c:pt>
                <c:pt idx="3">
                  <c:v>264</c:v>
                </c:pt>
                <c:pt idx="4">
                  <c:v>258</c:v>
                </c:pt>
                <c:pt idx="5">
                  <c:v>237</c:v>
                </c:pt>
                <c:pt idx="6">
                  <c:v>213</c:v>
                </c:pt>
                <c:pt idx="7">
                  <c:v>209</c:v>
                </c:pt>
                <c:pt idx="8">
                  <c:v>189</c:v>
                </c:pt>
                <c:pt idx="9">
                  <c:v>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72-489F-8C18-5150596EFD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1469007208"/>
        <c:axId val="1469000648"/>
        <c:axId val="0"/>
      </c:bar3DChart>
      <c:catAx>
        <c:axId val="1469007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 i="1" baseline="0">
                    <a:effectLst/>
                  </a:rPr>
                  <a:t>PRODUCTS' ID </a:t>
                </a:r>
                <a:endParaRPr lang="en-US" sz="2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9000648"/>
        <c:crosses val="autoZero"/>
        <c:auto val="1"/>
        <c:lblAlgn val="ctr"/>
        <c:lblOffset val="100"/>
        <c:noMultiLvlLbl val="0"/>
      </c:catAx>
      <c:valAx>
        <c:axId val="146900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4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 i="1" baseline="0">
                    <a:effectLst/>
                  </a:rPr>
                  <a:t>TOTAL PER PRODUCT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4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en-US" sz="24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4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en-US" sz="2400"/>
              </a:p>
            </c:rich>
          </c:tx>
          <c:layout>
            <c:manualLayout>
              <c:xMode val="edge"/>
              <c:yMode val="edge"/>
              <c:x val="5.5679695309778943E-3"/>
              <c:y val="0.366685990652247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4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900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[1.xlsm]CHARTSP!Tableau croisé dynamique2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800" b="1" i="0" u="sng" baseline="0">
                <a:effectLst/>
              </a:rPr>
              <a:t>SHARE OF SALES OF EACH PRODUCT</a:t>
            </a:r>
            <a:endParaRPr lang="fr-FR" sz="2800">
              <a:effectLst/>
            </a:endParaRPr>
          </a:p>
        </c:rich>
      </c:tx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6.8099461983609404E-3"/>
              <c:y val="-7.905194575382566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6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3.8913978276348231E-2"/>
              <c:y val="-6.66294971353673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5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5.8370967414522346E-3"/>
              <c:y val="-4.065528638768176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1.5565591310539435E-2"/>
              <c:y val="-1.468107563999623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"/>
        <c:spPr>
          <a:gradFill rotWithShape="1">
            <a:gsLst>
              <a:gs pos="0">
                <a:schemeClr val="accent1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"/>
        <c:spPr>
          <a:gradFill rotWithShape="1">
            <a:gsLst>
              <a:gs pos="0">
                <a:schemeClr val="accent3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"/>
        <c:spPr>
          <a:gradFill rotWithShape="1">
            <a:gsLst>
              <a:gs pos="0">
                <a:schemeClr val="accent4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"/>
        <c:spPr>
          <a:gradFill rotWithShape="1">
            <a:gsLst>
              <a:gs pos="0">
                <a:schemeClr val="accent5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"/>
        <c:spPr>
          <a:gradFill rotWithShape="1">
            <a:gsLst>
              <a:gs pos="0">
                <a:schemeClr val="accent6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"/>
        <c:spPr>
          <a:gradFill rotWithShape="1">
            <a:gsLst>
              <a:gs pos="0">
                <a:schemeClr val="accent2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"/>
        <c:spPr>
          <a:gradFill rotWithShape="1">
            <a:gsLst>
              <a:gs pos="0">
                <a:schemeClr val="accent3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"/>
        <c:spPr>
          <a:gradFill rotWithShape="1">
            <a:gsLst>
              <a:gs pos="0">
                <a:schemeClr val="accent4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"/>
        <c:spPr>
          <a:gradFill rotWithShape="1">
            <a:gsLst>
              <a:gs pos="0">
                <a:schemeClr val="accent2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"/>
        <c:spPr>
          <a:gradFill rotWithShape="1">
            <a:gsLst>
              <a:gs pos="0">
                <a:schemeClr val="accent3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"/>
        <c:spPr>
          <a:gradFill rotWithShape="1">
            <a:gsLst>
              <a:gs pos="0">
                <a:schemeClr val="accent4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"/>
        <c:spPr>
          <a:gradFill rotWithShape="1">
            <a:gsLst>
              <a:gs pos="0">
                <a:schemeClr val="accent5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"/>
        <c:spPr>
          <a:gradFill rotWithShape="1">
            <a:gsLst>
              <a:gs pos="0">
                <a:schemeClr val="accent6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CHARTSP!$B$1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2CD-4E9A-BB39-5FAFCB262C5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2CD-4E9A-BB39-5FAFCB262C5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2CD-4E9A-BB39-5FAFCB262C5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2CD-4E9A-BB39-5FAFCB262C5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2CD-4E9A-BB39-5FAFCB262C5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2CD-4E9A-BB39-5FAFCB262C5B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2CD-4E9A-BB39-5FAFCB262C5B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2CD-4E9A-BB39-5FAFCB262C5B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2CD-4E9A-BB39-5FAFCB262C5B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2CD-4E9A-BB39-5FAFCB262C5B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92CD-4E9A-BB39-5FAFCB262C5B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92CD-4E9A-BB39-5FAFCB262C5B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92CD-4E9A-BB39-5FAFCB262C5B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B-92CD-4E9A-BB39-5FAFCB262C5B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92CD-4E9A-BB39-5FAFCB262C5B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F-92CD-4E9A-BB39-5FAFCB262C5B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1-92CD-4E9A-BB39-5FAFCB262C5B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3-92CD-4E9A-BB39-5FAFCB262C5B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92CD-4E9A-BB39-5FAFCB262C5B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92CD-4E9A-BB39-5FAFCB262C5B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92CD-4E9A-BB39-5FAFCB262C5B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92CD-4E9A-BB39-5FAFCB262C5B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D-92CD-4E9A-BB39-5FAFCB262C5B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F-92CD-4E9A-BB39-5FAFCB262C5B}"/>
              </c:ext>
            </c:extLst>
          </c:dPt>
          <c:dLbls>
            <c:dLbl>
              <c:idx val="3"/>
              <c:layout>
                <c:manualLayout>
                  <c:x val="-1.5565591310539435E-2"/>
                  <c:y val="-1.468107563999623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CD-4E9A-BB39-5FAFCB262C5B}"/>
                </c:ext>
              </c:extLst>
            </c:dLbl>
            <c:dLbl>
              <c:idx val="16"/>
              <c:layout>
                <c:manualLayout>
                  <c:x val="-5.8370967414522346E-3"/>
                  <c:y val="-4.06552863876817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92CD-4E9A-BB39-5FAFCB262C5B}"/>
                </c:ext>
              </c:extLst>
            </c:dLbl>
            <c:dLbl>
              <c:idx val="17"/>
              <c:layout>
                <c:manualLayout>
                  <c:x val="-3.8913978276348231E-2"/>
                  <c:y val="-6.662949713536733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92CD-4E9A-BB39-5FAFCB262C5B}"/>
                </c:ext>
              </c:extLst>
            </c:dLbl>
            <c:dLbl>
              <c:idx val="18"/>
              <c:layout>
                <c:manualLayout>
                  <c:x val="-6.8099461983609404E-3"/>
                  <c:y val="-7.90519457538256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92CD-4E9A-BB39-5FAFCB262C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CHARTSP!$A$2:$A$26</c:f>
              <c:strCache>
                <c:ptCount val="24"/>
                <c:pt idx="0">
                  <c:v>BI01</c:v>
                </c:pt>
                <c:pt idx="1">
                  <c:v>BI02</c:v>
                </c:pt>
                <c:pt idx="2">
                  <c:v>BI03</c:v>
                </c:pt>
                <c:pt idx="3">
                  <c:v>BI04</c:v>
                </c:pt>
                <c:pt idx="4">
                  <c:v>PA01</c:v>
                </c:pt>
                <c:pt idx="5">
                  <c:v>PA02</c:v>
                </c:pt>
                <c:pt idx="6">
                  <c:v>PA03</c:v>
                </c:pt>
                <c:pt idx="7">
                  <c:v>PA04</c:v>
                </c:pt>
                <c:pt idx="8">
                  <c:v>PA05</c:v>
                </c:pt>
                <c:pt idx="9">
                  <c:v>PA06</c:v>
                </c:pt>
                <c:pt idx="10">
                  <c:v>PA07</c:v>
                </c:pt>
                <c:pt idx="11">
                  <c:v>PA08</c:v>
                </c:pt>
                <c:pt idx="12">
                  <c:v>PA09</c:v>
                </c:pt>
                <c:pt idx="13">
                  <c:v>PA10</c:v>
                </c:pt>
                <c:pt idx="14">
                  <c:v>PA11</c:v>
                </c:pt>
                <c:pt idx="15">
                  <c:v>PA12</c:v>
                </c:pt>
                <c:pt idx="16">
                  <c:v>PA13</c:v>
                </c:pt>
                <c:pt idx="17">
                  <c:v>PA14</c:v>
                </c:pt>
                <c:pt idx="18">
                  <c:v>PA15</c:v>
                </c:pt>
                <c:pt idx="19">
                  <c:v>PA16</c:v>
                </c:pt>
                <c:pt idx="20">
                  <c:v>VI01</c:v>
                </c:pt>
                <c:pt idx="21">
                  <c:v>VI02</c:v>
                </c:pt>
                <c:pt idx="22">
                  <c:v>VI03</c:v>
                </c:pt>
                <c:pt idx="23">
                  <c:v>VI04</c:v>
                </c:pt>
              </c:strCache>
            </c:strRef>
          </c:cat>
          <c:val>
            <c:numRef>
              <c:f>CHARTSP!$B$2:$B$26</c:f>
              <c:numCache>
                <c:formatCode>General</c:formatCode>
                <c:ptCount val="24"/>
                <c:pt idx="0">
                  <c:v>165</c:v>
                </c:pt>
                <c:pt idx="1">
                  <c:v>120</c:v>
                </c:pt>
                <c:pt idx="2">
                  <c:v>264</c:v>
                </c:pt>
                <c:pt idx="3">
                  <c:v>48</c:v>
                </c:pt>
                <c:pt idx="4">
                  <c:v>90</c:v>
                </c:pt>
                <c:pt idx="5">
                  <c:v>87</c:v>
                </c:pt>
                <c:pt idx="6">
                  <c:v>126</c:v>
                </c:pt>
                <c:pt idx="7">
                  <c:v>189</c:v>
                </c:pt>
                <c:pt idx="8">
                  <c:v>87</c:v>
                </c:pt>
                <c:pt idx="9">
                  <c:v>258</c:v>
                </c:pt>
                <c:pt idx="10">
                  <c:v>267</c:v>
                </c:pt>
                <c:pt idx="11">
                  <c:v>81</c:v>
                </c:pt>
                <c:pt idx="12">
                  <c:v>176</c:v>
                </c:pt>
                <c:pt idx="13">
                  <c:v>286</c:v>
                </c:pt>
                <c:pt idx="14">
                  <c:v>280</c:v>
                </c:pt>
                <c:pt idx="15">
                  <c:v>144</c:v>
                </c:pt>
                <c:pt idx="16">
                  <c:v>104</c:v>
                </c:pt>
                <c:pt idx="17">
                  <c:v>80</c:v>
                </c:pt>
                <c:pt idx="18">
                  <c:v>93</c:v>
                </c:pt>
                <c:pt idx="19">
                  <c:v>67</c:v>
                </c:pt>
                <c:pt idx="20">
                  <c:v>209</c:v>
                </c:pt>
                <c:pt idx="21">
                  <c:v>213</c:v>
                </c:pt>
                <c:pt idx="22">
                  <c:v>179</c:v>
                </c:pt>
                <c:pt idx="23">
                  <c:v>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2-473C-A538-4D48BECE74E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800" b="1" u="sng"/>
              <a:t>PROFIT FORECAST</a:t>
            </a:r>
          </a:p>
        </c:rich>
      </c:tx>
      <c:layout>
        <c:manualLayout>
          <c:xMode val="edge"/>
          <c:yMode val="edge"/>
          <c:x val="0.40620795680640248"/>
          <c:y val="0.10091334385119077"/>
        </c:manualLayout>
      </c:layout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3193229390333314E-2"/>
          <c:y val="3.7825242090646104E-2"/>
          <c:w val="0.94189086481992146"/>
          <c:h val="0.92082330273509971"/>
        </c:manualLayout>
      </c:layout>
      <c:line3DChart>
        <c:grouping val="standard"/>
        <c:varyColors val="0"/>
        <c:ser>
          <c:idx val="0"/>
          <c:order val="0"/>
          <c:tx>
            <c:v>2021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val>
            <c:numRef>
              <c:f>FORECASTB!$F$1:$F$12</c:f>
              <c:numCache>
                <c:formatCode>General</c:formatCode>
                <c:ptCount val="12"/>
                <c:pt idx="0">
                  <c:v>1376</c:v>
                </c:pt>
                <c:pt idx="1">
                  <c:v>1437</c:v>
                </c:pt>
                <c:pt idx="2">
                  <c:v>1521</c:v>
                </c:pt>
                <c:pt idx="3">
                  <c:v>1173.5</c:v>
                </c:pt>
                <c:pt idx="4">
                  <c:v>1359</c:v>
                </c:pt>
                <c:pt idx="5">
                  <c:v>1549.5</c:v>
                </c:pt>
                <c:pt idx="6">
                  <c:v>1514</c:v>
                </c:pt>
                <c:pt idx="7">
                  <c:v>1528</c:v>
                </c:pt>
                <c:pt idx="8">
                  <c:v>1833.5</c:v>
                </c:pt>
                <c:pt idx="9">
                  <c:v>1277</c:v>
                </c:pt>
                <c:pt idx="10">
                  <c:v>1502.5</c:v>
                </c:pt>
                <c:pt idx="11">
                  <c:v>1419.5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F-4D76-8E08-4A3D5720F175}"/>
            </c:ext>
          </c:extLst>
        </c:ser>
        <c:ser>
          <c:idx val="1"/>
          <c:order val="1"/>
          <c:tx>
            <c:v>2022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FORECASTB!$H$1:$H$12</c:f>
              <c:numCache>
                <c:formatCode>General</c:formatCode>
                <c:ptCount val="12"/>
                <c:pt idx="0">
                  <c:v>1529.2305557024938</c:v>
                </c:pt>
                <c:pt idx="1">
                  <c:v>1540.4263015972574</c:v>
                </c:pt>
                <c:pt idx="2">
                  <c:v>1550.5385882118826</c:v>
                </c:pt>
                <c:pt idx="3">
                  <c:v>1561.7343341066462</c:v>
                </c:pt>
                <c:pt idx="4">
                  <c:v>1572.5689269080303</c:v>
                </c:pt>
                <c:pt idx="5">
                  <c:v>1583.7646728027958</c:v>
                </c:pt>
                <c:pt idx="6">
                  <c:v>1594.5992656041799</c:v>
                </c:pt>
                <c:pt idx="7">
                  <c:v>1605.7950114989435</c:v>
                </c:pt>
                <c:pt idx="8">
                  <c:v>1616.9907573937071</c:v>
                </c:pt>
                <c:pt idx="9">
                  <c:v>1627.8253501950912</c:v>
                </c:pt>
                <c:pt idx="10">
                  <c:v>1639.0210960898548</c:v>
                </c:pt>
                <c:pt idx="11">
                  <c:v>1649.855688891239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2F-4D76-8E08-4A3D5720F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976640"/>
        <c:axId val="649978280"/>
        <c:axId val="637937712"/>
      </c:line3DChart>
      <c:dateAx>
        <c:axId val="64997664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9978280"/>
        <c:crosses val="autoZero"/>
        <c:auto val="0"/>
        <c:lblOffset val="100"/>
        <c:baseTimeUnit val="days"/>
      </c:dateAx>
      <c:valAx>
        <c:axId val="64997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9976640"/>
        <c:crosses val="autoZero"/>
        <c:crossBetween val="midCat"/>
      </c:valAx>
      <c:serAx>
        <c:axId val="637937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9978280"/>
        <c:crosses val="autoZero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991573000099211"/>
          <c:y val="0.84355130031076808"/>
          <c:w val="0.12276109804455738"/>
          <c:h val="7.8621218992250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knafou\Desktop\datapatisserie\Pictures\PA04.jpg" TargetMode="External"/><Relationship Id="rId13" Type="http://schemas.openxmlformats.org/officeDocument/2006/relationships/image" Target="file:///C:\Users\knafou\Desktop\datapatisserie\Pictures\PA09.jpg" TargetMode="External"/><Relationship Id="rId18" Type="http://schemas.openxmlformats.org/officeDocument/2006/relationships/image" Target="file:///C:\Users\knafou\Desktop\datapatisserie\Pictures\PA14.jpg" TargetMode="External"/><Relationship Id="rId3" Type="http://schemas.openxmlformats.org/officeDocument/2006/relationships/image" Target="file:///C:\Users\knafou\Desktop\datapatisserie\Pictures\BI03.jpg" TargetMode="External"/><Relationship Id="rId21" Type="http://schemas.openxmlformats.org/officeDocument/2006/relationships/image" Target="file:///C:\Users\knafou\Desktop\datapatisserie\Pictures\VI01.jpg" TargetMode="External"/><Relationship Id="rId7" Type="http://schemas.openxmlformats.org/officeDocument/2006/relationships/image" Target="file:///C:\Users\knafou\Desktop\datapatisserie\Pictures\PA03.jpg" TargetMode="External"/><Relationship Id="rId12" Type="http://schemas.openxmlformats.org/officeDocument/2006/relationships/image" Target="file:///C:\Users\knafou\Desktop\datapatisserie\Pictures\PA08.jpg" TargetMode="External"/><Relationship Id="rId17" Type="http://schemas.openxmlformats.org/officeDocument/2006/relationships/image" Target="file:///C:\Users\knafou\Desktop\datapatisserie\Pictures\PA13.jpg" TargetMode="External"/><Relationship Id="rId2" Type="http://schemas.openxmlformats.org/officeDocument/2006/relationships/image" Target="file:///C:\Users\knafou\Desktop\datapatisserie\Pictures\BI02.jpg" TargetMode="External"/><Relationship Id="rId16" Type="http://schemas.openxmlformats.org/officeDocument/2006/relationships/image" Target="file:///C:\Users\knafou\Desktop\datapatisserie\Pictures\PA12.jpg" TargetMode="External"/><Relationship Id="rId20" Type="http://schemas.openxmlformats.org/officeDocument/2006/relationships/image" Target="file:///C:\Users\knafou\Desktop\datapatisserie\Pictures\PA16.jpg" TargetMode="External"/><Relationship Id="rId1" Type="http://schemas.openxmlformats.org/officeDocument/2006/relationships/image" Target="file:///C:\Users\knafou\Desktop\datapatisserie\Pictures\BI01.jpg" TargetMode="External"/><Relationship Id="rId6" Type="http://schemas.openxmlformats.org/officeDocument/2006/relationships/image" Target="file:///C:\Users\knafou\Desktop\datapatisserie\Pictures\PA02.jpg" TargetMode="External"/><Relationship Id="rId11" Type="http://schemas.openxmlformats.org/officeDocument/2006/relationships/image" Target="file:///C:\Users\knafou\Desktop\datapatisserie\Pictures\PA07.jpg" TargetMode="External"/><Relationship Id="rId24" Type="http://schemas.openxmlformats.org/officeDocument/2006/relationships/image" Target="file:///C:\Users\knafou\Desktop\datapatisserie\Pictures\VI04.jpg" TargetMode="External"/><Relationship Id="rId5" Type="http://schemas.openxmlformats.org/officeDocument/2006/relationships/image" Target="file:///C:\Users\knafou\Desktop\datapatisserie\Pictures\PA01.jpg" TargetMode="External"/><Relationship Id="rId15" Type="http://schemas.openxmlformats.org/officeDocument/2006/relationships/image" Target="file:///C:\Users\knafou\Desktop\datapatisserie\Pictures\PA11.jpg" TargetMode="External"/><Relationship Id="rId23" Type="http://schemas.openxmlformats.org/officeDocument/2006/relationships/image" Target="file:///C:\Users\knafou\Desktop\datapatisserie\Pictures\VI03.jpg" TargetMode="External"/><Relationship Id="rId10" Type="http://schemas.openxmlformats.org/officeDocument/2006/relationships/image" Target="file:///C:\Users\knafou\Desktop\datapatisserie\Pictures\PA06.jpg" TargetMode="External"/><Relationship Id="rId19" Type="http://schemas.openxmlformats.org/officeDocument/2006/relationships/image" Target="file:///C:\Users\knafou\Desktop\datapatisserie\Pictures\PA15.jpg" TargetMode="External"/><Relationship Id="rId4" Type="http://schemas.openxmlformats.org/officeDocument/2006/relationships/image" Target="file:///C:\Users\knafou\Desktop\datapatisserie\Pictures\BI04.jpg" TargetMode="External"/><Relationship Id="rId9" Type="http://schemas.openxmlformats.org/officeDocument/2006/relationships/image" Target="file:///C:\Users\knafou\Desktop\datapatisserie\Pictures\PA05.jpg" TargetMode="External"/><Relationship Id="rId14" Type="http://schemas.openxmlformats.org/officeDocument/2006/relationships/image" Target="file:///C:\Users\knafou\Desktop\datapatisserie\Pictures\PA10.jpg" TargetMode="External"/><Relationship Id="rId22" Type="http://schemas.openxmlformats.org/officeDocument/2006/relationships/image" Target="file:///C:\Users\knafou\Desktop\datapatisserie\Pictures\VI02.jpg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>
      <xdr:nvPicPr>
        <xdr:cNvPr id="3" name="BI0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726763250" y="885825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4" name="BI0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3726763250" y="1771650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>
      <xdr:nvPicPr>
        <xdr:cNvPr id="6" name="BI0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26763250" y="2657475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>
      <xdr:nvPicPr>
        <xdr:cNvPr id="8" name="BI04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3726763250" y="3543300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>
      <xdr:nvPicPr>
        <xdr:cNvPr id="10" name="PA0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3726763250" y="4429125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>
      <xdr:nvPicPr>
        <xdr:cNvPr id="11" name="PA0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3726763250" y="5314950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>
      <xdr:nvPicPr>
        <xdr:cNvPr id="12" name="PA0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3726763250" y="6200775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13" name="PA0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3726763250" y="7086600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14" name="PA05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3726763250" y="7972425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pic>
      <xdr:nvPicPr>
        <xdr:cNvPr id="15" name="PA06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3726763250" y="8858250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pic>
      <xdr:nvPicPr>
        <xdr:cNvPr id="16" name="PA07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3726763250" y="9744075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pic>
      <xdr:nvPicPr>
        <xdr:cNvPr id="17" name="PA08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3726763250" y="10629900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pic>
      <xdr:nvPicPr>
        <xdr:cNvPr id="18" name="PA09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3726763250" y="11515725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pic>
      <xdr:nvPicPr>
        <xdr:cNvPr id="19" name="PA10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3726763250" y="12401550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pic>
      <xdr:nvPicPr>
        <xdr:cNvPr id="20" name="PA1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3726763250" y="13287375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pic>
      <xdr:nvPicPr>
        <xdr:cNvPr id="21" name="PA12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3726763250" y="14173200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pic>
      <xdr:nvPicPr>
        <xdr:cNvPr id="22" name="PA13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3726763250" y="15059025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pic>
      <xdr:nvPicPr>
        <xdr:cNvPr id="23" name="PA14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3726763250" y="15944850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4" name="PA15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3726763250" y="16830675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</xdr:row>
      <xdr:rowOff>0</xdr:rowOff>
    </xdr:from>
    <xdr:to>
      <xdr:col>9</xdr:col>
      <xdr:colOff>0</xdr:colOff>
      <xdr:row>21</xdr:row>
      <xdr:rowOff>0</xdr:rowOff>
    </xdr:to>
    <xdr:pic>
      <xdr:nvPicPr>
        <xdr:cNvPr id="25" name="PA16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3726763250" y="17716500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</xdr:row>
      <xdr:rowOff>0</xdr:rowOff>
    </xdr:from>
    <xdr:to>
      <xdr:col>9</xdr:col>
      <xdr:colOff>0</xdr:colOff>
      <xdr:row>22</xdr:row>
      <xdr:rowOff>0</xdr:rowOff>
    </xdr:to>
    <xdr:pic>
      <xdr:nvPicPr>
        <xdr:cNvPr id="26" name="VI0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3726763250" y="18602325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>
      <xdr:nvPicPr>
        <xdr:cNvPr id="27" name="VI02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3726763250" y="19488150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>
      <xdr:nvPicPr>
        <xdr:cNvPr id="28" name="VI03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3726763250" y="20373975"/>
          <a:ext cx="1714500" cy="88582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>
      <xdr:nvPicPr>
        <xdr:cNvPr id="2" name="VI0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3648777312" y="21145500"/>
          <a:ext cx="1714500" cy="8810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69395</xdr:rowOff>
    </xdr:from>
    <xdr:to>
      <xdr:col>12</xdr:col>
      <xdr:colOff>861800</xdr:colOff>
      <xdr:row>68</xdr:row>
      <xdr:rowOff>99795</xdr:rowOff>
    </xdr:to>
    <xdr:graphicFrame macro="">
      <xdr:nvGraphicFramePr>
        <xdr:cNvPr id="2" name="a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81178</xdr:colOff>
      <xdr:row>15</xdr:row>
      <xdr:rowOff>150129</xdr:rowOff>
    </xdr:from>
    <xdr:to>
      <xdr:col>25</xdr:col>
      <xdr:colOff>41278</xdr:colOff>
      <xdr:row>68</xdr:row>
      <xdr:rowOff>180529</xdr:rowOff>
    </xdr:to>
    <xdr:graphicFrame macro="">
      <xdr:nvGraphicFramePr>
        <xdr:cNvPr id="3" name="b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594360</xdr:colOff>
          <xdr:row>2</xdr:row>
          <xdr:rowOff>144780</xdr:rowOff>
        </xdr:from>
        <xdr:to>
          <xdr:col>24</xdr:col>
          <xdr:colOff>1021080</xdr:colOff>
          <xdr:row>20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DES GRAPHES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56096</xdr:colOff>
      <xdr:row>14</xdr:row>
      <xdr:rowOff>69848</xdr:rowOff>
    </xdr:from>
    <xdr:to>
      <xdr:col>36</xdr:col>
      <xdr:colOff>392116</xdr:colOff>
      <xdr:row>68</xdr:row>
      <xdr:rowOff>171368</xdr:rowOff>
    </xdr:to>
    <xdr:graphicFrame macro="">
      <xdr:nvGraphicFramePr>
        <xdr:cNvPr id="5" name="d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13865</xdr:colOff>
      <xdr:row>14</xdr:row>
      <xdr:rowOff>92075</xdr:rowOff>
    </xdr:from>
    <xdr:to>
      <xdr:col>18</xdr:col>
      <xdr:colOff>590550</xdr:colOff>
      <xdr:row>64</xdr:row>
      <xdr:rowOff>38020</xdr:rowOff>
    </xdr:to>
    <xdr:graphicFrame macro="">
      <xdr:nvGraphicFramePr>
        <xdr:cNvPr id="2" name="CC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193221</xdr:colOff>
      <xdr:row>0</xdr:row>
      <xdr:rowOff>112940</xdr:rowOff>
    </xdr:from>
    <xdr:to>
      <xdr:col>29</xdr:col>
      <xdr:colOff>420021</xdr:colOff>
      <xdr:row>55</xdr:row>
      <xdr:rowOff>81654</xdr:rowOff>
    </xdr:to>
    <xdr:graphicFrame macro="">
      <xdr:nvGraphicFramePr>
        <xdr:cNvPr id="10" name="E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0</xdr:rowOff>
    </xdr:from>
    <xdr:to>
      <xdr:col>2</xdr:col>
      <xdr:colOff>1447800</xdr:colOff>
      <xdr:row>5</xdr:row>
      <xdr:rowOff>190500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958" b="22126"/>
        <a:stretch/>
      </xdr:blipFill>
      <xdr:spPr>
        <a:xfrm>
          <a:off x="129540" y="0"/>
          <a:ext cx="2613660" cy="11811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3</xdr:row>
      <xdr:rowOff>127000</xdr:rowOff>
    </xdr:from>
    <xdr:to>
      <xdr:col>9</xdr:col>
      <xdr:colOff>711200</xdr:colOff>
      <xdr:row>16</xdr:row>
      <xdr:rowOff>139700</xdr:rowOff>
    </xdr:to>
    <xdr:sp macro="" textlink="">
      <xdr:nvSpPr>
        <xdr:cNvPr id="2049" name="CommandButton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8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236220</xdr:colOff>
          <xdr:row>2</xdr:row>
          <xdr:rowOff>60960</xdr:rowOff>
        </xdr:from>
        <xdr:to>
          <xdr:col>12</xdr:col>
          <xdr:colOff>396240</xdr:colOff>
          <xdr:row>17</xdr:row>
          <xdr:rowOff>38100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33605" refreshedDate="44724.761004745371" createdVersion="6" refreshedVersion="8" minRefreshableVersion="3" recordCount="379" xr:uid="{00000000-000A-0000-FFFF-FFFF38000000}">
  <cacheSource type="worksheet">
    <worksheetSource name="Table2"/>
  </cacheSource>
  <cacheFields count="9">
    <cacheField name="ORDER ID" numFmtId="0">
      <sharedItems containsSemiMixedTypes="0" containsString="0" containsNumber="1" containsInteger="1" minValue="20210001" maxValue="20220136"/>
    </cacheField>
    <cacheField name="ID" numFmtId="0">
      <sharedItems containsSemiMixedTypes="0" containsString="0" containsNumber="1" containsInteger="1" minValue="1" maxValue="342767722" count="59">
        <n v="78901236"/>
        <n v="68767889"/>
        <n v="74654239"/>
        <n v="56654239"/>
        <n v="56267864"/>
        <n v="74523127"/>
        <n v="12642569"/>
        <n v="34568889"/>
        <n v="12696429"/>
        <n v="11144727"/>
        <n v="15493345"/>
        <n v="34567889"/>
        <n v="87945639"/>
        <n v="12354238"/>
        <n v="74198125"/>
        <n v="65445239"/>
        <n v="17496129"/>
        <n v="45664499"/>
        <n v="34569727"/>
        <n v="92307568"/>
        <n v="68764499"/>
        <n v="12898769"/>
        <n v="34144727"/>
        <n v="74548969"/>
        <n v="23664569"/>
        <n v="45678641"/>
        <n v="41296234"/>
        <n v="71239346"/>
        <n v="25962237"/>
        <n v="87321569"/>
        <n v="12865569"/>
        <n v="56267889"/>
        <n v="67859123"/>
        <n v="87496429"/>
        <n v="23665569"/>
        <n v="34568827"/>
        <n v="96230235"/>
        <n v="56267123"/>
        <n v="74321569"/>
        <n v="54589623"/>
        <n v="85632124"/>
        <n v="34567126"/>
        <n v="56698749"/>
        <n v="56265989"/>
        <n v="90123128"/>
        <n v="56125649"/>
        <n v="342767688"/>
        <n v="3"/>
        <n v="342"/>
        <n v="342767693" u="1"/>
        <n v="342767692" u="1"/>
        <n v="342767691" u="1"/>
        <n v="342767690" u="1"/>
        <n v="1" u="1"/>
        <n v="342767717" u="1"/>
        <n v="342767695" u="1"/>
        <n v="342767722" u="1"/>
        <n v="342767689" u="1"/>
        <n v="342767694" u="1"/>
      </sharedItems>
    </cacheField>
    <cacheField name="DATE" numFmtId="167">
      <sharedItems containsSemiMixedTypes="0" containsNonDate="0" containsDate="1" containsString="0" minDate="2021-01-01T00:00:00" maxDate="2022-12-07T00:00:00" count="314">
        <d v="2021-01-01T00:00:00"/>
        <d v="2021-01-03T00:00:00"/>
        <d v="2021-01-04T00:00:00"/>
        <d v="2021-01-05T00:00:00"/>
        <d v="2021-01-06T00:00:00"/>
        <d v="2021-01-07T00:00:00"/>
        <d v="2021-01-08T00:00:00"/>
        <d v="2021-01-10T00:00:00"/>
        <d v="2021-01-11T00:00:00"/>
        <d v="2021-01-12T00:00:00"/>
        <d v="2021-01-13T00:00:00"/>
        <d v="2021-01-14T00:00:00"/>
        <d v="2021-01-15T00:00:00"/>
        <d v="2021-01-17T00:00:00"/>
        <d v="2021-01-18T00:00:00"/>
        <d v="2021-01-19T00:00:00"/>
        <d v="2021-01-20T00:00:00"/>
        <d v="2021-01-21T00:00:00"/>
        <d v="2021-01-22T00:00:00"/>
        <d v="2021-01-24T00:00:00"/>
        <d v="2021-01-25T00:00:00"/>
        <d v="2021-01-26T00:00:00"/>
        <d v="2021-01-27T00:00:00"/>
        <d v="2021-01-28T00:00:00"/>
        <d v="2021-01-29T00:00:00"/>
        <d v="2021-01-31T00:00:00"/>
        <d v="2021-02-01T00:00:00"/>
        <d v="2021-02-02T00:00:00"/>
        <d v="2021-02-03T00:00:00"/>
        <d v="2021-02-04T00:00:00"/>
        <d v="2021-02-05T00:00:00"/>
        <d v="2021-02-07T00:00:00"/>
        <d v="2021-02-08T00:00:00"/>
        <d v="2021-02-09T00:00:00"/>
        <d v="2021-02-10T00:00:00"/>
        <d v="2021-02-11T00:00:00"/>
        <d v="2021-02-12T00:00:00"/>
        <d v="2021-02-14T00:00:00"/>
        <d v="2021-02-15T00:00:00"/>
        <d v="2021-02-16T00:00:00"/>
        <d v="2021-02-17T00:00:00"/>
        <d v="2021-02-18T00:00:00"/>
        <d v="2021-02-19T00:00:00"/>
        <d v="2021-02-21T00:00:00"/>
        <d v="2021-02-22T00:00:00"/>
        <d v="2021-02-23T00:00:00"/>
        <d v="2021-02-24T00:00:00"/>
        <d v="2021-02-25T00:00:00"/>
        <d v="2021-02-26T00:00:00"/>
        <d v="2021-02-28T00:00:00"/>
        <d v="2021-03-01T00:00:00"/>
        <d v="2021-03-02T00:00:00"/>
        <d v="2021-03-03T00:00:00"/>
        <d v="2021-03-04T00:00:00"/>
        <d v="2021-03-05T00:00:00"/>
        <d v="2021-03-07T00:00:00"/>
        <d v="2021-03-08T00:00:00"/>
        <d v="2021-03-09T00:00:00"/>
        <d v="2021-03-10T00:00:00"/>
        <d v="2021-03-11T00:00:00"/>
        <d v="2021-03-12T00:00:00"/>
        <d v="2021-03-14T00:00:00"/>
        <d v="2021-03-17T00:00:00"/>
        <d v="2021-03-18T00:00:00"/>
        <d v="2021-03-19T00:00:00"/>
        <d v="2021-03-21T00:00:00"/>
        <d v="2021-03-22T00:00:00"/>
        <d v="2021-03-23T00:00:00"/>
        <d v="2021-03-24T00:00:00"/>
        <d v="2021-03-25T00:00:00"/>
        <d v="2021-03-26T00:00:00"/>
        <d v="2021-03-28T00:00:00"/>
        <d v="2021-03-29T00:00:00"/>
        <d v="2021-03-30T00:00:00"/>
        <d v="2021-03-31T00:00:00"/>
        <d v="2021-04-01T00:00:00"/>
        <d v="2021-04-02T00:00:00"/>
        <d v="2021-04-04T00:00:00"/>
        <d v="2021-04-05T00:00:00"/>
        <d v="2021-04-06T00:00:00"/>
        <d v="2021-04-07T00:00:00"/>
        <d v="2021-04-08T00:00:00"/>
        <d v="2021-04-09T00:00:00"/>
        <d v="2021-04-11T00:00:00"/>
        <d v="2021-04-12T00:00:00"/>
        <d v="2021-04-13T00:00:00"/>
        <d v="2021-04-14T00:00:00"/>
        <d v="2021-04-15T00:00:00"/>
        <d v="2021-04-16T00:00:00"/>
        <d v="2021-04-18T00:00:00"/>
        <d v="2021-04-19T00:00:00"/>
        <d v="2021-04-20T00:00:00"/>
        <d v="2021-04-21T00:00:00"/>
        <d v="2021-04-22T00:00:00"/>
        <d v="2021-04-23T00:00:00"/>
        <d v="2021-04-25T00:00:00"/>
        <d v="2021-04-26T00:00:00"/>
        <d v="2021-04-27T00:00:00"/>
        <d v="2021-04-28T00:00:00"/>
        <d v="2021-04-29T00:00:00"/>
        <d v="2021-04-30T00:00:00"/>
        <d v="2021-05-02T00:00:00"/>
        <d v="2021-05-03T00:00:00"/>
        <d v="2021-05-04T00:00:00"/>
        <d v="2021-05-05T00:00:00"/>
        <d v="2021-05-06T00:00:00"/>
        <d v="2021-05-07T00:00:00"/>
        <d v="2021-05-09T00:00:00"/>
        <d v="2021-05-10T00:00:00"/>
        <d v="2021-05-11T00:00:00"/>
        <d v="2021-05-12T00:00:00"/>
        <d v="2021-05-13T00:00:00"/>
        <d v="2021-05-14T00:00:00"/>
        <d v="2021-05-16T00:00:00"/>
        <d v="2021-05-17T00:00:00"/>
        <d v="2021-05-18T00:00:00"/>
        <d v="2021-05-19T00:00:00"/>
        <d v="2021-05-20T00:00:00"/>
        <d v="2021-05-21T00:00:00"/>
        <d v="2021-05-23T00:00:00"/>
        <d v="2021-05-24T00:00:00"/>
        <d v="2021-05-25T00:00:00"/>
        <d v="2021-05-26T00:00:00"/>
        <d v="2021-05-27T00:00:00"/>
        <d v="2021-05-28T00:00:00"/>
        <d v="2021-05-30T00:00:00"/>
        <d v="2021-05-31T00:00:00"/>
        <d v="2021-06-01T00:00:00"/>
        <d v="2021-06-02T00:00:00"/>
        <d v="2021-06-03T00:00:00"/>
        <d v="2021-06-04T00:00:00"/>
        <d v="2021-06-06T00:00:00"/>
        <d v="2021-06-07T00:00:00"/>
        <d v="2021-06-08T00:00:00"/>
        <d v="2021-06-09T00:00:00"/>
        <d v="2021-06-10T00:00:00"/>
        <d v="2021-06-11T00:00:00"/>
        <d v="2021-06-13T00:00:00"/>
        <d v="2021-06-14T00:00:00"/>
        <d v="2021-06-15T00:00:00"/>
        <d v="2021-06-16T00:00:00"/>
        <d v="2021-06-17T00:00:00"/>
        <d v="2021-06-18T00:00:00"/>
        <d v="2021-06-20T00:00:00"/>
        <d v="2021-06-21T00:00:00"/>
        <d v="2021-06-22T00:00:00"/>
        <d v="2021-06-23T00:00:00"/>
        <d v="2021-06-24T00:00:00"/>
        <d v="2021-06-25T00:00:00"/>
        <d v="2021-06-27T00:00:00"/>
        <d v="2021-06-28T00:00:00"/>
        <d v="2021-06-29T00:00:00"/>
        <d v="2021-06-30T00:00:00"/>
        <d v="2021-07-01T00:00:00"/>
        <d v="2021-07-02T00:00:00"/>
        <d v="2021-07-04T00:00:00"/>
        <d v="2021-07-05T00:00:00"/>
        <d v="2021-07-06T00:00:00"/>
        <d v="2021-07-07T00:00:00"/>
        <d v="2021-07-08T00:00:00"/>
        <d v="2021-07-09T00:00:00"/>
        <d v="2021-07-11T00:00:00"/>
        <d v="2021-07-12T00:00:00"/>
        <d v="2021-07-13T00:00:00"/>
        <d v="2021-07-14T00:00:00"/>
        <d v="2021-07-15T00:00:00"/>
        <d v="2021-07-16T00:00:00"/>
        <d v="2021-07-18T00:00:00"/>
        <d v="2021-07-19T00:00:00"/>
        <d v="2021-07-20T00:00:00"/>
        <d v="2021-07-21T00:00:00"/>
        <d v="2021-07-22T00:00:00"/>
        <d v="2021-07-23T00:00:00"/>
        <d v="2021-07-25T00:00:00"/>
        <d v="2021-07-26T00:00:00"/>
        <d v="2021-07-27T00:00:00"/>
        <d v="2021-07-28T00:00:00"/>
        <d v="2021-07-29T00:00:00"/>
        <d v="2021-07-30T00:00:00"/>
        <d v="2021-08-01T00:00:00"/>
        <d v="2021-08-02T00:00:00"/>
        <d v="2021-08-03T00:00:00"/>
        <d v="2021-08-04T00:00:00"/>
        <d v="2021-08-05T00:00:00"/>
        <d v="2021-08-06T00:00:00"/>
        <d v="2021-08-08T00:00:00"/>
        <d v="2021-08-09T00:00:00"/>
        <d v="2021-08-10T00:00:00"/>
        <d v="2021-08-11T00:00:00"/>
        <d v="2021-08-12T00:00:00"/>
        <d v="2021-08-13T00:00:00"/>
        <d v="2021-08-15T00:00:00"/>
        <d v="2021-08-16T00:00:00"/>
        <d v="2021-08-17T00:00:00"/>
        <d v="2021-08-18T00:00:00"/>
        <d v="2021-08-19T00:00:00"/>
        <d v="2021-08-20T00:00:00"/>
        <d v="2021-08-22T00:00:00"/>
        <d v="2021-08-23T00:00:00"/>
        <d v="2021-08-24T00:00:00"/>
        <d v="2021-08-25T00:00:00"/>
        <d v="2021-08-26T00:00:00"/>
        <d v="2021-08-27T00:00:00"/>
        <d v="2021-08-29T00:00:00"/>
        <d v="2021-08-30T00:00:00"/>
        <d v="2021-08-31T00:00:00"/>
        <d v="2021-09-01T00:00:00"/>
        <d v="2021-09-02T00:00:00"/>
        <d v="2021-09-03T00:00:00"/>
        <d v="2021-09-05T00:00:00"/>
        <d v="2021-09-06T00:00:00"/>
        <d v="2021-09-07T00:00:00"/>
        <d v="2021-09-08T00:00:00"/>
        <d v="2021-09-09T00:00:00"/>
        <d v="2021-09-10T00:00:00"/>
        <d v="2021-09-12T00:00:00"/>
        <d v="2021-09-13T00:00:00"/>
        <d v="2021-09-14T00:00:00"/>
        <d v="2021-09-16T00:00:00"/>
        <d v="2021-09-17T00:00:00"/>
        <d v="2021-09-19T00:00:00"/>
        <d v="2021-09-20T00:00:00"/>
        <d v="2021-09-21T00:00:00"/>
        <d v="2021-09-22T00:00:00"/>
        <d v="2021-09-23T00:00:00"/>
        <d v="2021-09-24T00:00:00"/>
        <d v="2021-09-26T00:00:00"/>
        <d v="2021-09-27T00:00:00"/>
        <d v="2021-09-28T00:00:00"/>
        <d v="2021-09-29T00:00:00"/>
        <d v="2021-09-30T00:00:00"/>
        <d v="2021-10-01T00:00:00"/>
        <d v="2021-10-03T00:00:00"/>
        <d v="2021-10-04T00:00:00"/>
        <d v="2021-10-05T00:00:00"/>
        <d v="2021-10-06T00:00:00"/>
        <d v="2021-10-07T00:00:00"/>
        <d v="2021-10-08T00:00:00"/>
        <d v="2021-10-10T00:00:00"/>
        <d v="2021-10-11T00:00:00"/>
        <d v="2021-10-13T00:00:00"/>
        <d v="2021-10-14T00:00:00"/>
        <d v="2021-10-15T00:00:00"/>
        <d v="2021-10-17T00:00:00"/>
        <d v="2021-10-18T00:00:00"/>
        <d v="2021-10-19T00:00:00"/>
        <d v="2021-10-20T00:00:00"/>
        <d v="2021-10-21T00:00:00"/>
        <d v="2021-10-22T00:00:00"/>
        <d v="2021-10-24T00:00:00"/>
        <d v="2021-10-25T00:00:00"/>
        <d v="2021-10-26T00:00:00"/>
        <d v="2021-10-27T00:00:00"/>
        <d v="2021-10-28T00:00:00"/>
        <d v="2021-10-29T00:00:00"/>
        <d v="2021-10-31T00:00:00"/>
        <d v="2021-11-01T00:00:00"/>
        <d v="2021-11-02T00:00:00"/>
        <d v="2021-11-03T00:00:00"/>
        <d v="2021-11-04T00:00:00"/>
        <d v="2021-11-05T00:00:00"/>
        <d v="2021-11-07T00:00:00"/>
        <d v="2021-11-08T00:00:00"/>
        <d v="2021-11-09T00:00:00"/>
        <d v="2021-11-10T00:00:00"/>
        <d v="2021-11-11T00:00:00"/>
        <d v="2021-11-12T00:00:00"/>
        <d v="2021-11-14T00:00:00"/>
        <d v="2021-11-15T00:00:00"/>
        <d v="2021-11-16T00:00:00"/>
        <d v="2021-11-17T00:00:00"/>
        <d v="2021-11-18T00:00:00"/>
        <d v="2021-11-19T00:00:00"/>
        <d v="2021-11-21T00:00:00"/>
        <d v="2021-11-22T00:00:00"/>
        <d v="2021-11-23T00:00:00"/>
        <d v="2021-11-24T00:00:00"/>
        <d v="2021-11-25T00:00:00"/>
        <d v="2021-11-26T00:00:00"/>
        <d v="2021-11-28T00:00:00"/>
        <d v="2021-11-29T00:00:00"/>
        <d v="2021-11-30T00:00:00"/>
        <d v="2021-12-01T00:00:00"/>
        <d v="2021-12-02T00:00:00"/>
        <d v="2021-12-03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6-10T00:00:00"/>
        <d v="2022-12-06T00:00:00"/>
      </sharedItems>
      <fieldGroup par="8" base="2">
        <rangePr groupBy="months" startDate="2021-01-01T00:00:00" endDate="2022-12-07T00:00:00"/>
        <groupItems count="14">
          <s v="&lt;01/01/2021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7/12/2022"/>
        </groupItems>
      </fieldGroup>
    </cacheField>
    <cacheField name="PRODUCTS" numFmtId="0">
      <sharedItems count="24">
        <s v="PA06"/>
        <s v="VI03"/>
        <s v="VI04"/>
        <s v="BI03"/>
        <s v="PA04"/>
        <s v="PA05"/>
        <s v="PA13"/>
        <s v="PA16"/>
        <s v="PA03"/>
        <s v="BI04"/>
        <s v="PA14"/>
        <s v="PA07"/>
        <s v="PA15"/>
        <s v="PA08"/>
        <s v="PA10"/>
        <s v="PA11"/>
        <s v="BI02"/>
        <s v="PA12"/>
        <s v="VI01"/>
        <s v="VI02"/>
        <s v="PA09"/>
        <s v="PA01"/>
        <s v="PA02"/>
        <s v="BI01"/>
      </sharedItems>
    </cacheField>
    <cacheField name="QUANTITY" numFmtId="0">
      <sharedItems containsSemiMixedTypes="0" containsString="0" containsNumber="1" containsInteger="1" minValue="1" maxValue="84"/>
    </cacheField>
    <cacheField name="TOTAL" numFmtId="0">
      <sharedItems containsSemiMixedTypes="0" containsString="0" containsNumber="1" containsInteger="1" minValue="2" maxValue="672"/>
    </cacheField>
    <cacheField name="BENEFIT" numFmtId="0">
      <sharedItems containsSemiMixedTypes="0" containsString="0" containsNumber="1" minValue="0.5" maxValue="504"/>
    </cacheField>
    <cacheField name="Quarters" numFmtId="0" databaseField="0">
      <fieldGroup base="2">
        <rangePr groupBy="quarters" startDate="2021-01-01T00:00:00" endDate="2022-12-07T00:00:00"/>
        <groupItems count="6">
          <s v="&lt;01/01/2021"/>
          <s v="Trimestre1"/>
          <s v="Trimestre2"/>
          <s v="Trimestre3"/>
          <s v="Trimestre4"/>
          <s v="&gt;07/12/2022"/>
        </groupItems>
      </fieldGroup>
    </cacheField>
    <cacheField name="Years" numFmtId="0" databaseField="0">
      <fieldGroup base="2">
        <rangePr groupBy="years" startDate="2021-01-01T00:00:00" endDate="2022-12-07T00:00:00"/>
        <groupItems count="4">
          <s v="&lt;01/01/2021"/>
          <s v="2021"/>
          <s v="2022"/>
          <s v="&gt;07/12/2022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9">
  <r>
    <n v="20210001"/>
    <x v="0"/>
    <x v="0"/>
    <x v="0"/>
    <n v="1"/>
    <n v="7"/>
    <n v="2"/>
  </r>
  <r>
    <n v="20210002"/>
    <x v="1"/>
    <x v="0"/>
    <x v="1"/>
    <n v="28"/>
    <n v="168"/>
    <n v="112"/>
  </r>
  <r>
    <n v="20210003"/>
    <x v="2"/>
    <x v="1"/>
    <x v="2"/>
    <n v="1"/>
    <n v="7"/>
    <n v="5.5"/>
  </r>
  <r>
    <n v="20210004"/>
    <x v="0"/>
    <x v="2"/>
    <x v="3"/>
    <n v="14"/>
    <n v="70"/>
    <n v="42"/>
  </r>
  <r>
    <n v="20210005"/>
    <x v="3"/>
    <x v="3"/>
    <x v="4"/>
    <n v="1"/>
    <n v="8"/>
    <n v="6"/>
  </r>
  <r>
    <n v="20210006"/>
    <x v="0"/>
    <x v="4"/>
    <x v="5"/>
    <n v="1"/>
    <n v="7"/>
    <n v="5.5"/>
  </r>
  <r>
    <n v="20210007"/>
    <x v="4"/>
    <x v="5"/>
    <x v="1"/>
    <n v="15"/>
    <n v="90"/>
    <n v="60"/>
  </r>
  <r>
    <n v="20210008"/>
    <x v="5"/>
    <x v="6"/>
    <x v="6"/>
    <n v="25"/>
    <n v="250"/>
    <n v="175"/>
  </r>
  <r>
    <n v="20210009"/>
    <x v="5"/>
    <x v="6"/>
    <x v="7"/>
    <n v="1"/>
    <n v="10"/>
    <n v="5"/>
  </r>
  <r>
    <n v="20210010"/>
    <x v="6"/>
    <x v="7"/>
    <x v="2"/>
    <n v="30"/>
    <n v="210"/>
    <n v="165"/>
  </r>
  <r>
    <n v="20210011"/>
    <x v="7"/>
    <x v="8"/>
    <x v="3"/>
    <n v="1"/>
    <n v="5"/>
    <n v="3"/>
  </r>
  <r>
    <n v="20210012"/>
    <x v="8"/>
    <x v="9"/>
    <x v="8"/>
    <n v="1"/>
    <n v="8"/>
    <n v="5"/>
  </r>
  <r>
    <n v="20210013"/>
    <x v="6"/>
    <x v="10"/>
    <x v="8"/>
    <n v="1"/>
    <n v="8"/>
    <n v="5"/>
  </r>
  <r>
    <n v="20210014"/>
    <x v="9"/>
    <x v="11"/>
    <x v="9"/>
    <n v="1"/>
    <n v="2"/>
    <n v="0.5"/>
  </r>
  <r>
    <n v="20210015"/>
    <x v="10"/>
    <x v="12"/>
    <x v="10"/>
    <n v="11"/>
    <n v="110"/>
    <n v="88"/>
  </r>
  <r>
    <n v="20210016"/>
    <x v="11"/>
    <x v="12"/>
    <x v="11"/>
    <n v="26"/>
    <n v="182"/>
    <n v="78"/>
  </r>
  <r>
    <n v="20210017"/>
    <x v="12"/>
    <x v="13"/>
    <x v="11"/>
    <n v="1"/>
    <n v="7"/>
    <n v="3"/>
  </r>
  <r>
    <n v="20210018"/>
    <x v="13"/>
    <x v="14"/>
    <x v="11"/>
    <n v="1"/>
    <n v="7"/>
    <n v="3"/>
  </r>
  <r>
    <n v="20210019"/>
    <x v="13"/>
    <x v="15"/>
    <x v="12"/>
    <n v="3"/>
    <n v="30"/>
    <n v="25.5"/>
  </r>
  <r>
    <n v="20210020"/>
    <x v="0"/>
    <x v="16"/>
    <x v="13"/>
    <n v="1"/>
    <n v="8"/>
    <n v="5"/>
  </r>
  <r>
    <n v="20210021"/>
    <x v="14"/>
    <x v="17"/>
    <x v="0"/>
    <n v="19"/>
    <n v="133"/>
    <n v="38"/>
  </r>
  <r>
    <n v="20210022"/>
    <x v="15"/>
    <x v="18"/>
    <x v="0"/>
    <n v="1"/>
    <n v="7"/>
    <n v="2"/>
  </r>
  <r>
    <n v="20210023"/>
    <x v="16"/>
    <x v="18"/>
    <x v="14"/>
    <n v="24"/>
    <n v="192"/>
    <n v="156"/>
  </r>
  <r>
    <n v="20210024"/>
    <x v="17"/>
    <x v="19"/>
    <x v="15"/>
    <n v="1"/>
    <n v="8"/>
    <n v="3"/>
  </r>
  <r>
    <n v="20210025"/>
    <x v="18"/>
    <x v="20"/>
    <x v="6"/>
    <n v="12"/>
    <n v="120"/>
    <n v="84"/>
  </r>
  <r>
    <n v="20210026"/>
    <x v="19"/>
    <x v="21"/>
    <x v="13"/>
    <n v="1"/>
    <n v="8"/>
    <n v="5"/>
  </r>
  <r>
    <n v="20210027"/>
    <x v="20"/>
    <x v="22"/>
    <x v="12"/>
    <n v="10"/>
    <n v="100"/>
    <n v="85"/>
  </r>
  <r>
    <n v="20210028"/>
    <x v="21"/>
    <x v="23"/>
    <x v="13"/>
    <n v="6"/>
    <n v="48"/>
    <n v="30"/>
  </r>
  <r>
    <n v="20210029"/>
    <x v="0"/>
    <x v="24"/>
    <x v="16"/>
    <n v="4"/>
    <n v="20"/>
    <n v="8"/>
  </r>
  <r>
    <n v="20210030"/>
    <x v="2"/>
    <x v="24"/>
    <x v="2"/>
    <n v="22"/>
    <n v="154"/>
    <n v="121"/>
  </r>
  <r>
    <n v="20210031"/>
    <x v="22"/>
    <x v="25"/>
    <x v="17"/>
    <n v="5"/>
    <n v="60"/>
    <n v="50"/>
  </r>
  <r>
    <n v="20210032"/>
    <x v="23"/>
    <x v="26"/>
    <x v="12"/>
    <n v="5"/>
    <n v="50"/>
    <n v="42.5"/>
  </r>
  <r>
    <n v="20210033"/>
    <x v="24"/>
    <x v="27"/>
    <x v="15"/>
    <n v="8"/>
    <n v="64"/>
    <n v="24"/>
  </r>
  <r>
    <n v="20210034"/>
    <x v="25"/>
    <x v="28"/>
    <x v="18"/>
    <n v="4"/>
    <n v="24"/>
    <n v="16"/>
  </r>
  <r>
    <n v="20210035"/>
    <x v="14"/>
    <x v="29"/>
    <x v="11"/>
    <n v="13"/>
    <n v="91"/>
    <n v="39"/>
  </r>
  <r>
    <n v="20210036"/>
    <x v="26"/>
    <x v="30"/>
    <x v="15"/>
    <n v="24"/>
    <n v="192"/>
    <n v="72"/>
  </r>
  <r>
    <n v="20210037"/>
    <x v="27"/>
    <x v="30"/>
    <x v="1"/>
    <n v="7"/>
    <n v="42"/>
    <n v="28"/>
  </r>
  <r>
    <n v="20210038"/>
    <x v="4"/>
    <x v="31"/>
    <x v="13"/>
    <n v="12"/>
    <n v="96"/>
    <n v="60"/>
  </r>
  <r>
    <n v="20210039"/>
    <x v="23"/>
    <x v="32"/>
    <x v="11"/>
    <n v="1"/>
    <n v="7"/>
    <n v="3"/>
  </r>
  <r>
    <n v="20210040"/>
    <x v="28"/>
    <x v="33"/>
    <x v="19"/>
    <n v="6"/>
    <n v="36"/>
    <n v="18"/>
  </r>
  <r>
    <n v="20210041"/>
    <x v="0"/>
    <x v="34"/>
    <x v="2"/>
    <n v="2"/>
    <n v="14"/>
    <n v="11"/>
  </r>
  <r>
    <n v="20210042"/>
    <x v="0"/>
    <x v="35"/>
    <x v="7"/>
    <n v="9"/>
    <n v="90"/>
    <n v="45"/>
  </r>
  <r>
    <n v="20210043"/>
    <x v="25"/>
    <x v="36"/>
    <x v="2"/>
    <n v="20"/>
    <n v="140"/>
    <n v="110"/>
  </r>
  <r>
    <n v="20210044"/>
    <x v="29"/>
    <x v="36"/>
    <x v="20"/>
    <n v="23"/>
    <n v="184"/>
    <n v="138"/>
  </r>
  <r>
    <n v="20210045"/>
    <x v="9"/>
    <x v="37"/>
    <x v="20"/>
    <n v="16"/>
    <n v="128"/>
    <n v="96"/>
  </r>
  <r>
    <n v="20210046"/>
    <x v="3"/>
    <x v="38"/>
    <x v="2"/>
    <n v="8"/>
    <n v="56"/>
    <n v="44"/>
  </r>
  <r>
    <n v="20210047"/>
    <x v="30"/>
    <x v="39"/>
    <x v="12"/>
    <n v="1"/>
    <n v="10"/>
    <n v="8.5"/>
  </r>
  <r>
    <n v="20210048"/>
    <x v="25"/>
    <x v="40"/>
    <x v="1"/>
    <n v="14"/>
    <n v="84"/>
    <n v="56"/>
  </r>
  <r>
    <n v="20210049"/>
    <x v="10"/>
    <x v="41"/>
    <x v="17"/>
    <n v="5"/>
    <n v="60"/>
    <n v="50"/>
  </r>
  <r>
    <n v="20210050"/>
    <x v="31"/>
    <x v="42"/>
    <x v="17"/>
    <n v="19"/>
    <n v="228"/>
    <n v="190"/>
  </r>
  <r>
    <n v="20210051"/>
    <x v="15"/>
    <x v="42"/>
    <x v="6"/>
    <n v="4"/>
    <n v="40"/>
    <n v="28"/>
  </r>
  <r>
    <n v="20210052"/>
    <x v="31"/>
    <x v="43"/>
    <x v="14"/>
    <n v="20"/>
    <n v="160"/>
    <n v="130"/>
  </r>
  <r>
    <n v="20210053"/>
    <x v="21"/>
    <x v="44"/>
    <x v="21"/>
    <n v="21"/>
    <n v="168"/>
    <n v="63"/>
  </r>
  <r>
    <n v="20210054"/>
    <x v="18"/>
    <x v="45"/>
    <x v="7"/>
    <n v="1"/>
    <n v="10"/>
    <n v="5"/>
  </r>
  <r>
    <n v="20210055"/>
    <x v="5"/>
    <x v="46"/>
    <x v="19"/>
    <n v="3"/>
    <n v="18"/>
    <n v="9"/>
  </r>
  <r>
    <n v="20210056"/>
    <x v="0"/>
    <x v="47"/>
    <x v="15"/>
    <n v="2"/>
    <n v="16"/>
    <n v="6"/>
  </r>
  <r>
    <n v="20210057"/>
    <x v="3"/>
    <x v="48"/>
    <x v="7"/>
    <n v="7"/>
    <n v="70"/>
    <n v="35"/>
  </r>
  <r>
    <n v="20210058"/>
    <x v="32"/>
    <x v="48"/>
    <x v="4"/>
    <n v="10"/>
    <n v="80"/>
    <n v="60"/>
  </r>
  <r>
    <n v="20210059"/>
    <x v="33"/>
    <x v="49"/>
    <x v="13"/>
    <n v="10"/>
    <n v="80"/>
    <n v="50"/>
  </r>
  <r>
    <n v="20210060"/>
    <x v="6"/>
    <x v="50"/>
    <x v="7"/>
    <n v="4"/>
    <n v="40"/>
    <n v="20"/>
  </r>
  <r>
    <n v="20210061"/>
    <x v="34"/>
    <x v="51"/>
    <x v="12"/>
    <n v="25"/>
    <n v="250"/>
    <n v="212.5"/>
  </r>
  <r>
    <n v="20210062"/>
    <x v="15"/>
    <x v="52"/>
    <x v="8"/>
    <n v="2"/>
    <n v="16"/>
    <n v="10"/>
  </r>
  <r>
    <n v="20210063"/>
    <x v="23"/>
    <x v="53"/>
    <x v="2"/>
    <n v="1"/>
    <n v="7"/>
    <n v="5.5"/>
  </r>
  <r>
    <n v="20210064"/>
    <x v="35"/>
    <x v="54"/>
    <x v="3"/>
    <n v="1"/>
    <n v="5"/>
    <n v="3"/>
  </r>
  <r>
    <n v="20210065"/>
    <x v="2"/>
    <x v="54"/>
    <x v="19"/>
    <n v="1"/>
    <n v="6"/>
    <n v="3"/>
  </r>
  <r>
    <n v="20210066"/>
    <x v="0"/>
    <x v="55"/>
    <x v="2"/>
    <n v="1"/>
    <n v="7"/>
    <n v="5.5"/>
  </r>
  <r>
    <n v="20210067"/>
    <x v="36"/>
    <x v="56"/>
    <x v="20"/>
    <n v="7"/>
    <n v="56"/>
    <n v="42"/>
  </r>
  <r>
    <n v="20210068"/>
    <x v="2"/>
    <x v="57"/>
    <x v="22"/>
    <n v="17"/>
    <n v="136"/>
    <n v="102"/>
  </r>
  <r>
    <n v="20210069"/>
    <x v="37"/>
    <x v="58"/>
    <x v="8"/>
    <n v="22"/>
    <n v="176"/>
    <n v="110"/>
  </r>
  <r>
    <n v="20210070"/>
    <x v="2"/>
    <x v="59"/>
    <x v="1"/>
    <n v="4"/>
    <n v="24"/>
    <n v="16"/>
  </r>
  <r>
    <n v="20210071"/>
    <x v="16"/>
    <x v="60"/>
    <x v="23"/>
    <n v="29"/>
    <n v="145"/>
    <n v="87"/>
  </r>
  <r>
    <n v="20210072"/>
    <x v="38"/>
    <x v="60"/>
    <x v="16"/>
    <n v="19"/>
    <n v="95"/>
    <n v="38"/>
  </r>
  <r>
    <n v="20210073"/>
    <x v="20"/>
    <x v="60"/>
    <x v="7"/>
    <n v="1"/>
    <n v="10"/>
    <n v="5"/>
  </r>
  <r>
    <n v="20210074"/>
    <x v="8"/>
    <x v="60"/>
    <x v="1"/>
    <n v="29"/>
    <n v="174"/>
    <n v="116"/>
  </r>
  <r>
    <n v="20210075"/>
    <x v="9"/>
    <x v="61"/>
    <x v="11"/>
    <n v="6"/>
    <n v="42"/>
    <n v="18"/>
  </r>
  <r>
    <n v="20210076"/>
    <x v="39"/>
    <x v="62"/>
    <x v="2"/>
    <n v="17"/>
    <n v="119"/>
    <n v="93.5"/>
  </r>
  <r>
    <n v="20210077"/>
    <x v="6"/>
    <x v="63"/>
    <x v="14"/>
    <n v="9"/>
    <n v="72"/>
    <n v="58.5"/>
  </r>
  <r>
    <n v="20210078"/>
    <x v="21"/>
    <x v="64"/>
    <x v="15"/>
    <n v="1"/>
    <n v="8"/>
    <n v="3"/>
  </r>
  <r>
    <n v="20210079"/>
    <x v="13"/>
    <x v="64"/>
    <x v="19"/>
    <n v="3"/>
    <n v="18"/>
    <n v="9"/>
  </r>
  <r>
    <n v="20210080"/>
    <x v="24"/>
    <x v="65"/>
    <x v="10"/>
    <n v="3"/>
    <n v="30"/>
    <n v="24"/>
  </r>
  <r>
    <n v="20210081"/>
    <x v="1"/>
    <x v="66"/>
    <x v="3"/>
    <n v="18"/>
    <n v="90"/>
    <n v="54"/>
  </r>
  <r>
    <n v="20210082"/>
    <x v="27"/>
    <x v="67"/>
    <x v="0"/>
    <n v="30"/>
    <n v="210"/>
    <n v="60"/>
  </r>
  <r>
    <n v="20210083"/>
    <x v="24"/>
    <x v="68"/>
    <x v="18"/>
    <n v="29"/>
    <n v="174"/>
    <n v="116"/>
  </r>
  <r>
    <n v="20210084"/>
    <x v="39"/>
    <x v="69"/>
    <x v="0"/>
    <n v="18"/>
    <n v="126"/>
    <n v="36"/>
  </r>
  <r>
    <n v="20210085"/>
    <x v="17"/>
    <x v="70"/>
    <x v="0"/>
    <n v="1"/>
    <n v="7"/>
    <n v="2"/>
  </r>
  <r>
    <n v="20210086"/>
    <x v="0"/>
    <x v="70"/>
    <x v="20"/>
    <n v="9"/>
    <n v="72"/>
    <n v="54"/>
  </r>
  <r>
    <n v="20210087"/>
    <x v="40"/>
    <x v="71"/>
    <x v="20"/>
    <n v="21"/>
    <n v="168"/>
    <n v="126"/>
  </r>
  <r>
    <n v="20210088"/>
    <x v="1"/>
    <x v="72"/>
    <x v="18"/>
    <n v="13"/>
    <n v="78"/>
    <n v="52"/>
  </r>
  <r>
    <n v="20210089"/>
    <x v="30"/>
    <x v="73"/>
    <x v="11"/>
    <n v="12"/>
    <n v="84"/>
    <n v="36"/>
  </r>
  <r>
    <n v="20210090"/>
    <x v="34"/>
    <x v="74"/>
    <x v="9"/>
    <n v="7"/>
    <n v="14"/>
    <n v="3.5"/>
  </r>
  <r>
    <n v="20210091"/>
    <x v="38"/>
    <x v="75"/>
    <x v="3"/>
    <n v="1"/>
    <n v="5"/>
    <n v="3"/>
  </r>
  <r>
    <n v="20210092"/>
    <x v="28"/>
    <x v="76"/>
    <x v="17"/>
    <n v="11"/>
    <n v="132"/>
    <n v="110"/>
  </r>
  <r>
    <n v="20210093"/>
    <x v="28"/>
    <x v="76"/>
    <x v="7"/>
    <n v="1"/>
    <n v="10"/>
    <n v="5"/>
  </r>
  <r>
    <n v="20210094"/>
    <x v="41"/>
    <x v="77"/>
    <x v="18"/>
    <n v="1"/>
    <n v="6"/>
    <n v="4"/>
  </r>
  <r>
    <n v="20210095"/>
    <x v="5"/>
    <x v="78"/>
    <x v="8"/>
    <n v="1"/>
    <n v="8"/>
    <n v="5"/>
  </r>
  <r>
    <n v="20210096"/>
    <x v="0"/>
    <x v="79"/>
    <x v="22"/>
    <n v="19"/>
    <n v="152"/>
    <n v="114"/>
  </r>
  <r>
    <n v="20210097"/>
    <x v="23"/>
    <x v="80"/>
    <x v="9"/>
    <n v="1"/>
    <n v="2"/>
    <n v="0.5"/>
  </r>
  <r>
    <n v="20210098"/>
    <x v="5"/>
    <x v="81"/>
    <x v="15"/>
    <n v="14"/>
    <n v="112"/>
    <n v="42"/>
  </r>
  <r>
    <n v="20210099"/>
    <x v="8"/>
    <x v="82"/>
    <x v="14"/>
    <n v="1"/>
    <n v="8"/>
    <n v="6.5"/>
  </r>
  <r>
    <n v="20210100"/>
    <x v="8"/>
    <x v="82"/>
    <x v="13"/>
    <n v="6"/>
    <n v="48"/>
    <n v="30"/>
  </r>
  <r>
    <n v="20210101"/>
    <x v="11"/>
    <x v="83"/>
    <x v="3"/>
    <n v="9"/>
    <n v="45"/>
    <n v="27"/>
  </r>
  <r>
    <n v="20210102"/>
    <x v="14"/>
    <x v="84"/>
    <x v="16"/>
    <n v="9"/>
    <n v="45"/>
    <n v="18"/>
  </r>
  <r>
    <n v="20210103"/>
    <x v="32"/>
    <x v="85"/>
    <x v="13"/>
    <n v="11"/>
    <n v="88"/>
    <n v="55"/>
  </r>
  <r>
    <n v="20210104"/>
    <x v="9"/>
    <x v="86"/>
    <x v="23"/>
    <n v="14"/>
    <n v="70"/>
    <n v="42"/>
  </r>
  <r>
    <n v="20210105"/>
    <x v="35"/>
    <x v="87"/>
    <x v="12"/>
    <n v="1"/>
    <n v="10"/>
    <n v="8.5"/>
  </r>
  <r>
    <n v="20210106"/>
    <x v="21"/>
    <x v="88"/>
    <x v="10"/>
    <n v="1"/>
    <n v="10"/>
    <n v="8"/>
  </r>
  <r>
    <n v="20210107"/>
    <x v="10"/>
    <x v="88"/>
    <x v="11"/>
    <n v="30"/>
    <n v="210"/>
    <n v="90"/>
  </r>
  <r>
    <n v="20210108"/>
    <x v="17"/>
    <x v="89"/>
    <x v="15"/>
    <n v="1"/>
    <n v="8"/>
    <n v="3"/>
  </r>
  <r>
    <n v="20210109"/>
    <x v="8"/>
    <x v="90"/>
    <x v="20"/>
    <n v="21"/>
    <n v="168"/>
    <n v="126"/>
  </r>
  <r>
    <n v="20210110"/>
    <x v="0"/>
    <x v="91"/>
    <x v="4"/>
    <n v="1"/>
    <n v="8"/>
    <n v="6"/>
  </r>
  <r>
    <n v="20210111"/>
    <x v="30"/>
    <x v="92"/>
    <x v="20"/>
    <n v="1"/>
    <n v="8"/>
    <n v="6"/>
  </r>
  <r>
    <n v="20210112"/>
    <x v="17"/>
    <x v="93"/>
    <x v="0"/>
    <n v="1"/>
    <n v="7"/>
    <n v="2"/>
  </r>
  <r>
    <n v="20210113"/>
    <x v="31"/>
    <x v="94"/>
    <x v="22"/>
    <n v="2"/>
    <n v="16"/>
    <n v="12"/>
  </r>
  <r>
    <n v="20210114"/>
    <x v="22"/>
    <x v="94"/>
    <x v="11"/>
    <n v="1"/>
    <n v="7"/>
    <n v="3"/>
  </r>
  <r>
    <n v="20210115"/>
    <x v="26"/>
    <x v="95"/>
    <x v="15"/>
    <n v="24"/>
    <n v="192"/>
    <n v="72"/>
  </r>
  <r>
    <n v="20210116"/>
    <x v="8"/>
    <x v="96"/>
    <x v="3"/>
    <n v="3"/>
    <n v="15"/>
    <n v="9"/>
  </r>
  <r>
    <n v="20210117"/>
    <x v="20"/>
    <x v="97"/>
    <x v="11"/>
    <n v="24"/>
    <n v="168"/>
    <n v="72"/>
  </r>
  <r>
    <n v="20210118"/>
    <x v="8"/>
    <x v="98"/>
    <x v="23"/>
    <n v="17"/>
    <n v="85"/>
    <n v="51"/>
  </r>
  <r>
    <n v="20210119"/>
    <x v="42"/>
    <x v="99"/>
    <x v="15"/>
    <n v="16"/>
    <n v="128"/>
    <n v="48"/>
  </r>
  <r>
    <n v="20210120"/>
    <x v="34"/>
    <x v="100"/>
    <x v="14"/>
    <n v="28"/>
    <n v="224"/>
    <n v="182"/>
  </r>
  <r>
    <n v="20210121"/>
    <x v="7"/>
    <x v="100"/>
    <x v="14"/>
    <n v="2"/>
    <n v="16"/>
    <n v="13"/>
  </r>
  <r>
    <n v="20210122"/>
    <x v="6"/>
    <x v="101"/>
    <x v="21"/>
    <n v="1"/>
    <n v="8"/>
    <n v="3"/>
  </r>
  <r>
    <n v="20210123"/>
    <x v="24"/>
    <x v="102"/>
    <x v="19"/>
    <n v="9"/>
    <n v="54"/>
    <n v="27"/>
  </r>
  <r>
    <n v="20210124"/>
    <x v="43"/>
    <x v="103"/>
    <x v="5"/>
    <n v="1"/>
    <n v="7"/>
    <n v="5.5"/>
  </r>
  <r>
    <n v="20210125"/>
    <x v="23"/>
    <x v="104"/>
    <x v="21"/>
    <n v="2"/>
    <n v="16"/>
    <n v="6"/>
  </r>
  <r>
    <n v="20210126"/>
    <x v="27"/>
    <x v="105"/>
    <x v="2"/>
    <n v="2"/>
    <n v="14"/>
    <n v="11"/>
  </r>
  <r>
    <n v="20210127"/>
    <x v="0"/>
    <x v="106"/>
    <x v="22"/>
    <n v="22"/>
    <n v="176"/>
    <n v="132"/>
  </r>
  <r>
    <n v="20210128"/>
    <x v="32"/>
    <x v="106"/>
    <x v="17"/>
    <n v="26"/>
    <n v="312"/>
    <n v="260"/>
  </r>
  <r>
    <n v="20210129"/>
    <x v="0"/>
    <x v="107"/>
    <x v="10"/>
    <n v="1"/>
    <n v="10"/>
    <n v="8"/>
  </r>
  <r>
    <n v="20210130"/>
    <x v="41"/>
    <x v="108"/>
    <x v="19"/>
    <n v="1"/>
    <n v="6"/>
    <n v="3"/>
  </r>
  <r>
    <n v="20210131"/>
    <x v="0"/>
    <x v="109"/>
    <x v="3"/>
    <n v="3"/>
    <n v="15"/>
    <n v="9"/>
  </r>
  <r>
    <n v="20210132"/>
    <x v="17"/>
    <x v="110"/>
    <x v="22"/>
    <n v="5"/>
    <n v="40"/>
    <n v="30"/>
  </r>
  <r>
    <n v="20210133"/>
    <x v="5"/>
    <x v="111"/>
    <x v="7"/>
    <n v="1"/>
    <n v="10"/>
    <n v="5"/>
  </r>
  <r>
    <n v="20210134"/>
    <x v="5"/>
    <x v="112"/>
    <x v="4"/>
    <n v="21"/>
    <n v="168"/>
    <n v="126"/>
  </r>
  <r>
    <n v="20210135"/>
    <x v="9"/>
    <x v="112"/>
    <x v="9"/>
    <n v="8"/>
    <n v="16"/>
    <n v="4"/>
  </r>
  <r>
    <n v="20210136"/>
    <x v="42"/>
    <x v="113"/>
    <x v="11"/>
    <n v="8"/>
    <n v="56"/>
    <n v="24"/>
  </r>
  <r>
    <n v="20210137"/>
    <x v="37"/>
    <x v="114"/>
    <x v="0"/>
    <n v="1"/>
    <n v="7"/>
    <n v="2"/>
  </r>
  <r>
    <n v="20210138"/>
    <x v="0"/>
    <x v="115"/>
    <x v="18"/>
    <n v="18"/>
    <n v="108"/>
    <n v="72"/>
  </r>
  <r>
    <n v="20210139"/>
    <x v="38"/>
    <x v="116"/>
    <x v="1"/>
    <n v="1"/>
    <n v="6"/>
    <n v="4"/>
  </r>
  <r>
    <n v="20210140"/>
    <x v="44"/>
    <x v="117"/>
    <x v="0"/>
    <n v="10"/>
    <n v="70"/>
    <n v="20"/>
  </r>
  <r>
    <n v="20210141"/>
    <x v="43"/>
    <x v="118"/>
    <x v="0"/>
    <n v="10"/>
    <n v="70"/>
    <n v="20"/>
  </r>
  <r>
    <n v="20210142"/>
    <x v="18"/>
    <x v="118"/>
    <x v="1"/>
    <n v="5"/>
    <n v="30"/>
    <n v="20"/>
  </r>
  <r>
    <n v="20210143"/>
    <x v="45"/>
    <x v="119"/>
    <x v="5"/>
    <n v="1"/>
    <n v="7"/>
    <n v="5.5"/>
  </r>
  <r>
    <n v="20210144"/>
    <x v="5"/>
    <x v="120"/>
    <x v="3"/>
    <n v="5"/>
    <n v="25"/>
    <n v="15"/>
  </r>
  <r>
    <n v="20210145"/>
    <x v="24"/>
    <x v="121"/>
    <x v="3"/>
    <n v="15"/>
    <n v="75"/>
    <n v="45"/>
  </r>
  <r>
    <n v="20210146"/>
    <x v="15"/>
    <x v="122"/>
    <x v="14"/>
    <n v="15"/>
    <n v="120"/>
    <n v="97.5"/>
  </r>
  <r>
    <n v="20210147"/>
    <x v="23"/>
    <x v="123"/>
    <x v="8"/>
    <n v="25"/>
    <n v="200"/>
    <n v="125"/>
  </r>
  <r>
    <n v="20210148"/>
    <x v="45"/>
    <x v="124"/>
    <x v="13"/>
    <n v="2"/>
    <n v="16"/>
    <n v="10"/>
  </r>
  <r>
    <n v="20210149"/>
    <x v="0"/>
    <x v="124"/>
    <x v="9"/>
    <n v="3"/>
    <n v="6"/>
    <n v="1.5"/>
  </r>
  <r>
    <n v="20210150"/>
    <x v="30"/>
    <x v="125"/>
    <x v="8"/>
    <n v="25"/>
    <n v="200"/>
    <n v="125"/>
  </r>
  <r>
    <n v="20210151"/>
    <x v="13"/>
    <x v="126"/>
    <x v="14"/>
    <n v="22"/>
    <n v="176"/>
    <n v="143"/>
  </r>
  <r>
    <n v="20210152"/>
    <x v="42"/>
    <x v="127"/>
    <x v="10"/>
    <n v="10"/>
    <n v="100"/>
    <n v="80"/>
  </r>
  <r>
    <n v="20210153"/>
    <x v="2"/>
    <x v="128"/>
    <x v="11"/>
    <n v="10"/>
    <n v="70"/>
    <n v="30"/>
  </r>
  <r>
    <n v="20210154"/>
    <x v="24"/>
    <x v="129"/>
    <x v="3"/>
    <n v="26"/>
    <n v="130"/>
    <n v="78"/>
  </r>
  <r>
    <n v="20210155"/>
    <x v="41"/>
    <x v="130"/>
    <x v="0"/>
    <n v="10"/>
    <n v="70"/>
    <n v="20"/>
  </r>
  <r>
    <n v="20210156"/>
    <x v="0"/>
    <x v="130"/>
    <x v="19"/>
    <n v="15"/>
    <n v="90"/>
    <n v="45"/>
  </r>
  <r>
    <n v="20210157"/>
    <x v="38"/>
    <x v="131"/>
    <x v="1"/>
    <n v="1"/>
    <n v="6"/>
    <n v="4"/>
  </r>
  <r>
    <n v="20210158"/>
    <x v="6"/>
    <x v="132"/>
    <x v="13"/>
    <n v="8"/>
    <n v="64"/>
    <n v="40"/>
  </r>
  <r>
    <n v="20210159"/>
    <x v="17"/>
    <x v="133"/>
    <x v="15"/>
    <n v="5"/>
    <n v="40"/>
    <n v="15"/>
  </r>
  <r>
    <n v="20210160"/>
    <x v="15"/>
    <x v="134"/>
    <x v="18"/>
    <n v="7"/>
    <n v="42"/>
    <n v="28"/>
  </r>
  <r>
    <n v="20210161"/>
    <x v="3"/>
    <x v="135"/>
    <x v="10"/>
    <n v="1"/>
    <n v="10"/>
    <n v="8"/>
  </r>
  <r>
    <n v="20210162"/>
    <x v="27"/>
    <x v="136"/>
    <x v="6"/>
    <n v="10"/>
    <n v="100"/>
    <n v="70"/>
  </r>
  <r>
    <n v="20210163"/>
    <x v="17"/>
    <x v="136"/>
    <x v="0"/>
    <n v="20"/>
    <n v="140"/>
    <n v="40"/>
  </r>
  <r>
    <n v="20210164"/>
    <x v="8"/>
    <x v="137"/>
    <x v="0"/>
    <n v="7"/>
    <n v="49"/>
    <n v="14"/>
  </r>
  <r>
    <n v="20210165"/>
    <x v="9"/>
    <x v="138"/>
    <x v="21"/>
    <n v="2"/>
    <n v="16"/>
    <n v="6"/>
  </r>
  <r>
    <n v="20210166"/>
    <x v="18"/>
    <x v="139"/>
    <x v="1"/>
    <n v="22"/>
    <n v="132"/>
    <n v="88"/>
  </r>
  <r>
    <n v="20210167"/>
    <x v="42"/>
    <x v="140"/>
    <x v="11"/>
    <n v="12"/>
    <n v="84"/>
    <n v="36"/>
  </r>
  <r>
    <n v="20210168"/>
    <x v="0"/>
    <x v="141"/>
    <x v="23"/>
    <n v="11"/>
    <n v="55"/>
    <n v="33"/>
  </r>
  <r>
    <n v="20210169"/>
    <x v="41"/>
    <x v="142"/>
    <x v="11"/>
    <n v="3"/>
    <n v="21"/>
    <n v="9"/>
  </r>
  <r>
    <n v="20210170"/>
    <x v="2"/>
    <x v="142"/>
    <x v="4"/>
    <n v="13"/>
    <n v="104"/>
    <n v="78"/>
  </r>
  <r>
    <n v="20210171"/>
    <x v="28"/>
    <x v="143"/>
    <x v="21"/>
    <n v="13"/>
    <n v="104"/>
    <n v="39"/>
  </r>
  <r>
    <n v="20210172"/>
    <x v="40"/>
    <x v="144"/>
    <x v="16"/>
    <n v="8"/>
    <n v="40"/>
    <n v="16"/>
  </r>
  <r>
    <n v="20210173"/>
    <x v="18"/>
    <x v="145"/>
    <x v="19"/>
    <n v="18"/>
    <n v="108"/>
    <n v="54"/>
  </r>
  <r>
    <n v="20210174"/>
    <x v="14"/>
    <x v="146"/>
    <x v="18"/>
    <n v="15"/>
    <n v="90"/>
    <n v="60"/>
  </r>
  <r>
    <n v="20210175"/>
    <x v="43"/>
    <x v="147"/>
    <x v="14"/>
    <n v="30"/>
    <n v="240"/>
    <n v="195"/>
  </r>
  <r>
    <n v="20210176"/>
    <x v="38"/>
    <x v="148"/>
    <x v="19"/>
    <n v="27"/>
    <n v="162"/>
    <n v="81"/>
  </r>
  <r>
    <n v="20210177"/>
    <x v="18"/>
    <x v="148"/>
    <x v="19"/>
    <n v="18"/>
    <n v="108"/>
    <n v="54"/>
  </r>
  <r>
    <n v="20210178"/>
    <x v="4"/>
    <x v="149"/>
    <x v="14"/>
    <n v="22"/>
    <n v="176"/>
    <n v="143"/>
  </r>
  <r>
    <n v="20210179"/>
    <x v="42"/>
    <x v="150"/>
    <x v="11"/>
    <n v="6"/>
    <n v="42"/>
    <n v="18"/>
  </r>
  <r>
    <n v="20210180"/>
    <x v="30"/>
    <x v="151"/>
    <x v="20"/>
    <n v="9"/>
    <n v="72"/>
    <n v="54"/>
  </r>
  <r>
    <n v="20210181"/>
    <x v="24"/>
    <x v="152"/>
    <x v="14"/>
    <n v="11"/>
    <n v="88"/>
    <n v="71.5"/>
  </r>
  <r>
    <n v="20210182"/>
    <x v="26"/>
    <x v="153"/>
    <x v="1"/>
    <n v="1"/>
    <n v="6"/>
    <n v="4"/>
  </r>
  <r>
    <n v="20210183"/>
    <x v="0"/>
    <x v="154"/>
    <x v="1"/>
    <n v="3"/>
    <n v="18"/>
    <n v="12"/>
  </r>
  <r>
    <n v="20210184"/>
    <x v="24"/>
    <x v="154"/>
    <x v="14"/>
    <n v="1"/>
    <n v="8"/>
    <n v="6.5"/>
  </r>
  <r>
    <n v="20210185"/>
    <x v="15"/>
    <x v="155"/>
    <x v="3"/>
    <n v="20"/>
    <n v="100"/>
    <n v="60"/>
  </r>
  <r>
    <n v="20210186"/>
    <x v="0"/>
    <x v="156"/>
    <x v="7"/>
    <n v="18"/>
    <n v="180"/>
    <n v="90"/>
  </r>
  <r>
    <n v="20210187"/>
    <x v="6"/>
    <x v="157"/>
    <x v="2"/>
    <n v="30"/>
    <n v="210"/>
    <n v="165"/>
  </r>
  <r>
    <n v="20210188"/>
    <x v="8"/>
    <x v="158"/>
    <x v="5"/>
    <n v="3"/>
    <n v="21"/>
    <n v="16.5"/>
  </r>
  <r>
    <n v="20210189"/>
    <x v="21"/>
    <x v="159"/>
    <x v="18"/>
    <n v="3"/>
    <n v="18"/>
    <n v="12"/>
  </r>
  <r>
    <n v="20210190"/>
    <x v="5"/>
    <x v="160"/>
    <x v="14"/>
    <n v="1"/>
    <n v="8"/>
    <n v="6.5"/>
  </r>
  <r>
    <n v="20210191"/>
    <x v="13"/>
    <x v="160"/>
    <x v="15"/>
    <n v="16"/>
    <n v="128"/>
    <n v="48"/>
  </r>
  <r>
    <n v="20210192"/>
    <x v="4"/>
    <x v="161"/>
    <x v="20"/>
    <n v="11"/>
    <n v="88"/>
    <n v="66"/>
  </r>
  <r>
    <n v="20210193"/>
    <x v="18"/>
    <x v="162"/>
    <x v="16"/>
    <n v="2"/>
    <n v="10"/>
    <n v="4"/>
  </r>
  <r>
    <n v="20210194"/>
    <x v="0"/>
    <x v="163"/>
    <x v="18"/>
    <n v="19"/>
    <n v="114"/>
    <n v="76"/>
  </r>
  <r>
    <n v="20210195"/>
    <x v="9"/>
    <x v="164"/>
    <x v="5"/>
    <n v="6"/>
    <n v="42"/>
    <n v="33"/>
  </r>
  <r>
    <n v="20210196"/>
    <x v="33"/>
    <x v="165"/>
    <x v="6"/>
    <n v="3"/>
    <n v="30"/>
    <n v="21"/>
  </r>
  <r>
    <n v="20210197"/>
    <x v="30"/>
    <x v="166"/>
    <x v="18"/>
    <n v="2"/>
    <n v="12"/>
    <n v="8"/>
  </r>
  <r>
    <n v="20210198"/>
    <x v="13"/>
    <x v="166"/>
    <x v="3"/>
    <n v="6"/>
    <n v="30"/>
    <n v="18"/>
  </r>
  <r>
    <n v="20210199"/>
    <x v="3"/>
    <x v="167"/>
    <x v="19"/>
    <n v="22"/>
    <n v="132"/>
    <n v="66"/>
  </r>
  <r>
    <n v="20210200"/>
    <x v="3"/>
    <x v="168"/>
    <x v="3"/>
    <n v="21"/>
    <n v="105"/>
    <n v="63"/>
  </r>
  <r>
    <n v="20210201"/>
    <x v="15"/>
    <x v="169"/>
    <x v="5"/>
    <n v="13"/>
    <n v="91"/>
    <n v="71.5"/>
  </r>
  <r>
    <n v="20210202"/>
    <x v="30"/>
    <x v="170"/>
    <x v="3"/>
    <n v="15"/>
    <n v="75"/>
    <n v="45"/>
  </r>
  <r>
    <n v="20210203"/>
    <x v="6"/>
    <x v="171"/>
    <x v="11"/>
    <n v="25"/>
    <n v="175"/>
    <n v="75"/>
  </r>
  <r>
    <n v="20210204"/>
    <x v="0"/>
    <x v="172"/>
    <x v="0"/>
    <n v="31"/>
    <n v="217"/>
    <n v="62"/>
  </r>
  <r>
    <n v="20210205"/>
    <x v="43"/>
    <x v="172"/>
    <x v="13"/>
    <n v="3"/>
    <n v="24"/>
    <n v="15"/>
  </r>
  <r>
    <n v="20210206"/>
    <x v="32"/>
    <x v="173"/>
    <x v="21"/>
    <n v="14"/>
    <n v="112"/>
    <n v="42"/>
  </r>
  <r>
    <n v="20210207"/>
    <x v="2"/>
    <x v="174"/>
    <x v="9"/>
    <n v="23"/>
    <n v="46"/>
    <n v="11.5"/>
  </r>
  <r>
    <n v="20210208"/>
    <x v="21"/>
    <x v="175"/>
    <x v="1"/>
    <n v="5"/>
    <n v="30"/>
    <n v="20"/>
  </r>
  <r>
    <n v="20210209"/>
    <x v="43"/>
    <x v="176"/>
    <x v="19"/>
    <n v="22"/>
    <n v="132"/>
    <n v="66"/>
  </r>
  <r>
    <n v="20210210"/>
    <x v="8"/>
    <x v="177"/>
    <x v="7"/>
    <n v="18"/>
    <n v="180"/>
    <n v="90"/>
  </r>
  <r>
    <n v="20210211"/>
    <x v="0"/>
    <x v="178"/>
    <x v="12"/>
    <n v="16"/>
    <n v="160"/>
    <n v="136"/>
  </r>
  <r>
    <n v="20210212"/>
    <x v="33"/>
    <x v="178"/>
    <x v="5"/>
    <n v="19"/>
    <n v="133"/>
    <n v="104.5"/>
  </r>
  <r>
    <n v="20210213"/>
    <x v="2"/>
    <x v="179"/>
    <x v="9"/>
    <n v="1"/>
    <n v="2"/>
    <n v="0.5"/>
  </r>
  <r>
    <n v="20210214"/>
    <x v="41"/>
    <x v="180"/>
    <x v="11"/>
    <n v="1"/>
    <n v="7"/>
    <n v="3"/>
  </r>
  <r>
    <n v="20210215"/>
    <x v="4"/>
    <x v="181"/>
    <x v="3"/>
    <n v="2"/>
    <n v="10"/>
    <n v="6"/>
  </r>
  <r>
    <n v="20210216"/>
    <x v="14"/>
    <x v="182"/>
    <x v="6"/>
    <n v="1"/>
    <n v="10"/>
    <n v="7"/>
  </r>
  <r>
    <n v="20210217"/>
    <x v="26"/>
    <x v="183"/>
    <x v="15"/>
    <n v="28"/>
    <n v="224"/>
    <n v="84"/>
  </r>
  <r>
    <n v="20210218"/>
    <x v="4"/>
    <x v="184"/>
    <x v="22"/>
    <n v="2"/>
    <n v="16"/>
    <n v="12"/>
  </r>
  <r>
    <n v="20210219"/>
    <x v="13"/>
    <x v="184"/>
    <x v="3"/>
    <n v="1"/>
    <n v="5"/>
    <n v="3"/>
  </r>
  <r>
    <n v="20210220"/>
    <x v="4"/>
    <x v="185"/>
    <x v="14"/>
    <n v="1"/>
    <n v="8"/>
    <n v="6.5"/>
  </r>
  <r>
    <n v="20210221"/>
    <x v="2"/>
    <x v="186"/>
    <x v="15"/>
    <n v="10"/>
    <n v="80"/>
    <n v="30"/>
  </r>
  <r>
    <n v="20210222"/>
    <x v="26"/>
    <x v="187"/>
    <x v="18"/>
    <n v="2"/>
    <n v="12"/>
    <n v="8"/>
  </r>
  <r>
    <n v="20210223"/>
    <x v="11"/>
    <x v="188"/>
    <x v="8"/>
    <n v="13"/>
    <n v="104"/>
    <n v="65"/>
  </r>
  <r>
    <n v="20210224"/>
    <x v="15"/>
    <x v="189"/>
    <x v="4"/>
    <n v="84"/>
    <n v="672"/>
    <n v="504"/>
  </r>
  <r>
    <n v="20210225"/>
    <x v="9"/>
    <x v="190"/>
    <x v="2"/>
    <n v="16"/>
    <n v="112"/>
    <n v="88"/>
  </r>
  <r>
    <n v="20210226"/>
    <x v="17"/>
    <x v="190"/>
    <x v="2"/>
    <n v="1"/>
    <n v="7"/>
    <n v="5.5"/>
  </r>
  <r>
    <n v="20210227"/>
    <x v="2"/>
    <x v="191"/>
    <x v="3"/>
    <n v="1"/>
    <n v="5"/>
    <n v="3"/>
  </r>
  <r>
    <n v="20210228"/>
    <x v="21"/>
    <x v="192"/>
    <x v="18"/>
    <n v="28"/>
    <n v="168"/>
    <n v="112"/>
  </r>
  <r>
    <n v="20210229"/>
    <x v="21"/>
    <x v="193"/>
    <x v="22"/>
    <n v="1"/>
    <n v="8"/>
    <n v="6"/>
  </r>
  <r>
    <n v="20210230"/>
    <x v="14"/>
    <x v="194"/>
    <x v="17"/>
    <n v="18"/>
    <n v="216"/>
    <n v="180"/>
  </r>
  <r>
    <n v="20210231"/>
    <x v="15"/>
    <x v="195"/>
    <x v="15"/>
    <n v="9"/>
    <n v="72"/>
    <n v="27"/>
  </r>
  <r>
    <n v="20210232"/>
    <x v="17"/>
    <x v="196"/>
    <x v="15"/>
    <n v="29"/>
    <n v="232"/>
    <n v="87"/>
  </r>
  <r>
    <n v="20210233"/>
    <x v="25"/>
    <x v="196"/>
    <x v="18"/>
    <n v="2"/>
    <n v="12"/>
    <n v="8"/>
  </r>
  <r>
    <n v="20210234"/>
    <x v="30"/>
    <x v="197"/>
    <x v="13"/>
    <n v="1"/>
    <n v="8"/>
    <n v="5"/>
  </r>
  <r>
    <n v="20210235"/>
    <x v="23"/>
    <x v="198"/>
    <x v="14"/>
    <n v="20"/>
    <n v="160"/>
    <n v="130"/>
  </r>
  <r>
    <n v="20210236"/>
    <x v="0"/>
    <x v="199"/>
    <x v="3"/>
    <n v="1"/>
    <n v="5"/>
    <n v="3"/>
  </r>
  <r>
    <n v="20210237"/>
    <x v="26"/>
    <x v="200"/>
    <x v="0"/>
    <n v="1"/>
    <n v="7"/>
    <n v="2"/>
  </r>
  <r>
    <n v="20210238"/>
    <x v="0"/>
    <x v="201"/>
    <x v="16"/>
    <n v="23"/>
    <n v="115"/>
    <n v="46"/>
  </r>
  <r>
    <n v="20210239"/>
    <x v="23"/>
    <x v="202"/>
    <x v="2"/>
    <n v="1"/>
    <n v="7"/>
    <n v="5.5"/>
  </r>
  <r>
    <n v="20210240"/>
    <x v="27"/>
    <x v="202"/>
    <x v="1"/>
    <n v="1"/>
    <n v="6"/>
    <n v="4"/>
  </r>
  <r>
    <n v="20210241"/>
    <x v="4"/>
    <x v="203"/>
    <x v="11"/>
    <n v="2"/>
    <n v="14"/>
    <n v="6"/>
  </r>
  <r>
    <n v="20210242"/>
    <x v="38"/>
    <x v="204"/>
    <x v="15"/>
    <n v="25"/>
    <n v="200"/>
    <n v="75"/>
  </r>
  <r>
    <n v="20210243"/>
    <x v="25"/>
    <x v="205"/>
    <x v="3"/>
    <n v="2"/>
    <n v="10"/>
    <n v="6"/>
  </r>
  <r>
    <n v="20210244"/>
    <x v="8"/>
    <x v="206"/>
    <x v="17"/>
    <n v="26"/>
    <n v="312"/>
    <n v="260"/>
  </r>
  <r>
    <n v="20210245"/>
    <x v="27"/>
    <x v="207"/>
    <x v="16"/>
    <n v="28"/>
    <n v="140"/>
    <n v="56"/>
  </r>
  <r>
    <n v="20210246"/>
    <x v="13"/>
    <x v="208"/>
    <x v="20"/>
    <n v="1"/>
    <n v="8"/>
    <n v="6"/>
  </r>
  <r>
    <n v="20210247"/>
    <x v="17"/>
    <x v="208"/>
    <x v="4"/>
    <n v="20"/>
    <n v="160"/>
    <n v="120"/>
  </r>
  <r>
    <n v="20210248"/>
    <x v="40"/>
    <x v="209"/>
    <x v="23"/>
    <n v="1"/>
    <n v="5"/>
    <n v="3"/>
  </r>
  <r>
    <n v="20210249"/>
    <x v="10"/>
    <x v="210"/>
    <x v="6"/>
    <n v="26"/>
    <n v="260"/>
    <n v="182"/>
  </r>
  <r>
    <n v="20210250"/>
    <x v="8"/>
    <x v="211"/>
    <x v="10"/>
    <n v="12"/>
    <n v="120"/>
    <n v="96"/>
  </r>
  <r>
    <n v="20210251"/>
    <x v="5"/>
    <x v="212"/>
    <x v="11"/>
    <n v="4"/>
    <n v="28"/>
    <n v="12"/>
  </r>
  <r>
    <n v="20210252"/>
    <x v="17"/>
    <x v="213"/>
    <x v="17"/>
    <n v="15"/>
    <n v="180"/>
    <n v="150"/>
  </r>
  <r>
    <n v="20210253"/>
    <x v="41"/>
    <x v="214"/>
    <x v="21"/>
    <n v="2"/>
    <n v="16"/>
    <n v="6"/>
  </r>
  <r>
    <n v="20210254"/>
    <x v="38"/>
    <x v="214"/>
    <x v="19"/>
    <n v="1"/>
    <n v="6"/>
    <n v="3"/>
  </r>
  <r>
    <n v="20210255"/>
    <x v="17"/>
    <x v="215"/>
    <x v="19"/>
    <n v="22"/>
    <n v="132"/>
    <n v="66"/>
  </r>
  <r>
    <n v="20210256"/>
    <x v="4"/>
    <x v="216"/>
    <x v="4"/>
    <n v="4"/>
    <n v="32"/>
    <n v="24"/>
  </r>
  <r>
    <n v="20210257"/>
    <x v="9"/>
    <x v="217"/>
    <x v="6"/>
    <n v="5"/>
    <n v="50"/>
    <n v="35"/>
  </r>
  <r>
    <n v="20210258"/>
    <x v="30"/>
    <x v="217"/>
    <x v="3"/>
    <n v="1"/>
    <n v="5"/>
    <n v="3"/>
  </r>
  <r>
    <n v="20210259"/>
    <x v="17"/>
    <x v="218"/>
    <x v="14"/>
    <n v="2"/>
    <n v="16"/>
    <n v="13"/>
  </r>
  <r>
    <n v="20210260"/>
    <x v="26"/>
    <x v="219"/>
    <x v="4"/>
    <n v="7"/>
    <n v="56"/>
    <n v="42"/>
  </r>
  <r>
    <n v="20210261"/>
    <x v="8"/>
    <x v="219"/>
    <x v="3"/>
    <n v="1"/>
    <n v="5"/>
    <n v="3"/>
  </r>
  <r>
    <n v="20210262"/>
    <x v="4"/>
    <x v="220"/>
    <x v="14"/>
    <n v="18"/>
    <n v="144"/>
    <n v="117"/>
  </r>
  <r>
    <n v="20210263"/>
    <x v="38"/>
    <x v="221"/>
    <x v="5"/>
    <n v="12"/>
    <n v="84"/>
    <n v="66"/>
  </r>
  <r>
    <n v="20210264"/>
    <x v="8"/>
    <x v="222"/>
    <x v="15"/>
    <n v="11"/>
    <n v="88"/>
    <n v="33"/>
  </r>
  <r>
    <n v="20210265"/>
    <x v="30"/>
    <x v="223"/>
    <x v="17"/>
    <n v="1"/>
    <n v="12"/>
    <n v="10"/>
  </r>
  <r>
    <n v="20210266"/>
    <x v="38"/>
    <x v="224"/>
    <x v="1"/>
    <n v="15"/>
    <n v="90"/>
    <n v="60"/>
  </r>
  <r>
    <n v="20210267"/>
    <x v="33"/>
    <x v="225"/>
    <x v="11"/>
    <n v="17"/>
    <n v="119"/>
    <n v="51"/>
  </r>
  <r>
    <n v="20210268"/>
    <x v="8"/>
    <x v="225"/>
    <x v="0"/>
    <n v="25"/>
    <n v="175"/>
    <n v="50"/>
  </r>
  <r>
    <n v="20210269"/>
    <x v="17"/>
    <x v="226"/>
    <x v="14"/>
    <n v="25"/>
    <n v="200"/>
    <n v="162.5"/>
  </r>
  <r>
    <n v="20210270"/>
    <x v="18"/>
    <x v="227"/>
    <x v="0"/>
    <n v="23"/>
    <n v="161"/>
    <n v="46"/>
  </r>
  <r>
    <n v="20210271"/>
    <x v="27"/>
    <x v="228"/>
    <x v="17"/>
    <n v="4"/>
    <n v="48"/>
    <n v="40"/>
  </r>
  <r>
    <n v="20210272"/>
    <x v="6"/>
    <x v="229"/>
    <x v="20"/>
    <n v="19"/>
    <n v="152"/>
    <n v="114"/>
  </r>
  <r>
    <n v="20210273"/>
    <x v="0"/>
    <x v="230"/>
    <x v="0"/>
    <n v="2"/>
    <n v="14"/>
    <n v="4"/>
  </r>
  <r>
    <n v="20210274"/>
    <x v="2"/>
    <x v="231"/>
    <x v="11"/>
    <n v="28"/>
    <n v="196"/>
    <n v="84"/>
  </r>
  <r>
    <n v="20210275"/>
    <x v="23"/>
    <x v="231"/>
    <x v="10"/>
    <n v="9"/>
    <n v="90"/>
    <n v="72"/>
  </r>
  <r>
    <n v="20210276"/>
    <x v="1"/>
    <x v="232"/>
    <x v="8"/>
    <n v="2"/>
    <n v="16"/>
    <n v="10"/>
  </r>
  <r>
    <n v="20210277"/>
    <x v="10"/>
    <x v="233"/>
    <x v="2"/>
    <n v="3"/>
    <n v="21"/>
    <n v="16.5"/>
  </r>
  <r>
    <n v="20210278"/>
    <x v="15"/>
    <x v="234"/>
    <x v="23"/>
    <n v="1"/>
    <n v="5"/>
    <n v="3"/>
  </r>
  <r>
    <n v="20210279"/>
    <x v="0"/>
    <x v="235"/>
    <x v="3"/>
    <n v="1"/>
    <n v="5"/>
    <n v="3"/>
  </r>
  <r>
    <n v="20210280"/>
    <x v="5"/>
    <x v="236"/>
    <x v="14"/>
    <n v="1"/>
    <n v="8"/>
    <n v="6.5"/>
  </r>
  <r>
    <n v="20210281"/>
    <x v="27"/>
    <x v="237"/>
    <x v="23"/>
    <n v="3"/>
    <n v="15"/>
    <n v="9"/>
  </r>
  <r>
    <n v="20210282"/>
    <x v="8"/>
    <x v="237"/>
    <x v="11"/>
    <n v="3"/>
    <n v="21"/>
    <n v="9"/>
  </r>
  <r>
    <n v="20210283"/>
    <x v="14"/>
    <x v="238"/>
    <x v="8"/>
    <n v="27"/>
    <n v="216"/>
    <n v="135"/>
  </r>
  <r>
    <n v="20210284"/>
    <x v="0"/>
    <x v="239"/>
    <x v="23"/>
    <n v="24"/>
    <n v="120"/>
    <n v="72"/>
  </r>
  <r>
    <n v="20210285"/>
    <x v="25"/>
    <x v="240"/>
    <x v="10"/>
    <n v="7"/>
    <n v="70"/>
    <n v="56"/>
  </r>
  <r>
    <n v="20210286"/>
    <x v="9"/>
    <x v="241"/>
    <x v="18"/>
    <n v="13"/>
    <n v="78"/>
    <n v="52"/>
  </r>
  <r>
    <n v="20210287"/>
    <x v="10"/>
    <x v="241"/>
    <x v="18"/>
    <n v="29"/>
    <n v="174"/>
    <n v="116"/>
  </r>
  <r>
    <n v="20210288"/>
    <x v="43"/>
    <x v="242"/>
    <x v="15"/>
    <n v="2"/>
    <n v="16"/>
    <n v="6"/>
  </r>
  <r>
    <n v="20210289"/>
    <x v="11"/>
    <x v="242"/>
    <x v="3"/>
    <n v="20"/>
    <n v="100"/>
    <n v="60"/>
  </r>
  <r>
    <n v="20210290"/>
    <x v="17"/>
    <x v="243"/>
    <x v="2"/>
    <n v="27"/>
    <n v="189"/>
    <n v="148.5"/>
  </r>
  <r>
    <n v="20210291"/>
    <x v="5"/>
    <x v="244"/>
    <x v="11"/>
    <n v="17"/>
    <n v="119"/>
    <n v="51"/>
  </r>
  <r>
    <n v="20210292"/>
    <x v="2"/>
    <x v="245"/>
    <x v="22"/>
    <n v="4"/>
    <n v="32"/>
    <n v="24"/>
  </r>
  <r>
    <n v="20210293"/>
    <x v="6"/>
    <x v="246"/>
    <x v="0"/>
    <n v="1"/>
    <n v="7"/>
    <n v="2"/>
  </r>
  <r>
    <n v="20210294"/>
    <x v="15"/>
    <x v="247"/>
    <x v="11"/>
    <n v="1"/>
    <n v="7"/>
    <n v="3"/>
  </r>
  <r>
    <n v="20210295"/>
    <x v="21"/>
    <x v="248"/>
    <x v="9"/>
    <n v="1"/>
    <n v="2"/>
    <n v="0.5"/>
  </r>
  <r>
    <n v="20210296"/>
    <x v="4"/>
    <x v="248"/>
    <x v="1"/>
    <n v="19"/>
    <n v="114"/>
    <n v="76"/>
  </r>
  <r>
    <n v="20210297"/>
    <x v="30"/>
    <x v="249"/>
    <x v="0"/>
    <n v="4"/>
    <n v="28"/>
    <n v="8"/>
  </r>
  <r>
    <n v="20210298"/>
    <x v="0"/>
    <x v="250"/>
    <x v="15"/>
    <n v="21"/>
    <n v="168"/>
    <n v="63"/>
  </r>
  <r>
    <n v="20210299"/>
    <x v="0"/>
    <x v="251"/>
    <x v="11"/>
    <n v="2"/>
    <n v="14"/>
    <n v="6"/>
  </r>
  <r>
    <n v="20210300"/>
    <x v="0"/>
    <x v="252"/>
    <x v="18"/>
    <n v="1"/>
    <n v="6"/>
    <n v="4"/>
  </r>
  <r>
    <n v="20210301"/>
    <x v="5"/>
    <x v="253"/>
    <x v="16"/>
    <n v="1"/>
    <n v="5"/>
    <n v="2"/>
  </r>
  <r>
    <n v="20210302"/>
    <x v="24"/>
    <x v="254"/>
    <x v="20"/>
    <n v="29"/>
    <n v="232"/>
    <n v="174"/>
  </r>
  <r>
    <n v="20210303"/>
    <x v="0"/>
    <x v="254"/>
    <x v="19"/>
    <n v="1"/>
    <n v="6"/>
    <n v="3"/>
  </r>
  <r>
    <n v="20210304"/>
    <x v="11"/>
    <x v="255"/>
    <x v="0"/>
    <n v="1"/>
    <n v="7"/>
    <n v="2"/>
  </r>
  <r>
    <n v="20210305"/>
    <x v="4"/>
    <x v="256"/>
    <x v="23"/>
    <n v="2"/>
    <n v="10"/>
    <n v="6"/>
  </r>
  <r>
    <n v="20210306"/>
    <x v="28"/>
    <x v="257"/>
    <x v="12"/>
    <n v="12"/>
    <n v="120"/>
    <n v="102"/>
  </r>
  <r>
    <n v="20210307"/>
    <x v="8"/>
    <x v="258"/>
    <x v="16"/>
    <n v="1"/>
    <n v="5"/>
    <n v="2"/>
  </r>
  <r>
    <n v="20210308"/>
    <x v="24"/>
    <x v="259"/>
    <x v="15"/>
    <n v="23"/>
    <n v="184"/>
    <n v="69"/>
  </r>
  <r>
    <n v="20210309"/>
    <x v="8"/>
    <x v="260"/>
    <x v="2"/>
    <n v="27"/>
    <n v="189"/>
    <n v="148.5"/>
  </r>
  <r>
    <n v="20210310"/>
    <x v="13"/>
    <x v="260"/>
    <x v="13"/>
    <n v="5"/>
    <n v="40"/>
    <n v="25"/>
  </r>
  <r>
    <n v="20210311"/>
    <x v="40"/>
    <x v="261"/>
    <x v="0"/>
    <n v="18"/>
    <n v="126"/>
    <n v="36"/>
  </r>
  <r>
    <n v="20210312"/>
    <x v="6"/>
    <x v="262"/>
    <x v="0"/>
    <n v="7"/>
    <n v="49"/>
    <n v="14"/>
  </r>
  <r>
    <n v="20210313"/>
    <x v="30"/>
    <x v="263"/>
    <x v="0"/>
    <n v="1"/>
    <n v="7"/>
    <n v="2"/>
  </r>
  <r>
    <n v="20210314"/>
    <x v="13"/>
    <x v="264"/>
    <x v="10"/>
    <n v="1"/>
    <n v="10"/>
    <n v="8"/>
  </r>
  <r>
    <n v="20210315"/>
    <x v="37"/>
    <x v="265"/>
    <x v="4"/>
    <n v="17"/>
    <n v="136"/>
    <n v="102"/>
  </r>
  <r>
    <n v="20210316"/>
    <x v="24"/>
    <x v="266"/>
    <x v="19"/>
    <n v="17"/>
    <n v="102"/>
    <n v="51"/>
  </r>
  <r>
    <n v="20210317"/>
    <x v="27"/>
    <x v="267"/>
    <x v="19"/>
    <n v="1"/>
    <n v="6"/>
    <n v="3"/>
  </r>
  <r>
    <n v="20210318"/>
    <x v="38"/>
    <x v="268"/>
    <x v="17"/>
    <n v="14"/>
    <n v="168"/>
    <n v="140"/>
  </r>
  <r>
    <n v="20210319"/>
    <x v="4"/>
    <x v="269"/>
    <x v="23"/>
    <n v="23"/>
    <n v="115"/>
    <n v="69"/>
  </r>
  <r>
    <n v="20210320"/>
    <x v="24"/>
    <x v="270"/>
    <x v="12"/>
    <n v="1"/>
    <n v="10"/>
    <n v="8.5"/>
  </r>
  <r>
    <n v="20210321"/>
    <x v="15"/>
    <x v="271"/>
    <x v="15"/>
    <n v="10"/>
    <n v="80"/>
    <n v="30"/>
  </r>
  <r>
    <n v="20210322"/>
    <x v="2"/>
    <x v="272"/>
    <x v="0"/>
    <n v="14"/>
    <n v="98"/>
    <n v="28"/>
  </r>
  <r>
    <n v="20210323"/>
    <x v="21"/>
    <x v="272"/>
    <x v="12"/>
    <n v="3"/>
    <n v="30"/>
    <n v="25.5"/>
  </r>
  <r>
    <n v="20210324"/>
    <x v="11"/>
    <x v="273"/>
    <x v="22"/>
    <n v="1"/>
    <n v="8"/>
    <n v="6"/>
  </r>
  <r>
    <n v="20210325"/>
    <x v="30"/>
    <x v="274"/>
    <x v="3"/>
    <n v="5"/>
    <n v="25"/>
    <n v="15"/>
  </r>
  <r>
    <n v="20210326"/>
    <x v="0"/>
    <x v="275"/>
    <x v="2"/>
    <n v="27"/>
    <n v="189"/>
    <n v="148.5"/>
  </r>
  <r>
    <n v="20210327"/>
    <x v="25"/>
    <x v="276"/>
    <x v="19"/>
    <n v="25"/>
    <n v="150"/>
    <n v="75"/>
  </r>
  <r>
    <n v="20210328"/>
    <x v="13"/>
    <x v="277"/>
    <x v="2"/>
    <n v="1"/>
    <n v="7"/>
    <n v="5.5"/>
  </r>
  <r>
    <n v="20210329"/>
    <x v="0"/>
    <x v="278"/>
    <x v="10"/>
    <n v="24"/>
    <n v="240"/>
    <n v="192"/>
  </r>
  <r>
    <n v="20210330"/>
    <x v="5"/>
    <x v="278"/>
    <x v="3"/>
    <n v="16"/>
    <n v="80"/>
    <n v="48"/>
  </r>
  <r>
    <n v="20210331"/>
    <x v="2"/>
    <x v="279"/>
    <x v="21"/>
    <n v="21"/>
    <n v="168"/>
    <n v="63"/>
  </r>
  <r>
    <n v="20210332"/>
    <x v="6"/>
    <x v="280"/>
    <x v="18"/>
    <n v="12"/>
    <n v="72"/>
    <n v="48"/>
  </r>
  <r>
    <n v="20210333"/>
    <x v="17"/>
    <x v="281"/>
    <x v="1"/>
    <n v="8"/>
    <n v="48"/>
    <n v="32"/>
  </r>
  <r>
    <n v="20210334"/>
    <x v="10"/>
    <x v="282"/>
    <x v="13"/>
    <n v="15"/>
    <n v="120"/>
    <n v="75"/>
  </r>
  <r>
    <n v="20210335"/>
    <x v="8"/>
    <x v="283"/>
    <x v="16"/>
    <n v="6"/>
    <n v="30"/>
    <n v="12"/>
  </r>
  <r>
    <n v="20210336"/>
    <x v="13"/>
    <x v="284"/>
    <x v="11"/>
    <n v="10"/>
    <n v="70"/>
    <n v="30"/>
  </r>
  <r>
    <n v="20210337"/>
    <x v="27"/>
    <x v="284"/>
    <x v="9"/>
    <n v="1"/>
    <n v="2"/>
    <n v="0.5"/>
  </r>
  <r>
    <n v="20210338"/>
    <x v="4"/>
    <x v="285"/>
    <x v="6"/>
    <n v="3"/>
    <n v="30"/>
    <n v="21"/>
  </r>
  <r>
    <n v="20210339"/>
    <x v="17"/>
    <x v="286"/>
    <x v="9"/>
    <n v="1"/>
    <n v="2"/>
    <n v="0.5"/>
  </r>
  <r>
    <n v="20210340"/>
    <x v="1"/>
    <x v="287"/>
    <x v="18"/>
    <n v="1"/>
    <n v="6"/>
    <n v="4"/>
  </r>
  <r>
    <n v="20210341"/>
    <x v="7"/>
    <x v="288"/>
    <x v="19"/>
    <n v="1"/>
    <n v="6"/>
    <n v="3"/>
  </r>
  <r>
    <n v="20210342"/>
    <x v="0"/>
    <x v="289"/>
    <x v="14"/>
    <n v="30"/>
    <n v="240"/>
    <n v="195"/>
  </r>
  <r>
    <n v="20210343"/>
    <x v="24"/>
    <x v="290"/>
    <x v="22"/>
    <n v="1"/>
    <n v="8"/>
    <n v="6"/>
  </r>
  <r>
    <n v="20210344"/>
    <x v="33"/>
    <x v="291"/>
    <x v="14"/>
    <n v="3"/>
    <n v="24"/>
    <n v="19.5"/>
  </r>
  <r>
    <n v="20210345"/>
    <x v="27"/>
    <x v="292"/>
    <x v="16"/>
    <n v="1"/>
    <n v="5"/>
    <n v="2"/>
  </r>
  <r>
    <n v="20210346"/>
    <x v="0"/>
    <x v="293"/>
    <x v="20"/>
    <n v="9"/>
    <n v="72"/>
    <n v="54"/>
  </r>
  <r>
    <n v="20210347"/>
    <x v="9"/>
    <x v="294"/>
    <x v="3"/>
    <n v="23"/>
    <n v="115"/>
    <n v="69"/>
  </r>
  <r>
    <n v="20210348"/>
    <x v="20"/>
    <x v="295"/>
    <x v="3"/>
    <n v="1"/>
    <n v="5"/>
    <n v="3"/>
  </r>
  <r>
    <n v="20210349"/>
    <x v="17"/>
    <x v="296"/>
    <x v="5"/>
    <n v="29"/>
    <n v="203"/>
    <n v="159.5"/>
  </r>
  <r>
    <n v="20210350"/>
    <x v="10"/>
    <x v="297"/>
    <x v="6"/>
    <n v="1"/>
    <n v="10"/>
    <n v="7"/>
  </r>
  <r>
    <n v="20210351"/>
    <x v="30"/>
    <x v="298"/>
    <x v="5"/>
    <n v="1"/>
    <n v="7"/>
    <n v="5.5"/>
  </r>
  <r>
    <n v="20210352"/>
    <x v="6"/>
    <x v="299"/>
    <x v="12"/>
    <n v="16"/>
    <n v="160"/>
    <n v="136"/>
  </r>
  <r>
    <n v="20210353"/>
    <x v="39"/>
    <x v="300"/>
    <x v="23"/>
    <n v="28"/>
    <n v="140"/>
    <n v="84"/>
  </r>
  <r>
    <n v="20210354"/>
    <x v="17"/>
    <x v="301"/>
    <x v="18"/>
    <n v="10"/>
    <n v="60"/>
    <n v="40"/>
  </r>
  <r>
    <n v="20210355"/>
    <x v="31"/>
    <x v="302"/>
    <x v="11"/>
    <n v="3"/>
    <n v="21"/>
    <n v="9"/>
  </r>
  <r>
    <n v="20210356"/>
    <x v="30"/>
    <x v="303"/>
    <x v="0"/>
    <n v="1"/>
    <n v="7"/>
    <n v="2"/>
  </r>
  <r>
    <n v="20210357"/>
    <x v="5"/>
    <x v="304"/>
    <x v="7"/>
    <n v="6"/>
    <n v="60"/>
    <n v="30"/>
  </r>
  <r>
    <n v="20210358"/>
    <x v="13"/>
    <x v="305"/>
    <x v="22"/>
    <n v="10"/>
    <n v="80"/>
    <n v="60"/>
  </r>
  <r>
    <n v="20210359"/>
    <x v="14"/>
    <x v="306"/>
    <x v="6"/>
    <n v="14"/>
    <n v="140"/>
    <n v="98"/>
  </r>
  <r>
    <n v="20210360"/>
    <x v="4"/>
    <x v="307"/>
    <x v="5"/>
    <n v="1"/>
    <n v="7"/>
    <n v="5.5"/>
  </r>
  <r>
    <n v="20210361"/>
    <x v="10"/>
    <x v="308"/>
    <x v="3"/>
    <n v="27"/>
    <n v="135"/>
    <n v="81"/>
  </r>
  <r>
    <n v="20210362"/>
    <x v="10"/>
    <x v="309"/>
    <x v="8"/>
    <n v="7"/>
    <n v="56"/>
    <n v="35"/>
  </r>
  <r>
    <n v="20210363"/>
    <x v="42"/>
    <x v="310"/>
    <x v="1"/>
    <n v="1"/>
    <n v="6"/>
    <n v="4"/>
  </r>
  <r>
    <n v="20210364"/>
    <x v="33"/>
    <x v="311"/>
    <x v="4"/>
    <n v="11"/>
    <n v="88"/>
    <n v="66"/>
  </r>
  <r>
    <n v="20220122"/>
    <x v="46"/>
    <x v="312"/>
    <x v="21"/>
    <n v="14"/>
    <n v="112"/>
    <n v="42"/>
  </r>
  <r>
    <n v="20220123"/>
    <x v="46"/>
    <x v="313"/>
    <x v="23"/>
    <n v="10"/>
    <n v="50"/>
    <n v="30"/>
  </r>
  <r>
    <n v="20220124"/>
    <x v="46"/>
    <x v="313"/>
    <x v="3"/>
    <n v="1"/>
    <n v="5"/>
    <n v="3"/>
  </r>
  <r>
    <n v="20220125"/>
    <x v="46"/>
    <x v="313"/>
    <x v="22"/>
    <n v="1"/>
    <n v="8"/>
    <n v="6"/>
  </r>
  <r>
    <n v="20220126"/>
    <x v="46"/>
    <x v="313"/>
    <x v="23"/>
    <n v="2"/>
    <n v="10"/>
    <n v="6"/>
  </r>
  <r>
    <n v="20220127"/>
    <x v="46"/>
    <x v="313"/>
    <x v="16"/>
    <n v="2"/>
    <n v="10"/>
    <n v="4"/>
  </r>
  <r>
    <n v="20220128"/>
    <x v="46"/>
    <x v="313"/>
    <x v="16"/>
    <n v="1"/>
    <n v="5"/>
    <n v="2"/>
  </r>
  <r>
    <n v="20220129"/>
    <x v="46"/>
    <x v="313"/>
    <x v="22"/>
    <n v="1"/>
    <n v="8"/>
    <n v="6"/>
  </r>
  <r>
    <n v="20220130"/>
    <x v="46"/>
    <x v="313"/>
    <x v="3"/>
    <n v="1"/>
    <n v="5"/>
    <n v="3"/>
  </r>
  <r>
    <n v="20220131"/>
    <x v="46"/>
    <x v="313"/>
    <x v="16"/>
    <n v="2"/>
    <n v="10"/>
    <n v="4"/>
  </r>
  <r>
    <n v="20220132"/>
    <x v="46"/>
    <x v="313"/>
    <x v="16"/>
    <n v="8"/>
    <n v="40"/>
    <n v="16"/>
  </r>
  <r>
    <n v="20220133"/>
    <x v="46"/>
    <x v="313"/>
    <x v="3"/>
    <n v="2"/>
    <n v="10"/>
    <n v="6"/>
  </r>
  <r>
    <n v="20220134"/>
    <x v="46"/>
    <x v="313"/>
    <x v="9"/>
    <n v="1"/>
    <n v="2"/>
    <n v="0.5"/>
  </r>
  <r>
    <n v="20220135"/>
    <x v="47"/>
    <x v="313"/>
    <x v="22"/>
    <n v="1"/>
    <n v="8"/>
    <n v="6"/>
  </r>
  <r>
    <n v="20220136"/>
    <x v="48"/>
    <x v="313"/>
    <x v="16"/>
    <n v="5"/>
    <n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23" fieldListSortAscending="1">
  <location ref="A1:B12" firstHeaderRow="1" firstDataRow="1" firstDataCol="1"/>
  <pivotFields count="9">
    <pivotField showAll="0"/>
    <pivotField axis="axisRow" showAll="0" measureFilter="1" sortType="descending">
      <items count="60">
        <item sd="0" x="9"/>
        <item sd="0" x="13"/>
        <item sd="0" x="6"/>
        <item sd="0" x="8"/>
        <item sd="0" x="30"/>
        <item sd="0" x="21"/>
        <item sd="0" x="10"/>
        <item sd="0" x="16"/>
        <item sd="0" x="24"/>
        <item sd="0" x="34"/>
        <item sd="0" x="28"/>
        <item sd="0" x="22"/>
        <item sd="0" x="41"/>
        <item sd="0" x="11"/>
        <item sd="0" x="35"/>
        <item sd="0" x="7"/>
        <item sd="0" x="18"/>
        <item sd="0" x="26"/>
        <item sd="0" x="17"/>
        <item sd="0" x="25"/>
        <item sd="0" x="39"/>
        <item sd="0" x="45"/>
        <item sd="0" x="43"/>
        <item sd="0" x="37"/>
        <item sd="0" x="4"/>
        <item sd="0" x="31"/>
        <item sd="0" x="3"/>
        <item sd="0" x="42"/>
        <item sd="0" x="15"/>
        <item sd="0" x="32"/>
        <item sd="0" x="20"/>
        <item sd="0" x="1"/>
        <item sd="0" x="27"/>
        <item sd="0" x="14"/>
        <item sd="0" x="38"/>
        <item sd="0" x="5"/>
        <item sd="0" x="23"/>
        <item sd="0" x="2"/>
        <item sd="0" x="0"/>
        <item sd="0" x="40"/>
        <item sd="0" x="29"/>
        <item sd="0" x="33"/>
        <item sd="0" x="12"/>
        <item sd="0" x="44"/>
        <item sd="0" x="19"/>
        <item sd="0" x="36"/>
        <item m="1" x="53"/>
        <item m="1" x="58"/>
        <item m="1" x="57"/>
        <item m="1" x="52"/>
        <item m="1" x="49"/>
        <item m="1" x="50"/>
        <item m="1" x="51"/>
        <item m="1" x="54"/>
        <item m="1" x="56"/>
        <item m="1" x="55"/>
        <item x="46"/>
        <item x="47"/>
        <item x="48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25">
        <item x="23"/>
        <item x="16"/>
        <item x="3"/>
        <item x="9"/>
        <item x="21"/>
        <item x="22"/>
        <item x="8"/>
        <item x="4"/>
        <item x="5"/>
        <item x="0"/>
        <item x="11"/>
        <item x="13"/>
        <item x="20"/>
        <item x="14"/>
        <item x="15"/>
        <item x="17"/>
        <item x="6"/>
        <item x="10"/>
        <item x="12"/>
        <item x="7"/>
        <item x="18"/>
        <item x="19"/>
        <item x="1"/>
        <item x="2"/>
        <item t="default"/>
      </items>
    </pivotField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  <pivotField showAll="0" defaultSubtotal="0">
      <items count="4">
        <item x="0"/>
        <item x="1"/>
        <item x="2"/>
        <item x="3"/>
      </items>
    </pivotField>
  </pivotFields>
  <rowFields count="2">
    <field x="1"/>
    <field x="3"/>
  </rowFields>
  <rowItems count="11">
    <i>
      <x v="38"/>
    </i>
    <i>
      <x v="18"/>
    </i>
    <i>
      <x v="3"/>
    </i>
    <i>
      <x v="8"/>
    </i>
    <i>
      <x v="37"/>
    </i>
    <i>
      <x v="28"/>
    </i>
    <i>
      <x v="2"/>
    </i>
    <i>
      <x v="6"/>
    </i>
    <i>
      <x v="24"/>
    </i>
    <i>
      <x v="35"/>
    </i>
    <i t="grand">
      <x/>
    </i>
  </rowItems>
  <colItems count="1">
    <i/>
  </colItems>
  <dataFields count="1">
    <dataField name="Sum of QUANTITY" fld="4" baseField="0" baseItem="0"/>
  </dataFields>
  <formats count="14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1" type="button" dataOnly="0" labelOnly="1" outline="0" axis="axisRow" fieldPosition="0"/>
    </format>
    <format dxfId="12">
      <pivotArea dataOnly="0" labelOnly="1" outline="0" axis="axisValues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1" type="button" dataOnly="0" labelOnly="1" outline="0" axis="axisRow" fieldPosition="0"/>
    </format>
    <format dxfId="5">
      <pivotArea dataOnly="0" labelOnly="1" outline="0" axis="axisValues" fieldPosition="0"/>
    </format>
    <format dxfId="4">
      <pivotArea dataOnly="0" labelOnly="1" fieldPosition="0">
        <references count="1">
          <reference field="1" count="0"/>
        </references>
      </pivotArea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onditionalFormats count="1">
    <conditionalFormat type="all" priority="1">
      <pivotAreas count="46"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0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5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6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7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8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9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0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3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5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6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7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8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19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0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3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5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6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7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8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29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0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3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5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6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7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8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39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40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41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42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43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44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1" count="1">
              <x v="45"/>
            </reference>
          </references>
        </pivotArea>
      </pivotAreas>
    </conditionalFormat>
  </conditionalFormats>
  <chartFormats count="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2">
  <location ref="O1:P13" firstHeaderRow="1" firstDataRow="1" firstDataCol="1"/>
  <pivotFields count="9">
    <pivotField dataField="1" showAll="0"/>
    <pivotField axis="axisRow" showAll="0" measureFilter="1" sortType="descending">
      <items count="60">
        <item x="9"/>
        <item x="13"/>
        <item x="6"/>
        <item x="8"/>
        <item x="30"/>
        <item x="21"/>
        <item x="10"/>
        <item x="16"/>
        <item x="24"/>
        <item x="34"/>
        <item x="28"/>
        <item x="22"/>
        <item x="41"/>
        <item x="11"/>
        <item x="35"/>
        <item x="7"/>
        <item x="18"/>
        <item x="26"/>
        <item x="17"/>
        <item x="25"/>
        <item x="39"/>
        <item x="45"/>
        <item x="43"/>
        <item x="37"/>
        <item x="4"/>
        <item x="31"/>
        <item x="3"/>
        <item x="42"/>
        <item x="15"/>
        <item x="32"/>
        <item x="20"/>
        <item x="1"/>
        <item x="27"/>
        <item x="14"/>
        <item x="38"/>
        <item x="5"/>
        <item x="23"/>
        <item x="2"/>
        <item x="0"/>
        <item x="40"/>
        <item x="29"/>
        <item x="33"/>
        <item x="12"/>
        <item x="44"/>
        <item x="19"/>
        <item x="36"/>
        <item m="1" x="53"/>
        <item m="1" x="58"/>
        <item m="1" x="57"/>
        <item m="1" x="52"/>
        <item m="1" x="49"/>
        <item m="1" x="50"/>
        <item m="1" x="51"/>
        <item m="1" x="54"/>
        <item m="1" x="56"/>
        <item m="1" x="55"/>
        <item x="46"/>
        <item x="47"/>
        <item x="4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2">
    <i>
      <x v="38"/>
    </i>
    <i>
      <x v="3"/>
    </i>
    <i>
      <x v="18"/>
    </i>
    <i>
      <x v="37"/>
    </i>
    <i>
      <x v="35"/>
    </i>
    <i>
      <x v="4"/>
    </i>
    <i>
      <x v="24"/>
    </i>
    <i>
      <x v="56"/>
    </i>
    <i>
      <x v="2"/>
    </i>
    <i>
      <x v="1"/>
    </i>
    <i>
      <x v="8"/>
    </i>
    <i t="grand">
      <x/>
    </i>
  </rowItems>
  <colItems count="1">
    <i/>
  </colItems>
  <dataFields count="1">
    <dataField name="Count of ORDER ID" fld="0" subtotal="count" baseField="1" baseItem="0"/>
  </dataFields>
  <chartFormats count="11"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1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1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1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11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11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11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eau croisé dynamique2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3">
  <location ref="A1:B26" firstHeaderRow="1" firstDataRow="1" firstDataCol="1"/>
  <pivotFields count="9">
    <pivotField showAll="0"/>
    <pivotField showAll="0"/>
    <pivotField numFmtId="167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25">
        <item x="23"/>
        <item x="16"/>
        <item x="3"/>
        <item x="9"/>
        <item x="21"/>
        <item x="22"/>
        <item x="8"/>
        <item x="4"/>
        <item x="5"/>
        <item x="0"/>
        <item x="11"/>
        <item x="13"/>
        <item x="20"/>
        <item x="14"/>
        <item x="15"/>
        <item x="17"/>
        <item x="6"/>
        <item x="10"/>
        <item x="12"/>
        <item x="7"/>
        <item x="18"/>
        <item x="19"/>
        <item x="1"/>
        <item x="2"/>
        <item t="default"/>
      </items>
    </pivotField>
    <pivotField dataField="1" showAll="0"/>
    <pivotField showAll="0"/>
    <pivotField showAll="0"/>
    <pivotField showAll="0" defaultSubtotal="0">
      <items count="6">
        <item x="0"/>
        <item x="1"/>
        <item x="2"/>
        <item x="3"/>
        <item x="4"/>
        <item x="5"/>
      </items>
    </pivotField>
    <pivotField showAll="0" defaultSubtotal="0">
      <items count="4">
        <item x="0"/>
        <item x="1"/>
        <item x="2"/>
        <item x="3"/>
      </items>
    </pivotField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omme de QUANTITY" fld="4" baseField="0" baseItem="0"/>
  </dataFields>
  <chartFormats count="25">
    <chartFormat chart="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2" format="43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2" format="44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2" format="45">
      <pivotArea type="data" outline="0" fieldPosition="0">
        <references count="2">
          <reference field="4294967294" count="1" selected="0">
            <x v="0"/>
          </reference>
          <reference field="3" count="1" selected="0">
            <x v="19"/>
          </reference>
        </references>
      </pivotArea>
    </chartFormat>
    <chartFormat chart="2" format="46">
      <pivotArea type="data" outline="0" fieldPosition="0">
        <references count="2">
          <reference field="4294967294" count="1" selected="0">
            <x v="0"/>
          </reference>
          <reference field="3" count="1" selected="0">
            <x v="20"/>
          </reference>
        </references>
      </pivotArea>
    </chartFormat>
    <chartFormat chart="2" format="47">
      <pivotArea type="data" outline="0" fieldPosition="0">
        <references count="2">
          <reference field="4294967294" count="1" selected="0">
            <x v="0"/>
          </reference>
          <reference field="3" count="1" selected="0">
            <x v="21"/>
          </reference>
        </references>
      </pivotArea>
    </chartFormat>
    <chartFormat chart="2" format="48">
      <pivotArea type="data" outline="0" fieldPosition="0">
        <references count="2">
          <reference field="4294967294" count="1" selected="0">
            <x v="0"/>
          </reference>
          <reference field="3" count="1" selected="0">
            <x v="22"/>
          </reference>
        </references>
      </pivotArea>
    </chartFormat>
    <chartFormat chart="2" format="49">
      <pivotArea type="data" outline="0" fieldPosition="0">
        <references count="2">
          <reference field="4294967294" count="1" selected="0">
            <x v="0"/>
          </reference>
          <reference field="3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3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V1:W12" firstHeaderRow="1" firstDataRow="1" firstDataCol="1"/>
  <pivotFields count="9"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 measureFilter="1" sortType="descending">
      <items count="25">
        <item x="23"/>
        <item x="16"/>
        <item x="3"/>
        <item x="9"/>
        <item x="21"/>
        <item x="22"/>
        <item x="8"/>
        <item x="4"/>
        <item x="5"/>
        <item x="0"/>
        <item x="11"/>
        <item x="13"/>
        <item x="20"/>
        <item x="14"/>
        <item x="15"/>
        <item x="17"/>
        <item x="6"/>
        <item x="10"/>
        <item x="12"/>
        <item x="7"/>
        <item x="18"/>
        <item x="19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  <pivotField showAll="0" defaultSubtotal="0">
      <items count="4">
        <item x="0"/>
        <item x="1"/>
        <item x="2"/>
        <item x="3"/>
      </items>
    </pivotField>
  </pivotFields>
  <rowFields count="1">
    <field x="3"/>
  </rowFields>
  <rowItems count="11">
    <i>
      <x v="13"/>
    </i>
    <i>
      <x v="14"/>
    </i>
    <i>
      <x v="10"/>
    </i>
    <i>
      <x v="2"/>
    </i>
    <i>
      <x v="9"/>
    </i>
    <i>
      <x v="23"/>
    </i>
    <i>
      <x v="21"/>
    </i>
    <i>
      <x v="20"/>
    </i>
    <i>
      <x v="7"/>
    </i>
    <i>
      <x v="22"/>
    </i>
    <i t="grand">
      <x/>
    </i>
  </rowItems>
  <colItems count="1">
    <i/>
  </colItems>
  <dataFields count="1">
    <dataField name="Sum of QUANTITY" fld="4" baseField="0" baseItem="0"/>
  </dataFields>
  <chartFormats count="11"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23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0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22"/>
          </reference>
        </references>
      </pivotArea>
    </chartFormat>
    <chartFormat chart="6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21"/>
          </reference>
        </references>
      </pivotArea>
    </chartFormat>
    <chartFormat chart="6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1:B14" firstHeaderRow="1" firstDataRow="1" firstDataCol="1"/>
  <pivotFields count="9">
    <pivotField showAll="0"/>
    <pivotField showAll="0"/>
    <pivotField axis="axisRow" showAll="0" sortType="ascending">
      <items count="15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0"/>
        <item x="13"/>
        <item t="default"/>
      </items>
    </pivotField>
    <pivotField showAll="0"/>
    <pivotField showAll="0"/>
    <pivotField showAll="0"/>
    <pivotField dataField="1" showAll="0"/>
    <pivotField showAll="0" defaultSubtotal="0">
      <items count="6">
        <item sd="0" x="0"/>
        <item x="1"/>
        <item x="2"/>
        <item x="3"/>
        <item x="4"/>
        <item x="5"/>
      </items>
    </pivotField>
    <pivotField axis="axisRow" showAll="0" defaultSubtotal="0">
      <items count="4">
        <item sd="0" x="0"/>
        <item sd="0" x="1"/>
        <item sd="0" x="2"/>
        <item x="3"/>
      </items>
    </pivotField>
  </pivotFields>
  <rowFields count="2">
    <field x="2"/>
    <field x="8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BENEFI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42" totalsRowShown="0" headerRowDxfId="63" dataDxfId="61" headerRowBorderDxfId="62" tableBorderDxfId="60" totalsRowBorderDxfId="59">
  <autoFilter ref="A1:H42" xr:uid="{00000000-0009-0000-0100-000001000000}"/>
  <sortState xmlns:xlrd2="http://schemas.microsoft.com/office/spreadsheetml/2017/richdata2" ref="A2:H41">
    <sortCondition ref="A1:A41"/>
  </sortState>
  <tableColumns count="8">
    <tableColumn id="3" xr3:uid="{00000000-0010-0000-0000-000003000000}" name="ID" dataDxfId="58"/>
    <tableColumn id="1" xr3:uid="{00000000-0010-0000-0000-000001000000}" name="SURNAME" dataDxfId="57"/>
    <tableColumn id="2" xr3:uid="{00000000-0010-0000-0000-000002000000}" name="NAME" dataDxfId="56"/>
    <tableColumn id="8" xr3:uid="{00000000-0010-0000-0000-000008000000}" name="GENDER" dataDxfId="55"/>
    <tableColumn id="6" xr3:uid="{00000000-0010-0000-0000-000006000000}" name="BIRTHDAY" dataDxfId="54"/>
    <tableColumn id="7" xr3:uid="{00000000-0010-0000-0000-000007000000}" name="E-MAIL" dataDxfId="53"/>
    <tableColumn id="4" xr3:uid="{00000000-0010-0000-0000-000004000000}" name="AGE" dataDxfId="52">
      <calculatedColumnFormula>ROUNDDOWN((TODAY()-Table1[[#This Row],[BIRTHDAY]])/365,0)</calculatedColumnFormula>
    </tableColumn>
    <tableColumn id="5" xr3:uid="{00000000-0010-0000-0000-000005000000}" name="PHONE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" displayName="Table24" ref="A1:G380" totalsRowShown="0" headerRowDxfId="50" dataDxfId="48" headerRowBorderDxfId="49" tableBorderDxfId="47" totalsRowBorderDxfId="46">
  <autoFilter ref="A1:G380" xr:uid="{00000000-0009-0000-0100-000003000000}"/>
  <sortState xmlns:xlrd2="http://schemas.microsoft.com/office/spreadsheetml/2017/richdata2" ref="A2:G365">
    <sortCondition ref="C1:C365"/>
  </sortState>
  <tableColumns count="7">
    <tableColumn id="7" xr3:uid="{00000000-0010-0000-0100-000007000000}" name="ORDER ID" dataDxfId="45"/>
    <tableColumn id="1" xr3:uid="{00000000-0010-0000-0100-000001000000}" name="ID" dataDxfId="44"/>
    <tableColumn id="2" xr3:uid="{00000000-0010-0000-0100-000002000000}" name="DATE" dataDxfId="43"/>
    <tableColumn id="3" xr3:uid="{00000000-0010-0000-0100-000003000000}" name="PRODUCTS" dataDxfId="42"/>
    <tableColumn id="5" xr3:uid="{00000000-0010-0000-0100-000005000000}" name="QUANTITY" dataDxfId="41"/>
    <tableColumn id="6" xr3:uid="{00000000-0010-0000-0100-000006000000}" name="TOTAL" dataDxfId="40">
      <calculatedColumnFormula>Table24[[#This Row],[QUANTITY]]*VLOOKUP(Table24[[#This Row],[PRODUCTS]],Table3[],2,FALSE)</calculatedColumnFormula>
    </tableColumn>
    <tableColumn id="8" xr3:uid="{00000000-0010-0000-0100-000008000000}" name="BENEFIT" dataDxfId="39">
      <calculatedColumnFormula>Table24[[#This Row],[TOTAL]]-Table24[[#This Row],[QUANTITY]]*VLOOKUP(Table24[[#This Row],[PRODUCTS]],Table3[],5,FALSE)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3" displayName="Table3" ref="A1:I25" totalsRowShown="0" headerRowDxfId="38" dataDxfId="36" headerRowBorderDxfId="37" tableBorderDxfId="35" totalsRowBorderDxfId="34">
  <autoFilter ref="A1:I25" xr:uid="{00000000-0009-0000-0100-000005000000}"/>
  <tableColumns count="9">
    <tableColumn id="3" xr3:uid="{00000000-0010-0000-0200-000003000000}" name="REF" dataDxfId="33"/>
    <tableColumn id="4" xr3:uid="{00000000-0010-0000-0200-000004000000}" name="PRICE" dataDxfId="32"/>
    <tableColumn id="2" xr3:uid="{00000000-0010-0000-0200-000002000000}" name="PRODUCTS" dataDxfId="31"/>
    <tableColumn id="1" xr3:uid="{00000000-0010-0000-0200-000001000000}" name="CATEGORY" dataDxfId="30"/>
    <tableColumn id="5" xr3:uid="{00000000-0010-0000-0200-000005000000}" name="COST" dataDxfId="29"/>
    <tableColumn id="8" xr3:uid="{00000000-0010-0000-0200-000008000000}" name="STOCK" dataDxfId="28"/>
    <tableColumn id="7" xr3:uid="{00000000-0010-0000-0200-000007000000}" name="STOCK ALERT" dataDxfId="27"/>
    <tableColumn id="6" xr3:uid="{00000000-0010-0000-0200-000006000000}" name="BENEFIT" dataDxfId="26">
      <calculatedColumnFormula>Table3[[#This Row],[PRICE]]-Table3[[#This Row],[COST]]</calculatedColumnFormula>
    </tableColumn>
    <tableColumn id="11" xr3:uid="{00000000-0010-0000-0200-00000B000000}" name="PICTURE" dataDxfId="2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A1:D4" totalsRowShown="0" headerRowDxfId="24" dataDxfId="22" headerRowBorderDxfId="23" tableBorderDxfId="21" totalsRowBorderDxfId="20">
  <tableColumns count="4">
    <tableColumn id="3" xr3:uid="{00000000-0010-0000-0300-000003000000}" name="CODE" dataDxfId="19"/>
    <tableColumn id="1" xr3:uid="{00000000-0010-0000-0300-000001000000}" name="NAME" dataDxfId="18"/>
    <tableColumn id="2" xr3:uid="{00000000-0010-0000-0300-000002000000}" name="CATEGORY" dataDxfId="17"/>
    <tableColumn id="4" xr3:uid="{00000000-0010-0000-0300-000004000000}" name="NEXT" dataDxfId="16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ayan.mihal@gmail.com" TargetMode="External"/><Relationship Id="rId18" Type="http://schemas.openxmlformats.org/officeDocument/2006/relationships/hyperlink" Target="mailto:dutsch.sarah@gmail.com" TargetMode="External"/><Relationship Id="rId26" Type="http://schemas.openxmlformats.org/officeDocument/2006/relationships/hyperlink" Target="mailto:cohen.yael@gmail.com" TargetMode="External"/><Relationship Id="rId39" Type="http://schemas.openxmlformats.org/officeDocument/2006/relationships/hyperlink" Target="mailto:samuel.shteiner@gmail.com" TargetMode="External"/><Relationship Id="rId21" Type="http://schemas.openxmlformats.org/officeDocument/2006/relationships/hyperlink" Target="mailto:weiss.david@gmail.com" TargetMode="External"/><Relationship Id="rId34" Type="http://schemas.openxmlformats.org/officeDocument/2006/relationships/hyperlink" Target="mailto:joss.lalou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ganon.yaniv@gmail.com" TargetMode="External"/><Relationship Id="rId2" Type="http://schemas.openxmlformats.org/officeDocument/2006/relationships/hyperlink" Target="mailto:bloch.michael@gmail.com" TargetMode="External"/><Relationship Id="rId16" Type="http://schemas.openxmlformats.org/officeDocument/2006/relationships/hyperlink" Target="mailto:dreyfus.sarah@gmail.com" TargetMode="External"/><Relationship Id="rId20" Type="http://schemas.openxmlformats.org/officeDocument/2006/relationships/hyperlink" Target="mailto:weiss.yehiel@gmail.com" TargetMode="External"/><Relationship Id="rId29" Type="http://schemas.openxmlformats.org/officeDocument/2006/relationships/hyperlink" Target="mailto:cohen.sarah@gmail.com" TargetMode="External"/><Relationship Id="rId41" Type="http://schemas.openxmlformats.org/officeDocument/2006/relationships/hyperlink" Target="mailto:1@g" TargetMode="External"/><Relationship Id="rId1" Type="http://schemas.openxmlformats.org/officeDocument/2006/relationships/hyperlink" Target="mailto:bloch.mihal@gmail.com" TargetMode="External"/><Relationship Id="rId6" Type="http://schemas.openxmlformats.org/officeDocument/2006/relationships/hyperlink" Target="mailto:gold.rahel@gmail.com" TargetMode="External"/><Relationship Id="rId11" Type="http://schemas.openxmlformats.org/officeDocument/2006/relationships/hyperlink" Target="mailto:guerson.rahel@gmail.com" TargetMode="External"/><Relationship Id="rId24" Type="http://schemas.openxmlformats.org/officeDocument/2006/relationships/hyperlink" Target="mailto:toledano.carla@gmail.com" TargetMode="External"/><Relationship Id="rId32" Type="http://schemas.openxmlformats.org/officeDocument/2006/relationships/hyperlink" Target="mailto:levy.samuel@gmail.com" TargetMode="External"/><Relationship Id="rId37" Type="http://schemas.openxmlformats.org/officeDocument/2006/relationships/hyperlink" Target="mailto:naim.raphael@gmail.com" TargetMode="External"/><Relationship Id="rId40" Type="http://schemas.openxmlformats.org/officeDocument/2006/relationships/hyperlink" Target="mailto:lalou.barouh@gmail.com" TargetMode="External"/><Relationship Id="rId5" Type="http://schemas.openxmlformats.org/officeDocument/2006/relationships/hyperlink" Target="mailto:gotman.chmouel@gmail.com" TargetMode="External"/><Relationship Id="rId15" Type="http://schemas.openxmlformats.org/officeDocument/2006/relationships/hyperlink" Target="mailto:dayan.ezra@gmail.com" TargetMode="External"/><Relationship Id="rId23" Type="http://schemas.openxmlformats.org/officeDocument/2006/relationships/hyperlink" Target="mailto:halfon.yoan@gmail.com" TargetMode="External"/><Relationship Id="rId28" Type="http://schemas.openxmlformats.org/officeDocument/2006/relationships/hyperlink" Target="mailto:cohen.david@gmail.com" TargetMode="External"/><Relationship Id="rId36" Type="http://schemas.openxmlformats.org/officeDocument/2006/relationships/hyperlink" Target="mailto:marciano.natan@gmail.com" TargetMode="External"/><Relationship Id="rId10" Type="http://schemas.openxmlformats.org/officeDocument/2006/relationships/hyperlink" Target="mailto:guerson.chmouel@gmail.com" TargetMode="External"/><Relationship Id="rId19" Type="http://schemas.openxmlformats.org/officeDocument/2006/relationships/hyperlink" Target="mailto:weiss.rahel@gmail.com" TargetMode="External"/><Relationship Id="rId31" Type="http://schemas.openxmlformats.org/officeDocument/2006/relationships/hyperlink" Target="mailto:cohen.yehiel@gmail.com" TargetMode="External"/><Relationship Id="rId4" Type="http://schemas.openxmlformats.org/officeDocument/2006/relationships/hyperlink" Target="mailto:gabay.kim@gmail.com" TargetMode="External"/><Relationship Id="rId9" Type="http://schemas.openxmlformats.org/officeDocument/2006/relationships/hyperlink" Target="mailto:gross.david@gmail.com" TargetMode="External"/><Relationship Id="rId14" Type="http://schemas.openxmlformats.org/officeDocument/2006/relationships/hyperlink" Target="mailto:dayan.michael@gmail.com" TargetMode="External"/><Relationship Id="rId22" Type="http://schemas.openxmlformats.org/officeDocument/2006/relationships/hyperlink" Target="mailto:ouakrat.samuel@gmail.com" TargetMode="External"/><Relationship Id="rId27" Type="http://schemas.openxmlformats.org/officeDocument/2006/relationships/hyperlink" Target="mailto:cohen.mihal@gmail.com" TargetMode="External"/><Relationship Id="rId30" Type="http://schemas.openxmlformats.org/officeDocument/2006/relationships/hyperlink" Target="mailto:cohen.chmouel@gmail.com" TargetMode="External"/><Relationship Id="rId35" Type="http://schemas.openxmlformats.org/officeDocument/2006/relationships/hyperlink" Target="mailto:mazouz.keren@gmail.com" TargetMode="External"/><Relationship Id="rId43" Type="http://schemas.openxmlformats.org/officeDocument/2006/relationships/table" Target="../tables/table1.xml"/><Relationship Id="rId8" Type="http://schemas.openxmlformats.org/officeDocument/2006/relationships/hyperlink" Target="mailto:ghenassia.rina@gmail.com" TargetMode="External"/><Relationship Id="rId3" Type="http://schemas.openxmlformats.org/officeDocument/2006/relationships/hyperlink" Target="mailto:bloch.ezra@gmail.com" TargetMode="External"/><Relationship Id="rId12" Type="http://schemas.openxmlformats.org/officeDocument/2006/relationships/hyperlink" Target="mailto:doukhan.noam@gmail.com" TargetMode="External"/><Relationship Id="rId17" Type="http://schemas.openxmlformats.org/officeDocument/2006/relationships/hyperlink" Target="mailto:dreyfus.noa@gmail.com" TargetMode="External"/><Relationship Id="rId25" Type="http://schemas.openxmlformats.org/officeDocument/2006/relationships/hyperlink" Target="mailto:cohen.rahel@gmail.com" TargetMode="External"/><Relationship Id="rId33" Type="http://schemas.openxmlformats.org/officeDocument/2006/relationships/hyperlink" Target="mailto:levy.liora@gmail.com" TargetMode="External"/><Relationship Id="rId38" Type="http://schemas.openxmlformats.org/officeDocument/2006/relationships/hyperlink" Target="mailto:michael.pozner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hmou99@gmail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K42"/>
  <sheetViews>
    <sheetView rightToLeft="1" zoomScale="90" zoomScaleNormal="90" workbookViewId="0">
      <pane ySplit="1" topLeftCell="A2" activePane="bottomLeft" state="frozen"/>
      <selection pane="bottomLeft" activeCell="A6" sqref="A6"/>
    </sheetView>
  </sheetViews>
  <sheetFormatPr baseColWidth="10" defaultColWidth="10.8984375" defaultRowHeight="15.6" x14ac:dyDescent="0.3"/>
  <cols>
    <col min="1" max="1" width="20.8984375" style="2" customWidth="1"/>
    <col min="2" max="2" width="13.8984375" style="2" customWidth="1"/>
    <col min="3" max="3" width="17.3984375" style="2" customWidth="1"/>
    <col min="4" max="4" width="13.8984375" style="2" customWidth="1"/>
    <col min="5" max="5" width="20" style="31" customWidth="1"/>
    <col min="6" max="6" width="26" style="9" customWidth="1"/>
    <col min="7" max="7" width="10.59765625" style="5" customWidth="1"/>
    <col min="8" max="8" width="18.8984375" style="33" customWidth="1"/>
    <col min="9" max="9" width="10.59765625" style="2" customWidth="1"/>
    <col min="10" max="10" width="10.8984375" style="2"/>
    <col min="11" max="11" width="18.09765625" style="2" customWidth="1"/>
    <col min="12" max="12" width="27.19921875" style="2" customWidth="1"/>
    <col min="13" max="16384" width="10.8984375" style="2"/>
  </cols>
  <sheetData>
    <row r="1" spans="1:11" ht="33" customHeight="1" x14ac:dyDescent="0.3">
      <c r="A1" s="28" t="s">
        <v>2</v>
      </c>
      <c r="B1" s="27" t="s">
        <v>7</v>
      </c>
      <c r="C1" s="27" t="s">
        <v>6</v>
      </c>
      <c r="D1" s="30" t="s">
        <v>100</v>
      </c>
      <c r="E1" s="29" t="s">
        <v>5</v>
      </c>
      <c r="F1" s="27" t="s">
        <v>10</v>
      </c>
      <c r="G1" s="30" t="s">
        <v>8</v>
      </c>
      <c r="H1" s="32" t="s">
        <v>9</v>
      </c>
    </row>
    <row r="2" spans="1:11" ht="15.9" customHeight="1" x14ac:dyDescent="0.3">
      <c r="A2" s="3">
        <v>342767690</v>
      </c>
      <c r="B2" s="6" t="s">
        <v>112</v>
      </c>
      <c r="C2" s="6" t="s">
        <v>129</v>
      </c>
      <c r="D2" s="11" t="s">
        <v>101</v>
      </c>
      <c r="E2" s="7">
        <v>27763</v>
      </c>
      <c r="F2" s="12" t="s">
        <v>19</v>
      </c>
      <c r="G2" s="10">
        <f ca="1">ROUNDDOWN((TODAY()-Table1[[#This Row],[BIRTHDAY]])/365,0)</f>
        <v>46</v>
      </c>
      <c r="H2" s="26">
        <v>509665510</v>
      </c>
      <c r="K2" s="2" t="s">
        <v>210</v>
      </c>
    </row>
    <row r="3" spans="1:11" ht="15.9" customHeight="1" x14ac:dyDescent="0.3">
      <c r="A3" s="3">
        <v>342767691</v>
      </c>
      <c r="B3" s="6" t="s">
        <v>118</v>
      </c>
      <c r="C3" s="6" t="s">
        <v>129</v>
      </c>
      <c r="D3" s="11" t="s">
        <v>101</v>
      </c>
      <c r="E3" s="7">
        <v>36039</v>
      </c>
      <c r="F3" s="12" t="s">
        <v>31</v>
      </c>
      <c r="G3" s="10">
        <f ca="1">ROUNDDOWN((TODAY()-Table1[[#This Row],[BIRTHDAY]])/365,0)</f>
        <v>23</v>
      </c>
      <c r="H3" s="26">
        <v>509665482</v>
      </c>
      <c r="K3" s="2" t="s">
        <v>206</v>
      </c>
    </row>
    <row r="4" spans="1:11" ht="15.9" customHeight="1" x14ac:dyDescent="0.3">
      <c r="A4" s="3">
        <v>342767692</v>
      </c>
      <c r="B4" s="4" t="s">
        <v>122</v>
      </c>
      <c r="C4" s="6" t="s">
        <v>129</v>
      </c>
      <c r="D4" s="11" t="s">
        <v>101</v>
      </c>
      <c r="E4" s="8">
        <v>22923</v>
      </c>
      <c r="F4" s="13" t="s">
        <v>38</v>
      </c>
      <c r="G4" s="10">
        <f ca="1">ROUNDDOWN((TODAY()-Table1[[#This Row],[BIRTHDAY]])/365,0)</f>
        <v>59</v>
      </c>
      <c r="H4" s="26">
        <v>509665520</v>
      </c>
    </row>
    <row r="5" spans="1:11" ht="15.9" customHeight="1" x14ac:dyDescent="0.3">
      <c r="A5" s="3">
        <v>342767694</v>
      </c>
      <c r="B5" s="4" t="s">
        <v>123</v>
      </c>
      <c r="C5" s="4" t="s">
        <v>211</v>
      </c>
      <c r="D5" s="11" t="s">
        <v>101</v>
      </c>
      <c r="E5" s="8" t="s">
        <v>212</v>
      </c>
      <c r="F5" s="13" t="s">
        <v>187</v>
      </c>
      <c r="G5" s="10">
        <v>509665493</v>
      </c>
      <c r="H5" s="26">
        <v>509665493</v>
      </c>
    </row>
    <row r="6" spans="1:11" ht="15.9" customHeight="1" x14ac:dyDescent="0.3">
      <c r="A6" s="3">
        <v>342767695</v>
      </c>
      <c r="B6" s="4" t="s">
        <v>122</v>
      </c>
      <c r="C6" s="4" t="s">
        <v>130</v>
      </c>
      <c r="D6" s="11" t="s">
        <v>101</v>
      </c>
      <c r="E6" s="8">
        <v>29547</v>
      </c>
      <c r="F6" s="13" t="s">
        <v>36</v>
      </c>
      <c r="G6" s="10">
        <f ca="1">ROUNDDOWN((TODAY()-Table1[[#This Row],[BIRTHDAY]])/365,0)</f>
        <v>41</v>
      </c>
      <c r="H6" s="26">
        <v>509665506</v>
      </c>
    </row>
    <row r="7" spans="1:11" ht="15.9" customHeight="1" x14ac:dyDescent="0.3">
      <c r="A7" s="3">
        <v>342767696</v>
      </c>
      <c r="B7" s="4" t="s">
        <v>120</v>
      </c>
      <c r="C7" s="4" t="s">
        <v>131</v>
      </c>
      <c r="D7" s="11" t="s">
        <v>101</v>
      </c>
      <c r="E7" s="8">
        <v>31762</v>
      </c>
      <c r="F7" s="13" t="s">
        <v>33</v>
      </c>
      <c r="G7" s="10">
        <f ca="1">ROUNDDOWN((TODAY()-Table1[[#This Row],[BIRTHDAY]])/365,0)</f>
        <v>35</v>
      </c>
      <c r="H7" s="26">
        <v>509665495</v>
      </c>
    </row>
    <row r="8" spans="1:11" ht="15.9" customHeight="1" x14ac:dyDescent="0.3">
      <c r="A8" s="3">
        <v>342767697</v>
      </c>
      <c r="B8" s="6" t="s">
        <v>118</v>
      </c>
      <c r="C8" s="6" t="s">
        <v>132</v>
      </c>
      <c r="D8" s="11" t="s">
        <v>101</v>
      </c>
      <c r="E8" s="7">
        <v>33328</v>
      </c>
      <c r="F8" s="12" t="s">
        <v>30</v>
      </c>
      <c r="G8" s="10">
        <f ca="1">ROUNDDOWN((TODAY()-Table1[[#This Row],[BIRTHDAY]])/365,0)</f>
        <v>31</v>
      </c>
      <c r="H8" s="26">
        <v>509665489</v>
      </c>
      <c r="J8" s="9"/>
    </row>
    <row r="9" spans="1:11" ht="15.9" customHeight="1" x14ac:dyDescent="0.3">
      <c r="A9" s="3">
        <v>342767698</v>
      </c>
      <c r="B9" s="4" t="s">
        <v>122</v>
      </c>
      <c r="C9" s="6" t="s">
        <v>132</v>
      </c>
      <c r="D9" s="11" t="s">
        <v>101</v>
      </c>
      <c r="E9" s="7">
        <v>27532</v>
      </c>
      <c r="F9" s="12" t="s">
        <v>41</v>
      </c>
      <c r="G9" s="10">
        <f ca="1">ROUNDDOWN((TODAY()-Table1[[#This Row],[BIRTHDAY]])/365,0)</f>
        <v>47</v>
      </c>
      <c r="H9" s="26">
        <v>509665513</v>
      </c>
    </row>
    <row r="10" spans="1:11" ht="15.9" customHeight="1" x14ac:dyDescent="0.3">
      <c r="A10" s="3">
        <v>342767699</v>
      </c>
      <c r="B10" s="4" t="s">
        <v>123</v>
      </c>
      <c r="C10" s="6" t="s">
        <v>105</v>
      </c>
      <c r="D10" s="11" t="s">
        <v>101</v>
      </c>
      <c r="E10" s="7">
        <v>31953</v>
      </c>
      <c r="F10" s="13" t="s">
        <v>188</v>
      </c>
      <c r="G10" s="10">
        <f ca="1">ROUNDDOWN((TODAY()-Table1[[#This Row],[BIRTHDAY]])/365,0)</f>
        <v>34</v>
      </c>
      <c r="H10" s="26">
        <v>509665492</v>
      </c>
    </row>
    <row r="11" spans="1:11" ht="15.9" customHeight="1" x14ac:dyDescent="0.3">
      <c r="A11" s="3">
        <v>342767700</v>
      </c>
      <c r="B11" s="4" t="s">
        <v>110</v>
      </c>
      <c r="C11" s="4" t="s">
        <v>133</v>
      </c>
      <c r="D11" s="11" t="s">
        <v>101</v>
      </c>
      <c r="E11" s="8">
        <v>30335</v>
      </c>
      <c r="F11" s="12" t="s">
        <v>17</v>
      </c>
      <c r="G11" s="10">
        <f ca="1">ROUNDDOWN((TODAY()-Table1[[#This Row],[BIRTHDAY]])/365,0)</f>
        <v>39</v>
      </c>
      <c r="H11" s="26">
        <v>509665498</v>
      </c>
    </row>
    <row r="12" spans="1:11" ht="15.9" customHeight="1" x14ac:dyDescent="0.3">
      <c r="A12" s="3">
        <v>342767701</v>
      </c>
      <c r="B12" s="6" t="s">
        <v>104</v>
      </c>
      <c r="C12" s="4" t="s">
        <v>134</v>
      </c>
      <c r="D12" s="11" t="s">
        <v>102</v>
      </c>
      <c r="E12" s="8">
        <v>28319</v>
      </c>
      <c r="F12" s="13" t="s">
        <v>43</v>
      </c>
      <c r="G12" s="10">
        <f ca="1">ROUNDDOWN((TODAY()-Table1[[#This Row],[BIRTHDAY]])/365,0)</f>
        <v>44</v>
      </c>
      <c r="H12" s="26">
        <v>509665508</v>
      </c>
    </row>
    <row r="13" spans="1:11" ht="15.9" customHeight="1" x14ac:dyDescent="0.3">
      <c r="A13" s="3">
        <v>342767702</v>
      </c>
      <c r="B13" s="6" t="s">
        <v>106</v>
      </c>
      <c r="C13" s="6" t="s">
        <v>135</v>
      </c>
      <c r="D13" s="11" t="s">
        <v>101</v>
      </c>
      <c r="E13" s="7">
        <v>36821</v>
      </c>
      <c r="F13" s="12" t="s">
        <v>12</v>
      </c>
      <c r="G13" s="10">
        <f ca="1">ROUNDDOWN((TODAY()-Table1[[#This Row],[BIRTHDAY]])/365,0)</f>
        <v>21</v>
      </c>
      <c r="H13" s="26">
        <v>509665474</v>
      </c>
    </row>
    <row r="14" spans="1:11" ht="15.9" customHeight="1" x14ac:dyDescent="0.3">
      <c r="A14" s="3">
        <v>342767703</v>
      </c>
      <c r="B14" s="6" t="s">
        <v>115</v>
      </c>
      <c r="C14" s="6" t="s">
        <v>135</v>
      </c>
      <c r="D14" s="11" t="s">
        <v>101</v>
      </c>
      <c r="E14" s="7">
        <v>30313</v>
      </c>
      <c r="F14" s="12" t="s">
        <v>23</v>
      </c>
      <c r="G14" s="10">
        <f ca="1">ROUNDDOWN((TODAY()-Table1[[#This Row],[BIRTHDAY]])/365,0)</f>
        <v>39</v>
      </c>
      <c r="H14" s="26">
        <v>509665501</v>
      </c>
    </row>
    <row r="15" spans="1:11" ht="15.9" customHeight="1" x14ac:dyDescent="0.3">
      <c r="A15" s="3">
        <v>342767704</v>
      </c>
      <c r="B15" s="6" t="s">
        <v>127</v>
      </c>
      <c r="C15" s="6" t="s">
        <v>135</v>
      </c>
      <c r="D15" s="11" t="s">
        <v>101</v>
      </c>
      <c r="E15" s="7">
        <v>28103</v>
      </c>
      <c r="F15" s="12" t="s">
        <v>47</v>
      </c>
      <c r="G15" s="10">
        <f ca="1">ROUNDDOWN((TODAY()-Table1[[#This Row],[BIRTHDAY]])/365,0)</f>
        <v>45</v>
      </c>
      <c r="H15" s="26">
        <v>509665509</v>
      </c>
    </row>
    <row r="16" spans="1:11" ht="15.9" customHeight="1" x14ac:dyDescent="0.3">
      <c r="A16" s="3">
        <v>342767705</v>
      </c>
      <c r="B16" s="6" t="s">
        <v>106</v>
      </c>
      <c r="C16" s="6" t="s">
        <v>136</v>
      </c>
      <c r="D16" s="11" t="s">
        <v>102</v>
      </c>
      <c r="E16" s="7">
        <v>37140</v>
      </c>
      <c r="F16" s="12" t="s">
        <v>11</v>
      </c>
      <c r="G16" s="10">
        <f ca="1">ROUNDDOWN((TODAY()-Table1[[#This Row],[BIRTHDAY]])/365,0)</f>
        <v>20</v>
      </c>
      <c r="H16" s="26">
        <v>509665476</v>
      </c>
    </row>
    <row r="17" spans="1:8" ht="15.9" customHeight="1" x14ac:dyDescent="0.3">
      <c r="A17" s="3">
        <v>342767706</v>
      </c>
      <c r="B17" s="6" t="s">
        <v>115</v>
      </c>
      <c r="C17" s="6" t="s">
        <v>136</v>
      </c>
      <c r="D17" s="11" t="s">
        <v>102</v>
      </c>
      <c r="E17" s="7">
        <v>30765</v>
      </c>
      <c r="F17" s="12" t="s">
        <v>24</v>
      </c>
      <c r="G17" s="10">
        <f ca="1">ROUNDDOWN((TODAY()-Table1[[#This Row],[BIRTHDAY]])/365,0)</f>
        <v>38</v>
      </c>
      <c r="H17" s="26">
        <v>509665497</v>
      </c>
    </row>
    <row r="18" spans="1:8" ht="15.9" customHeight="1" x14ac:dyDescent="0.3">
      <c r="A18" s="3">
        <v>342767707</v>
      </c>
      <c r="B18" s="4" t="s">
        <v>122</v>
      </c>
      <c r="C18" s="6" t="s">
        <v>136</v>
      </c>
      <c r="D18" s="11" t="s">
        <v>102</v>
      </c>
      <c r="E18" s="7">
        <v>27636</v>
      </c>
      <c r="F18" s="12" t="s">
        <v>37</v>
      </c>
      <c r="G18" s="10">
        <f ca="1">ROUNDDOWN((TODAY()-Table1[[#This Row],[BIRTHDAY]])/365,0)</f>
        <v>46</v>
      </c>
      <c r="H18" s="26">
        <v>509665511</v>
      </c>
    </row>
    <row r="19" spans="1:8" ht="15.9" customHeight="1" x14ac:dyDescent="0.3">
      <c r="A19" s="3">
        <v>342767708</v>
      </c>
      <c r="B19" s="4" t="s">
        <v>116</v>
      </c>
      <c r="C19" s="4" t="s">
        <v>137</v>
      </c>
      <c r="D19" s="11" t="s">
        <v>102</v>
      </c>
      <c r="E19" s="8">
        <v>35988</v>
      </c>
      <c r="F19" s="13" t="s">
        <v>27</v>
      </c>
      <c r="G19" s="10">
        <f ca="1">ROUNDDOWN((TODAY()-Table1[[#This Row],[BIRTHDAY]])/365,0)</f>
        <v>23</v>
      </c>
      <c r="H19" s="26">
        <v>509665480</v>
      </c>
    </row>
    <row r="20" spans="1:8" ht="15.9" customHeight="1" x14ac:dyDescent="0.3">
      <c r="A20" s="3">
        <v>342767709</v>
      </c>
      <c r="B20" s="4" t="s">
        <v>114</v>
      </c>
      <c r="C20" s="4" t="s">
        <v>138</v>
      </c>
      <c r="D20" s="11" t="s">
        <v>101</v>
      </c>
      <c r="E20" s="8">
        <v>29384</v>
      </c>
      <c r="F20" s="13" t="s">
        <v>22</v>
      </c>
      <c r="G20" s="10">
        <f ca="1">ROUNDDOWN((TODAY()-Table1[[#This Row],[BIRTHDAY]])/365,0)</f>
        <v>42</v>
      </c>
      <c r="H20" s="26">
        <v>509665504</v>
      </c>
    </row>
    <row r="21" spans="1:8" ht="15.9" customHeight="1" x14ac:dyDescent="0.3">
      <c r="A21" s="3">
        <v>342767710</v>
      </c>
      <c r="B21" s="4" t="s">
        <v>125</v>
      </c>
      <c r="C21" s="4" t="s">
        <v>139</v>
      </c>
      <c r="D21" s="11" t="s">
        <v>101</v>
      </c>
      <c r="E21" s="8">
        <v>28711</v>
      </c>
      <c r="F21" s="13" t="s">
        <v>45</v>
      </c>
      <c r="G21" s="10">
        <f ca="1">ROUNDDOWN((TODAY()-Table1[[#This Row],[BIRTHDAY]])/365,0)</f>
        <v>43</v>
      </c>
      <c r="H21" s="26">
        <v>509665507</v>
      </c>
    </row>
    <row r="22" spans="1:8" ht="15.9" customHeight="1" x14ac:dyDescent="0.3">
      <c r="A22" s="3">
        <v>342767711</v>
      </c>
      <c r="B22" s="6" t="s">
        <v>106</v>
      </c>
      <c r="C22" s="6" t="s">
        <v>140</v>
      </c>
      <c r="D22" s="11" t="s">
        <v>101</v>
      </c>
      <c r="E22" s="7">
        <v>31838</v>
      </c>
      <c r="F22" s="12" t="s">
        <v>13</v>
      </c>
      <c r="G22" s="10">
        <f ca="1">ROUNDDOWN((TODAY()-Table1[[#This Row],[BIRTHDAY]])/365,0)</f>
        <v>35</v>
      </c>
      <c r="H22" s="26">
        <v>509665494</v>
      </c>
    </row>
    <row r="23" spans="1:8" ht="15.9" customHeight="1" x14ac:dyDescent="0.3">
      <c r="A23" s="3">
        <v>342767712</v>
      </c>
      <c r="B23" s="6" t="s">
        <v>115</v>
      </c>
      <c r="C23" s="6" t="s">
        <v>140</v>
      </c>
      <c r="D23" s="11" t="s">
        <v>101</v>
      </c>
      <c r="E23" s="7">
        <v>26700</v>
      </c>
      <c r="F23" s="12" t="s">
        <v>25</v>
      </c>
      <c r="G23" s="10">
        <f ca="1">ROUNDDOWN((TODAY()-Table1[[#This Row],[BIRTHDAY]])/365,0)</f>
        <v>49</v>
      </c>
      <c r="H23" s="26">
        <v>509665516</v>
      </c>
    </row>
    <row r="24" spans="1:8" ht="15.9" customHeight="1" x14ac:dyDescent="0.3">
      <c r="A24" s="3">
        <v>342767713</v>
      </c>
      <c r="B24" s="4" t="s">
        <v>107</v>
      </c>
      <c r="C24" s="4" t="s">
        <v>141</v>
      </c>
      <c r="D24" s="11" t="s">
        <v>102</v>
      </c>
      <c r="E24" s="8">
        <v>34634</v>
      </c>
      <c r="F24" s="13" t="s">
        <v>14</v>
      </c>
      <c r="G24" s="10">
        <f ca="1">ROUNDDOWN((TODAY()-Table1[[#This Row],[BIRTHDAY]])/365,0)</f>
        <v>27</v>
      </c>
      <c r="H24" s="26">
        <v>509665484</v>
      </c>
    </row>
    <row r="25" spans="1:8" ht="15.9" customHeight="1" x14ac:dyDescent="0.3">
      <c r="A25" s="3">
        <v>342767714</v>
      </c>
      <c r="B25" s="4" t="s">
        <v>121</v>
      </c>
      <c r="C25" s="4" t="s">
        <v>142</v>
      </c>
      <c r="D25" s="11" t="s">
        <v>102</v>
      </c>
      <c r="E25" s="8">
        <v>29424</v>
      </c>
      <c r="F25" s="13" t="s">
        <v>34</v>
      </c>
      <c r="G25" s="10">
        <f ca="1">ROUNDDOWN((TODAY()-Table1[[#This Row],[BIRTHDAY]])/365,0)</f>
        <v>41</v>
      </c>
      <c r="H25" s="26">
        <v>509665505</v>
      </c>
    </row>
    <row r="26" spans="1:8" ht="15.9" customHeight="1" x14ac:dyDescent="0.3">
      <c r="A26" s="3">
        <v>342767715</v>
      </c>
      <c r="B26" s="4" t="s">
        <v>124</v>
      </c>
      <c r="C26" s="4" t="s">
        <v>143</v>
      </c>
      <c r="D26" s="11" t="s">
        <v>102</v>
      </c>
      <c r="E26" s="8">
        <v>34636</v>
      </c>
      <c r="F26" s="13" t="s">
        <v>44</v>
      </c>
      <c r="G26" s="10">
        <f ca="1">ROUNDDOWN((TODAY()-Table1[[#This Row],[BIRTHDAY]])/365,0)</f>
        <v>27</v>
      </c>
      <c r="H26" s="26">
        <v>509665485</v>
      </c>
    </row>
    <row r="27" spans="1:8" ht="15.9" customHeight="1" x14ac:dyDescent="0.3">
      <c r="A27" s="3">
        <v>342767716</v>
      </c>
      <c r="B27" s="6" t="s">
        <v>109</v>
      </c>
      <c r="C27" s="6" t="s">
        <v>144</v>
      </c>
      <c r="D27" s="11" t="s">
        <v>102</v>
      </c>
      <c r="E27" s="7">
        <v>36044</v>
      </c>
      <c r="F27" s="12" t="s">
        <v>16</v>
      </c>
      <c r="G27" s="10">
        <f ca="1">ROUNDDOWN((TODAY()-Table1[[#This Row],[BIRTHDAY]])/365,0)</f>
        <v>23</v>
      </c>
      <c r="H27" s="26">
        <v>509665479</v>
      </c>
    </row>
    <row r="28" spans="1:8" ht="15.9" customHeight="1" x14ac:dyDescent="0.3">
      <c r="A28" s="3">
        <v>342767717</v>
      </c>
      <c r="B28" s="6" t="s">
        <v>113</v>
      </c>
      <c r="C28" s="6" t="s">
        <v>144</v>
      </c>
      <c r="D28" s="11" t="s">
        <v>102</v>
      </c>
      <c r="E28" s="7">
        <v>32086</v>
      </c>
      <c r="F28" s="12" t="s">
        <v>21</v>
      </c>
      <c r="G28" s="10">
        <f ca="1">ROUNDDOWN((TODAY()-Table1[[#This Row],[BIRTHDAY]])/365,0)</f>
        <v>34</v>
      </c>
      <c r="H28" s="26">
        <v>509665491</v>
      </c>
    </row>
    <row r="29" spans="1:8" ht="15.9" customHeight="1" x14ac:dyDescent="0.3">
      <c r="A29" s="3">
        <v>342767718</v>
      </c>
      <c r="B29" s="6" t="s">
        <v>118</v>
      </c>
      <c r="C29" s="6" t="s">
        <v>144</v>
      </c>
      <c r="D29" s="11" t="s">
        <v>102</v>
      </c>
      <c r="E29" s="7">
        <v>31213</v>
      </c>
      <c r="F29" s="12" t="s">
        <v>29</v>
      </c>
      <c r="G29" s="10">
        <f ca="1">ROUNDDOWN((TODAY()-Table1[[#This Row],[BIRTHDAY]])/365,0)</f>
        <v>37</v>
      </c>
      <c r="H29" s="26">
        <v>509665496</v>
      </c>
    </row>
    <row r="30" spans="1:8" ht="15.9" customHeight="1" x14ac:dyDescent="0.3">
      <c r="A30" s="3">
        <v>342767719</v>
      </c>
      <c r="B30" s="4" t="s">
        <v>122</v>
      </c>
      <c r="C30" s="6" t="s">
        <v>144</v>
      </c>
      <c r="D30" s="11" t="s">
        <v>102</v>
      </c>
      <c r="E30" s="7">
        <v>22199</v>
      </c>
      <c r="F30" s="12" t="s">
        <v>35</v>
      </c>
      <c r="G30" s="10">
        <f ca="1">ROUNDDOWN((TODAY()-Table1[[#This Row],[BIRTHDAY]])/365,0)</f>
        <v>61</v>
      </c>
      <c r="H30" s="26">
        <v>509665522</v>
      </c>
    </row>
    <row r="31" spans="1:8" ht="15.9" customHeight="1" x14ac:dyDescent="0.3">
      <c r="A31" s="3">
        <v>342767720</v>
      </c>
      <c r="B31" s="4" t="s">
        <v>111</v>
      </c>
      <c r="C31" s="4" t="s">
        <v>145</v>
      </c>
      <c r="D31" s="11" t="s">
        <v>102</v>
      </c>
      <c r="E31" s="8">
        <v>30225</v>
      </c>
      <c r="F31" s="13" t="s">
        <v>18</v>
      </c>
      <c r="G31" s="10">
        <f ca="1">ROUNDDOWN((TODAY()-Table1[[#This Row],[BIRTHDAY]])/365,0)</f>
        <v>39</v>
      </c>
      <c r="H31" s="26">
        <v>509665499</v>
      </c>
    </row>
    <row r="32" spans="1:8" ht="15.9" customHeight="1" x14ac:dyDescent="0.3">
      <c r="A32" s="3">
        <v>342767721</v>
      </c>
      <c r="B32" s="4" t="s">
        <v>126</v>
      </c>
      <c r="C32" s="4" t="s">
        <v>146</v>
      </c>
      <c r="D32" s="11" t="s">
        <v>101</v>
      </c>
      <c r="E32" s="8">
        <v>29878</v>
      </c>
      <c r="F32" s="13" t="s">
        <v>46</v>
      </c>
      <c r="G32" s="10">
        <f ca="1">ROUNDDOWN((TODAY()-Table1[[#This Row],[BIRTHDAY]])/365,0)</f>
        <v>40</v>
      </c>
      <c r="H32" s="26">
        <v>509665503</v>
      </c>
    </row>
    <row r="33" spans="1:8" ht="15.9" customHeight="1" x14ac:dyDescent="0.3">
      <c r="A33" s="3">
        <v>342767722</v>
      </c>
      <c r="B33" s="6" t="s">
        <v>108</v>
      </c>
      <c r="C33" s="6" t="s">
        <v>147</v>
      </c>
      <c r="D33" s="11" t="s">
        <v>101</v>
      </c>
      <c r="E33" s="7">
        <v>24918</v>
      </c>
      <c r="F33" s="12" t="s">
        <v>15</v>
      </c>
      <c r="G33" s="10">
        <f ca="1">ROUNDDOWN((TODAY()-Table1[[#This Row],[BIRTHDAY]])/365,0)</f>
        <v>54</v>
      </c>
      <c r="H33" s="26">
        <v>509665517</v>
      </c>
    </row>
    <row r="34" spans="1:8" ht="15.9" customHeight="1" x14ac:dyDescent="0.3">
      <c r="A34" s="3">
        <v>342767723</v>
      </c>
      <c r="B34" s="6" t="s">
        <v>113</v>
      </c>
      <c r="C34" s="6" t="s">
        <v>147</v>
      </c>
      <c r="D34" s="11" t="s">
        <v>101</v>
      </c>
      <c r="E34" s="7">
        <v>34389</v>
      </c>
      <c r="F34" s="12" t="s">
        <v>20</v>
      </c>
      <c r="G34" s="10">
        <f ca="1">ROUNDDOWN((TODAY()-Table1[[#This Row],[BIRTHDAY]])/365,0)</f>
        <v>28</v>
      </c>
      <c r="H34" s="26">
        <v>509665486</v>
      </c>
    </row>
    <row r="35" spans="1:8" ht="15.9" customHeight="1" x14ac:dyDescent="0.3">
      <c r="A35" s="3">
        <v>342767724</v>
      </c>
      <c r="B35" s="4" t="s">
        <v>119</v>
      </c>
      <c r="C35" s="4" t="s">
        <v>148</v>
      </c>
      <c r="D35" s="11" t="s">
        <v>101</v>
      </c>
      <c r="E35" s="8">
        <v>38239</v>
      </c>
      <c r="F35" s="13" t="s">
        <v>32</v>
      </c>
      <c r="G35" s="10">
        <f ca="1">ROUNDDOWN((TODAY()-Table1[[#This Row],[BIRTHDAY]])/365,0)</f>
        <v>17</v>
      </c>
      <c r="H35" s="26">
        <v>509665475</v>
      </c>
    </row>
    <row r="36" spans="1:8" ht="15.9" customHeight="1" x14ac:dyDescent="0.3">
      <c r="A36" s="3">
        <v>342767725</v>
      </c>
      <c r="B36" s="4" t="s">
        <v>122</v>
      </c>
      <c r="C36" s="6" t="s">
        <v>147</v>
      </c>
      <c r="D36" s="11" t="s">
        <v>101</v>
      </c>
      <c r="E36" s="7">
        <v>27504</v>
      </c>
      <c r="F36" s="12" t="s">
        <v>40</v>
      </c>
      <c r="G36" s="10">
        <f ca="1">ROUNDDOWN((TODAY()-Table1[[#This Row],[BIRTHDAY]])/365,0)</f>
        <v>47</v>
      </c>
      <c r="H36" s="26">
        <v>509665512</v>
      </c>
    </row>
    <row r="37" spans="1:8" ht="15.9" customHeight="1" x14ac:dyDescent="0.3">
      <c r="A37" s="3">
        <v>342767726</v>
      </c>
      <c r="B37" s="6" t="s">
        <v>104</v>
      </c>
      <c r="C37" s="6" t="s">
        <v>148</v>
      </c>
      <c r="D37" s="11" t="s">
        <v>101</v>
      </c>
      <c r="E37" s="7">
        <v>33783</v>
      </c>
      <c r="F37" s="12" t="s">
        <v>42</v>
      </c>
      <c r="G37" s="10">
        <f ca="1">ROUNDDOWN((TODAY()-Table1[[#This Row],[BIRTHDAY]])/365,0)</f>
        <v>29</v>
      </c>
      <c r="H37" s="26">
        <v>509665488</v>
      </c>
    </row>
    <row r="38" spans="1:8" ht="15.9" customHeight="1" x14ac:dyDescent="0.3">
      <c r="A38" s="3">
        <v>342767727</v>
      </c>
      <c r="B38" s="6" t="s">
        <v>128</v>
      </c>
      <c r="C38" s="6" t="s">
        <v>147</v>
      </c>
      <c r="D38" s="11" t="s">
        <v>101</v>
      </c>
      <c r="E38" s="7">
        <v>34969</v>
      </c>
      <c r="F38" s="12" t="s">
        <v>48</v>
      </c>
      <c r="G38" s="10">
        <f ca="1">ROUNDDOWN((TODAY()-Table1[[#This Row],[BIRTHDAY]])/365,0)</f>
        <v>26</v>
      </c>
      <c r="H38" s="26">
        <v>509665483</v>
      </c>
    </row>
    <row r="39" spans="1:8" ht="15.9" customHeight="1" x14ac:dyDescent="0.3">
      <c r="A39" s="3">
        <v>342767728</v>
      </c>
      <c r="B39" s="6" t="s">
        <v>116</v>
      </c>
      <c r="C39" s="6" t="s">
        <v>149</v>
      </c>
      <c r="D39" s="11" t="s">
        <v>102</v>
      </c>
      <c r="E39" s="7">
        <v>27500</v>
      </c>
      <c r="F39" s="12" t="s">
        <v>26</v>
      </c>
      <c r="G39" s="10">
        <f ca="1">ROUNDDOWN((TODAY()-Table1[[#This Row],[BIRTHDAY]])/365,0)</f>
        <v>47</v>
      </c>
      <c r="H39" s="26">
        <v>509665514</v>
      </c>
    </row>
    <row r="40" spans="1:8" ht="15.9" customHeight="1" x14ac:dyDescent="0.3">
      <c r="A40" s="3">
        <v>342767729</v>
      </c>
      <c r="B40" s="6" t="s">
        <v>117</v>
      </c>
      <c r="C40" s="6" t="s">
        <v>149</v>
      </c>
      <c r="D40" s="11" t="s">
        <v>102</v>
      </c>
      <c r="E40" s="7">
        <v>27108</v>
      </c>
      <c r="F40" s="12" t="s">
        <v>28</v>
      </c>
      <c r="G40" s="10">
        <f ca="1">ROUNDDOWN((TODAY()-Table1[[#This Row],[BIRTHDAY]])/365,0)</f>
        <v>48</v>
      </c>
      <c r="H40" s="26">
        <v>509665515</v>
      </c>
    </row>
    <row r="41" spans="1:8" x14ac:dyDescent="0.3">
      <c r="A41" s="117">
        <v>342767730</v>
      </c>
      <c r="B41" s="98" t="s">
        <v>122</v>
      </c>
      <c r="C41" s="118" t="s">
        <v>149</v>
      </c>
      <c r="D41" s="99" t="s">
        <v>102</v>
      </c>
      <c r="E41" s="119">
        <v>30045</v>
      </c>
      <c r="F41" s="120" t="s">
        <v>39</v>
      </c>
      <c r="G41" s="121">
        <f ca="1">ROUNDDOWN((TODAY()-Table1[[#This Row],[BIRTHDAY]])/365,0)</f>
        <v>40</v>
      </c>
      <c r="H41" s="122">
        <v>509665502</v>
      </c>
    </row>
    <row r="42" spans="1:8" x14ac:dyDescent="0.3">
      <c r="A42" s="114">
        <v>342</v>
      </c>
      <c r="B42" s="98" t="s">
        <v>208</v>
      </c>
      <c r="C42" s="98" t="s">
        <v>147</v>
      </c>
      <c r="D42" s="99" t="s">
        <v>101</v>
      </c>
      <c r="E42" s="100">
        <v>36320</v>
      </c>
      <c r="F42" s="116" t="s">
        <v>206</v>
      </c>
      <c r="G42" s="121">
        <f ca="1">ROUNDDOWN((TODAY()-Table1[[#This Row],[BIRTHDAY]])/365,0)</f>
        <v>23</v>
      </c>
      <c r="H42" s="115">
        <v>585641991</v>
      </c>
    </row>
  </sheetData>
  <hyperlinks>
    <hyperlink ref="F16" r:id="rId1" xr:uid="{00000000-0004-0000-0000-000000000000}"/>
    <hyperlink ref="F13" r:id="rId2" xr:uid="{00000000-0004-0000-0000-000001000000}"/>
    <hyperlink ref="F22" r:id="rId3" xr:uid="{00000000-0004-0000-0000-000002000000}"/>
    <hyperlink ref="F24" r:id="rId4" xr:uid="{00000000-0004-0000-0000-000003000000}"/>
    <hyperlink ref="F33" r:id="rId5" xr:uid="{00000000-0004-0000-0000-000004000000}"/>
    <hyperlink ref="F27" r:id="rId6" xr:uid="{00000000-0004-0000-0000-000005000000}"/>
    <hyperlink ref="F11" r:id="rId7" xr:uid="{00000000-0004-0000-0000-000006000000}"/>
    <hyperlink ref="F31" r:id="rId8" xr:uid="{00000000-0004-0000-0000-000007000000}"/>
    <hyperlink ref="F2" r:id="rId9" xr:uid="{00000000-0004-0000-0000-000008000000}"/>
    <hyperlink ref="F34" r:id="rId10" xr:uid="{00000000-0004-0000-0000-000009000000}"/>
    <hyperlink ref="F28" r:id="rId11" xr:uid="{00000000-0004-0000-0000-00000A000000}"/>
    <hyperlink ref="F20" r:id="rId12" xr:uid="{00000000-0004-0000-0000-00000B000000}"/>
    <hyperlink ref="F17" r:id="rId13" xr:uid="{00000000-0004-0000-0000-00000C000000}"/>
    <hyperlink ref="F14" r:id="rId14" xr:uid="{00000000-0004-0000-0000-00000D000000}"/>
    <hyperlink ref="F23" r:id="rId15" xr:uid="{00000000-0004-0000-0000-00000E000000}"/>
    <hyperlink ref="F39" r:id="rId16" xr:uid="{00000000-0004-0000-0000-00000F000000}"/>
    <hyperlink ref="F19" r:id="rId17" xr:uid="{00000000-0004-0000-0000-000010000000}"/>
    <hyperlink ref="F40" r:id="rId18" xr:uid="{00000000-0004-0000-0000-000011000000}"/>
    <hyperlink ref="F29" r:id="rId19" xr:uid="{00000000-0004-0000-0000-000012000000}"/>
    <hyperlink ref="F8" r:id="rId20" xr:uid="{00000000-0004-0000-0000-000013000000}"/>
    <hyperlink ref="F3" r:id="rId21" xr:uid="{00000000-0004-0000-0000-000014000000}"/>
    <hyperlink ref="F35" r:id="rId22" xr:uid="{00000000-0004-0000-0000-000015000000}"/>
    <hyperlink ref="F7" r:id="rId23" xr:uid="{00000000-0004-0000-0000-000016000000}"/>
    <hyperlink ref="F25" r:id="rId24" xr:uid="{00000000-0004-0000-0000-000017000000}"/>
    <hyperlink ref="F30" r:id="rId25" xr:uid="{00000000-0004-0000-0000-000018000000}"/>
    <hyperlink ref="F6" r:id="rId26" xr:uid="{00000000-0004-0000-0000-000019000000}"/>
    <hyperlink ref="F18" r:id="rId27" xr:uid="{00000000-0004-0000-0000-00001A000000}"/>
    <hyperlink ref="F4" r:id="rId28" xr:uid="{00000000-0004-0000-0000-00001B000000}"/>
    <hyperlink ref="F41" r:id="rId29" xr:uid="{00000000-0004-0000-0000-00001C000000}"/>
    <hyperlink ref="F36" r:id="rId30" xr:uid="{00000000-0004-0000-0000-00001D000000}"/>
    <hyperlink ref="F9" r:id="rId31" xr:uid="{00000000-0004-0000-0000-00001E000000}"/>
    <hyperlink ref="F37" r:id="rId32" xr:uid="{00000000-0004-0000-0000-00001F000000}"/>
    <hyperlink ref="F12" r:id="rId33" xr:uid="{00000000-0004-0000-0000-000023000000}"/>
    <hyperlink ref="F5" r:id="rId34" xr:uid="{00000000-0004-0000-0000-000024000000}"/>
    <hyperlink ref="F26" r:id="rId35" xr:uid="{00000000-0004-0000-0000-000025000000}"/>
    <hyperlink ref="F21" r:id="rId36" xr:uid="{00000000-0004-0000-0000-000026000000}"/>
    <hyperlink ref="F32" r:id="rId37" xr:uid="{00000000-0004-0000-0000-000027000000}"/>
    <hyperlink ref="F15" r:id="rId38" xr:uid="{00000000-0004-0000-0000-000028000000}"/>
    <hyperlink ref="F38" r:id="rId39" xr:uid="{00000000-0004-0000-0000-000029000000}"/>
    <hyperlink ref="F10" r:id="rId40" xr:uid="{00000000-0004-0000-0000-00002A000000}"/>
    <hyperlink ref="F42" r:id="rId41" xr:uid="{F870EB4F-A55D-4D74-9696-138D3ECF6DBE}"/>
  </hyperlinks>
  <pageMargins left="0.7" right="0.7" top="0.75" bottom="0.75" header="0.3" footer="0.3"/>
  <pageSetup paperSize="9" orientation="portrait" r:id="rId42"/>
  <tableParts count="1">
    <tablePart r:id="rId4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</sheetPr>
  <dimension ref="A1:I677"/>
  <sheetViews>
    <sheetView rightToLeft="1" zoomScaleNormal="100" workbookViewId="0">
      <pane ySplit="1" topLeftCell="A359" activePane="bottomLeft" state="frozen"/>
      <selection pane="bottomLeft" activeCell="F372" sqref="F372"/>
    </sheetView>
  </sheetViews>
  <sheetFormatPr baseColWidth="10" defaultColWidth="11" defaultRowHeight="15.6" x14ac:dyDescent="0.3"/>
  <cols>
    <col min="1" max="1" width="20.09765625" style="1" customWidth="1"/>
    <col min="2" max="2" width="16.5" customWidth="1"/>
    <col min="3" max="3" width="22" style="111" customWidth="1"/>
    <col min="4" max="4" width="17.5" customWidth="1"/>
    <col min="5" max="5" width="17.09765625" customWidth="1"/>
    <col min="6" max="6" width="15" customWidth="1"/>
    <col min="7" max="7" width="17.8984375" customWidth="1"/>
    <col min="8" max="8" width="13.3984375" style="14" customWidth="1"/>
    <col min="9" max="9" width="22.09765625" customWidth="1"/>
    <col min="10" max="10" width="20.3984375" customWidth="1"/>
    <col min="11" max="39" width="7.3984375" bestFit="1" customWidth="1"/>
    <col min="40" max="67" width="7.09765625" bestFit="1" customWidth="1"/>
    <col min="68" max="98" width="8" bestFit="1" customWidth="1"/>
    <col min="99" max="128" width="6.5" bestFit="1" customWidth="1"/>
    <col min="129" max="159" width="7" bestFit="1" customWidth="1"/>
    <col min="160" max="189" width="6.8984375" bestFit="1" customWidth="1"/>
    <col min="190" max="220" width="6.3984375" bestFit="1" customWidth="1"/>
    <col min="221" max="251" width="7.59765625" bestFit="1" customWidth="1"/>
    <col min="252" max="281" width="7.3984375" bestFit="1" customWidth="1"/>
    <col min="282" max="312" width="6.3984375" bestFit="1" customWidth="1"/>
    <col min="313" max="342" width="6.8984375" bestFit="1" customWidth="1"/>
    <col min="343" max="373" width="6.59765625" bestFit="1" customWidth="1"/>
    <col min="374" max="374" width="12" bestFit="1" customWidth="1"/>
  </cols>
  <sheetData>
    <row r="1" spans="1:9" ht="21" x14ac:dyDescent="0.3">
      <c r="A1" s="51" t="s">
        <v>103</v>
      </c>
      <c r="B1" s="52" t="s">
        <v>2</v>
      </c>
      <c r="C1" s="109" t="s">
        <v>3</v>
      </c>
      <c r="D1" s="23" t="s">
        <v>4</v>
      </c>
      <c r="E1" s="23" t="s">
        <v>99</v>
      </c>
      <c r="F1" s="23" t="s">
        <v>161</v>
      </c>
      <c r="G1" s="23" t="s">
        <v>151</v>
      </c>
      <c r="H1"/>
      <c r="I1" s="14" t="s">
        <v>180</v>
      </c>
    </row>
    <row r="2" spans="1:9" x14ac:dyDescent="0.3">
      <c r="A2" s="53">
        <v>20210001</v>
      </c>
      <c r="B2" s="25">
        <v>78901236</v>
      </c>
      <c r="C2" s="44">
        <v>44197</v>
      </c>
      <c r="D2" s="25" t="s">
        <v>80</v>
      </c>
      <c r="E2" s="25">
        <v>1</v>
      </c>
      <c r="F2" s="25">
        <f>Table24[[#This Row],[QUANTITY]]*VLOOKUP(Table24[[#This Row],[PRODUCTS]],Table3[],2,FALSE)</f>
        <v>7</v>
      </c>
      <c r="G2" s="25">
        <f>Table24[[#This Row],[TOTAL]]-Table24[[#This Row],[QUANTITY]]*VLOOKUP(Table24[[#This Row],[PRODUCTS]],Table3[],5,FALSE)</f>
        <v>2</v>
      </c>
      <c r="H2"/>
      <c r="I2" s="71">
        <f>LOOKUP(9^9,A:A)+1</f>
        <v>20220137</v>
      </c>
    </row>
    <row r="3" spans="1:9" x14ac:dyDescent="0.3">
      <c r="A3" s="53">
        <v>20210002</v>
      </c>
      <c r="B3" s="54">
        <v>68767889</v>
      </c>
      <c r="C3" s="44">
        <v>44197</v>
      </c>
      <c r="D3" s="25" t="s">
        <v>93</v>
      </c>
      <c r="E3" s="25">
        <v>28</v>
      </c>
      <c r="F3" s="25">
        <f>Table24[[#This Row],[QUANTITY]]*VLOOKUP(Table24[[#This Row],[PRODUCTS]],Table3[],2,FALSE)</f>
        <v>168</v>
      </c>
      <c r="G3" s="25">
        <f>Table24[[#This Row],[TOTAL]]-Table24[[#This Row],[QUANTITY]]*VLOOKUP(Table24[[#This Row],[PRODUCTS]],Table3[],5,FALSE)</f>
        <v>112</v>
      </c>
      <c r="H3"/>
      <c r="I3" s="14"/>
    </row>
    <row r="4" spans="1:9" x14ac:dyDescent="0.3">
      <c r="A4" s="53">
        <v>20210003</v>
      </c>
      <c r="B4" s="25">
        <v>74654239</v>
      </c>
      <c r="C4" s="44">
        <v>44199</v>
      </c>
      <c r="D4" s="25" t="s">
        <v>94</v>
      </c>
      <c r="E4" s="25">
        <v>1</v>
      </c>
      <c r="F4" s="25">
        <f>Table24[[#This Row],[QUANTITY]]*VLOOKUP(Table24[[#This Row],[PRODUCTS]],Table3[],2,FALSE)</f>
        <v>7</v>
      </c>
      <c r="G4" s="25">
        <f>Table24[[#This Row],[TOTAL]]-Table24[[#This Row],[QUANTITY]]*VLOOKUP(Table24[[#This Row],[PRODUCTS]],Table3[],5,FALSE)</f>
        <v>5.5</v>
      </c>
      <c r="H4"/>
      <c r="I4" s="14"/>
    </row>
    <row r="5" spans="1:9" x14ac:dyDescent="0.3">
      <c r="A5" s="53">
        <v>20210004</v>
      </c>
      <c r="B5" s="25">
        <v>78901236</v>
      </c>
      <c r="C5" s="44">
        <v>44200</v>
      </c>
      <c r="D5" s="25" t="s">
        <v>97</v>
      </c>
      <c r="E5" s="25">
        <v>14</v>
      </c>
      <c r="F5" s="25">
        <f>Table24[[#This Row],[QUANTITY]]*VLOOKUP(Table24[[#This Row],[PRODUCTS]],Table3[],2,FALSE)</f>
        <v>70</v>
      </c>
      <c r="G5" s="25">
        <f>Table24[[#This Row],[TOTAL]]-Table24[[#This Row],[QUANTITY]]*VLOOKUP(Table24[[#This Row],[PRODUCTS]],Table3[],5,FALSE)</f>
        <v>42</v>
      </c>
      <c r="H5"/>
      <c r="I5" s="14"/>
    </row>
    <row r="6" spans="1:9" x14ac:dyDescent="0.3">
      <c r="A6" s="53">
        <v>20210005</v>
      </c>
      <c r="B6" s="25">
        <v>56654239</v>
      </c>
      <c r="C6" s="44">
        <v>44201</v>
      </c>
      <c r="D6" s="25" t="s">
        <v>78</v>
      </c>
      <c r="E6" s="25">
        <v>1</v>
      </c>
      <c r="F6" s="25">
        <f>Table24[[#This Row],[QUANTITY]]*VLOOKUP(Table24[[#This Row],[PRODUCTS]],Table3[],2,FALSE)</f>
        <v>8</v>
      </c>
      <c r="G6" s="25">
        <f>Table24[[#This Row],[TOTAL]]-Table24[[#This Row],[QUANTITY]]*VLOOKUP(Table24[[#This Row],[PRODUCTS]],Table3[],5,FALSE)</f>
        <v>6</v>
      </c>
      <c r="H6"/>
      <c r="I6" s="14" t="s">
        <v>190</v>
      </c>
    </row>
    <row r="7" spans="1:9" x14ac:dyDescent="0.3">
      <c r="A7" s="53">
        <v>20210006</v>
      </c>
      <c r="B7" s="25">
        <v>78901236</v>
      </c>
      <c r="C7" s="44">
        <v>44202</v>
      </c>
      <c r="D7" s="25" t="s">
        <v>79</v>
      </c>
      <c r="E7" s="25">
        <v>1</v>
      </c>
      <c r="F7" s="25">
        <f>Table24[[#This Row],[QUANTITY]]*VLOOKUP(Table24[[#This Row],[PRODUCTS]],Table3[],2,FALSE)</f>
        <v>7</v>
      </c>
      <c r="G7" s="25">
        <f>Table24[[#This Row],[TOTAL]]-Table24[[#This Row],[QUANTITY]]*VLOOKUP(Table24[[#This Row],[PRODUCTS]],Table3[],5,FALSE)</f>
        <v>5.5</v>
      </c>
      <c r="H7"/>
      <c r="I7" s="101">
        <f>SUM(F:F)</f>
        <v>28078</v>
      </c>
    </row>
    <row r="8" spans="1:9" x14ac:dyDescent="0.3">
      <c r="A8" s="53">
        <v>20210007</v>
      </c>
      <c r="B8" s="25">
        <v>56267864</v>
      </c>
      <c r="C8" s="44">
        <v>44203</v>
      </c>
      <c r="D8" s="25" t="s">
        <v>93</v>
      </c>
      <c r="E8" s="25">
        <v>15</v>
      </c>
      <c r="F8" s="25">
        <f>Table24[[#This Row],[QUANTITY]]*VLOOKUP(Table24[[#This Row],[PRODUCTS]],Table3[],2,FALSE)</f>
        <v>90</v>
      </c>
      <c r="G8" s="25">
        <f>Table24[[#This Row],[TOTAL]]-Table24[[#This Row],[QUANTITY]]*VLOOKUP(Table24[[#This Row],[PRODUCTS]],Table3[],5,FALSE)</f>
        <v>60</v>
      </c>
      <c r="H8"/>
      <c r="I8" s="14" t="s">
        <v>189</v>
      </c>
    </row>
    <row r="9" spans="1:9" x14ac:dyDescent="0.3">
      <c r="A9" s="53">
        <v>20210008</v>
      </c>
      <c r="B9" s="25">
        <v>74523127</v>
      </c>
      <c r="C9" s="44">
        <v>44204</v>
      </c>
      <c r="D9" s="25" t="s">
        <v>87</v>
      </c>
      <c r="E9" s="25">
        <v>25</v>
      </c>
      <c r="F9" s="25">
        <f>Table24[[#This Row],[QUANTITY]]*VLOOKUP(Table24[[#This Row],[PRODUCTS]],Table3[],2,FALSE)</f>
        <v>250</v>
      </c>
      <c r="G9" s="25">
        <f>Table24[[#This Row],[TOTAL]]-Table24[[#This Row],[QUANTITY]]*VLOOKUP(Table24[[#This Row],[PRODUCTS]],Table3[],5,FALSE)</f>
        <v>175</v>
      </c>
      <c r="H9"/>
      <c r="I9">
        <f>SUM(G:G)</f>
        <v>17490.5</v>
      </c>
    </row>
    <row r="10" spans="1:9" x14ac:dyDescent="0.3">
      <c r="A10" s="53">
        <v>20210009</v>
      </c>
      <c r="B10" s="25">
        <v>74523127</v>
      </c>
      <c r="C10" s="44">
        <v>44204</v>
      </c>
      <c r="D10" s="25" t="s">
        <v>90</v>
      </c>
      <c r="E10" s="25">
        <v>1</v>
      </c>
      <c r="F10" s="25">
        <f>Table24[[#This Row],[QUANTITY]]*VLOOKUP(Table24[[#This Row],[PRODUCTS]],Table3[],2,FALSE)</f>
        <v>10</v>
      </c>
      <c r="G10" s="25">
        <f>Table24[[#This Row],[TOTAL]]-Table24[[#This Row],[QUANTITY]]*VLOOKUP(Table24[[#This Row],[PRODUCTS]],Table3[],5,FALSE)</f>
        <v>5</v>
      </c>
      <c r="H10"/>
      <c r="I10" s="14"/>
    </row>
    <row r="11" spans="1:9" x14ac:dyDescent="0.3">
      <c r="A11" s="53">
        <v>20210010</v>
      </c>
      <c r="B11" s="54">
        <v>12642569</v>
      </c>
      <c r="C11" s="44">
        <v>44206</v>
      </c>
      <c r="D11" s="25" t="s">
        <v>94</v>
      </c>
      <c r="E11" s="25">
        <v>30</v>
      </c>
      <c r="F11" s="25">
        <f>Table24[[#This Row],[QUANTITY]]*VLOOKUP(Table24[[#This Row],[PRODUCTS]],Table3[],2,FALSE)</f>
        <v>210</v>
      </c>
      <c r="G11" s="25">
        <f>Table24[[#This Row],[TOTAL]]-Table24[[#This Row],[QUANTITY]]*VLOOKUP(Table24[[#This Row],[PRODUCTS]],Table3[],5,FALSE)</f>
        <v>165</v>
      </c>
      <c r="H11"/>
      <c r="I11" s="14"/>
    </row>
    <row r="12" spans="1:9" x14ac:dyDescent="0.3">
      <c r="A12" s="53">
        <v>20210011</v>
      </c>
      <c r="B12" s="25">
        <v>34568889</v>
      </c>
      <c r="C12" s="44">
        <v>44207</v>
      </c>
      <c r="D12" s="25" t="s">
        <v>97</v>
      </c>
      <c r="E12" s="25">
        <v>1</v>
      </c>
      <c r="F12" s="25">
        <f>Table24[[#This Row],[QUANTITY]]*VLOOKUP(Table24[[#This Row],[PRODUCTS]],Table3[],2,FALSE)</f>
        <v>5</v>
      </c>
      <c r="G12" s="25">
        <f>Table24[[#This Row],[TOTAL]]-Table24[[#This Row],[QUANTITY]]*VLOOKUP(Table24[[#This Row],[PRODUCTS]],Table3[],5,FALSE)</f>
        <v>3</v>
      </c>
      <c r="H12"/>
      <c r="I12" s="14"/>
    </row>
    <row r="13" spans="1:9" x14ac:dyDescent="0.3">
      <c r="A13" s="53">
        <v>20210012</v>
      </c>
      <c r="B13" s="25">
        <v>12696429</v>
      </c>
      <c r="C13" s="44">
        <v>44208</v>
      </c>
      <c r="D13" s="25" t="s">
        <v>77</v>
      </c>
      <c r="E13" s="25">
        <v>1</v>
      </c>
      <c r="F13" s="25">
        <f>Table24[[#This Row],[QUANTITY]]*VLOOKUP(Table24[[#This Row],[PRODUCTS]],Table3[],2,FALSE)</f>
        <v>8</v>
      </c>
      <c r="G13" s="25">
        <f>Table24[[#This Row],[TOTAL]]-Table24[[#This Row],[QUANTITY]]*VLOOKUP(Table24[[#This Row],[PRODUCTS]],Table3[],5,FALSE)</f>
        <v>5</v>
      </c>
      <c r="H13"/>
      <c r="I13" s="14"/>
    </row>
    <row r="14" spans="1:9" x14ac:dyDescent="0.3">
      <c r="A14" s="53">
        <v>20210013</v>
      </c>
      <c r="B14" s="54">
        <v>12642569</v>
      </c>
      <c r="C14" s="44">
        <v>44209</v>
      </c>
      <c r="D14" s="25" t="s">
        <v>77</v>
      </c>
      <c r="E14" s="25">
        <v>1</v>
      </c>
      <c r="F14" s="25">
        <f>Table24[[#This Row],[QUANTITY]]*VLOOKUP(Table24[[#This Row],[PRODUCTS]],Table3[],2,FALSE)</f>
        <v>8</v>
      </c>
      <c r="G14" s="25">
        <f>Table24[[#This Row],[TOTAL]]-Table24[[#This Row],[QUANTITY]]*VLOOKUP(Table24[[#This Row],[PRODUCTS]],Table3[],5,FALSE)</f>
        <v>5</v>
      </c>
      <c r="H14"/>
      <c r="I14" s="14"/>
    </row>
    <row r="15" spans="1:9" x14ac:dyDescent="0.3">
      <c r="A15" s="53">
        <v>20210014</v>
      </c>
      <c r="B15" s="54">
        <v>11144727</v>
      </c>
      <c r="C15" s="44">
        <v>44210</v>
      </c>
      <c r="D15" s="25" t="s">
        <v>98</v>
      </c>
      <c r="E15" s="25">
        <v>1</v>
      </c>
      <c r="F15" s="25">
        <f>Table24[[#This Row],[QUANTITY]]*VLOOKUP(Table24[[#This Row],[PRODUCTS]],Table3[],2,FALSE)</f>
        <v>2</v>
      </c>
      <c r="G15" s="25">
        <f>Table24[[#This Row],[TOTAL]]-Table24[[#This Row],[QUANTITY]]*VLOOKUP(Table24[[#This Row],[PRODUCTS]],Table3[],5,FALSE)</f>
        <v>0.5</v>
      </c>
      <c r="H15"/>
      <c r="I15" s="14"/>
    </row>
    <row r="16" spans="1:9" x14ac:dyDescent="0.3">
      <c r="A16" s="53">
        <v>20210015</v>
      </c>
      <c r="B16" s="25">
        <v>15493345</v>
      </c>
      <c r="C16" s="44">
        <v>44211</v>
      </c>
      <c r="D16" s="25" t="s">
        <v>88</v>
      </c>
      <c r="E16" s="25">
        <v>11</v>
      </c>
      <c r="F16" s="25">
        <f>Table24[[#This Row],[QUANTITY]]*VLOOKUP(Table24[[#This Row],[PRODUCTS]],Table3[],2,FALSE)</f>
        <v>110</v>
      </c>
      <c r="G16" s="25">
        <f>Table24[[#This Row],[TOTAL]]-Table24[[#This Row],[QUANTITY]]*VLOOKUP(Table24[[#This Row],[PRODUCTS]],Table3[],5,FALSE)</f>
        <v>88</v>
      </c>
      <c r="H16"/>
      <c r="I16" s="14"/>
    </row>
    <row r="17" spans="1:9" x14ac:dyDescent="0.3">
      <c r="A17" s="53">
        <v>20210016</v>
      </c>
      <c r="B17" s="25">
        <v>34567889</v>
      </c>
      <c r="C17" s="44">
        <v>44211</v>
      </c>
      <c r="D17" s="25" t="s">
        <v>81</v>
      </c>
      <c r="E17" s="25">
        <v>26</v>
      </c>
      <c r="F17" s="25">
        <f>Table24[[#This Row],[QUANTITY]]*VLOOKUP(Table24[[#This Row],[PRODUCTS]],Table3[],2,FALSE)</f>
        <v>182</v>
      </c>
      <c r="G17" s="25">
        <f>Table24[[#This Row],[TOTAL]]-Table24[[#This Row],[QUANTITY]]*VLOOKUP(Table24[[#This Row],[PRODUCTS]],Table3[],5,FALSE)</f>
        <v>78</v>
      </c>
      <c r="H17"/>
      <c r="I17" s="14"/>
    </row>
    <row r="18" spans="1:9" x14ac:dyDescent="0.3">
      <c r="A18" s="53">
        <v>20210017</v>
      </c>
      <c r="B18" s="54">
        <v>87945639</v>
      </c>
      <c r="C18" s="44">
        <v>44213</v>
      </c>
      <c r="D18" s="25" t="s">
        <v>81</v>
      </c>
      <c r="E18" s="25">
        <v>1</v>
      </c>
      <c r="F18" s="25">
        <f>Table24[[#This Row],[QUANTITY]]*VLOOKUP(Table24[[#This Row],[PRODUCTS]],Table3[],2,FALSE)</f>
        <v>7</v>
      </c>
      <c r="G18" s="25">
        <f>Table24[[#This Row],[TOTAL]]-Table24[[#This Row],[QUANTITY]]*VLOOKUP(Table24[[#This Row],[PRODUCTS]],Table3[],5,FALSE)</f>
        <v>3</v>
      </c>
      <c r="H18"/>
      <c r="I18" s="14"/>
    </row>
    <row r="19" spans="1:9" x14ac:dyDescent="0.3">
      <c r="A19" s="53">
        <v>20210018</v>
      </c>
      <c r="B19" s="25">
        <v>12354238</v>
      </c>
      <c r="C19" s="44">
        <v>44214</v>
      </c>
      <c r="D19" s="25" t="s">
        <v>81</v>
      </c>
      <c r="E19" s="25">
        <v>1</v>
      </c>
      <c r="F19" s="25">
        <f>Table24[[#This Row],[QUANTITY]]*VLOOKUP(Table24[[#This Row],[PRODUCTS]],Table3[],2,FALSE)</f>
        <v>7</v>
      </c>
      <c r="G19" s="25">
        <f>Table24[[#This Row],[TOTAL]]-Table24[[#This Row],[QUANTITY]]*VLOOKUP(Table24[[#This Row],[PRODUCTS]],Table3[],5,FALSE)</f>
        <v>3</v>
      </c>
      <c r="H19"/>
      <c r="I19" s="14"/>
    </row>
    <row r="20" spans="1:9" x14ac:dyDescent="0.3">
      <c r="A20" s="53">
        <v>20210019</v>
      </c>
      <c r="B20" s="25">
        <v>12354238</v>
      </c>
      <c r="C20" s="44">
        <v>44215</v>
      </c>
      <c r="D20" s="25" t="s">
        <v>89</v>
      </c>
      <c r="E20" s="25">
        <v>3</v>
      </c>
      <c r="F20" s="25">
        <f>Table24[[#This Row],[QUANTITY]]*VLOOKUP(Table24[[#This Row],[PRODUCTS]],Table3[],2,FALSE)</f>
        <v>30</v>
      </c>
      <c r="G20" s="25">
        <f>Table24[[#This Row],[TOTAL]]-Table24[[#This Row],[QUANTITY]]*VLOOKUP(Table24[[#This Row],[PRODUCTS]],Table3[],5,FALSE)</f>
        <v>25.5</v>
      </c>
      <c r="H20"/>
      <c r="I20" s="14"/>
    </row>
    <row r="21" spans="1:9" x14ac:dyDescent="0.3">
      <c r="A21" s="53">
        <v>20210020</v>
      </c>
      <c r="B21" s="25">
        <v>78901236</v>
      </c>
      <c r="C21" s="44">
        <v>44216</v>
      </c>
      <c r="D21" s="25" t="s">
        <v>82</v>
      </c>
      <c r="E21" s="25">
        <v>1</v>
      </c>
      <c r="F21" s="25">
        <f>Table24[[#This Row],[QUANTITY]]*VLOOKUP(Table24[[#This Row],[PRODUCTS]],Table3[],2,FALSE)</f>
        <v>8</v>
      </c>
      <c r="G21" s="25">
        <f>Table24[[#This Row],[TOTAL]]-Table24[[#This Row],[QUANTITY]]*VLOOKUP(Table24[[#This Row],[PRODUCTS]],Table3[],5,FALSE)</f>
        <v>5</v>
      </c>
      <c r="H21"/>
      <c r="I21" s="14"/>
    </row>
    <row r="22" spans="1:9" x14ac:dyDescent="0.3">
      <c r="A22" s="53">
        <v>20210021</v>
      </c>
      <c r="B22" s="25">
        <v>74198125</v>
      </c>
      <c r="C22" s="44">
        <v>44217</v>
      </c>
      <c r="D22" s="25" t="s">
        <v>80</v>
      </c>
      <c r="E22" s="25">
        <v>19</v>
      </c>
      <c r="F22" s="25">
        <f>Table24[[#This Row],[QUANTITY]]*VLOOKUP(Table24[[#This Row],[PRODUCTS]],Table3[],2,FALSE)</f>
        <v>133</v>
      </c>
      <c r="G22" s="25">
        <f>Table24[[#This Row],[TOTAL]]-Table24[[#This Row],[QUANTITY]]*VLOOKUP(Table24[[#This Row],[PRODUCTS]],Table3[],5,FALSE)</f>
        <v>38</v>
      </c>
      <c r="H22"/>
      <c r="I22" s="14"/>
    </row>
    <row r="23" spans="1:9" x14ac:dyDescent="0.3">
      <c r="A23" s="53">
        <v>20210022</v>
      </c>
      <c r="B23" s="25">
        <v>65445239</v>
      </c>
      <c r="C23" s="44">
        <v>44218</v>
      </c>
      <c r="D23" s="25" t="s">
        <v>80</v>
      </c>
      <c r="E23" s="25">
        <v>1</v>
      </c>
      <c r="F23" s="25">
        <f>Table24[[#This Row],[QUANTITY]]*VLOOKUP(Table24[[#This Row],[PRODUCTS]],Table3[],2,FALSE)</f>
        <v>7</v>
      </c>
      <c r="G23" s="25">
        <f>Table24[[#This Row],[TOTAL]]-Table24[[#This Row],[QUANTITY]]*VLOOKUP(Table24[[#This Row],[PRODUCTS]],Table3[],5,FALSE)</f>
        <v>2</v>
      </c>
      <c r="H23"/>
      <c r="I23" s="14"/>
    </row>
    <row r="24" spans="1:9" x14ac:dyDescent="0.3">
      <c r="A24" s="53">
        <v>20210023</v>
      </c>
      <c r="B24" s="25">
        <v>17496129</v>
      </c>
      <c r="C24" s="44">
        <v>44218</v>
      </c>
      <c r="D24" s="25" t="s">
        <v>84</v>
      </c>
      <c r="E24" s="25">
        <v>24</v>
      </c>
      <c r="F24" s="25">
        <f>Table24[[#This Row],[QUANTITY]]*VLOOKUP(Table24[[#This Row],[PRODUCTS]],Table3[],2,FALSE)</f>
        <v>192</v>
      </c>
      <c r="G24" s="25">
        <f>Table24[[#This Row],[TOTAL]]-Table24[[#This Row],[QUANTITY]]*VLOOKUP(Table24[[#This Row],[PRODUCTS]],Table3[],5,FALSE)</f>
        <v>156</v>
      </c>
      <c r="H24"/>
      <c r="I24" s="14"/>
    </row>
    <row r="25" spans="1:9" x14ac:dyDescent="0.3">
      <c r="A25" s="53">
        <v>20210024</v>
      </c>
      <c r="B25" s="54">
        <v>45664499</v>
      </c>
      <c r="C25" s="44">
        <v>44220</v>
      </c>
      <c r="D25" s="25" t="s">
        <v>85</v>
      </c>
      <c r="E25" s="25">
        <v>1</v>
      </c>
      <c r="F25" s="25">
        <f>Table24[[#This Row],[QUANTITY]]*VLOOKUP(Table24[[#This Row],[PRODUCTS]],Table3[],2,FALSE)</f>
        <v>8</v>
      </c>
      <c r="G25" s="25">
        <f>Table24[[#This Row],[TOTAL]]-Table24[[#This Row],[QUANTITY]]*VLOOKUP(Table24[[#This Row],[PRODUCTS]],Table3[],5,FALSE)</f>
        <v>3</v>
      </c>
      <c r="H25"/>
      <c r="I25" s="71"/>
    </row>
    <row r="26" spans="1:9" x14ac:dyDescent="0.3">
      <c r="A26" s="53">
        <v>20210025</v>
      </c>
      <c r="B26" s="25">
        <v>34569727</v>
      </c>
      <c r="C26" s="44">
        <v>44221</v>
      </c>
      <c r="D26" s="25" t="s">
        <v>87</v>
      </c>
      <c r="E26" s="25">
        <v>12</v>
      </c>
      <c r="F26" s="25">
        <f>Table24[[#This Row],[QUANTITY]]*VLOOKUP(Table24[[#This Row],[PRODUCTS]],Table3[],2,FALSE)</f>
        <v>120</v>
      </c>
      <c r="G26" s="25">
        <f>Table24[[#This Row],[TOTAL]]-Table24[[#This Row],[QUANTITY]]*VLOOKUP(Table24[[#This Row],[PRODUCTS]],Table3[],5,FALSE)</f>
        <v>84</v>
      </c>
      <c r="H26"/>
    </row>
    <row r="27" spans="1:9" x14ac:dyDescent="0.3">
      <c r="A27" s="53">
        <v>20210026</v>
      </c>
      <c r="B27" s="25">
        <v>92307568</v>
      </c>
      <c r="C27" s="44">
        <v>44222</v>
      </c>
      <c r="D27" s="25" t="s">
        <v>82</v>
      </c>
      <c r="E27" s="25">
        <v>1</v>
      </c>
      <c r="F27" s="25">
        <f>Table24[[#This Row],[QUANTITY]]*VLOOKUP(Table24[[#This Row],[PRODUCTS]],Table3[],2,FALSE)</f>
        <v>8</v>
      </c>
      <c r="G27" s="25">
        <f>Table24[[#This Row],[TOTAL]]-Table24[[#This Row],[QUANTITY]]*VLOOKUP(Table24[[#This Row],[PRODUCTS]],Table3[],5,FALSE)</f>
        <v>5</v>
      </c>
      <c r="H27"/>
      <c r="I27" s="14"/>
    </row>
    <row r="28" spans="1:9" x14ac:dyDescent="0.3">
      <c r="A28" s="53">
        <v>20210027</v>
      </c>
      <c r="B28" s="54">
        <v>68764499</v>
      </c>
      <c r="C28" s="44">
        <v>44223</v>
      </c>
      <c r="D28" s="25" t="s">
        <v>89</v>
      </c>
      <c r="E28" s="25">
        <v>10</v>
      </c>
      <c r="F28" s="25">
        <f>Table24[[#This Row],[QUANTITY]]*VLOOKUP(Table24[[#This Row],[PRODUCTS]],Table3[],2,FALSE)</f>
        <v>100</v>
      </c>
      <c r="G28" s="25">
        <f>Table24[[#This Row],[TOTAL]]-Table24[[#This Row],[QUANTITY]]*VLOOKUP(Table24[[#This Row],[PRODUCTS]],Table3[],5,FALSE)</f>
        <v>85</v>
      </c>
      <c r="H28"/>
      <c r="I28" s="14"/>
    </row>
    <row r="29" spans="1:9" x14ac:dyDescent="0.3">
      <c r="A29" s="53">
        <v>20210028</v>
      </c>
      <c r="B29" s="54">
        <v>12898769</v>
      </c>
      <c r="C29" s="44">
        <v>44224</v>
      </c>
      <c r="D29" s="25" t="s">
        <v>82</v>
      </c>
      <c r="E29" s="25">
        <v>6</v>
      </c>
      <c r="F29" s="25">
        <f>Table24[[#This Row],[QUANTITY]]*VLOOKUP(Table24[[#This Row],[PRODUCTS]],Table3[],2,FALSE)</f>
        <v>48</v>
      </c>
      <c r="G29" s="25">
        <f>Table24[[#This Row],[TOTAL]]-Table24[[#This Row],[QUANTITY]]*VLOOKUP(Table24[[#This Row],[PRODUCTS]],Table3[],5,FALSE)</f>
        <v>30</v>
      </c>
      <c r="H29"/>
      <c r="I29" s="14"/>
    </row>
    <row r="30" spans="1:9" x14ac:dyDescent="0.3">
      <c r="A30" s="53">
        <v>20210029</v>
      </c>
      <c r="B30" s="25">
        <v>78901236</v>
      </c>
      <c r="C30" s="44">
        <v>44225</v>
      </c>
      <c r="D30" s="25" t="s">
        <v>96</v>
      </c>
      <c r="E30" s="25">
        <v>4</v>
      </c>
      <c r="F30" s="25">
        <f>Table24[[#This Row],[QUANTITY]]*VLOOKUP(Table24[[#This Row],[PRODUCTS]],Table3[],2,FALSE)</f>
        <v>20</v>
      </c>
      <c r="G30" s="25">
        <f>Table24[[#This Row],[TOTAL]]-Table24[[#This Row],[QUANTITY]]*VLOOKUP(Table24[[#This Row],[PRODUCTS]],Table3[],5,FALSE)</f>
        <v>8</v>
      </c>
      <c r="H30"/>
      <c r="I30" s="14"/>
    </row>
    <row r="31" spans="1:9" x14ac:dyDescent="0.3">
      <c r="A31" s="53">
        <v>20210030</v>
      </c>
      <c r="B31" s="54">
        <v>74654239</v>
      </c>
      <c r="C31" s="44">
        <v>44225</v>
      </c>
      <c r="D31" s="25" t="s">
        <v>94</v>
      </c>
      <c r="E31" s="25">
        <v>22</v>
      </c>
      <c r="F31" s="25">
        <f>Table24[[#This Row],[QUANTITY]]*VLOOKUP(Table24[[#This Row],[PRODUCTS]],Table3[],2,FALSE)</f>
        <v>154</v>
      </c>
      <c r="G31" s="25">
        <f>Table24[[#This Row],[TOTAL]]-Table24[[#This Row],[QUANTITY]]*VLOOKUP(Table24[[#This Row],[PRODUCTS]],Table3[],5,FALSE)</f>
        <v>121</v>
      </c>
      <c r="H31"/>
      <c r="I31" s="14"/>
    </row>
    <row r="32" spans="1:9" x14ac:dyDescent="0.3">
      <c r="A32" s="53">
        <v>20210031</v>
      </c>
      <c r="B32" s="25">
        <v>34144727</v>
      </c>
      <c r="C32" s="44">
        <v>44227</v>
      </c>
      <c r="D32" s="25" t="s">
        <v>86</v>
      </c>
      <c r="E32" s="25">
        <v>5</v>
      </c>
      <c r="F32" s="25">
        <f>Table24[[#This Row],[QUANTITY]]*VLOOKUP(Table24[[#This Row],[PRODUCTS]],Table3[],2,FALSE)</f>
        <v>60</v>
      </c>
      <c r="G32" s="25">
        <f>Table24[[#This Row],[TOTAL]]-Table24[[#This Row],[QUANTITY]]*VLOOKUP(Table24[[#This Row],[PRODUCTS]],Table3[],5,FALSE)</f>
        <v>50</v>
      </c>
      <c r="H32"/>
      <c r="I32" s="14"/>
    </row>
    <row r="33" spans="1:9" x14ac:dyDescent="0.3">
      <c r="A33" s="53">
        <v>20210032</v>
      </c>
      <c r="B33" s="24">
        <v>74548969</v>
      </c>
      <c r="C33" s="44">
        <v>44228</v>
      </c>
      <c r="D33" s="25" t="s">
        <v>89</v>
      </c>
      <c r="E33" s="25">
        <v>5</v>
      </c>
      <c r="F33" s="25">
        <f>Table24[[#This Row],[QUANTITY]]*VLOOKUP(Table24[[#This Row],[PRODUCTS]],Table3[],2,FALSE)</f>
        <v>50</v>
      </c>
      <c r="G33" s="25">
        <f>Table24[[#This Row],[TOTAL]]-Table24[[#This Row],[QUANTITY]]*VLOOKUP(Table24[[#This Row],[PRODUCTS]],Table3[],5,FALSE)</f>
        <v>42.5</v>
      </c>
      <c r="H33"/>
      <c r="I33" s="14"/>
    </row>
    <row r="34" spans="1:9" x14ac:dyDescent="0.3">
      <c r="A34" s="53">
        <v>20210033</v>
      </c>
      <c r="B34" s="25">
        <v>23664569</v>
      </c>
      <c r="C34" s="44">
        <v>44229</v>
      </c>
      <c r="D34" s="25" t="s">
        <v>85</v>
      </c>
      <c r="E34" s="25">
        <v>8</v>
      </c>
      <c r="F34" s="25">
        <f>Table24[[#This Row],[QUANTITY]]*VLOOKUP(Table24[[#This Row],[PRODUCTS]],Table3[],2,FALSE)</f>
        <v>64</v>
      </c>
      <c r="G34" s="25">
        <f>Table24[[#This Row],[TOTAL]]-Table24[[#This Row],[QUANTITY]]*VLOOKUP(Table24[[#This Row],[PRODUCTS]],Table3[],5,FALSE)</f>
        <v>24</v>
      </c>
      <c r="H34"/>
      <c r="I34" s="14"/>
    </row>
    <row r="35" spans="1:9" x14ac:dyDescent="0.3">
      <c r="A35" s="53">
        <v>20210034</v>
      </c>
      <c r="B35" s="25">
        <v>45678641</v>
      </c>
      <c r="C35" s="44">
        <v>44230</v>
      </c>
      <c r="D35" s="25" t="s">
        <v>91</v>
      </c>
      <c r="E35" s="25">
        <v>4</v>
      </c>
      <c r="F35" s="25">
        <f>Table24[[#This Row],[QUANTITY]]*VLOOKUP(Table24[[#This Row],[PRODUCTS]],Table3[],2,FALSE)</f>
        <v>24</v>
      </c>
      <c r="G35" s="25">
        <f>Table24[[#This Row],[TOTAL]]-Table24[[#This Row],[QUANTITY]]*VLOOKUP(Table24[[#This Row],[PRODUCTS]],Table3[],5,FALSE)</f>
        <v>16</v>
      </c>
      <c r="H35"/>
      <c r="I35" s="14"/>
    </row>
    <row r="36" spans="1:9" x14ac:dyDescent="0.3">
      <c r="A36" s="53">
        <v>20210035</v>
      </c>
      <c r="B36" s="25">
        <v>74198125</v>
      </c>
      <c r="C36" s="44">
        <v>44231</v>
      </c>
      <c r="D36" s="25" t="s">
        <v>81</v>
      </c>
      <c r="E36" s="25">
        <v>13</v>
      </c>
      <c r="F36" s="25">
        <f>Table24[[#This Row],[QUANTITY]]*VLOOKUP(Table24[[#This Row],[PRODUCTS]],Table3[],2,FALSE)</f>
        <v>91</v>
      </c>
      <c r="G36" s="25">
        <f>Table24[[#This Row],[TOTAL]]-Table24[[#This Row],[QUANTITY]]*VLOOKUP(Table24[[#This Row],[PRODUCTS]],Table3[],5,FALSE)</f>
        <v>39</v>
      </c>
      <c r="H36"/>
      <c r="I36" s="14"/>
    </row>
    <row r="37" spans="1:9" x14ac:dyDescent="0.3">
      <c r="A37" s="53">
        <v>20210036</v>
      </c>
      <c r="B37" s="25">
        <v>41296234</v>
      </c>
      <c r="C37" s="44">
        <v>44232</v>
      </c>
      <c r="D37" s="25" t="s">
        <v>85</v>
      </c>
      <c r="E37" s="25">
        <v>24</v>
      </c>
      <c r="F37" s="25">
        <f>Table24[[#This Row],[QUANTITY]]*VLOOKUP(Table24[[#This Row],[PRODUCTS]],Table3[],2,FALSE)</f>
        <v>192</v>
      </c>
      <c r="G37" s="25">
        <f>Table24[[#This Row],[TOTAL]]-Table24[[#This Row],[QUANTITY]]*VLOOKUP(Table24[[#This Row],[PRODUCTS]],Table3[],5,FALSE)</f>
        <v>72</v>
      </c>
      <c r="H37"/>
      <c r="I37" s="14"/>
    </row>
    <row r="38" spans="1:9" x14ac:dyDescent="0.3">
      <c r="A38" s="53">
        <v>20210037</v>
      </c>
      <c r="B38" s="25">
        <v>71239346</v>
      </c>
      <c r="C38" s="44">
        <v>44232</v>
      </c>
      <c r="D38" s="25" t="s">
        <v>93</v>
      </c>
      <c r="E38" s="25">
        <v>7</v>
      </c>
      <c r="F38" s="25">
        <f>Table24[[#This Row],[QUANTITY]]*VLOOKUP(Table24[[#This Row],[PRODUCTS]],Table3[],2,FALSE)</f>
        <v>42</v>
      </c>
      <c r="G38" s="25">
        <f>Table24[[#This Row],[TOTAL]]-Table24[[#This Row],[QUANTITY]]*VLOOKUP(Table24[[#This Row],[PRODUCTS]],Table3[],5,FALSE)</f>
        <v>28</v>
      </c>
      <c r="H38"/>
      <c r="I38" s="14"/>
    </row>
    <row r="39" spans="1:9" x14ac:dyDescent="0.3">
      <c r="A39" s="53">
        <v>20210038</v>
      </c>
      <c r="B39" s="54">
        <v>56267864</v>
      </c>
      <c r="C39" s="44">
        <v>44234</v>
      </c>
      <c r="D39" s="25" t="s">
        <v>82</v>
      </c>
      <c r="E39" s="25">
        <v>12</v>
      </c>
      <c r="F39" s="25">
        <f>Table24[[#This Row],[QUANTITY]]*VLOOKUP(Table24[[#This Row],[PRODUCTS]],Table3[],2,FALSE)</f>
        <v>96</v>
      </c>
      <c r="G39" s="25">
        <f>Table24[[#This Row],[TOTAL]]-Table24[[#This Row],[QUANTITY]]*VLOOKUP(Table24[[#This Row],[PRODUCTS]],Table3[],5,FALSE)</f>
        <v>60</v>
      </c>
      <c r="H39"/>
      <c r="I39" s="14"/>
    </row>
    <row r="40" spans="1:9" x14ac:dyDescent="0.3">
      <c r="A40" s="53">
        <v>20210039</v>
      </c>
      <c r="B40" s="54">
        <v>74548969</v>
      </c>
      <c r="C40" s="44">
        <v>44235</v>
      </c>
      <c r="D40" s="25" t="s">
        <v>81</v>
      </c>
      <c r="E40" s="25">
        <v>1</v>
      </c>
      <c r="F40" s="25">
        <f>Table24[[#This Row],[QUANTITY]]*VLOOKUP(Table24[[#This Row],[PRODUCTS]],Table3[],2,FALSE)</f>
        <v>7</v>
      </c>
      <c r="G40" s="25">
        <f>Table24[[#This Row],[TOTAL]]-Table24[[#This Row],[QUANTITY]]*VLOOKUP(Table24[[#This Row],[PRODUCTS]],Table3[],5,FALSE)</f>
        <v>3</v>
      </c>
      <c r="H40"/>
      <c r="I40" s="14"/>
    </row>
    <row r="41" spans="1:9" x14ac:dyDescent="0.3">
      <c r="A41" s="53">
        <v>20210040</v>
      </c>
      <c r="B41" s="25">
        <v>25962237</v>
      </c>
      <c r="C41" s="44">
        <v>44236</v>
      </c>
      <c r="D41" s="25" t="s">
        <v>92</v>
      </c>
      <c r="E41" s="25">
        <v>6</v>
      </c>
      <c r="F41" s="25">
        <f>Table24[[#This Row],[QUANTITY]]*VLOOKUP(Table24[[#This Row],[PRODUCTS]],Table3[],2,FALSE)</f>
        <v>36</v>
      </c>
      <c r="G41" s="25">
        <f>Table24[[#This Row],[TOTAL]]-Table24[[#This Row],[QUANTITY]]*VLOOKUP(Table24[[#This Row],[PRODUCTS]],Table3[],5,FALSE)</f>
        <v>18</v>
      </c>
      <c r="H41"/>
      <c r="I41" s="14"/>
    </row>
    <row r="42" spans="1:9" x14ac:dyDescent="0.3">
      <c r="A42" s="53">
        <v>20210041</v>
      </c>
      <c r="B42" s="25">
        <v>78901236</v>
      </c>
      <c r="C42" s="44">
        <v>44237</v>
      </c>
      <c r="D42" s="25" t="s">
        <v>94</v>
      </c>
      <c r="E42" s="25">
        <v>2</v>
      </c>
      <c r="F42" s="25">
        <f>Table24[[#This Row],[QUANTITY]]*VLOOKUP(Table24[[#This Row],[PRODUCTS]],Table3[],2,FALSE)</f>
        <v>14</v>
      </c>
      <c r="G42" s="25">
        <f>Table24[[#This Row],[TOTAL]]-Table24[[#This Row],[QUANTITY]]*VLOOKUP(Table24[[#This Row],[PRODUCTS]],Table3[],5,FALSE)</f>
        <v>11</v>
      </c>
      <c r="H42"/>
      <c r="I42" s="14"/>
    </row>
    <row r="43" spans="1:9" x14ac:dyDescent="0.3">
      <c r="A43" s="53">
        <v>20210042</v>
      </c>
      <c r="B43" s="25">
        <v>78901236</v>
      </c>
      <c r="C43" s="44">
        <v>44238</v>
      </c>
      <c r="D43" s="25" t="s">
        <v>90</v>
      </c>
      <c r="E43" s="25">
        <v>9</v>
      </c>
      <c r="F43" s="25">
        <f>Table24[[#This Row],[QUANTITY]]*VLOOKUP(Table24[[#This Row],[PRODUCTS]],Table3[],2,FALSE)</f>
        <v>90</v>
      </c>
      <c r="G43" s="25">
        <f>Table24[[#This Row],[TOTAL]]-Table24[[#This Row],[QUANTITY]]*VLOOKUP(Table24[[#This Row],[PRODUCTS]],Table3[],5,FALSE)</f>
        <v>45</v>
      </c>
      <c r="H43"/>
      <c r="I43" s="14"/>
    </row>
    <row r="44" spans="1:9" x14ac:dyDescent="0.3">
      <c r="A44" s="53">
        <v>20210043</v>
      </c>
      <c r="B44" s="25">
        <v>45678641</v>
      </c>
      <c r="C44" s="44">
        <v>44239</v>
      </c>
      <c r="D44" s="25" t="s">
        <v>94</v>
      </c>
      <c r="E44" s="25">
        <v>20</v>
      </c>
      <c r="F44" s="25">
        <f>Table24[[#This Row],[QUANTITY]]*VLOOKUP(Table24[[#This Row],[PRODUCTS]],Table3[],2,FALSE)</f>
        <v>140</v>
      </c>
      <c r="G44" s="25">
        <f>Table24[[#This Row],[TOTAL]]-Table24[[#This Row],[QUANTITY]]*VLOOKUP(Table24[[#This Row],[PRODUCTS]],Table3[],5,FALSE)</f>
        <v>110</v>
      </c>
      <c r="H44"/>
      <c r="I44" s="14"/>
    </row>
    <row r="45" spans="1:9" x14ac:dyDescent="0.3">
      <c r="A45" s="53">
        <v>20210044</v>
      </c>
      <c r="B45" s="54">
        <v>87321569</v>
      </c>
      <c r="C45" s="44">
        <v>44239</v>
      </c>
      <c r="D45" s="25" t="s">
        <v>83</v>
      </c>
      <c r="E45" s="25">
        <v>23</v>
      </c>
      <c r="F45" s="25">
        <f>Table24[[#This Row],[QUANTITY]]*VLOOKUP(Table24[[#This Row],[PRODUCTS]],Table3[],2,FALSE)</f>
        <v>184</v>
      </c>
      <c r="G45" s="25">
        <f>Table24[[#This Row],[TOTAL]]-Table24[[#This Row],[QUANTITY]]*VLOOKUP(Table24[[#This Row],[PRODUCTS]],Table3[],5,FALSE)</f>
        <v>138</v>
      </c>
      <c r="H45"/>
      <c r="I45" s="14"/>
    </row>
    <row r="46" spans="1:9" x14ac:dyDescent="0.3">
      <c r="A46" s="53">
        <v>20210045</v>
      </c>
      <c r="B46" s="54">
        <v>11144727</v>
      </c>
      <c r="C46" s="44">
        <v>44241</v>
      </c>
      <c r="D46" s="25" t="s">
        <v>83</v>
      </c>
      <c r="E46" s="25">
        <v>16</v>
      </c>
      <c r="F46" s="25">
        <f>Table24[[#This Row],[QUANTITY]]*VLOOKUP(Table24[[#This Row],[PRODUCTS]],Table3[],2,FALSE)</f>
        <v>128</v>
      </c>
      <c r="G46" s="25">
        <f>Table24[[#This Row],[TOTAL]]-Table24[[#This Row],[QUANTITY]]*VLOOKUP(Table24[[#This Row],[PRODUCTS]],Table3[],5,FALSE)</f>
        <v>96</v>
      </c>
      <c r="H46"/>
      <c r="I46" s="14"/>
    </row>
    <row r="47" spans="1:9" x14ac:dyDescent="0.3">
      <c r="A47" s="53">
        <v>20210046</v>
      </c>
      <c r="B47" s="25">
        <v>56654239</v>
      </c>
      <c r="C47" s="44">
        <v>44242</v>
      </c>
      <c r="D47" s="25" t="s">
        <v>94</v>
      </c>
      <c r="E47" s="25">
        <v>8</v>
      </c>
      <c r="F47" s="25">
        <f>Table24[[#This Row],[QUANTITY]]*VLOOKUP(Table24[[#This Row],[PRODUCTS]],Table3[],2,FALSE)</f>
        <v>56</v>
      </c>
      <c r="G47" s="25">
        <f>Table24[[#This Row],[TOTAL]]-Table24[[#This Row],[QUANTITY]]*VLOOKUP(Table24[[#This Row],[PRODUCTS]],Table3[],5,FALSE)</f>
        <v>44</v>
      </c>
      <c r="H47"/>
      <c r="I47" s="14"/>
    </row>
    <row r="48" spans="1:9" x14ac:dyDescent="0.3">
      <c r="A48" s="53">
        <v>20210047</v>
      </c>
      <c r="B48" s="25">
        <v>12865569</v>
      </c>
      <c r="C48" s="44">
        <v>44243</v>
      </c>
      <c r="D48" s="25" t="s">
        <v>89</v>
      </c>
      <c r="E48" s="25">
        <v>1</v>
      </c>
      <c r="F48" s="25">
        <f>Table24[[#This Row],[QUANTITY]]*VLOOKUP(Table24[[#This Row],[PRODUCTS]],Table3[],2,FALSE)</f>
        <v>10</v>
      </c>
      <c r="G48" s="25">
        <f>Table24[[#This Row],[TOTAL]]-Table24[[#This Row],[QUANTITY]]*VLOOKUP(Table24[[#This Row],[PRODUCTS]],Table3[],5,FALSE)</f>
        <v>8.5</v>
      </c>
      <c r="H48"/>
      <c r="I48" s="14"/>
    </row>
    <row r="49" spans="1:9" x14ac:dyDescent="0.3">
      <c r="A49" s="53">
        <v>20210048</v>
      </c>
      <c r="B49" s="25">
        <v>45678641</v>
      </c>
      <c r="C49" s="44">
        <v>44244</v>
      </c>
      <c r="D49" s="25" t="s">
        <v>93</v>
      </c>
      <c r="E49" s="25">
        <v>14</v>
      </c>
      <c r="F49" s="25">
        <f>Table24[[#This Row],[QUANTITY]]*VLOOKUP(Table24[[#This Row],[PRODUCTS]],Table3[],2,FALSE)</f>
        <v>84</v>
      </c>
      <c r="G49" s="25">
        <f>Table24[[#This Row],[TOTAL]]-Table24[[#This Row],[QUANTITY]]*VLOOKUP(Table24[[#This Row],[PRODUCTS]],Table3[],5,FALSE)</f>
        <v>56</v>
      </c>
      <c r="H49"/>
      <c r="I49" s="14"/>
    </row>
    <row r="50" spans="1:9" x14ac:dyDescent="0.3">
      <c r="A50" s="53">
        <v>20210049</v>
      </c>
      <c r="B50" s="25">
        <v>15493345</v>
      </c>
      <c r="C50" s="44">
        <v>44245</v>
      </c>
      <c r="D50" s="25" t="s">
        <v>86</v>
      </c>
      <c r="E50" s="25">
        <v>5</v>
      </c>
      <c r="F50" s="25">
        <f>Table24[[#This Row],[QUANTITY]]*VLOOKUP(Table24[[#This Row],[PRODUCTS]],Table3[],2,FALSE)</f>
        <v>60</v>
      </c>
      <c r="G50" s="25">
        <f>Table24[[#This Row],[TOTAL]]-Table24[[#This Row],[QUANTITY]]*VLOOKUP(Table24[[#This Row],[PRODUCTS]],Table3[],5,FALSE)</f>
        <v>50</v>
      </c>
      <c r="H50"/>
      <c r="I50" s="14"/>
    </row>
    <row r="51" spans="1:9" x14ac:dyDescent="0.3">
      <c r="A51" s="53">
        <v>20210050</v>
      </c>
      <c r="B51" s="25">
        <v>56267889</v>
      </c>
      <c r="C51" s="44">
        <v>44246</v>
      </c>
      <c r="D51" s="25" t="s">
        <v>86</v>
      </c>
      <c r="E51" s="25">
        <v>19</v>
      </c>
      <c r="F51" s="25">
        <f>Table24[[#This Row],[QUANTITY]]*VLOOKUP(Table24[[#This Row],[PRODUCTS]],Table3[],2,FALSE)</f>
        <v>228</v>
      </c>
      <c r="G51" s="25">
        <f>Table24[[#This Row],[TOTAL]]-Table24[[#This Row],[QUANTITY]]*VLOOKUP(Table24[[#This Row],[PRODUCTS]],Table3[],5,FALSE)</f>
        <v>190</v>
      </c>
      <c r="H51"/>
      <c r="I51" s="14"/>
    </row>
    <row r="52" spans="1:9" x14ac:dyDescent="0.3">
      <c r="A52" s="53">
        <v>20210051</v>
      </c>
      <c r="B52" s="25">
        <v>65445239</v>
      </c>
      <c r="C52" s="44">
        <v>44246</v>
      </c>
      <c r="D52" s="25" t="s">
        <v>87</v>
      </c>
      <c r="E52" s="25">
        <v>4</v>
      </c>
      <c r="F52" s="25">
        <f>Table24[[#This Row],[QUANTITY]]*VLOOKUP(Table24[[#This Row],[PRODUCTS]],Table3[],2,FALSE)</f>
        <v>40</v>
      </c>
      <c r="G52" s="25">
        <f>Table24[[#This Row],[TOTAL]]-Table24[[#This Row],[QUANTITY]]*VLOOKUP(Table24[[#This Row],[PRODUCTS]],Table3[],5,FALSE)</f>
        <v>28</v>
      </c>
      <c r="H52"/>
    </row>
    <row r="53" spans="1:9" x14ac:dyDescent="0.3">
      <c r="A53" s="53">
        <v>20210052</v>
      </c>
      <c r="B53" s="25">
        <v>56267889</v>
      </c>
      <c r="C53" s="44">
        <v>44248</v>
      </c>
      <c r="D53" s="25" t="s">
        <v>84</v>
      </c>
      <c r="E53" s="25">
        <v>20</v>
      </c>
      <c r="F53" s="25">
        <f>Table24[[#This Row],[QUANTITY]]*VLOOKUP(Table24[[#This Row],[PRODUCTS]],Table3[],2,FALSE)</f>
        <v>160</v>
      </c>
      <c r="G53" s="25">
        <f>Table24[[#This Row],[TOTAL]]-Table24[[#This Row],[QUANTITY]]*VLOOKUP(Table24[[#This Row],[PRODUCTS]],Table3[],5,FALSE)</f>
        <v>130</v>
      </c>
      <c r="H53"/>
    </row>
    <row r="54" spans="1:9" x14ac:dyDescent="0.3">
      <c r="A54" s="53">
        <v>20210053</v>
      </c>
      <c r="B54" s="25">
        <v>12898769</v>
      </c>
      <c r="C54" s="44">
        <v>44249</v>
      </c>
      <c r="D54" s="25" t="s">
        <v>75</v>
      </c>
      <c r="E54" s="25">
        <v>21</v>
      </c>
      <c r="F54" s="25">
        <f>Table24[[#This Row],[QUANTITY]]*VLOOKUP(Table24[[#This Row],[PRODUCTS]],Table3[],2,FALSE)</f>
        <v>168</v>
      </c>
      <c r="G54" s="25">
        <f>Table24[[#This Row],[TOTAL]]-Table24[[#This Row],[QUANTITY]]*VLOOKUP(Table24[[#This Row],[PRODUCTS]],Table3[],5,FALSE)</f>
        <v>63</v>
      </c>
      <c r="H54"/>
    </row>
    <row r="55" spans="1:9" x14ac:dyDescent="0.3">
      <c r="A55" s="53">
        <v>20210054</v>
      </c>
      <c r="B55" s="54">
        <v>34569727</v>
      </c>
      <c r="C55" s="44">
        <v>44250</v>
      </c>
      <c r="D55" s="25" t="s">
        <v>90</v>
      </c>
      <c r="E55" s="25">
        <v>1</v>
      </c>
      <c r="F55" s="25">
        <f>Table24[[#This Row],[QUANTITY]]*VLOOKUP(Table24[[#This Row],[PRODUCTS]],Table3[],2,FALSE)</f>
        <v>10</v>
      </c>
      <c r="G55" s="25">
        <f>Table24[[#This Row],[TOTAL]]-Table24[[#This Row],[QUANTITY]]*VLOOKUP(Table24[[#This Row],[PRODUCTS]],Table3[],5,FALSE)</f>
        <v>5</v>
      </c>
      <c r="H55"/>
      <c r="I55" s="71"/>
    </row>
    <row r="56" spans="1:9" x14ac:dyDescent="0.3">
      <c r="A56" s="53">
        <v>20210055</v>
      </c>
      <c r="B56" s="25">
        <v>74523127</v>
      </c>
      <c r="C56" s="44">
        <v>44251</v>
      </c>
      <c r="D56" s="25" t="s">
        <v>92</v>
      </c>
      <c r="E56" s="25">
        <v>3</v>
      </c>
      <c r="F56" s="25">
        <f>Table24[[#This Row],[QUANTITY]]*VLOOKUP(Table24[[#This Row],[PRODUCTS]],Table3[],2,FALSE)</f>
        <v>18</v>
      </c>
      <c r="G56" s="25">
        <f>Table24[[#This Row],[TOTAL]]-Table24[[#This Row],[QUANTITY]]*VLOOKUP(Table24[[#This Row],[PRODUCTS]],Table3[],5,FALSE)</f>
        <v>9</v>
      </c>
      <c r="H56"/>
    </row>
    <row r="57" spans="1:9" x14ac:dyDescent="0.3">
      <c r="A57" s="53">
        <v>20210056</v>
      </c>
      <c r="B57" s="25">
        <v>78901236</v>
      </c>
      <c r="C57" s="44">
        <v>44252</v>
      </c>
      <c r="D57" s="25" t="s">
        <v>85</v>
      </c>
      <c r="E57" s="25">
        <v>2</v>
      </c>
      <c r="F57" s="25">
        <f>Table24[[#This Row],[QUANTITY]]*VLOOKUP(Table24[[#This Row],[PRODUCTS]],Table3[],2,FALSE)</f>
        <v>16</v>
      </c>
      <c r="G57" s="25">
        <f>Table24[[#This Row],[TOTAL]]-Table24[[#This Row],[QUANTITY]]*VLOOKUP(Table24[[#This Row],[PRODUCTS]],Table3[],5,FALSE)</f>
        <v>6</v>
      </c>
      <c r="H57"/>
    </row>
    <row r="58" spans="1:9" x14ac:dyDescent="0.3">
      <c r="A58" s="53">
        <v>20210057</v>
      </c>
      <c r="B58" s="54">
        <v>56654239</v>
      </c>
      <c r="C58" s="44">
        <v>44253</v>
      </c>
      <c r="D58" s="25" t="s">
        <v>90</v>
      </c>
      <c r="E58" s="25">
        <v>7</v>
      </c>
      <c r="F58" s="25">
        <f>Table24[[#This Row],[QUANTITY]]*VLOOKUP(Table24[[#This Row],[PRODUCTS]],Table3[],2,FALSE)</f>
        <v>70</v>
      </c>
      <c r="G58" s="25">
        <f>Table24[[#This Row],[TOTAL]]-Table24[[#This Row],[QUANTITY]]*VLOOKUP(Table24[[#This Row],[PRODUCTS]],Table3[],5,FALSE)</f>
        <v>35</v>
      </c>
      <c r="H58"/>
    </row>
    <row r="59" spans="1:9" x14ac:dyDescent="0.3">
      <c r="A59" s="53">
        <v>20210058</v>
      </c>
      <c r="B59" s="25">
        <v>67859123</v>
      </c>
      <c r="C59" s="44">
        <v>44253</v>
      </c>
      <c r="D59" s="25" t="s">
        <v>78</v>
      </c>
      <c r="E59" s="25">
        <v>10</v>
      </c>
      <c r="F59" s="25">
        <f>Table24[[#This Row],[QUANTITY]]*VLOOKUP(Table24[[#This Row],[PRODUCTS]],Table3[],2,FALSE)</f>
        <v>80</v>
      </c>
      <c r="G59" s="25">
        <f>Table24[[#This Row],[TOTAL]]-Table24[[#This Row],[QUANTITY]]*VLOOKUP(Table24[[#This Row],[PRODUCTS]],Table3[],5,FALSE)</f>
        <v>60</v>
      </c>
      <c r="H59"/>
    </row>
    <row r="60" spans="1:9" x14ac:dyDescent="0.3">
      <c r="A60" s="53">
        <v>20210059</v>
      </c>
      <c r="B60" s="54">
        <v>87496429</v>
      </c>
      <c r="C60" s="44">
        <v>44255</v>
      </c>
      <c r="D60" s="25" t="s">
        <v>82</v>
      </c>
      <c r="E60" s="25">
        <v>10</v>
      </c>
      <c r="F60" s="25">
        <f>Table24[[#This Row],[QUANTITY]]*VLOOKUP(Table24[[#This Row],[PRODUCTS]],Table3[],2,FALSE)</f>
        <v>80</v>
      </c>
      <c r="G60" s="25">
        <f>Table24[[#This Row],[TOTAL]]-Table24[[#This Row],[QUANTITY]]*VLOOKUP(Table24[[#This Row],[PRODUCTS]],Table3[],5,FALSE)</f>
        <v>50</v>
      </c>
      <c r="H60"/>
    </row>
    <row r="61" spans="1:9" x14ac:dyDescent="0.3">
      <c r="A61" s="53">
        <v>20210060</v>
      </c>
      <c r="B61" s="54">
        <v>12642569</v>
      </c>
      <c r="C61" s="44">
        <v>44256</v>
      </c>
      <c r="D61" s="25" t="s">
        <v>90</v>
      </c>
      <c r="E61" s="25">
        <v>4</v>
      </c>
      <c r="F61" s="25">
        <f>Table24[[#This Row],[QUANTITY]]*VLOOKUP(Table24[[#This Row],[PRODUCTS]],Table3[],2,FALSE)</f>
        <v>40</v>
      </c>
      <c r="G61" s="25">
        <f>Table24[[#This Row],[TOTAL]]-Table24[[#This Row],[QUANTITY]]*VLOOKUP(Table24[[#This Row],[PRODUCTS]],Table3[],5,FALSE)</f>
        <v>20</v>
      </c>
      <c r="H61"/>
    </row>
    <row r="62" spans="1:9" x14ac:dyDescent="0.3">
      <c r="A62" s="53">
        <v>20210061</v>
      </c>
      <c r="B62" s="25">
        <v>23665569</v>
      </c>
      <c r="C62" s="44">
        <v>44257</v>
      </c>
      <c r="D62" s="25" t="s">
        <v>89</v>
      </c>
      <c r="E62" s="25">
        <v>25</v>
      </c>
      <c r="F62" s="25">
        <f>Table24[[#This Row],[QUANTITY]]*VLOOKUP(Table24[[#This Row],[PRODUCTS]],Table3[],2,FALSE)</f>
        <v>250</v>
      </c>
      <c r="G62" s="25">
        <f>Table24[[#This Row],[TOTAL]]-Table24[[#This Row],[QUANTITY]]*VLOOKUP(Table24[[#This Row],[PRODUCTS]],Table3[],5,FALSE)</f>
        <v>212.5</v>
      </c>
      <c r="H62"/>
    </row>
    <row r="63" spans="1:9" x14ac:dyDescent="0.3">
      <c r="A63" s="53">
        <v>20210062</v>
      </c>
      <c r="B63" s="25">
        <v>65445239</v>
      </c>
      <c r="C63" s="44">
        <v>44258</v>
      </c>
      <c r="D63" s="25" t="s">
        <v>77</v>
      </c>
      <c r="E63" s="25">
        <v>2</v>
      </c>
      <c r="F63" s="25">
        <f>Table24[[#This Row],[QUANTITY]]*VLOOKUP(Table24[[#This Row],[PRODUCTS]],Table3[],2,FALSE)</f>
        <v>16</v>
      </c>
      <c r="G63" s="25">
        <f>Table24[[#This Row],[TOTAL]]-Table24[[#This Row],[QUANTITY]]*VLOOKUP(Table24[[#This Row],[PRODUCTS]],Table3[],5,FALSE)</f>
        <v>10</v>
      </c>
      <c r="H63"/>
    </row>
    <row r="64" spans="1:9" x14ac:dyDescent="0.3">
      <c r="A64" s="53">
        <v>20210063</v>
      </c>
      <c r="B64" s="25">
        <v>74548969</v>
      </c>
      <c r="C64" s="44">
        <v>44259</v>
      </c>
      <c r="D64" s="25" t="s">
        <v>94</v>
      </c>
      <c r="E64" s="25">
        <v>1</v>
      </c>
      <c r="F64" s="25">
        <f>Table24[[#This Row],[QUANTITY]]*VLOOKUP(Table24[[#This Row],[PRODUCTS]],Table3[],2,FALSE)</f>
        <v>7</v>
      </c>
      <c r="G64" s="25">
        <f>Table24[[#This Row],[TOTAL]]-Table24[[#This Row],[QUANTITY]]*VLOOKUP(Table24[[#This Row],[PRODUCTS]],Table3[],5,FALSE)</f>
        <v>5.5</v>
      </c>
      <c r="H64"/>
    </row>
    <row r="65" spans="1:8" x14ac:dyDescent="0.3">
      <c r="A65" s="53">
        <v>20210064</v>
      </c>
      <c r="B65" s="25">
        <v>34568827</v>
      </c>
      <c r="C65" s="44">
        <v>44260</v>
      </c>
      <c r="D65" s="25" t="s">
        <v>97</v>
      </c>
      <c r="E65" s="25">
        <v>1</v>
      </c>
      <c r="F65" s="25">
        <f>Table24[[#This Row],[QUANTITY]]*VLOOKUP(Table24[[#This Row],[PRODUCTS]],Table3[],2,FALSE)</f>
        <v>5</v>
      </c>
      <c r="G65" s="25">
        <f>Table24[[#This Row],[TOTAL]]-Table24[[#This Row],[QUANTITY]]*VLOOKUP(Table24[[#This Row],[PRODUCTS]],Table3[],5,FALSE)</f>
        <v>3</v>
      </c>
      <c r="H65"/>
    </row>
    <row r="66" spans="1:8" x14ac:dyDescent="0.3">
      <c r="A66" s="53">
        <v>20210065</v>
      </c>
      <c r="B66" s="25">
        <v>74654239</v>
      </c>
      <c r="C66" s="44">
        <v>44260</v>
      </c>
      <c r="D66" s="25" t="s">
        <v>92</v>
      </c>
      <c r="E66" s="25">
        <v>1</v>
      </c>
      <c r="F66" s="25">
        <f>Table24[[#This Row],[QUANTITY]]*VLOOKUP(Table24[[#This Row],[PRODUCTS]],Table3[],2,FALSE)</f>
        <v>6</v>
      </c>
      <c r="G66" s="25">
        <f>Table24[[#This Row],[TOTAL]]-Table24[[#This Row],[QUANTITY]]*VLOOKUP(Table24[[#This Row],[PRODUCTS]],Table3[],5,FALSE)</f>
        <v>3</v>
      </c>
      <c r="H66"/>
    </row>
    <row r="67" spans="1:8" x14ac:dyDescent="0.3">
      <c r="A67" s="53">
        <v>20210066</v>
      </c>
      <c r="B67" s="25">
        <v>78901236</v>
      </c>
      <c r="C67" s="44">
        <v>44262</v>
      </c>
      <c r="D67" s="25" t="s">
        <v>94</v>
      </c>
      <c r="E67" s="25">
        <v>1</v>
      </c>
      <c r="F67" s="25">
        <f>Table24[[#This Row],[QUANTITY]]*VLOOKUP(Table24[[#This Row],[PRODUCTS]],Table3[],2,FALSE)</f>
        <v>7</v>
      </c>
      <c r="G67" s="25">
        <f>Table24[[#This Row],[TOTAL]]-Table24[[#This Row],[QUANTITY]]*VLOOKUP(Table24[[#This Row],[PRODUCTS]],Table3[],5,FALSE)</f>
        <v>5.5</v>
      </c>
      <c r="H67"/>
    </row>
    <row r="68" spans="1:8" x14ac:dyDescent="0.3">
      <c r="A68" s="53">
        <v>20210067</v>
      </c>
      <c r="B68" s="25">
        <v>96230235</v>
      </c>
      <c r="C68" s="44">
        <v>44263</v>
      </c>
      <c r="D68" s="25" t="s">
        <v>83</v>
      </c>
      <c r="E68" s="25">
        <v>7</v>
      </c>
      <c r="F68" s="25">
        <f>Table24[[#This Row],[QUANTITY]]*VLOOKUP(Table24[[#This Row],[PRODUCTS]],Table3[],2,FALSE)</f>
        <v>56</v>
      </c>
      <c r="G68" s="25">
        <f>Table24[[#This Row],[TOTAL]]-Table24[[#This Row],[QUANTITY]]*VLOOKUP(Table24[[#This Row],[PRODUCTS]],Table3[],5,FALSE)</f>
        <v>42</v>
      </c>
      <c r="H68"/>
    </row>
    <row r="69" spans="1:8" x14ac:dyDescent="0.3">
      <c r="A69" s="53">
        <v>20210068</v>
      </c>
      <c r="B69" s="25">
        <v>74654239</v>
      </c>
      <c r="C69" s="44">
        <v>44264</v>
      </c>
      <c r="D69" s="25" t="s">
        <v>76</v>
      </c>
      <c r="E69" s="25">
        <v>17</v>
      </c>
      <c r="F69" s="25">
        <f>Table24[[#This Row],[QUANTITY]]*VLOOKUP(Table24[[#This Row],[PRODUCTS]],Table3[],2,FALSE)</f>
        <v>136</v>
      </c>
      <c r="G69" s="25">
        <f>Table24[[#This Row],[TOTAL]]-Table24[[#This Row],[QUANTITY]]*VLOOKUP(Table24[[#This Row],[PRODUCTS]],Table3[],5,FALSE)</f>
        <v>102</v>
      </c>
      <c r="H69"/>
    </row>
    <row r="70" spans="1:8" x14ac:dyDescent="0.3">
      <c r="A70" s="53">
        <v>20210069</v>
      </c>
      <c r="B70" s="25">
        <v>56267123</v>
      </c>
      <c r="C70" s="44">
        <v>44265</v>
      </c>
      <c r="D70" s="25" t="s">
        <v>77</v>
      </c>
      <c r="E70" s="25">
        <v>22</v>
      </c>
      <c r="F70" s="25">
        <f>Table24[[#This Row],[QUANTITY]]*VLOOKUP(Table24[[#This Row],[PRODUCTS]],Table3[],2,FALSE)</f>
        <v>176</v>
      </c>
      <c r="G70" s="25">
        <f>Table24[[#This Row],[TOTAL]]-Table24[[#This Row],[QUANTITY]]*VLOOKUP(Table24[[#This Row],[PRODUCTS]],Table3[],5,FALSE)</f>
        <v>110</v>
      </c>
      <c r="H70"/>
    </row>
    <row r="71" spans="1:8" x14ac:dyDescent="0.3">
      <c r="A71" s="53">
        <v>20210070</v>
      </c>
      <c r="B71" s="25">
        <v>74654239</v>
      </c>
      <c r="C71" s="44">
        <v>44266</v>
      </c>
      <c r="D71" s="25" t="s">
        <v>93</v>
      </c>
      <c r="E71" s="25">
        <v>4</v>
      </c>
      <c r="F71" s="25">
        <f>Table24[[#This Row],[QUANTITY]]*VLOOKUP(Table24[[#This Row],[PRODUCTS]],Table3[],2,FALSE)</f>
        <v>24</v>
      </c>
      <c r="G71" s="25">
        <f>Table24[[#This Row],[TOTAL]]-Table24[[#This Row],[QUANTITY]]*VLOOKUP(Table24[[#This Row],[PRODUCTS]],Table3[],5,FALSE)</f>
        <v>16</v>
      </c>
      <c r="H71"/>
    </row>
    <row r="72" spans="1:8" x14ac:dyDescent="0.3">
      <c r="A72" s="53">
        <v>20210071</v>
      </c>
      <c r="B72" s="25">
        <v>17496129</v>
      </c>
      <c r="C72" s="44">
        <v>44267</v>
      </c>
      <c r="D72" s="25" t="s">
        <v>95</v>
      </c>
      <c r="E72" s="25">
        <v>29</v>
      </c>
      <c r="F72" s="25">
        <f>Table24[[#This Row],[QUANTITY]]*VLOOKUP(Table24[[#This Row],[PRODUCTS]],Table3[],2,FALSE)</f>
        <v>145</v>
      </c>
      <c r="G72" s="25">
        <f>Table24[[#This Row],[TOTAL]]-Table24[[#This Row],[QUANTITY]]*VLOOKUP(Table24[[#This Row],[PRODUCTS]],Table3[],5,FALSE)</f>
        <v>87</v>
      </c>
      <c r="H72"/>
    </row>
    <row r="73" spans="1:8" x14ac:dyDescent="0.3">
      <c r="A73" s="53">
        <v>20210072</v>
      </c>
      <c r="B73" s="25">
        <v>74321569</v>
      </c>
      <c r="C73" s="44">
        <v>44267</v>
      </c>
      <c r="D73" s="25" t="s">
        <v>96</v>
      </c>
      <c r="E73" s="25">
        <v>19</v>
      </c>
      <c r="F73" s="25">
        <f>Table24[[#This Row],[QUANTITY]]*VLOOKUP(Table24[[#This Row],[PRODUCTS]],Table3[],2,FALSE)</f>
        <v>95</v>
      </c>
      <c r="G73" s="25">
        <f>Table24[[#This Row],[TOTAL]]-Table24[[#This Row],[QUANTITY]]*VLOOKUP(Table24[[#This Row],[PRODUCTS]],Table3[],5,FALSE)</f>
        <v>38</v>
      </c>
      <c r="H73"/>
    </row>
    <row r="74" spans="1:8" x14ac:dyDescent="0.3">
      <c r="A74" s="53">
        <v>20210073</v>
      </c>
      <c r="B74" s="54">
        <v>68764499</v>
      </c>
      <c r="C74" s="44">
        <v>44267</v>
      </c>
      <c r="D74" s="25" t="s">
        <v>90</v>
      </c>
      <c r="E74" s="25">
        <v>1</v>
      </c>
      <c r="F74" s="25">
        <f>Table24[[#This Row],[QUANTITY]]*VLOOKUP(Table24[[#This Row],[PRODUCTS]],Table3[],2,FALSE)</f>
        <v>10</v>
      </c>
      <c r="G74" s="25">
        <f>Table24[[#This Row],[TOTAL]]-Table24[[#This Row],[QUANTITY]]*VLOOKUP(Table24[[#This Row],[PRODUCTS]],Table3[],5,FALSE)</f>
        <v>5</v>
      </c>
      <c r="H74"/>
    </row>
    <row r="75" spans="1:8" x14ac:dyDescent="0.3">
      <c r="A75" s="53">
        <v>20210074</v>
      </c>
      <c r="B75" s="25">
        <v>12696429</v>
      </c>
      <c r="C75" s="44">
        <v>44267</v>
      </c>
      <c r="D75" s="25" t="s">
        <v>93</v>
      </c>
      <c r="E75" s="25">
        <v>29</v>
      </c>
      <c r="F75" s="25">
        <f>Table24[[#This Row],[QUANTITY]]*VLOOKUP(Table24[[#This Row],[PRODUCTS]],Table3[],2,FALSE)</f>
        <v>174</v>
      </c>
      <c r="G75" s="25">
        <f>Table24[[#This Row],[TOTAL]]-Table24[[#This Row],[QUANTITY]]*VLOOKUP(Table24[[#This Row],[PRODUCTS]],Table3[],5,FALSE)</f>
        <v>116</v>
      </c>
      <c r="H75"/>
    </row>
    <row r="76" spans="1:8" x14ac:dyDescent="0.3">
      <c r="A76" s="53">
        <v>20210075</v>
      </c>
      <c r="B76" s="54">
        <v>11144727</v>
      </c>
      <c r="C76" s="44">
        <v>44269</v>
      </c>
      <c r="D76" s="25" t="s">
        <v>81</v>
      </c>
      <c r="E76" s="25">
        <v>6</v>
      </c>
      <c r="F76" s="25">
        <f>Table24[[#This Row],[QUANTITY]]*VLOOKUP(Table24[[#This Row],[PRODUCTS]],Table3[],2,FALSE)</f>
        <v>42</v>
      </c>
      <c r="G76" s="25">
        <f>Table24[[#This Row],[TOTAL]]-Table24[[#This Row],[QUANTITY]]*VLOOKUP(Table24[[#This Row],[PRODUCTS]],Table3[],5,FALSE)</f>
        <v>18</v>
      </c>
      <c r="H76"/>
    </row>
    <row r="77" spans="1:8" x14ac:dyDescent="0.3">
      <c r="A77" s="53">
        <v>20210076</v>
      </c>
      <c r="B77" s="25">
        <v>54589623</v>
      </c>
      <c r="C77" s="44">
        <v>44272</v>
      </c>
      <c r="D77" s="25" t="s">
        <v>94</v>
      </c>
      <c r="E77" s="25">
        <v>17</v>
      </c>
      <c r="F77" s="25">
        <f>Table24[[#This Row],[QUANTITY]]*VLOOKUP(Table24[[#This Row],[PRODUCTS]],Table3[],2,FALSE)</f>
        <v>119</v>
      </c>
      <c r="G77" s="25">
        <f>Table24[[#This Row],[TOTAL]]-Table24[[#This Row],[QUANTITY]]*VLOOKUP(Table24[[#This Row],[PRODUCTS]],Table3[],5,FALSE)</f>
        <v>93.5</v>
      </c>
      <c r="H77"/>
    </row>
    <row r="78" spans="1:8" x14ac:dyDescent="0.3">
      <c r="A78" s="53">
        <v>20210077</v>
      </c>
      <c r="B78" s="25">
        <v>12642569</v>
      </c>
      <c r="C78" s="44">
        <v>44273</v>
      </c>
      <c r="D78" s="25" t="s">
        <v>84</v>
      </c>
      <c r="E78" s="25">
        <v>9</v>
      </c>
      <c r="F78" s="25">
        <f>Table24[[#This Row],[QUANTITY]]*VLOOKUP(Table24[[#This Row],[PRODUCTS]],Table3[],2,FALSE)</f>
        <v>72</v>
      </c>
      <c r="G78" s="25">
        <f>Table24[[#This Row],[TOTAL]]-Table24[[#This Row],[QUANTITY]]*VLOOKUP(Table24[[#This Row],[PRODUCTS]],Table3[],5,FALSE)</f>
        <v>58.5</v>
      </c>
      <c r="H78"/>
    </row>
    <row r="79" spans="1:8" x14ac:dyDescent="0.3">
      <c r="A79" s="53">
        <v>20210078</v>
      </c>
      <c r="B79" s="54">
        <v>12898769</v>
      </c>
      <c r="C79" s="44">
        <v>44274</v>
      </c>
      <c r="D79" s="25" t="s">
        <v>85</v>
      </c>
      <c r="E79" s="25">
        <v>1</v>
      </c>
      <c r="F79" s="25">
        <f>Table24[[#This Row],[QUANTITY]]*VLOOKUP(Table24[[#This Row],[PRODUCTS]],Table3[],2,FALSE)</f>
        <v>8</v>
      </c>
      <c r="G79" s="25">
        <f>Table24[[#This Row],[TOTAL]]-Table24[[#This Row],[QUANTITY]]*VLOOKUP(Table24[[#This Row],[PRODUCTS]],Table3[],5,FALSE)</f>
        <v>3</v>
      </c>
      <c r="H79"/>
    </row>
    <row r="80" spans="1:8" x14ac:dyDescent="0.3">
      <c r="A80" s="53">
        <v>20210079</v>
      </c>
      <c r="B80" s="25">
        <v>12354238</v>
      </c>
      <c r="C80" s="44">
        <v>44274</v>
      </c>
      <c r="D80" s="25" t="s">
        <v>92</v>
      </c>
      <c r="E80" s="25">
        <v>3</v>
      </c>
      <c r="F80" s="25">
        <f>Table24[[#This Row],[QUANTITY]]*VLOOKUP(Table24[[#This Row],[PRODUCTS]],Table3[],2,FALSE)</f>
        <v>18</v>
      </c>
      <c r="G80" s="25">
        <f>Table24[[#This Row],[TOTAL]]-Table24[[#This Row],[QUANTITY]]*VLOOKUP(Table24[[#This Row],[PRODUCTS]],Table3[],5,FALSE)</f>
        <v>9</v>
      </c>
      <c r="H80"/>
    </row>
    <row r="81" spans="1:8" x14ac:dyDescent="0.3">
      <c r="A81" s="53">
        <v>20210080</v>
      </c>
      <c r="B81" s="54">
        <v>23664569</v>
      </c>
      <c r="C81" s="44">
        <v>44276</v>
      </c>
      <c r="D81" s="25" t="s">
        <v>88</v>
      </c>
      <c r="E81" s="25">
        <v>3</v>
      </c>
      <c r="F81" s="25">
        <f>Table24[[#This Row],[QUANTITY]]*VLOOKUP(Table24[[#This Row],[PRODUCTS]],Table3[],2,FALSE)</f>
        <v>30</v>
      </c>
      <c r="G81" s="25">
        <f>Table24[[#This Row],[TOTAL]]-Table24[[#This Row],[QUANTITY]]*VLOOKUP(Table24[[#This Row],[PRODUCTS]],Table3[],5,FALSE)</f>
        <v>24</v>
      </c>
      <c r="H81"/>
    </row>
    <row r="82" spans="1:8" x14ac:dyDescent="0.3">
      <c r="A82" s="53">
        <v>20210081</v>
      </c>
      <c r="B82" s="54">
        <v>68767889</v>
      </c>
      <c r="C82" s="44">
        <v>44277</v>
      </c>
      <c r="D82" s="25" t="s">
        <v>97</v>
      </c>
      <c r="E82" s="25">
        <v>18</v>
      </c>
      <c r="F82" s="25">
        <f>Table24[[#This Row],[QUANTITY]]*VLOOKUP(Table24[[#This Row],[PRODUCTS]],Table3[],2,FALSE)</f>
        <v>90</v>
      </c>
      <c r="G82" s="25">
        <f>Table24[[#This Row],[TOTAL]]-Table24[[#This Row],[QUANTITY]]*VLOOKUP(Table24[[#This Row],[PRODUCTS]],Table3[],5,FALSE)</f>
        <v>54</v>
      </c>
      <c r="H82"/>
    </row>
    <row r="83" spans="1:8" x14ac:dyDescent="0.3">
      <c r="A83" s="53">
        <v>20210082</v>
      </c>
      <c r="B83" s="25">
        <v>71239346</v>
      </c>
      <c r="C83" s="44">
        <v>44278</v>
      </c>
      <c r="D83" s="25" t="s">
        <v>80</v>
      </c>
      <c r="E83" s="25">
        <v>30</v>
      </c>
      <c r="F83" s="25">
        <f>Table24[[#This Row],[QUANTITY]]*VLOOKUP(Table24[[#This Row],[PRODUCTS]],Table3[],2,FALSE)</f>
        <v>210</v>
      </c>
      <c r="G83" s="25">
        <f>Table24[[#This Row],[TOTAL]]-Table24[[#This Row],[QUANTITY]]*VLOOKUP(Table24[[#This Row],[PRODUCTS]],Table3[],5,FALSE)</f>
        <v>60</v>
      </c>
      <c r="H83"/>
    </row>
    <row r="84" spans="1:8" x14ac:dyDescent="0.3">
      <c r="A84" s="53">
        <v>20210083</v>
      </c>
      <c r="B84" s="54">
        <v>23664569</v>
      </c>
      <c r="C84" s="44">
        <v>44279</v>
      </c>
      <c r="D84" s="25" t="s">
        <v>91</v>
      </c>
      <c r="E84" s="25">
        <v>29</v>
      </c>
      <c r="F84" s="25">
        <f>Table24[[#This Row],[QUANTITY]]*VLOOKUP(Table24[[#This Row],[PRODUCTS]],Table3[],2,FALSE)</f>
        <v>174</v>
      </c>
      <c r="G84" s="25">
        <f>Table24[[#This Row],[TOTAL]]-Table24[[#This Row],[QUANTITY]]*VLOOKUP(Table24[[#This Row],[PRODUCTS]],Table3[],5,FALSE)</f>
        <v>116</v>
      </c>
      <c r="H84"/>
    </row>
    <row r="85" spans="1:8" x14ac:dyDescent="0.3">
      <c r="A85" s="53">
        <v>20210084</v>
      </c>
      <c r="B85" s="54">
        <v>54589623</v>
      </c>
      <c r="C85" s="44">
        <v>44280</v>
      </c>
      <c r="D85" s="25" t="s">
        <v>80</v>
      </c>
      <c r="E85" s="25">
        <v>18</v>
      </c>
      <c r="F85" s="25">
        <f>Table24[[#This Row],[QUANTITY]]*VLOOKUP(Table24[[#This Row],[PRODUCTS]],Table3[],2,FALSE)</f>
        <v>126</v>
      </c>
      <c r="G85" s="25">
        <f>Table24[[#This Row],[TOTAL]]-Table24[[#This Row],[QUANTITY]]*VLOOKUP(Table24[[#This Row],[PRODUCTS]],Table3[],5,FALSE)</f>
        <v>36</v>
      </c>
      <c r="H85"/>
    </row>
    <row r="86" spans="1:8" x14ac:dyDescent="0.3">
      <c r="A86" s="53">
        <v>20210085</v>
      </c>
      <c r="B86" s="25">
        <v>45664499</v>
      </c>
      <c r="C86" s="44">
        <v>44281</v>
      </c>
      <c r="D86" s="25" t="s">
        <v>80</v>
      </c>
      <c r="E86" s="25">
        <v>1</v>
      </c>
      <c r="F86" s="25">
        <f>Table24[[#This Row],[QUANTITY]]*VLOOKUP(Table24[[#This Row],[PRODUCTS]],Table3[],2,FALSE)</f>
        <v>7</v>
      </c>
      <c r="G86" s="25">
        <f>Table24[[#This Row],[TOTAL]]-Table24[[#This Row],[QUANTITY]]*VLOOKUP(Table24[[#This Row],[PRODUCTS]],Table3[],5,FALSE)</f>
        <v>2</v>
      </c>
      <c r="H86"/>
    </row>
    <row r="87" spans="1:8" x14ac:dyDescent="0.3">
      <c r="A87" s="53">
        <v>20210086</v>
      </c>
      <c r="B87" s="25">
        <v>78901236</v>
      </c>
      <c r="C87" s="44">
        <v>44281</v>
      </c>
      <c r="D87" s="25" t="s">
        <v>83</v>
      </c>
      <c r="E87" s="25">
        <v>9</v>
      </c>
      <c r="F87" s="25">
        <f>Table24[[#This Row],[QUANTITY]]*VLOOKUP(Table24[[#This Row],[PRODUCTS]],Table3[],2,FALSE)</f>
        <v>72</v>
      </c>
      <c r="G87" s="25">
        <f>Table24[[#This Row],[TOTAL]]-Table24[[#This Row],[QUANTITY]]*VLOOKUP(Table24[[#This Row],[PRODUCTS]],Table3[],5,FALSE)</f>
        <v>54</v>
      </c>
      <c r="H87"/>
    </row>
    <row r="88" spans="1:8" x14ac:dyDescent="0.3">
      <c r="A88" s="53">
        <v>20210087</v>
      </c>
      <c r="B88" s="25">
        <v>85632124</v>
      </c>
      <c r="C88" s="44">
        <v>44283</v>
      </c>
      <c r="D88" s="25" t="s">
        <v>83</v>
      </c>
      <c r="E88" s="25">
        <v>21</v>
      </c>
      <c r="F88" s="25">
        <f>Table24[[#This Row],[QUANTITY]]*VLOOKUP(Table24[[#This Row],[PRODUCTS]],Table3[],2,FALSE)</f>
        <v>168</v>
      </c>
      <c r="G88" s="25">
        <f>Table24[[#This Row],[TOTAL]]-Table24[[#This Row],[QUANTITY]]*VLOOKUP(Table24[[#This Row],[PRODUCTS]],Table3[],5,FALSE)</f>
        <v>126</v>
      </c>
      <c r="H88"/>
    </row>
    <row r="89" spans="1:8" x14ac:dyDescent="0.3">
      <c r="A89" s="53">
        <v>20210088</v>
      </c>
      <c r="B89" s="25">
        <v>68767889</v>
      </c>
      <c r="C89" s="44">
        <v>44284</v>
      </c>
      <c r="D89" s="25" t="s">
        <v>91</v>
      </c>
      <c r="E89" s="25">
        <v>13</v>
      </c>
      <c r="F89" s="25">
        <f>Table24[[#This Row],[QUANTITY]]*VLOOKUP(Table24[[#This Row],[PRODUCTS]],Table3[],2,FALSE)</f>
        <v>78</v>
      </c>
      <c r="G89" s="25">
        <f>Table24[[#This Row],[TOTAL]]-Table24[[#This Row],[QUANTITY]]*VLOOKUP(Table24[[#This Row],[PRODUCTS]],Table3[],5,FALSE)</f>
        <v>52</v>
      </c>
      <c r="H89"/>
    </row>
    <row r="90" spans="1:8" x14ac:dyDescent="0.3">
      <c r="A90" s="53">
        <v>20210089</v>
      </c>
      <c r="B90" s="54">
        <v>12865569</v>
      </c>
      <c r="C90" s="44">
        <v>44285</v>
      </c>
      <c r="D90" s="25" t="s">
        <v>81</v>
      </c>
      <c r="E90" s="25">
        <v>12</v>
      </c>
      <c r="F90" s="25">
        <f>Table24[[#This Row],[QUANTITY]]*VLOOKUP(Table24[[#This Row],[PRODUCTS]],Table3[],2,FALSE)</f>
        <v>84</v>
      </c>
      <c r="G90" s="25">
        <f>Table24[[#This Row],[TOTAL]]-Table24[[#This Row],[QUANTITY]]*VLOOKUP(Table24[[#This Row],[PRODUCTS]],Table3[],5,FALSE)</f>
        <v>36</v>
      </c>
      <c r="H90"/>
    </row>
    <row r="91" spans="1:8" x14ac:dyDescent="0.3">
      <c r="A91" s="53">
        <v>20210090</v>
      </c>
      <c r="B91" s="54">
        <v>23665569</v>
      </c>
      <c r="C91" s="44">
        <v>44286</v>
      </c>
      <c r="D91" s="25" t="s">
        <v>98</v>
      </c>
      <c r="E91" s="25">
        <v>7</v>
      </c>
      <c r="F91" s="25">
        <f>Table24[[#This Row],[QUANTITY]]*VLOOKUP(Table24[[#This Row],[PRODUCTS]],Table3[],2,FALSE)</f>
        <v>14</v>
      </c>
      <c r="G91" s="25">
        <f>Table24[[#This Row],[TOTAL]]-Table24[[#This Row],[QUANTITY]]*VLOOKUP(Table24[[#This Row],[PRODUCTS]],Table3[],5,FALSE)</f>
        <v>3.5</v>
      </c>
      <c r="H91"/>
    </row>
    <row r="92" spans="1:8" x14ac:dyDescent="0.3">
      <c r="A92" s="53">
        <v>20210091</v>
      </c>
      <c r="B92" s="25">
        <v>74321569</v>
      </c>
      <c r="C92" s="44">
        <v>44287</v>
      </c>
      <c r="D92" s="25" t="s">
        <v>97</v>
      </c>
      <c r="E92" s="25">
        <v>1</v>
      </c>
      <c r="F92" s="25">
        <f>Table24[[#This Row],[QUANTITY]]*VLOOKUP(Table24[[#This Row],[PRODUCTS]],Table3[],2,FALSE)</f>
        <v>5</v>
      </c>
      <c r="G92" s="25">
        <f>Table24[[#This Row],[TOTAL]]-Table24[[#This Row],[QUANTITY]]*VLOOKUP(Table24[[#This Row],[PRODUCTS]],Table3[],5,FALSE)</f>
        <v>3</v>
      </c>
      <c r="H92"/>
    </row>
    <row r="93" spans="1:8" x14ac:dyDescent="0.3">
      <c r="A93" s="53">
        <v>20210092</v>
      </c>
      <c r="B93" s="25">
        <v>25962237</v>
      </c>
      <c r="C93" s="44">
        <v>44288</v>
      </c>
      <c r="D93" s="25" t="s">
        <v>86</v>
      </c>
      <c r="E93" s="25">
        <v>11</v>
      </c>
      <c r="F93" s="25">
        <f>Table24[[#This Row],[QUANTITY]]*VLOOKUP(Table24[[#This Row],[PRODUCTS]],Table3[],2,FALSE)</f>
        <v>132</v>
      </c>
      <c r="G93" s="25">
        <f>Table24[[#This Row],[TOTAL]]-Table24[[#This Row],[QUANTITY]]*VLOOKUP(Table24[[#This Row],[PRODUCTS]],Table3[],5,FALSE)</f>
        <v>110</v>
      </c>
      <c r="H93"/>
    </row>
    <row r="94" spans="1:8" x14ac:dyDescent="0.3">
      <c r="A94" s="53">
        <v>20210093</v>
      </c>
      <c r="B94" s="25">
        <v>25962237</v>
      </c>
      <c r="C94" s="44">
        <v>44288</v>
      </c>
      <c r="D94" s="25" t="s">
        <v>90</v>
      </c>
      <c r="E94" s="25">
        <v>1</v>
      </c>
      <c r="F94" s="25">
        <f>Table24[[#This Row],[QUANTITY]]*VLOOKUP(Table24[[#This Row],[PRODUCTS]],Table3[],2,FALSE)</f>
        <v>10</v>
      </c>
      <c r="G94" s="25">
        <f>Table24[[#This Row],[TOTAL]]-Table24[[#This Row],[QUANTITY]]*VLOOKUP(Table24[[#This Row],[PRODUCTS]],Table3[],5,FALSE)</f>
        <v>5</v>
      </c>
      <c r="H94"/>
    </row>
    <row r="95" spans="1:8" x14ac:dyDescent="0.3">
      <c r="A95" s="53">
        <v>20210094</v>
      </c>
      <c r="B95" s="25">
        <v>34567126</v>
      </c>
      <c r="C95" s="44">
        <v>44290</v>
      </c>
      <c r="D95" s="25" t="s">
        <v>91</v>
      </c>
      <c r="E95" s="25">
        <v>1</v>
      </c>
      <c r="F95" s="25">
        <f>Table24[[#This Row],[QUANTITY]]*VLOOKUP(Table24[[#This Row],[PRODUCTS]],Table3[],2,FALSE)</f>
        <v>6</v>
      </c>
      <c r="G95" s="25">
        <f>Table24[[#This Row],[TOTAL]]-Table24[[#This Row],[QUANTITY]]*VLOOKUP(Table24[[#This Row],[PRODUCTS]],Table3[],5,FALSE)</f>
        <v>4</v>
      </c>
      <c r="H95"/>
    </row>
    <row r="96" spans="1:8" x14ac:dyDescent="0.3">
      <c r="A96" s="53">
        <v>20210095</v>
      </c>
      <c r="B96" s="25">
        <v>74523127</v>
      </c>
      <c r="C96" s="44">
        <v>44291</v>
      </c>
      <c r="D96" s="25" t="s">
        <v>77</v>
      </c>
      <c r="E96" s="25">
        <v>1</v>
      </c>
      <c r="F96" s="25">
        <f>Table24[[#This Row],[QUANTITY]]*VLOOKUP(Table24[[#This Row],[PRODUCTS]],Table3[],2,FALSE)</f>
        <v>8</v>
      </c>
      <c r="G96" s="25">
        <f>Table24[[#This Row],[TOTAL]]-Table24[[#This Row],[QUANTITY]]*VLOOKUP(Table24[[#This Row],[PRODUCTS]],Table3[],5,FALSE)</f>
        <v>5</v>
      </c>
      <c r="H96"/>
    </row>
    <row r="97" spans="1:9" x14ac:dyDescent="0.3">
      <c r="A97" s="53">
        <v>20210096</v>
      </c>
      <c r="B97" s="25">
        <v>78901236</v>
      </c>
      <c r="C97" s="44">
        <v>44292</v>
      </c>
      <c r="D97" s="25" t="s">
        <v>76</v>
      </c>
      <c r="E97" s="25">
        <v>19</v>
      </c>
      <c r="F97" s="25">
        <f>Table24[[#This Row],[QUANTITY]]*VLOOKUP(Table24[[#This Row],[PRODUCTS]],Table3[],2,FALSE)</f>
        <v>152</v>
      </c>
      <c r="G97" s="25">
        <f>Table24[[#This Row],[TOTAL]]-Table24[[#This Row],[QUANTITY]]*VLOOKUP(Table24[[#This Row],[PRODUCTS]],Table3[],5,FALSE)</f>
        <v>114</v>
      </c>
      <c r="H97"/>
    </row>
    <row r="98" spans="1:9" x14ac:dyDescent="0.3">
      <c r="A98" s="53">
        <v>20210097</v>
      </c>
      <c r="B98" s="25">
        <v>74548969</v>
      </c>
      <c r="C98" s="44">
        <v>44293</v>
      </c>
      <c r="D98" s="25" t="s">
        <v>98</v>
      </c>
      <c r="E98" s="25">
        <v>1</v>
      </c>
      <c r="F98" s="25">
        <f>Table24[[#This Row],[QUANTITY]]*VLOOKUP(Table24[[#This Row],[PRODUCTS]],Table3[],2,FALSE)</f>
        <v>2</v>
      </c>
      <c r="G98" s="25">
        <f>Table24[[#This Row],[TOTAL]]-Table24[[#This Row],[QUANTITY]]*VLOOKUP(Table24[[#This Row],[PRODUCTS]],Table3[],5,FALSE)</f>
        <v>0.5</v>
      </c>
      <c r="H98"/>
    </row>
    <row r="99" spans="1:9" x14ac:dyDescent="0.3">
      <c r="A99" s="53">
        <v>20210098</v>
      </c>
      <c r="B99" s="25">
        <v>74523127</v>
      </c>
      <c r="C99" s="44">
        <v>44294</v>
      </c>
      <c r="D99" s="25" t="s">
        <v>85</v>
      </c>
      <c r="E99" s="25">
        <v>14</v>
      </c>
      <c r="F99" s="25">
        <f>Table24[[#This Row],[QUANTITY]]*VLOOKUP(Table24[[#This Row],[PRODUCTS]],Table3[],2,FALSE)</f>
        <v>112</v>
      </c>
      <c r="G99" s="25">
        <f>Table24[[#This Row],[TOTAL]]-Table24[[#This Row],[QUANTITY]]*VLOOKUP(Table24[[#This Row],[PRODUCTS]],Table3[],5,FALSE)</f>
        <v>42</v>
      </c>
      <c r="H99"/>
    </row>
    <row r="100" spans="1:9" x14ac:dyDescent="0.3">
      <c r="A100" s="53">
        <v>20210099</v>
      </c>
      <c r="B100" s="54">
        <v>12696429</v>
      </c>
      <c r="C100" s="44">
        <v>44295</v>
      </c>
      <c r="D100" s="25" t="s">
        <v>84</v>
      </c>
      <c r="E100" s="25">
        <v>1</v>
      </c>
      <c r="F100" s="25">
        <f>Table24[[#This Row],[QUANTITY]]*VLOOKUP(Table24[[#This Row],[PRODUCTS]],Table3[],2,FALSE)</f>
        <v>8</v>
      </c>
      <c r="G100" s="25">
        <f>Table24[[#This Row],[TOTAL]]-Table24[[#This Row],[QUANTITY]]*VLOOKUP(Table24[[#This Row],[PRODUCTS]],Table3[],5,FALSE)</f>
        <v>6.5</v>
      </c>
      <c r="H100"/>
    </row>
    <row r="101" spans="1:9" x14ac:dyDescent="0.3">
      <c r="A101" s="53">
        <v>20210100</v>
      </c>
      <c r="B101" s="25">
        <v>12696429</v>
      </c>
      <c r="C101" s="44">
        <v>44295</v>
      </c>
      <c r="D101" s="25" t="s">
        <v>82</v>
      </c>
      <c r="E101" s="25">
        <v>6</v>
      </c>
      <c r="F101" s="25">
        <f>Table24[[#This Row],[QUANTITY]]*VLOOKUP(Table24[[#This Row],[PRODUCTS]],Table3[],2,FALSE)</f>
        <v>48</v>
      </c>
      <c r="G101" s="25">
        <f>Table24[[#This Row],[TOTAL]]-Table24[[#This Row],[QUANTITY]]*VLOOKUP(Table24[[#This Row],[PRODUCTS]],Table3[],5,FALSE)</f>
        <v>30</v>
      </c>
      <c r="H101"/>
    </row>
    <row r="102" spans="1:9" x14ac:dyDescent="0.3">
      <c r="A102" s="53">
        <v>20210101</v>
      </c>
      <c r="B102" s="54">
        <v>34567889</v>
      </c>
      <c r="C102" s="44">
        <v>44297</v>
      </c>
      <c r="D102" s="25" t="s">
        <v>97</v>
      </c>
      <c r="E102" s="25">
        <v>9</v>
      </c>
      <c r="F102" s="25">
        <f>Table24[[#This Row],[QUANTITY]]*VLOOKUP(Table24[[#This Row],[PRODUCTS]],Table3[],2,FALSE)</f>
        <v>45</v>
      </c>
      <c r="G102" s="25">
        <f>Table24[[#This Row],[TOTAL]]-Table24[[#This Row],[QUANTITY]]*VLOOKUP(Table24[[#This Row],[PRODUCTS]],Table3[],5,FALSE)</f>
        <v>27</v>
      </c>
      <c r="H102"/>
    </row>
    <row r="103" spans="1:9" x14ac:dyDescent="0.3">
      <c r="A103" s="53">
        <v>20210102</v>
      </c>
      <c r="B103" s="25">
        <v>74198125</v>
      </c>
      <c r="C103" s="44">
        <v>44298</v>
      </c>
      <c r="D103" s="25" t="s">
        <v>96</v>
      </c>
      <c r="E103" s="25">
        <v>9</v>
      </c>
      <c r="F103" s="25">
        <f>Table24[[#This Row],[QUANTITY]]*VLOOKUP(Table24[[#This Row],[PRODUCTS]],Table3[],2,FALSE)</f>
        <v>45</v>
      </c>
      <c r="G103" s="25">
        <f>Table24[[#This Row],[TOTAL]]-Table24[[#This Row],[QUANTITY]]*VLOOKUP(Table24[[#This Row],[PRODUCTS]],Table3[],5,FALSE)</f>
        <v>18</v>
      </c>
      <c r="H103"/>
    </row>
    <row r="104" spans="1:9" x14ac:dyDescent="0.3">
      <c r="A104" s="53">
        <v>20210103</v>
      </c>
      <c r="B104" s="25">
        <v>67859123</v>
      </c>
      <c r="C104" s="44">
        <v>44299</v>
      </c>
      <c r="D104" s="25" t="s">
        <v>82</v>
      </c>
      <c r="E104" s="25">
        <v>11</v>
      </c>
      <c r="F104" s="25">
        <f>Table24[[#This Row],[QUANTITY]]*VLOOKUP(Table24[[#This Row],[PRODUCTS]],Table3[],2,FALSE)</f>
        <v>88</v>
      </c>
      <c r="G104" s="25">
        <f>Table24[[#This Row],[TOTAL]]-Table24[[#This Row],[QUANTITY]]*VLOOKUP(Table24[[#This Row],[PRODUCTS]],Table3[],5,FALSE)</f>
        <v>55</v>
      </c>
      <c r="H104"/>
    </row>
    <row r="105" spans="1:9" x14ac:dyDescent="0.3">
      <c r="A105" s="53">
        <v>20210104</v>
      </c>
      <c r="B105" s="54">
        <v>11144727</v>
      </c>
      <c r="C105" s="44">
        <v>44300</v>
      </c>
      <c r="D105" s="25" t="s">
        <v>95</v>
      </c>
      <c r="E105" s="25">
        <v>14</v>
      </c>
      <c r="F105" s="25">
        <f>Table24[[#This Row],[QUANTITY]]*VLOOKUP(Table24[[#This Row],[PRODUCTS]],Table3[],2,FALSE)</f>
        <v>70</v>
      </c>
      <c r="G105" s="25">
        <f>Table24[[#This Row],[TOTAL]]-Table24[[#This Row],[QUANTITY]]*VLOOKUP(Table24[[#This Row],[PRODUCTS]],Table3[],5,FALSE)</f>
        <v>42</v>
      </c>
      <c r="H105"/>
    </row>
    <row r="106" spans="1:9" x14ac:dyDescent="0.3">
      <c r="A106" s="53">
        <v>20210105</v>
      </c>
      <c r="B106" s="54">
        <v>34568827</v>
      </c>
      <c r="C106" s="44">
        <v>44301</v>
      </c>
      <c r="D106" s="25" t="s">
        <v>89</v>
      </c>
      <c r="E106" s="25">
        <v>1</v>
      </c>
      <c r="F106" s="25">
        <f>Table24[[#This Row],[QUANTITY]]*VLOOKUP(Table24[[#This Row],[PRODUCTS]],Table3[],2,FALSE)</f>
        <v>10</v>
      </c>
      <c r="G106" s="25">
        <f>Table24[[#This Row],[TOTAL]]-Table24[[#This Row],[QUANTITY]]*VLOOKUP(Table24[[#This Row],[PRODUCTS]],Table3[],5,FALSE)</f>
        <v>8.5</v>
      </c>
      <c r="H106"/>
    </row>
    <row r="107" spans="1:9" x14ac:dyDescent="0.3">
      <c r="A107" s="53">
        <v>20210106</v>
      </c>
      <c r="B107" s="54">
        <v>12898769</v>
      </c>
      <c r="C107" s="44">
        <v>44302</v>
      </c>
      <c r="D107" s="25" t="s">
        <v>88</v>
      </c>
      <c r="E107" s="25">
        <v>1</v>
      </c>
      <c r="F107" s="25">
        <f>Table24[[#This Row],[QUANTITY]]*VLOOKUP(Table24[[#This Row],[PRODUCTS]],Table3[],2,FALSE)</f>
        <v>10</v>
      </c>
      <c r="G107" s="25">
        <f>Table24[[#This Row],[TOTAL]]-Table24[[#This Row],[QUANTITY]]*VLOOKUP(Table24[[#This Row],[PRODUCTS]],Table3[],5,FALSE)</f>
        <v>8</v>
      </c>
      <c r="H107"/>
    </row>
    <row r="108" spans="1:9" x14ac:dyDescent="0.3">
      <c r="A108" s="53">
        <v>20210107</v>
      </c>
      <c r="B108" s="25">
        <v>15493345</v>
      </c>
      <c r="C108" s="44">
        <v>44302</v>
      </c>
      <c r="D108" s="25" t="s">
        <v>81</v>
      </c>
      <c r="E108" s="25">
        <v>30</v>
      </c>
      <c r="F108" s="25">
        <f>Table24[[#This Row],[QUANTITY]]*VLOOKUP(Table24[[#This Row],[PRODUCTS]],Table3[],2,FALSE)</f>
        <v>210</v>
      </c>
      <c r="G108" s="25">
        <f>Table24[[#This Row],[TOTAL]]-Table24[[#This Row],[QUANTITY]]*VLOOKUP(Table24[[#This Row],[PRODUCTS]],Table3[],5,FALSE)</f>
        <v>90</v>
      </c>
      <c r="H108"/>
    </row>
    <row r="109" spans="1:9" x14ac:dyDescent="0.3">
      <c r="A109" s="53">
        <v>20210108</v>
      </c>
      <c r="B109" s="54">
        <v>45664499</v>
      </c>
      <c r="C109" s="44">
        <v>44304</v>
      </c>
      <c r="D109" s="25" t="s">
        <v>85</v>
      </c>
      <c r="E109" s="25">
        <v>1</v>
      </c>
      <c r="F109" s="25">
        <f>Table24[[#This Row],[QUANTITY]]*VLOOKUP(Table24[[#This Row],[PRODUCTS]],Table3[],2,FALSE)</f>
        <v>8</v>
      </c>
      <c r="G109" s="25">
        <f>Table24[[#This Row],[TOTAL]]-Table24[[#This Row],[QUANTITY]]*VLOOKUP(Table24[[#This Row],[PRODUCTS]],Table3[],5,FALSE)</f>
        <v>3</v>
      </c>
      <c r="H109"/>
    </row>
    <row r="110" spans="1:9" x14ac:dyDescent="0.3">
      <c r="A110" s="53">
        <v>20210109</v>
      </c>
      <c r="B110" s="54">
        <v>12696429</v>
      </c>
      <c r="C110" s="44">
        <v>44305</v>
      </c>
      <c r="D110" s="25" t="s">
        <v>83</v>
      </c>
      <c r="E110" s="25">
        <v>21</v>
      </c>
      <c r="F110" s="25">
        <f>Table24[[#This Row],[QUANTITY]]*VLOOKUP(Table24[[#This Row],[PRODUCTS]],Table3[],2,FALSE)</f>
        <v>168</v>
      </c>
      <c r="G110" s="25">
        <f>Table24[[#This Row],[TOTAL]]-Table24[[#This Row],[QUANTITY]]*VLOOKUP(Table24[[#This Row],[PRODUCTS]],Table3[],5,FALSE)</f>
        <v>126</v>
      </c>
      <c r="H110"/>
    </row>
    <row r="111" spans="1:9" x14ac:dyDescent="0.3">
      <c r="A111" s="53">
        <v>20210110</v>
      </c>
      <c r="B111" s="25">
        <v>78901236</v>
      </c>
      <c r="C111" s="44">
        <v>44306</v>
      </c>
      <c r="D111" s="25" t="s">
        <v>78</v>
      </c>
      <c r="E111" s="25">
        <v>1</v>
      </c>
      <c r="F111" s="25">
        <f>Table24[[#This Row],[QUANTITY]]*VLOOKUP(Table24[[#This Row],[PRODUCTS]],Table3[],2,FALSE)</f>
        <v>8</v>
      </c>
      <c r="G111" s="25">
        <f>Table24[[#This Row],[TOTAL]]-Table24[[#This Row],[QUANTITY]]*VLOOKUP(Table24[[#This Row],[PRODUCTS]],Table3[],5,FALSE)</f>
        <v>6</v>
      </c>
      <c r="H111"/>
    </row>
    <row r="112" spans="1:9" x14ac:dyDescent="0.3">
      <c r="A112" s="53">
        <v>20210111</v>
      </c>
      <c r="B112" s="54">
        <v>12865569</v>
      </c>
      <c r="C112" s="44">
        <v>44307</v>
      </c>
      <c r="D112" s="25" t="s">
        <v>83</v>
      </c>
      <c r="E112" s="25">
        <v>1</v>
      </c>
      <c r="F112" s="25">
        <f>Table24[[#This Row],[QUANTITY]]*VLOOKUP(Table24[[#This Row],[PRODUCTS]],Table3[],2,FALSE)</f>
        <v>8</v>
      </c>
      <c r="G112" s="25">
        <f>Table24[[#This Row],[TOTAL]]-Table24[[#This Row],[QUANTITY]]*VLOOKUP(Table24[[#This Row],[PRODUCTS]],Table3[],5,FALSE)</f>
        <v>6</v>
      </c>
      <c r="H112"/>
      <c r="I112" s="71"/>
    </row>
    <row r="113" spans="1:8" x14ac:dyDescent="0.3">
      <c r="A113" s="53">
        <v>20210112</v>
      </c>
      <c r="B113" s="54">
        <v>45664499</v>
      </c>
      <c r="C113" s="44">
        <v>44308</v>
      </c>
      <c r="D113" s="25" t="s">
        <v>80</v>
      </c>
      <c r="E113" s="25">
        <v>1</v>
      </c>
      <c r="F113" s="25">
        <f>Table24[[#This Row],[QUANTITY]]*VLOOKUP(Table24[[#This Row],[PRODUCTS]],Table3[],2,FALSE)</f>
        <v>7</v>
      </c>
      <c r="G113" s="25">
        <f>Table24[[#This Row],[TOTAL]]-Table24[[#This Row],[QUANTITY]]*VLOOKUP(Table24[[#This Row],[PRODUCTS]],Table3[],5,FALSE)</f>
        <v>2</v>
      </c>
      <c r="H113"/>
    </row>
    <row r="114" spans="1:8" x14ac:dyDescent="0.3">
      <c r="A114" s="53">
        <v>20210113</v>
      </c>
      <c r="B114" s="54">
        <v>56267889</v>
      </c>
      <c r="C114" s="44">
        <v>44309</v>
      </c>
      <c r="D114" s="25" t="s">
        <v>76</v>
      </c>
      <c r="E114" s="25">
        <v>2</v>
      </c>
      <c r="F114" s="25">
        <f>Table24[[#This Row],[QUANTITY]]*VLOOKUP(Table24[[#This Row],[PRODUCTS]],Table3[],2,FALSE)</f>
        <v>16</v>
      </c>
      <c r="G114" s="25">
        <f>Table24[[#This Row],[TOTAL]]-Table24[[#This Row],[QUANTITY]]*VLOOKUP(Table24[[#This Row],[PRODUCTS]],Table3[],5,FALSE)</f>
        <v>12</v>
      </c>
      <c r="H114"/>
    </row>
    <row r="115" spans="1:8" x14ac:dyDescent="0.3">
      <c r="A115" s="53">
        <v>20210114</v>
      </c>
      <c r="B115" s="54">
        <v>34144727</v>
      </c>
      <c r="C115" s="44">
        <v>44309</v>
      </c>
      <c r="D115" s="25" t="s">
        <v>81</v>
      </c>
      <c r="E115" s="25">
        <v>1</v>
      </c>
      <c r="F115" s="25">
        <f>Table24[[#This Row],[QUANTITY]]*VLOOKUP(Table24[[#This Row],[PRODUCTS]],Table3[],2,FALSE)</f>
        <v>7</v>
      </c>
      <c r="G115" s="25">
        <f>Table24[[#This Row],[TOTAL]]-Table24[[#This Row],[QUANTITY]]*VLOOKUP(Table24[[#This Row],[PRODUCTS]],Table3[],5,FALSE)</f>
        <v>3</v>
      </c>
      <c r="H115"/>
    </row>
    <row r="116" spans="1:8" x14ac:dyDescent="0.3">
      <c r="A116" s="53">
        <v>20210115</v>
      </c>
      <c r="B116" s="25">
        <v>41296234</v>
      </c>
      <c r="C116" s="44">
        <v>44311</v>
      </c>
      <c r="D116" s="25" t="s">
        <v>85</v>
      </c>
      <c r="E116" s="25">
        <v>24</v>
      </c>
      <c r="F116" s="25">
        <f>Table24[[#This Row],[QUANTITY]]*VLOOKUP(Table24[[#This Row],[PRODUCTS]],Table3[],2,FALSE)</f>
        <v>192</v>
      </c>
      <c r="G116" s="25">
        <f>Table24[[#This Row],[TOTAL]]-Table24[[#This Row],[QUANTITY]]*VLOOKUP(Table24[[#This Row],[PRODUCTS]],Table3[],5,FALSE)</f>
        <v>72</v>
      </c>
      <c r="H116"/>
    </row>
    <row r="117" spans="1:8" x14ac:dyDescent="0.3">
      <c r="A117" s="53">
        <v>20210116</v>
      </c>
      <c r="B117" s="25">
        <v>12696429</v>
      </c>
      <c r="C117" s="44">
        <v>44312</v>
      </c>
      <c r="D117" s="25" t="s">
        <v>97</v>
      </c>
      <c r="E117" s="25">
        <v>3</v>
      </c>
      <c r="F117" s="25">
        <f>Table24[[#This Row],[QUANTITY]]*VLOOKUP(Table24[[#This Row],[PRODUCTS]],Table3[],2,FALSE)</f>
        <v>15</v>
      </c>
      <c r="G117" s="25">
        <f>Table24[[#This Row],[TOTAL]]-Table24[[#This Row],[QUANTITY]]*VLOOKUP(Table24[[#This Row],[PRODUCTS]],Table3[],5,FALSE)</f>
        <v>9</v>
      </c>
      <c r="H117"/>
    </row>
    <row r="118" spans="1:8" x14ac:dyDescent="0.3">
      <c r="A118" s="53">
        <v>20210117</v>
      </c>
      <c r="B118" s="25">
        <v>68764499</v>
      </c>
      <c r="C118" s="44">
        <v>44313</v>
      </c>
      <c r="D118" s="25" t="s">
        <v>81</v>
      </c>
      <c r="E118" s="25">
        <v>24</v>
      </c>
      <c r="F118" s="25">
        <f>Table24[[#This Row],[QUANTITY]]*VLOOKUP(Table24[[#This Row],[PRODUCTS]],Table3[],2,FALSE)</f>
        <v>168</v>
      </c>
      <c r="G118" s="25">
        <f>Table24[[#This Row],[TOTAL]]-Table24[[#This Row],[QUANTITY]]*VLOOKUP(Table24[[#This Row],[PRODUCTS]],Table3[],5,FALSE)</f>
        <v>72</v>
      </c>
      <c r="H118"/>
    </row>
    <row r="119" spans="1:8" x14ac:dyDescent="0.3">
      <c r="A119" s="53">
        <v>20210118</v>
      </c>
      <c r="B119" s="54">
        <v>12696429</v>
      </c>
      <c r="C119" s="44">
        <v>44314</v>
      </c>
      <c r="D119" s="25" t="s">
        <v>95</v>
      </c>
      <c r="E119" s="25">
        <v>17</v>
      </c>
      <c r="F119" s="25">
        <f>Table24[[#This Row],[QUANTITY]]*VLOOKUP(Table24[[#This Row],[PRODUCTS]],Table3[],2,FALSE)</f>
        <v>85</v>
      </c>
      <c r="G119" s="25">
        <f>Table24[[#This Row],[TOTAL]]-Table24[[#This Row],[QUANTITY]]*VLOOKUP(Table24[[#This Row],[PRODUCTS]],Table3[],5,FALSE)</f>
        <v>51</v>
      </c>
      <c r="H119"/>
    </row>
    <row r="120" spans="1:8" x14ac:dyDescent="0.3">
      <c r="A120" s="53">
        <v>20210119</v>
      </c>
      <c r="B120" s="54">
        <v>56698749</v>
      </c>
      <c r="C120" s="44">
        <v>44315</v>
      </c>
      <c r="D120" s="25" t="s">
        <v>85</v>
      </c>
      <c r="E120" s="25">
        <v>16</v>
      </c>
      <c r="F120" s="25">
        <f>Table24[[#This Row],[QUANTITY]]*VLOOKUP(Table24[[#This Row],[PRODUCTS]],Table3[],2,FALSE)</f>
        <v>128</v>
      </c>
      <c r="G120" s="25">
        <f>Table24[[#This Row],[TOTAL]]-Table24[[#This Row],[QUANTITY]]*VLOOKUP(Table24[[#This Row],[PRODUCTS]],Table3[],5,FALSE)</f>
        <v>48</v>
      </c>
      <c r="H120"/>
    </row>
    <row r="121" spans="1:8" x14ac:dyDescent="0.3">
      <c r="A121" s="53">
        <v>20210120</v>
      </c>
      <c r="B121" s="25">
        <v>23665569</v>
      </c>
      <c r="C121" s="44">
        <v>44316</v>
      </c>
      <c r="D121" s="25" t="s">
        <v>84</v>
      </c>
      <c r="E121" s="25">
        <v>28</v>
      </c>
      <c r="F121" s="25">
        <f>Table24[[#This Row],[QUANTITY]]*VLOOKUP(Table24[[#This Row],[PRODUCTS]],Table3[],2,FALSE)</f>
        <v>224</v>
      </c>
      <c r="G121" s="25">
        <f>Table24[[#This Row],[TOTAL]]-Table24[[#This Row],[QUANTITY]]*VLOOKUP(Table24[[#This Row],[PRODUCTS]],Table3[],5,FALSE)</f>
        <v>182</v>
      </c>
      <c r="H121"/>
    </row>
    <row r="122" spans="1:8" x14ac:dyDescent="0.3">
      <c r="A122" s="53">
        <v>20210121</v>
      </c>
      <c r="B122" s="54">
        <v>34568889</v>
      </c>
      <c r="C122" s="44">
        <v>44316</v>
      </c>
      <c r="D122" s="25" t="s">
        <v>84</v>
      </c>
      <c r="E122" s="25">
        <v>2</v>
      </c>
      <c r="F122" s="25">
        <f>Table24[[#This Row],[QUANTITY]]*VLOOKUP(Table24[[#This Row],[PRODUCTS]],Table3[],2,FALSE)</f>
        <v>16</v>
      </c>
      <c r="G122" s="25">
        <f>Table24[[#This Row],[TOTAL]]-Table24[[#This Row],[QUANTITY]]*VLOOKUP(Table24[[#This Row],[PRODUCTS]],Table3[],5,FALSE)</f>
        <v>13</v>
      </c>
      <c r="H122"/>
    </row>
    <row r="123" spans="1:8" x14ac:dyDescent="0.3">
      <c r="A123" s="53">
        <v>20210122</v>
      </c>
      <c r="B123" s="54">
        <v>12642569</v>
      </c>
      <c r="C123" s="44">
        <v>44318</v>
      </c>
      <c r="D123" s="25" t="s">
        <v>75</v>
      </c>
      <c r="E123" s="25">
        <v>1</v>
      </c>
      <c r="F123" s="25">
        <f>Table24[[#This Row],[QUANTITY]]*VLOOKUP(Table24[[#This Row],[PRODUCTS]],Table3[],2,FALSE)</f>
        <v>8</v>
      </c>
      <c r="G123" s="25">
        <f>Table24[[#This Row],[TOTAL]]-Table24[[#This Row],[QUANTITY]]*VLOOKUP(Table24[[#This Row],[PRODUCTS]],Table3[],5,FALSE)</f>
        <v>3</v>
      </c>
      <c r="H123"/>
    </row>
    <row r="124" spans="1:8" x14ac:dyDescent="0.3">
      <c r="A124" s="53">
        <v>20210123</v>
      </c>
      <c r="B124" s="25">
        <v>23664569</v>
      </c>
      <c r="C124" s="44">
        <v>44319</v>
      </c>
      <c r="D124" s="25" t="s">
        <v>92</v>
      </c>
      <c r="E124" s="25">
        <v>9</v>
      </c>
      <c r="F124" s="25">
        <f>Table24[[#This Row],[QUANTITY]]*VLOOKUP(Table24[[#This Row],[PRODUCTS]],Table3[],2,FALSE)</f>
        <v>54</v>
      </c>
      <c r="G124" s="25">
        <f>Table24[[#This Row],[TOTAL]]-Table24[[#This Row],[QUANTITY]]*VLOOKUP(Table24[[#This Row],[PRODUCTS]],Table3[],5,FALSE)</f>
        <v>27</v>
      </c>
      <c r="H124"/>
    </row>
    <row r="125" spans="1:8" x14ac:dyDescent="0.3">
      <c r="A125" s="53">
        <v>20210124</v>
      </c>
      <c r="B125" s="54">
        <v>56265989</v>
      </c>
      <c r="C125" s="44">
        <v>44320</v>
      </c>
      <c r="D125" s="25" t="s">
        <v>79</v>
      </c>
      <c r="E125" s="25">
        <v>1</v>
      </c>
      <c r="F125" s="25">
        <f>Table24[[#This Row],[QUANTITY]]*VLOOKUP(Table24[[#This Row],[PRODUCTS]],Table3[],2,FALSE)</f>
        <v>7</v>
      </c>
      <c r="G125" s="25">
        <f>Table24[[#This Row],[TOTAL]]-Table24[[#This Row],[QUANTITY]]*VLOOKUP(Table24[[#This Row],[PRODUCTS]],Table3[],5,FALSE)</f>
        <v>5.5</v>
      </c>
      <c r="H125"/>
    </row>
    <row r="126" spans="1:8" x14ac:dyDescent="0.3">
      <c r="A126" s="53">
        <v>20210125</v>
      </c>
      <c r="B126" s="25">
        <v>74548969</v>
      </c>
      <c r="C126" s="44">
        <v>44321</v>
      </c>
      <c r="D126" s="25" t="s">
        <v>75</v>
      </c>
      <c r="E126" s="25">
        <v>2</v>
      </c>
      <c r="F126" s="25">
        <f>Table24[[#This Row],[QUANTITY]]*VLOOKUP(Table24[[#This Row],[PRODUCTS]],Table3[],2,FALSE)</f>
        <v>16</v>
      </c>
      <c r="G126" s="25">
        <f>Table24[[#This Row],[TOTAL]]-Table24[[#This Row],[QUANTITY]]*VLOOKUP(Table24[[#This Row],[PRODUCTS]],Table3[],5,FALSE)</f>
        <v>6</v>
      </c>
      <c r="H126"/>
    </row>
    <row r="127" spans="1:8" x14ac:dyDescent="0.3">
      <c r="A127" s="53">
        <v>20210126</v>
      </c>
      <c r="B127" s="25">
        <v>71239346</v>
      </c>
      <c r="C127" s="44">
        <v>44322</v>
      </c>
      <c r="D127" s="25" t="s">
        <v>94</v>
      </c>
      <c r="E127" s="25">
        <v>2</v>
      </c>
      <c r="F127" s="25">
        <f>Table24[[#This Row],[QUANTITY]]*VLOOKUP(Table24[[#This Row],[PRODUCTS]],Table3[],2,FALSE)</f>
        <v>14</v>
      </c>
      <c r="G127" s="25">
        <f>Table24[[#This Row],[TOTAL]]-Table24[[#This Row],[QUANTITY]]*VLOOKUP(Table24[[#This Row],[PRODUCTS]],Table3[],5,FALSE)</f>
        <v>11</v>
      </c>
      <c r="H127"/>
    </row>
    <row r="128" spans="1:8" x14ac:dyDescent="0.3">
      <c r="A128" s="53">
        <v>20210127</v>
      </c>
      <c r="B128" s="25">
        <v>78901236</v>
      </c>
      <c r="C128" s="44">
        <v>44323</v>
      </c>
      <c r="D128" s="25" t="s">
        <v>76</v>
      </c>
      <c r="E128" s="25">
        <v>22</v>
      </c>
      <c r="F128" s="25">
        <f>Table24[[#This Row],[QUANTITY]]*VLOOKUP(Table24[[#This Row],[PRODUCTS]],Table3[],2,FALSE)</f>
        <v>176</v>
      </c>
      <c r="G128" s="25">
        <f>Table24[[#This Row],[TOTAL]]-Table24[[#This Row],[QUANTITY]]*VLOOKUP(Table24[[#This Row],[PRODUCTS]],Table3[],5,FALSE)</f>
        <v>132</v>
      </c>
      <c r="H128"/>
    </row>
    <row r="129" spans="1:8" x14ac:dyDescent="0.3">
      <c r="A129" s="53">
        <v>20210128</v>
      </c>
      <c r="B129" s="25">
        <v>67859123</v>
      </c>
      <c r="C129" s="44">
        <v>44323</v>
      </c>
      <c r="D129" s="25" t="s">
        <v>86</v>
      </c>
      <c r="E129" s="25">
        <v>26</v>
      </c>
      <c r="F129" s="25">
        <f>Table24[[#This Row],[QUANTITY]]*VLOOKUP(Table24[[#This Row],[PRODUCTS]],Table3[],2,FALSE)</f>
        <v>312</v>
      </c>
      <c r="G129" s="25">
        <f>Table24[[#This Row],[TOTAL]]-Table24[[#This Row],[QUANTITY]]*VLOOKUP(Table24[[#This Row],[PRODUCTS]],Table3[],5,FALSE)</f>
        <v>260</v>
      </c>
      <c r="H129"/>
    </row>
    <row r="130" spans="1:8" x14ac:dyDescent="0.3">
      <c r="A130" s="53">
        <v>20210129</v>
      </c>
      <c r="B130" s="25">
        <v>78901236</v>
      </c>
      <c r="C130" s="44">
        <v>44325</v>
      </c>
      <c r="D130" s="25" t="s">
        <v>88</v>
      </c>
      <c r="E130" s="25">
        <v>1</v>
      </c>
      <c r="F130" s="25">
        <f>Table24[[#This Row],[QUANTITY]]*VLOOKUP(Table24[[#This Row],[PRODUCTS]],Table3[],2,FALSE)</f>
        <v>10</v>
      </c>
      <c r="G130" s="25">
        <f>Table24[[#This Row],[TOTAL]]-Table24[[#This Row],[QUANTITY]]*VLOOKUP(Table24[[#This Row],[PRODUCTS]],Table3[],5,FALSE)</f>
        <v>8</v>
      </c>
      <c r="H130"/>
    </row>
    <row r="131" spans="1:8" x14ac:dyDescent="0.3">
      <c r="A131" s="53">
        <v>20210130</v>
      </c>
      <c r="B131" s="25">
        <v>34567126</v>
      </c>
      <c r="C131" s="44">
        <v>44326</v>
      </c>
      <c r="D131" s="25" t="s">
        <v>92</v>
      </c>
      <c r="E131" s="25">
        <v>1</v>
      </c>
      <c r="F131" s="25">
        <f>Table24[[#This Row],[QUANTITY]]*VLOOKUP(Table24[[#This Row],[PRODUCTS]],Table3[],2,FALSE)</f>
        <v>6</v>
      </c>
      <c r="G131" s="25">
        <f>Table24[[#This Row],[TOTAL]]-Table24[[#This Row],[QUANTITY]]*VLOOKUP(Table24[[#This Row],[PRODUCTS]],Table3[],5,FALSE)</f>
        <v>3</v>
      </c>
      <c r="H131"/>
    </row>
    <row r="132" spans="1:8" x14ac:dyDescent="0.3">
      <c r="A132" s="53">
        <v>20210131</v>
      </c>
      <c r="B132" s="25">
        <v>78901236</v>
      </c>
      <c r="C132" s="44">
        <v>44327</v>
      </c>
      <c r="D132" s="25" t="s">
        <v>97</v>
      </c>
      <c r="E132" s="25">
        <v>3</v>
      </c>
      <c r="F132" s="25">
        <f>Table24[[#This Row],[QUANTITY]]*VLOOKUP(Table24[[#This Row],[PRODUCTS]],Table3[],2,FALSE)</f>
        <v>15</v>
      </c>
      <c r="G132" s="25">
        <f>Table24[[#This Row],[TOTAL]]-Table24[[#This Row],[QUANTITY]]*VLOOKUP(Table24[[#This Row],[PRODUCTS]],Table3[],5,FALSE)</f>
        <v>9</v>
      </c>
      <c r="H132"/>
    </row>
    <row r="133" spans="1:8" x14ac:dyDescent="0.3">
      <c r="A133" s="53">
        <v>20210132</v>
      </c>
      <c r="B133" s="54">
        <v>45664499</v>
      </c>
      <c r="C133" s="44">
        <v>44328</v>
      </c>
      <c r="D133" s="25" t="s">
        <v>76</v>
      </c>
      <c r="E133" s="25">
        <v>5</v>
      </c>
      <c r="F133" s="25">
        <f>Table24[[#This Row],[QUANTITY]]*VLOOKUP(Table24[[#This Row],[PRODUCTS]],Table3[],2,FALSE)</f>
        <v>40</v>
      </c>
      <c r="G133" s="25">
        <f>Table24[[#This Row],[TOTAL]]-Table24[[#This Row],[QUANTITY]]*VLOOKUP(Table24[[#This Row],[PRODUCTS]],Table3[],5,FALSE)</f>
        <v>30</v>
      </c>
      <c r="H133"/>
    </row>
    <row r="134" spans="1:8" x14ac:dyDescent="0.3">
      <c r="A134" s="53">
        <v>20210133</v>
      </c>
      <c r="B134" s="25">
        <v>74523127</v>
      </c>
      <c r="C134" s="44">
        <v>44329</v>
      </c>
      <c r="D134" s="25" t="s">
        <v>90</v>
      </c>
      <c r="E134" s="25">
        <v>1</v>
      </c>
      <c r="F134" s="25">
        <f>Table24[[#This Row],[QUANTITY]]*VLOOKUP(Table24[[#This Row],[PRODUCTS]],Table3[],2,FALSE)</f>
        <v>10</v>
      </c>
      <c r="G134" s="25">
        <f>Table24[[#This Row],[TOTAL]]-Table24[[#This Row],[QUANTITY]]*VLOOKUP(Table24[[#This Row],[PRODUCTS]],Table3[],5,FALSE)</f>
        <v>5</v>
      </c>
      <c r="H134"/>
    </row>
    <row r="135" spans="1:8" x14ac:dyDescent="0.3">
      <c r="A135" s="53">
        <v>20210134</v>
      </c>
      <c r="B135" s="25">
        <v>74523127</v>
      </c>
      <c r="C135" s="44">
        <v>44330</v>
      </c>
      <c r="D135" s="25" t="s">
        <v>78</v>
      </c>
      <c r="E135" s="25">
        <v>21</v>
      </c>
      <c r="F135" s="25">
        <f>Table24[[#This Row],[QUANTITY]]*VLOOKUP(Table24[[#This Row],[PRODUCTS]],Table3[],2,FALSE)</f>
        <v>168</v>
      </c>
      <c r="G135" s="25">
        <f>Table24[[#This Row],[TOTAL]]-Table24[[#This Row],[QUANTITY]]*VLOOKUP(Table24[[#This Row],[PRODUCTS]],Table3[],5,FALSE)</f>
        <v>126</v>
      </c>
      <c r="H135"/>
    </row>
    <row r="136" spans="1:8" x14ac:dyDescent="0.3">
      <c r="A136" s="53">
        <v>20210135</v>
      </c>
      <c r="B136" s="54">
        <v>11144727</v>
      </c>
      <c r="C136" s="44">
        <v>44330</v>
      </c>
      <c r="D136" s="25" t="s">
        <v>98</v>
      </c>
      <c r="E136" s="25">
        <v>8</v>
      </c>
      <c r="F136" s="25">
        <f>Table24[[#This Row],[QUANTITY]]*VLOOKUP(Table24[[#This Row],[PRODUCTS]],Table3[],2,FALSE)</f>
        <v>16</v>
      </c>
      <c r="G136" s="25">
        <f>Table24[[#This Row],[TOTAL]]-Table24[[#This Row],[QUANTITY]]*VLOOKUP(Table24[[#This Row],[PRODUCTS]],Table3[],5,FALSE)</f>
        <v>4</v>
      </c>
      <c r="H136"/>
    </row>
    <row r="137" spans="1:8" x14ac:dyDescent="0.3">
      <c r="A137" s="53">
        <v>20210136</v>
      </c>
      <c r="B137" s="25">
        <v>56698749</v>
      </c>
      <c r="C137" s="44">
        <v>44332</v>
      </c>
      <c r="D137" s="25" t="s">
        <v>81</v>
      </c>
      <c r="E137" s="25">
        <v>8</v>
      </c>
      <c r="F137" s="25">
        <f>Table24[[#This Row],[QUANTITY]]*VLOOKUP(Table24[[#This Row],[PRODUCTS]],Table3[],2,FALSE)</f>
        <v>56</v>
      </c>
      <c r="G137" s="25">
        <f>Table24[[#This Row],[TOTAL]]-Table24[[#This Row],[QUANTITY]]*VLOOKUP(Table24[[#This Row],[PRODUCTS]],Table3[],5,FALSE)</f>
        <v>24</v>
      </c>
      <c r="H137"/>
    </row>
    <row r="138" spans="1:8" x14ac:dyDescent="0.3">
      <c r="A138" s="53">
        <v>20210137</v>
      </c>
      <c r="B138" s="54">
        <v>56267123</v>
      </c>
      <c r="C138" s="44">
        <v>44333</v>
      </c>
      <c r="D138" s="25" t="s">
        <v>80</v>
      </c>
      <c r="E138" s="25">
        <v>1</v>
      </c>
      <c r="F138" s="25">
        <f>Table24[[#This Row],[QUANTITY]]*VLOOKUP(Table24[[#This Row],[PRODUCTS]],Table3[],2,FALSE)</f>
        <v>7</v>
      </c>
      <c r="G138" s="25">
        <f>Table24[[#This Row],[TOTAL]]-Table24[[#This Row],[QUANTITY]]*VLOOKUP(Table24[[#This Row],[PRODUCTS]],Table3[],5,FALSE)</f>
        <v>2</v>
      </c>
      <c r="H138"/>
    </row>
    <row r="139" spans="1:8" x14ac:dyDescent="0.3">
      <c r="A139" s="53">
        <v>20210138</v>
      </c>
      <c r="B139" s="25">
        <v>78901236</v>
      </c>
      <c r="C139" s="44">
        <v>44334</v>
      </c>
      <c r="D139" s="25" t="s">
        <v>91</v>
      </c>
      <c r="E139" s="25">
        <v>18</v>
      </c>
      <c r="F139" s="25">
        <f>Table24[[#This Row],[QUANTITY]]*VLOOKUP(Table24[[#This Row],[PRODUCTS]],Table3[],2,FALSE)</f>
        <v>108</v>
      </c>
      <c r="G139" s="25">
        <f>Table24[[#This Row],[TOTAL]]-Table24[[#This Row],[QUANTITY]]*VLOOKUP(Table24[[#This Row],[PRODUCTS]],Table3[],5,FALSE)</f>
        <v>72</v>
      </c>
      <c r="H139"/>
    </row>
    <row r="140" spans="1:8" x14ac:dyDescent="0.3">
      <c r="A140" s="53">
        <v>20210139</v>
      </c>
      <c r="B140" s="54">
        <v>74321569</v>
      </c>
      <c r="C140" s="44">
        <v>44335</v>
      </c>
      <c r="D140" s="25" t="s">
        <v>93</v>
      </c>
      <c r="E140" s="25">
        <v>1</v>
      </c>
      <c r="F140" s="25">
        <f>Table24[[#This Row],[QUANTITY]]*VLOOKUP(Table24[[#This Row],[PRODUCTS]],Table3[],2,FALSE)</f>
        <v>6</v>
      </c>
      <c r="G140" s="25">
        <f>Table24[[#This Row],[TOTAL]]-Table24[[#This Row],[QUANTITY]]*VLOOKUP(Table24[[#This Row],[PRODUCTS]],Table3[],5,FALSE)</f>
        <v>4</v>
      </c>
      <c r="H140"/>
    </row>
    <row r="141" spans="1:8" x14ac:dyDescent="0.3">
      <c r="A141" s="53">
        <v>20210140</v>
      </c>
      <c r="B141" s="25">
        <v>90123128</v>
      </c>
      <c r="C141" s="44">
        <v>44336</v>
      </c>
      <c r="D141" s="25" t="s">
        <v>80</v>
      </c>
      <c r="E141" s="25">
        <v>10</v>
      </c>
      <c r="F141" s="25">
        <f>Table24[[#This Row],[QUANTITY]]*VLOOKUP(Table24[[#This Row],[PRODUCTS]],Table3[],2,FALSE)</f>
        <v>70</v>
      </c>
      <c r="G141" s="25">
        <f>Table24[[#This Row],[TOTAL]]-Table24[[#This Row],[QUANTITY]]*VLOOKUP(Table24[[#This Row],[PRODUCTS]],Table3[],5,FALSE)</f>
        <v>20</v>
      </c>
      <c r="H141"/>
    </row>
    <row r="142" spans="1:8" x14ac:dyDescent="0.3">
      <c r="A142" s="53">
        <v>20210141</v>
      </c>
      <c r="B142" s="25">
        <v>56265989</v>
      </c>
      <c r="C142" s="44">
        <v>44337</v>
      </c>
      <c r="D142" s="25" t="s">
        <v>80</v>
      </c>
      <c r="E142" s="25">
        <v>10</v>
      </c>
      <c r="F142" s="25">
        <f>Table24[[#This Row],[QUANTITY]]*VLOOKUP(Table24[[#This Row],[PRODUCTS]],Table3[],2,FALSE)</f>
        <v>70</v>
      </c>
      <c r="G142" s="25">
        <f>Table24[[#This Row],[TOTAL]]-Table24[[#This Row],[QUANTITY]]*VLOOKUP(Table24[[#This Row],[PRODUCTS]],Table3[],5,FALSE)</f>
        <v>20</v>
      </c>
      <c r="H142"/>
    </row>
    <row r="143" spans="1:8" x14ac:dyDescent="0.3">
      <c r="A143" s="53">
        <v>20210142</v>
      </c>
      <c r="B143" s="25">
        <v>34569727</v>
      </c>
      <c r="C143" s="44">
        <v>44337</v>
      </c>
      <c r="D143" s="25" t="s">
        <v>93</v>
      </c>
      <c r="E143" s="25">
        <v>5</v>
      </c>
      <c r="F143" s="25">
        <f>Table24[[#This Row],[QUANTITY]]*VLOOKUP(Table24[[#This Row],[PRODUCTS]],Table3[],2,FALSE)</f>
        <v>30</v>
      </c>
      <c r="G143" s="25">
        <f>Table24[[#This Row],[TOTAL]]-Table24[[#This Row],[QUANTITY]]*VLOOKUP(Table24[[#This Row],[PRODUCTS]],Table3[],5,FALSE)</f>
        <v>20</v>
      </c>
      <c r="H143"/>
    </row>
    <row r="144" spans="1:8" x14ac:dyDescent="0.3">
      <c r="A144" s="53">
        <v>20210143</v>
      </c>
      <c r="B144" s="54">
        <v>56125649</v>
      </c>
      <c r="C144" s="44">
        <v>44339</v>
      </c>
      <c r="D144" s="25" t="s">
        <v>79</v>
      </c>
      <c r="E144" s="25">
        <v>1</v>
      </c>
      <c r="F144" s="25">
        <f>Table24[[#This Row],[QUANTITY]]*VLOOKUP(Table24[[#This Row],[PRODUCTS]],Table3[],2,FALSE)</f>
        <v>7</v>
      </c>
      <c r="G144" s="25">
        <f>Table24[[#This Row],[TOTAL]]-Table24[[#This Row],[QUANTITY]]*VLOOKUP(Table24[[#This Row],[PRODUCTS]],Table3[],5,FALSE)</f>
        <v>5.5</v>
      </c>
      <c r="H144"/>
    </row>
    <row r="145" spans="1:9" x14ac:dyDescent="0.3">
      <c r="A145" s="53">
        <v>20210144</v>
      </c>
      <c r="B145" s="25">
        <v>74523127</v>
      </c>
      <c r="C145" s="44">
        <v>44340</v>
      </c>
      <c r="D145" s="25" t="s">
        <v>97</v>
      </c>
      <c r="E145" s="25">
        <v>5</v>
      </c>
      <c r="F145" s="25">
        <f>Table24[[#This Row],[QUANTITY]]*VLOOKUP(Table24[[#This Row],[PRODUCTS]],Table3[],2,FALSE)</f>
        <v>25</v>
      </c>
      <c r="G145" s="25">
        <f>Table24[[#This Row],[TOTAL]]-Table24[[#This Row],[QUANTITY]]*VLOOKUP(Table24[[#This Row],[PRODUCTS]],Table3[],5,FALSE)</f>
        <v>15</v>
      </c>
      <c r="H145"/>
    </row>
    <row r="146" spans="1:9" x14ac:dyDescent="0.3">
      <c r="A146" s="53">
        <v>20210145</v>
      </c>
      <c r="B146" s="25">
        <v>23664569</v>
      </c>
      <c r="C146" s="44">
        <v>44341</v>
      </c>
      <c r="D146" s="25" t="s">
        <v>97</v>
      </c>
      <c r="E146" s="25">
        <v>15</v>
      </c>
      <c r="F146" s="25">
        <f>Table24[[#This Row],[QUANTITY]]*VLOOKUP(Table24[[#This Row],[PRODUCTS]],Table3[],2,FALSE)</f>
        <v>75</v>
      </c>
      <c r="G146" s="25">
        <f>Table24[[#This Row],[TOTAL]]-Table24[[#This Row],[QUANTITY]]*VLOOKUP(Table24[[#This Row],[PRODUCTS]],Table3[],5,FALSE)</f>
        <v>45</v>
      </c>
      <c r="H146"/>
    </row>
    <row r="147" spans="1:9" x14ac:dyDescent="0.3">
      <c r="A147" s="53">
        <v>20210146</v>
      </c>
      <c r="B147" s="25">
        <v>65445239</v>
      </c>
      <c r="C147" s="44">
        <v>44342</v>
      </c>
      <c r="D147" s="25" t="s">
        <v>84</v>
      </c>
      <c r="E147" s="25">
        <v>15</v>
      </c>
      <c r="F147" s="25">
        <f>Table24[[#This Row],[QUANTITY]]*VLOOKUP(Table24[[#This Row],[PRODUCTS]],Table3[],2,FALSE)</f>
        <v>120</v>
      </c>
      <c r="G147" s="25">
        <f>Table24[[#This Row],[TOTAL]]-Table24[[#This Row],[QUANTITY]]*VLOOKUP(Table24[[#This Row],[PRODUCTS]],Table3[],5,FALSE)</f>
        <v>97.5</v>
      </c>
      <c r="H147"/>
    </row>
    <row r="148" spans="1:9" x14ac:dyDescent="0.3">
      <c r="A148" s="53">
        <v>20210147</v>
      </c>
      <c r="B148" s="25">
        <v>74548969</v>
      </c>
      <c r="C148" s="44">
        <v>44343</v>
      </c>
      <c r="D148" s="25" t="s">
        <v>77</v>
      </c>
      <c r="E148" s="25">
        <v>25</v>
      </c>
      <c r="F148" s="25">
        <f>Table24[[#This Row],[QUANTITY]]*VLOOKUP(Table24[[#This Row],[PRODUCTS]],Table3[],2,FALSE)</f>
        <v>200</v>
      </c>
      <c r="G148" s="25">
        <f>Table24[[#This Row],[TOTAL]]-Table24[[#This Row],[QUANTITY]]*VLOOKUP(Table24[[#This Row],[PRODUCTS]],Table3[],5,FALSE)</f>
        <v>125</v>
      </c>
      <c r="H148"/>
    </row>
    <row r="149" spans="1:9" x14ac:dyDescent="0.3">
      <c r="A149" s="53">
        <v>20210148</v>
      </c>
      <c r="B149" s="25">
        <v>56125649</v>
      </c>
      <c r="C149" s="44">
        <v>44344</v>
      </c>
      <c r="D149" s="25" t="s">
        <v>82</v>
      </c>
      <c r="E149" s="25">
        <v>2</v>
      </c>
      <c r="F149" s="25">
        <f>Table24[[#This Row],[QUANTITY]]*VLOOKUP(Table24[[#This Row],[PRODUCTS]],Table3[],2,FALSE)</f>
        <v>16</v>
      </c>
      <c r="G149" s="25">
        <f>Table24[[#This Row],[TOTAL]]-Table24[[#This Row],[QUANTITY]]*VLOOKUP(Table24[[#This Row],[PRODUCTS]],Table3[],5,FALSE)</f>
        <v>10</v>
      </c>
      <c r="H149"/>
    </row>
    <row r="150" spans="1:9" x14ac:dyDescent="0.3">
      <c r="A150" s="53">
        <v>20210149</v>
      </c>
      <c r="B150" s="25">
        <v>78901236</v>
      </c>
      <c r="C150" s="44">
        <v>44344</v>
      </c>
      <c r="D150" s="25" t="s">
        <v>98</v>
      </c>
      <c r="E150" s="25">
        <v>3</v>
      </c>
      <c r="F150" s="25">
        <f>Table24[[#This Row],[QUANTITY]]*VLOOKUP(Table24[[#This Row],[PRODUCTS]],Table3[],2,FALSE)</f>
        <v>6</v>
      </c>
      <c r="G150" s="25">
        <f>Table24[[#This Row],[TOTAL]]-Table24[[#This Row],[QUANTITY]]*VLOOKUP(Table24[[#This Row],[PRODUCTS]],Table3[],5,FALSE)</f>
        <v>1.5</v>
      </c>
      <c r="H150"/>
    </row>
    <row r="151" spans="1:9" x14ac:dyDescent="0.3">
      <c r="A151" s="53">
        <v>20210150</v>
      </c>
      <c r="B151" s="54">
        <v>12865569</v>
      </c>
      <c r="C151" s="44">
        <v>44346</v>
      </c>
      <c r="D151" s="25" t="s">
        <v>77</v>
      </c>
      <c r="E151" s="25">
        <v>25</v>
      </c>
      <c r="F151" s="25">
        <f>Table24[[#This Row],[QUANTITY]]*VLOOKUP(Table24[[#This Row],[PRODUCTS]],Table3[],2,FALSE)</f>
        <v>200</v>
      </c>
      <c r="G151" s="25">
        <f>Table24[[#This Row],[TOTAL]]-Table24[[#This Row],[QUANTITY]]*VLOOKUP(Table24[[#This Row],[PRODUCTS]],Table3[],5,FALSE)</f>
        <v>125</v>
      </c>
      <c r="H151"/>
      <c r="I151" s="71"/>
    </row>
    <row r="152" spans="1:9" x14ac:dyDescent="0.3">
      <c r="A152" s="53">
        <v>20210151</v>
      </c>
      <c r="B152" s="25">
        <v>12354238</v>
      </c>
      <c r="C152" s="44">
        <v>44347</v>
      </c>
      <c r="D152" s="25" t="s">
        <v>84</v>
      </c>
      <c r="E152" s="25">
        <v>22</v>
      </c>
      <c r="F152" s="25">
        <f>Table24[[#This Row],[QUANTITY]]*VLOOKUP(Table24[[#This Row],[PRODUCTS]],Table3[],2,FALSE)</f>
        <v>176</v>
      </c>
      <c r="G152" s="25">
        <f>Table24[[#This Row],[TOTAL]]-Table24[[#This Row],[QUANTITY]]*VLOOKUP(Table24[[#This Row],[PRODUCTS]],Table3[],5,FALSE)</f>
        <v>143</v>
      </c>
      <c r="H152"/>
    </row>
    <row r="153" spans="1:9" x14ac:dyDescent="0.3">
      <c r="A153" s="53">
        <v>20210152</v>
      </c>
      <c r="B153" s="25">
        <v>56698749</v>
      </c>
      <c r="C153" s="44">
        <v>44348</v>
      </c>
      <c r="D153" s="25" t="s">
        <v>88</v>
      </c>
      <c r="E153" s="25">
        <v>10</v>
      </c>
      <c r="F153" s="25">
        <f>Table24[[#This Row],[QUANTITY]]*VLOOKUP(Table24[[#This Row],[PRODUCTS]],Table3[],2,FALSE)</f>
        <v>100</v>
      </c>
      <c r="G153" s="25">
        <f>Table24[[#This Row],[TOTAL]]-Table24[[#This Row],[QUANTITY]]*VLOOKUP(Table24[[#This Row],[PRODUCTS]],Table3[],5,FALSE)</f>
        <v>80</v>
      </c>
      <c r="H153"/>
    </row>
    <row r="154" spans="1:9" x14ac:dyDescent="0.3">
      <c r="A154" s="53">
        <v>20210153</v>
      </c>
      <c r="B154" s="54">
        <v>74654239</v>
      </c>
      <c r="C154" s="44">
        <v>44349</v>
      </c>
      <c r="D154" s="25" t="s">
        <v>81</v>
      </c>
      <c r="E154" s="25">
        <v>10</v>
      </c>
      <c r="F154" s="25">
        <f>Table24[[#This Row],[QUANTITY]]*VLOOKUP(Table24[[#This Row],[PRODUCTS]],Table3[],2,FALSE)</f>
        <v>70</v>
      </c>
      <c r="G154" s="25">
        <f>Table24[[#This Row],[TOTAL]]-Table24[[#This Row],[QUANTITY]]*VLOOKUP(Table24[[#This Row],[PRODUCTS]],Table3[],5,FALSE)</f>
        <v>30</v>
      </c>
      <c r="H154"/>
    </row>
    <row r="155" spans="1:9" x14ac:dyDescent="0.3">
      <c r="A155" s="53">
        <v>20210154</v>
      </c>
      <c r="B155" s="25">
        <v>23664569</v>
      </c>
      <c r="C155" s="44">
        <v>44350</v>
      </c>
      <c r="D155" s="25" t="s">
        <v>97</v>
      </c>
      <c r="E155" s="25">
        <v>26</v>
      </c>
      <c r="F155" s="25">
        <f>Table24[[#This Row],[QUANTITY]]*VLOOKUP(Table24[[#This Row],[PRODUCTS]],Table3[],2,FALSE)</f>
        <v>130</v>
      </c>
      <c r="G155" s="25">
        <f>Table24[[#This Row],[TOTAL]]-Table24[[#This Row],[QUANTITY]]*VLOOKUP(Table24[[#This Row],[PRODUCTS]],Table3[],5,FALSE)</f>
        <v>78</v>
      </c>
      <c r="H155"/>
    </row>
    <row r="156" spans="1:9" x14ac:dyDescent="0.3">
      <c r="A156" s="53">
        <v>20210155</v>
      </c>
      <c r="B156" s="25">
        <v>34567126</v>
      </c>
      <c r="C156" s="44">
        <v>44351</v>
      </c>
      <c r="D156" s="25" t="s">
        <v>80</v>
      </c>
      <c r="E156" s="25">
        <v>10</v>
      </c>
      <c r="F156" s="25">
        <f>Table24[[#This Row],[QUANTITY]]*VLOOKUP(Table24[[#This Row],[PRODUCTS]],Table3[],2,FALSE)</f>
        <v>70</v>
      </c>
      <c r="G156" s="25">
        <f>Table24[[#This Row],[TOTAL]]-Table24[[#This Row],[QUANTITY]]*VLOOKUP(Table24[[#This Row],[PRODUCTS]],Table3[],5,FALSE)</f>
        <v>20</v>
      </c>
      <c r="H156"/>
    </row>
    <row r="157" spans="1:9" x14ac:dyDescent="0.3">
      <c r="A157" s="53">
        <v>20210156</v>
      </c>
      <c r="B157" s="25">
        <v>78901236</v>
      </c>
      <c r="C157" s="44">
        <v>44351</v>
      </c>
      <c r="D157" s="25" t="s">
        <v>92</v>
      </c>
      <c r="E157" s="25">
        <v>15</v>
      </c>
      <c r="F157" s="25">
        <f>Table24[[#This Row],[QUANTITY]]*VLOOKUP(Table24[[#This Row],[PRODUCTS]],Table3[],2,FALSE)</f>
        <v>90</v>
      </c>
      <c r="G157" s="25">
        <f>Table24[[#This Row],[TOTAL]]-Table24[[#This Row],[QUANTITY]]*VLOOKUP(Table24[[#This Row],[PRODUCTS]],Table3[],5,FALSE)</f>
        <v>45</v>
      </c>
      <c r="H157"/>
    </row>
    <row r="158" spans="1:9" x14ac:dyDescent="0.3">
      <c r="A158" s="53">
        <v>20210157</v>
      </c>
      <c r="B158" s="25">
        <v>74321569</v>
      </c>
      <c r="C158" s="44">
        <v>44353</v>
      </c>
      <c r="D158" s="25" t="s">
        <v>93</v>
      </c>
      <c r="E158" s="25">
        <v>1</v>
      </c>
      <c r="F158" s="25">
        <f>Table24[[#This Row],[QUANTITY]]*VLOOKUP(Table24[[#This Row],[PRODUCTS]],Table3[],2,FALSE)</f>
        <v>6</v>
      </c>
      <c r="G158" s="25">
        <f>Table24[[#This Row],[TOTAL]]-Table24[[#This Row],[QUANTITY]]*VLOOKUP(Table24[[#This Row],[PRODUCTS]],Table3[],5,FALSE)</f>
        <v>4</v>
      </c>
      <c r="H158"/>
    </row>
    <row r="159" spans="1:9" x14ac:dyDescent="0.3">
      <c r="A159" s="53">
        <v>20210158</v>
      </c>
      <c r="B159" s="54">
        <v>12642569</v>
      </c>
      <c r="C159" s="44">
        <v>44354</v>
      </c>
      <c r="D159" s="25" t="s">
        <v>82</v>
      </c>
      <c r="E159" s="25">
        <v>8</v>
      </c>
      <c r="F159" s="25">
        <f>Table24[[#This Row],[QUANTITY]]*VLOOKUP(Table24[[#This Row],[PRODUCTS]],Table3[],2,FALSE)</f>
        <v>64</v>
      </c>
      <c r="G159" s="25">
        <f>Table24[[#This Row],[TOTAL]]-Table24[[#This Row],[QUANTITY]]*VLOOKUP(Table24[[#This Row],[PRODUCTS]],Table3[],5,FALSE)</f>
        <v>40</v>
      </c>
      <c r="H159"/>
    </row>
    <row r="160" spans="1:9" x14ac:dyDescent="0.3">
      <c r="A160" s="53">
        <v>20210159</v>
      </c>
      <c r="B160" s="54">
        <v>45664499</v>
      </c>
      <c r="C160" s="44">
        <v>44355</v>
      </c>
      <c r="D160" s="25" t="s">
        <v>85</v>
      </c>
      <c r="E160" s="25">
        <v>5</v>
      </c>
      <c r="F160" s="25">
        <f>Table24[[#This Row],[QUANTITY]]*VLOOKUP(Table24[[#This Row],[PRODUCTS]],Table3[],2,FALSE)</f>
        <v>40</v>
      </c>
      <c r="G160" s="25">
        <f>Table24[[#This Row],[TOTAL]]-Table24[[#This Row],[QUANTITY]]*VLOOKUP(Table24[[#This Row],[PRODUCTS]],Table3[],5,FALSE)</f>
        <v>15</v>
      </c>
      <c r="H160"/>
    </row>
    <row r="161" spans="1:8" x14ac:dyDescent="0.3">
      <c r="A161" s="53">
        <v>20210160</v>
      </c>
      <c r="B161" s="25">
        <v>65445239</v>
      </c>
      <c r="C161" s="44">
        <v>44356</v>
      </c>
      <c r="D161" s="25" t="s">
        <v>91</v>
      </c>
      <c r="E161" s="25">
        <v>7</v>
      </c>
      <c r="F161" s="25">
        <f>Table24[[#This Row],[QUANTITY]]*VLOOKUP(Table24[[#This Row],[PRODUCTS]],Table3[],2,FALSE)</f>
        <v>42</v>
      </c>
      <c r="G161" s="25">
        <f>Table24[[#This Row],[TOTAL]]-Table24[[#This Row],[QUANTITY]]*VLOOKUP(Table24[[#This Row],[PRODUCTS]],Table3[],5,FALSE)</f>
        <v>28</v>
      </c>
      <c r="H161"/>
    </row>
    <row r="162" spans="1:8" x14ac:dyDescent="0.3">
      <c r="A162" s="53">
        <v>20210161</v>
      </c>
      <c r="B162" s="25">
        <v>56654239</v>
      </c>
      <c r="C162" s="44">
        <v>44357</v>
      </c>
      <c r="D162" s="25" t="s">
        <v>88</v>
      </c>
      <c r="E162" s="25">
        <v>1</v>
      </c>
      <c r="F162" s="25">
        <f>Table24[[#This Row],[QUANTITY]]*VLOOKUP(Table24[[#This Row],[PRODUCTS]],Table3[],2,FALSE)</f>
        <v>10</v>
      </c>
      <c r="G162" s="25">
        <f>Table24[[#This Row],[TOTAL]]-Table24[[#This Row],[QUANTITY]]*VLOOKUP(Table24[[#This Row],[PRODUCTS]],Table3[],5,FALSE)</f>
        <v>8</v>
      </c>
      <c r="H162"/>
    </row>
    <row r="163" spans="1:8" x14ac:dyDescent="0.3">
      <c r="A163" s="53">
        <v>20210162</v>
      </c>
      <c r="B163" s="25">
        <v>71239346</v>
      </c>
      <c r="C163" s="44">
        <v>44358</v>
      </c>
      <c r="D163" s="25" t="s">
        <v>87</v>
      </c>
      <c r="E163" s="25">
        <v>10</v>
      </c>
      <c r="F163" s="25">
        <f>Table24[[#This Row],[QUANTITY]]*VLOOKUP(Table24[[#This Row],[PRODUCTS]],Table3[],2,FALSE)</f>
        <v>100</v>
      </c>
      <c r="G163" s="25">
        <f>Table24[[#This Row],[TOTAL]]-Table24[[#This Row],[QUANTITY]]*VLOOKUP(Table24[[#This Row],[PRODUCTS]],Table3[],5,FALSE)</f>
        <v>70</v>
      </c>
      <c r="H163"/>
    </row>
    <row r="164" spans="1:8" x14ac:dyDescent="0.3">
      <c r="A164" s="53">
        <v>20210163</v>
      </c>
      <c r="B164" s="54">
        <v>45664499</v>
      </c>
      <c r="C164" s="44">
        <v>44358</v>
      </c>
      <c r="D164" s="25" t="s">
        <v>80</v>
      </c>
      <c r="E164" s="25">
        <v>20</v>
      </c>
      <c r="F164" s="25">
        <f>Table24[[#This Row],[QUANTITY]]*VLOOKUP(Table24[[#This Row],[PRODUCTS]],Table3[],2,FALSE)</f>
        <v>140</v>
      </c>
      <c r="G164" s="25">
        <f>Table24[[#This Row],[TOTAL]]-Table24[[#This Row],[QUANTITY]]*VLOOKUP(Table24[[#This Row],[PRODUCTS]],Table3[],5,FALSE)</f>
        <v>40</v>
      </c>
      <c r="H164"/>
    </row>
    <row r="165" spans="1:8" x14ac:dyDescent="0.3">
      <c r="A165" s="53">
        <v>20210164</v>
      </c>
      <c r="B165" s="25">
        <v>12696429</v>
      </c>
      <c r="C165" s="44">
        <v>44360</v>
      </c>
      <c r="D165" s="25" t="s">
        <v>80</v>
      </c>
      <c r="E165" s="25">
        <v>7</v>
      </c>
      <c r="F165" s="25">
        <f>Table24[[#This Row],[QUANTITY]]*VLOOKUP(Table24[[#This Row],[PRODUCTS]],Table3[],2,FALSE)</f>
        <v>49</v>
      </c>
      <c r="G165" s="25">
        <f>Table24[[#This Row],[TOTAL]]-Table24[[#This Row],[QUANTITY]]*VLOOKUP(Table24[[#This Row],[PRODUCTS]],Table3[],5,FALSE)</f>
        <v>14</v>
      </c>
      <c r="H165"/>
    </row>
    <row r="166" spans="1:8" x14ac:dyDescent="0.3">
      <c r="A166" s="53">
        <v>20210165</v>
      </c>
      <c r="B166" s="54">
        <v>11144727</v>
      </c>
      <c r="C166" s="44">
        <v>44361</v>
      </c>
      <c r="D166" s="25" t="s">
        <v>75</v>
      </c>
      <c r="E166" s="25">
        <v>2</v>
      </c>
      <c r="F166" s="25">
        <f>Table24[[#This Row],[QUANTITY]]*VLOOKUP(Table24[[#This Row],[PRODUCTS]],Table3[],2,FALSE)</f>
        <v>16</v>
      </c>
      <c r="G166" s="25">
        <f>Table24[[#This Row],[TOTAL]]-Table24[[#This Row],[QUANTITY]]*VLOOKUP(Table24[[#This Row],[PRODUCTS]],Table3[],5,FALSE)</f>
        <v>6</v>
      </c>
      <c r="H166"/>
    </row>
    <row r="167" spans="1:8" x14ac:dyDescent="0.3">
      <c r="A167" s="53">
        <v>20210166</v>
      </c>
      <c r="B167" s="25">
        <v>34569727</v>
      </c>
      <c r="C167" s="44">
        <v>44362</v>
      </c>
      <c r="D167" s="25" t="s">
        <v>93</v>
      </c>
      <c r="E167" s="25">
        <v>22</v>
      </c>
      <c r="F167" s="25">
        <f>Table24[[#This Row],[QUANTITY]]*VLOOKUP(Table24[[#This Row],[PRODUCTS]],Table3[],2,FALSE)</f>
        <v>132</v>
      </c>
      <c r="G167" s="25">
        <f>Table24[[#This Row],[TOTAL]]-Table24[[#This Row],[QUANTITY]]*VLOOKUP(Table24[[#This Row],[PRODUCTS]],Table3[],5,FALSE)</f>
        <v>88</v>
      </c>
      <c r="H167"/>
    </row>
    <row r="168" spans="1:8" x14ac:dyDescent="0.3">
      <c r="A168" s="53">
        <v>20210167</v>
      </c>
      <c r="B168" s="25">
        <v>56698749</v>
      </c>
      <c r="C168" s="44">
        <v>44363</v>
      </c>
      <c r="D168" s="25" t="s">
        <v>81</v>
      </c>
      <c r="E168" s="25">
        <v>12</v>
      </c>
      <c r="F168" s="25">
        <f>Table24[[#This Row],[QUANTITY]]*VLOOKUP(Table24[[#This Row],[PRODUCTS]],Table3[],2,FALSE)</f>
        <v>84</v>
      </c>
      <c r="G168" s="25">
        <f>Table24[[#This Row],[TOTAL]]-Table24[[#This Row],[QUANTITY]]*VLOOKUP(Table24[[#This Row],[PRODUCTS]],Table3[],5,FALSE)</f>
        <v>36</v>
      </c>
      <c r="H168"/>
    </row>
    <row r="169" spans="1:8" x14ac:dyDescent="0.3">
      <c r="A169" s="53">
        <v>20210168</v>
      </c>
      <c r="B169" s="25">
        <v>78901236</v>
      </c>
      <c r="C169" s="44">
        <v>44364</v>
      </c>
      <c r="D169" s="25" t="s">
        <v>95</v>
      </c>
      <c r="E169" s="25">
        <v>11</v>
      </c>
      <c r="F169" s="25">
        <f>Table24[[#This Row],[QUANTITY]]*VLOOKUP(Table24[[#This Row],[PRODUCTS]],Table3[],2,FALSE)</f>
        <v>55</v>
      </c>
      <c r="G169" s="25">
        <f>Table24[[#This Row],[TOTAL]]-Table24[[#This Row],[QUANTITY]]*VLOOKUP(Table24[[#This Row],[PRODUCTS]],Table3[],5,FALSE)</f>
        <v>33</v>
      </c>
      <c r="H169"/>
    </row>
    <row r="170" spans="1:8" x14ac:dyDescent="0.3">
      <c r="A170" s="53">
        <v>20210169</v>
      </c>
      <c r="B170" s="25">
        <v>34567126</v>
      </c>
      <c r="C170" s="44">
        <v>44365</v>
      </c>
      <c r="D170" s="25" t="s">
        <v>81</v>
      </c>
      <c r="E170" s="25">
        <v>3</v>
      </c>
      <c r="F170" s="25">
        <f>Table24[[#This Row],[QUANTITY]]*VLOOKUP(Table24[[#This Row],[PRODUCTS]],Table3[],2,FALSE)</f>
        <v>21</v>
      </c>
      <c r="G170" s="25">
        <f>Table24[[#This Row],[TOTAL]]-Table24[[#This Row],[QUANTITY]]*VLOOKUP(Table24[[#This Row],[PRODUCTS]],Table3[],5,FALSE)</f>
        <v>9</v>
      </c>
      <c r="H170"/>
    </row>
    <row r="171" spans="1:8" x14ac:dyDescent="0.3">
      <c r="A171" s="53">
        <v>20210170</v>
      </c>
      <c r="B171" s="54">
        <v>74654239</v>
      </c>
      <c r="C171" s="44">
        <v>44365</v>
      </c>
      <c r="D171" s="25" t="s">
        <v>78</v>
      </c>
      <c r="E171" s="25">
        <v>13</v>
      </c>
      <c r="F171" s="25">
        <f>Table24[[#This Row],[QUANTITY]]*VLOOKUP(Table24[[#This Row],[PRODUCTS]],Table3[],2,FALSE)</f>
        <v>104</v>
      </c>
      <c r="G171" s="25">
        <f>Table24[[#This Row],[TOTAL]]-Table24[[#This Row],[QUANTITY]]*VLOOKUP(Table24[[#This Row],[PRODUCTS]],Table3[],5,FALSE)</f>
        <v>78</v>
      </c>
      <c r="H171"/>
    </row>
    <row r="172" spans="1:8" x14ac:dyDescent="0.3">
      <c r="A172" s="53">
        <v>20210171</v>
      </c>
      <c r="B172" s="25">
        <v>25962237</v>
      </c>
      <c r="C172" s="44">
        <v>44367</v>
      </c>
      <c r="D172" s="25" t="s">
        <v>75</v>
      </c>
      <c r="E172" s="25">
        <v>13</v>
      </c>
      <c r="F172" s="25">
        <f>Table24[[#This Row],[QUANTITY]]*VLOOKUP(Table24[[#This Row],[PRODUCTS]],Table3[],2,FALSE)</f>
        <v>104</v>
      </c>
      <c r="G172" s="25">
        <f>Table24[[#This Row],[TOTAL]]-Table24[[#This Row],[QUANTITY]]*VLOOKUP(Table24[[#This Row],[PRODUCTS]],Table3[],5,FALSE)</f>
        <v>39</v>
      </c>
      <c r="H172"/>
    </row>
    <row r="173" spans="1:8" x14ac:dyDescent="0.3">
      <c r="A173" s="53">
        <v>20210172</v>
      </c>
      <c r="B173" s="25">
        <v>85632124</v>
      </c>
      <c r="C173" s="44">
        <v>44368</v>
      </c>
      <c r="D173" s="25" t="s">
        <v>96</v>
      </c>
      <c r="E173" s="25">
        <v>8</v>
      </c>
      <c r="F173" s="25">
        <f>Table24[[#This Row],[QUANTITY]]*VLOOKUP(Table24[[#This Row],[PRODUCTS]],Table3[],2,FALSE)</f>
        <v>40</v>
      </c>
      <c r="G173" s="25">
        <f>Table24[[#This Row],[TOTAL]]-Table24[[#This Row],[QUANTITY]]*VLOOKUP(Table24[[#This Row],[PRODUCTS]],Table3[],5,FALSE)</f>
        <v>16</v>
      </c>
      <c r="H173"/>
    </row>
    <row r="174" spans="1:8" x14ac:dyDescent="0.3">
      <c r="A174" s="53">
        <v>20210173</v>
      </c>
      <c r="B174" s="25">
        <v>34569727</v>
      </c>
      <c r="C174" s="44">
        <v>44369</v>
      </c>
      <c r="D174" s="25" t="s">
        <v>92</v>
      </c>
      <c r="E174" s="25">
        <v>18</v>
      </c>
      <c r="F174" s="25">
        <f>Table24[[#This Row],[QUANTITY]]*VLOOKUP(Table24[[#This Row],[PRODUCTS]],Table3[],2,FALSE)</f>
        <v>108</v>
      </c>
      <c r="G174" s="25">
        <f>Table24[[#This Row],[TOTAL]]-Table24[[#This Row],[QUANTITY]]*VLOOKUP(Table24[[#This Row],[PRODUCTS]],Table3[],5,FALSE)</f>
        <v>54</v>
      </c>
      <c r="H174"/>
    </row>
    <row r="175" spans="1:8" x14ac:dyDescent="0.3">
      <c r="A175" s="53">
        <v>20210174</v>
      </c>
      <c r="B175" s="25">
        <v>74198125</v>
      </c>
      <c r="C175" s="44">
        <v>44370</v>
      </c>
      <c r="D175" s="25" t="s">
        <v>91</v>
      </c>
      <c r="E175" s="25">
        <v>15</v>
      </c>
      <c r="F175" s="25">
        <f>Table24[[#This Row],[QUANTITY]]*VLOOKUP(Table24[[#This Row],[PRODUCTS]],Table3[],2,FALSE)</f>
        <v>90</v>
      </c>
      <c r="G175" s="25">
        <f>Table24[[#This Row],[TOTAL]]-Table24[[#This Row],[QUANTITY]]*VLOOKUP(Table24[[#This Row],[PRODUCTS]],Table3[],5,FALSE)</f>
        <v>60</v>
      </c>
      <c r="H175"/>
    </row>
    <row r="176" spans="1:8" x14ac:dyDescent="0.3">
      <c r="A176" s="53">
        <v>20210175</v>
      </c>
      <c r="B176" s="25">
        <v>56265989</v>
      </c>
      <c r="C176" s="44">
        <v>44371</v>
      </c>
      <c r="D176" s="25" t="s">
        <v>84</v>
      </c>
      <c r="E176" s="25">
        <v>30</v>
      </c>
      <c r="F176" s="25">
        <f>Table24[[#This Row],[QUANTITY]]*VLOOKUP(Table24[[#This Row],[PRODUCTS]],Table3[],2,FALSE)</f>
        <v>240</v>
      </c>
      <c r="G176" s="25">
        <f>Table24[[#This Row],[TOTAL]]-Table24[[#This Row],[QUANTITY]]*VLOOKUP(Table24[[#This Row],[PRODUCTS]],Table3[],5,FALSE)</f>
        <v>195</v>
      </c>
      <c r="H176"/>
    </row>
    <row r="177" spans="1:8" x14ac:dyDescent="0.3">
      <c r="A177" s="53">
        <v>20210176</v>
      </c>
      <c r="B177" s="25">
        <v>74321569</v>
      </c>
      <c r="C177" s="44">
        <v>44372</v>
      </c>
      <c r="D177" s="25" t="s">
        <v>92</v>
      </c>
      <c r="E177" s="25">
        <v>27</v>
      </c>
      <c r="F177" s="25">
        <f>Table24[[#This Row],[QUANTITY]]*VLOOKUP(Table24[[#This Row],[PRODUCTS]],Table3[],2,FALSE)</f>
        <v>162</v>
      </c>
      <c r="G177" s="25">
        <f>Table24[[#This Row],[TOTAL]]-Table24[[#This Row],[QUANTITY]]*VLOOKUP(Table24[[#This Row],[PRODUCTS]],Table3[],5,FALSE)</f>
        <v>81</v>
      </c>
      <c r="H177"/>
    </row>
    <row r="178" spans="1:8" x14ac:dyDescent="0.3">
      <c r="A178" s="53">
        <v>20210177</v>
      </c>
      <c r="B178" s="54">
        <v>34569727</v>
      </c>
      <c r="C178" s="44">
        <v>44372</v>
      </c>
      <c r="D178" s="25" t="s">
        <v>92</v>
      </c>
      <c r="E178" s="25">
        <v>18</v>
      </c>
      <c r="F178" s="25">
        <f>Table24[[#This Row],[QUANTITY]]*VLOOKUP(Table24[[#This Row],[PRODUCTS]],Table3[],2,FALSE)</f>
        <v>108</v>
      </c>
      <c r="G178" s="25">
        <f>Table24[[#This Row],[TOTAL]]-Table24[[#This Row],[QUANTITY]]*VLOOKUP(Table24[[#This Row],[PRODUCTS]],Table3[],5,FALSE)</f>
        <v>54</v>
      </c>
      <c r="H178"/>
    </row>
    <row r="179" spans="1:8" x14ac:dyDescent="0.3">
      <c r="A179" s="53">
        <v>20210178</v>
      </c>
      <c r="B179" s="54">
        <v>56267864</v>
      </c>
      <c r="C179" s="44">
        <v>44374</v>
      </c>
      <c r="D179" s="25" t="s">
        <v>84</v>
      </c>
      <c r="E179" s="25">
        <v>22</v>
      </c>
      <c r="F179" s="25">
        <f>Table24[[#This Row],[QUANTITY]]*VLOOKUP(Table24[[#This Row],[PRODUCTS]],Table3[],2,FALSE)</f>
        <v>176</v>
      </c>
      <c r="G179" s="25">
        <f>Table24[[#This Row],[TOTAL]]-Table24[[#This Row],[QUANTITY]]*VLOOKUP(Table24[[#This Row],[PRODUCTS]],Table3[],5,FALSE)</f>
        <v>143</v>
      </c>
      <c r="H179"/>
    </row>
    <row r="180" spans="1:8" x14ac:dyDescent="0.3">
      <c r="A180" s="53">
        <v>20210179</v>
      </c>
      <c r="B180" s="25">
        <v>56698749</v>
      </c>
      <c r="C180" s="44">
        <v>44375</v>
      </c>
      <c r="D180" s="25" t="s">
        <v>81</v>
      </c>
      <c r="E180" s="25">
        <v>6</v>
      </c>
      <c r="F180" s="25">
        <f>Table24[[#This Row],[QUANTITY]]*VLOOKUP(Table24[[#This Row],[PRODUCTS]],Table3[],2,FALSE)</f>
        <v>42</v>
      </c>
      <c r="G180" s="25">
        <f>Table24[[#This Row],[TOTAL]]-Table24[[#This Row],[QUANTITY]]*VLOOKUP(Table24[[#This Row],[PRODUCTS]],Table3[],5,FALSE)</f>
        <v>18</v>
      </c>
      <c r="H180"/>
    </row>
    <row r="181" spans="1:8" x14ac:dyDescent="0.3">
      <c r="A181" s="53">
        <v>20210180</v>
      </c>
      <c r="B181" s="54">
        <v>12865569</v>
      </c>
      <c r="C181" s="44">
        <v>44376</v>
      </c>
      <c r="D181" s="25" t="s">
        <v>83</v>
      </c>
      <c r="E181" s="25">
        <v>9</v>
      </c>
      <c r="F181" s="25">
        <f>Table24[[#This Row],[QUANTITY]]*VLOOKUP(Table24[[#This Row],[PRODUCTS]],Table3[],2,FALSE)</f>
        <v>72</v>
      </c>
      <c r="G181" s="25">
        <f>Table24[[#This Row],[TOTAL]]-Table24[[#This Row],[QUANTITY]]*VLOOKUP(Table24[[#This Row],[PRODUCTS]],Table3[],5,FALSE)</f>
        <v>54</v>
      </c>
      <c r="H181"/>
    </row>
    <row r="182" spans="1:8" x14ac:dyDescent="0.3">
      <c r="A182" s="53">
        <v>20210181</v>
      </c>
      <c r="B182" s="25">
        <v>23664569</v>
      </c>
      <c r="C182" s="44">
        <v>44377</v>
      </c>
      <c r="D182" s="25" t="s">
        <v>84</v>
      </c>
      <c r="E182" s="25">
        <v>11</v>
      </c>
      <c r="F182" s="25">
        <f>Table24[[#This Row],[QUANTITY]]*VLOOKUP(Table24[[#This Row],[PRODUCTS]],Table3[],2,FALSE)</f>
        <v>88</v>
      </c>
      <c r="G182" s="25">
        <f>Table24[[#This Row],[TOTAL]]-Table24[[#This Row],[QUANTITY]]*VLOOKUP(Table24[[#This Row],[PRODUCTS]],Table3[],5,FALSE)</f>
        <v>71.5</v>
      </c>
      <c r="H182"/>
    </row>
    <row r="183" spans="1:8" x14ac:dyDescent="0.3">
      <c r="A183" s="53">
        <v>20210182</v>
      </c>
      <c r="B183" s="25">
        <v>41296234</v>
      </c>
      <c r="C183" s="44">
        <v>44378</v>
      </c>
      <c r="D183" s="25" t="s">
        <v>93</v>
      </c>
      <c r="E183" s="25">
        <v>1</v>
      </c>
      <c r="F183" s="25">
        <f>Table24[[#This Row],[QUANTITY]]*VLOOKUP(Table24[[#This Row],[PRODUCTS]],Table3[],2,FALSE)</f>
        <v>6</v>
      </c>
      <c r="G183" s="25">
        <f>Table24[[#This Row],[TOTAL]]-Table24[[#This Row],[QUANTITY]]*VLOOKUP(Table24[[#This Row],[PRODUCTS]],Table3[],5,FALSE)</f>
        <v>4</v>
      </c>
      <c r="H183"/>
    </row>
    <row r="184" spans="1:8" x14ac:dyDescent="0.3">
      <c r="A184" s="53">
        <v>20210183</v>
      </c>
      <c r="B184" s="25">
        <v>78901236</v>
      </c>
      <c r="C184" s="44">
        <v>44379</v>
      </c>
      <c r="D184" s="25" t="s">
        <v>93</v>
      </c>
      <c r="E184" s="25">
        <v>3</v>
      </c>
      <c r="F184" s="25">
        <f>Table24[[#This Row],[QUANTITY]]*VLOOKUP(Table24[[#This Row],[PRODUCTS]],Table3[],2,FALSE)</f>
        <v>18</v>
      </c>
      <c r="G184" s="25">
        <f>Table24[[#This Row],[TOTAL]]-Table24[[#This Row],[QUANTITY]]*VLOOKUP(Table24[[#This Row],[PRODUCTS]],Table3[],5,FALSE)</f>
        <v>12</v>
      </c>
      <c r="H184"/>
    </row>
    <row r="185" spans="1:8" x14ac:dyDescent="0.3">
      <c r="A185" s="53">
        <v>20210184</v>
      </c>
      <c r="B185" s="25">
        <v>23664569</v>
      </c>
      <c r="C185" s="44">
        <v>44379</v>
      </c>
      <c r="D185" s="25" t="s">
        <v>84</v>
      </c>
      <c r="E185" s="25">
        <v>1</v>
      </c>
      <c r="F185" s="25">
        <f>Table24[[#This Row],[QUANTITY]]*VLOOKUP(Table24[[#This Row],[PRODUCTS]],Table3[],2,FALSE)</f>
        <v>8</v>
      </c>
      <c r="G185" s="25">
        <f>Table24[[#This Row],[TOTAL]]-Table24[[#This Row],[QUANTITY]]*VLOOKUP(Table24[[#This Row],[PRODUCTS]],Table3[],5,FALSE)</f>
        <v>6.5</v>
      </c>
      <c r="H185"/>
    </row>
    <row r="186" spans="1:8" x14ac:dyDescent="0.3">
      <c r="A186" s="53">
        <v>20210185</v>
      </c>
      <c r="B186" s="25">
        <v>65445239</v>
      </c>
      <c r="C186" s="44">
        <v>44381</v>
      </c>
      <c r="D186" s="25" t="s">
        <v>97</v>
      </c>
      <c r="E186" s="25">
        <v>20</v>
      </c>
      <c r="F186" s="25">
        <f>Table24[[#This Row],[QUANTITY]]*VLOOKUP(Table24[[#This Row],[PRODUCTS]],Table3[],2,FALSE)</f>
        <v>100</v>
      </c>
      <c r="G186" s="25">
        <f>Table24[[#This Row],[TOTAL]]-Table24[[#This Row],[QUANTITY]]*VLOOKUP(Table24[[#This Row],[PRODUCTS]],Table3[],5,FALSE)</f>
        <v>60</v>
      </c>
      <c r="H186"/>
    </row>
    <row r="187" spans="1:8" x14ac:dyDescent="0.3">
      <c r="A187" s="53">
        <v>20210186</v>
      </c>
      <c r="B187" s="25">
        <v>78901236</v>
      </c>
      <c r="C187" s="44">
        <v>44382</v>
      </c>
      <c r="D187" s="25" t="s">
        <v>90</v>
      </c>
      <c r="E187" s="25">
        <v>18</v>
      </c>
      <c r="F187" s="25">
        <f>Table24[[#This Row],[QUANTITY]]*VLOOKUP(Table24[[#This Row],[PRODUCTS]],Table3[],2,FALSE)</f>
        <v>180</v>
      </c>
      <c r="G187" s="25">
        <f>Table24[[#This Row],[TOTAL]]-Table24[[#This Row],[QUANTITY]]*VLOOKUP(Table24[[#This Row],[PRODUCTS]],Table3[],5,FALSE)</f>
        <v>90</v>
      </c>
      <c r="H187"/>
    </row>
    <row r="188" spans="1:8" x14ac:dyDescent="0.3">
      <c r="A188" s="53">
        <v>20210187</v>
      </c>
      <c r="B188" s="54">
        <v>12642569</v>
      </c>
      <c r="C188" s="44">
        <v>44383</v>
      </c>
      <c r="D188" s="25" t="s">
        <v>94</v>
      </c>
      <c r="E188" s="25">
        <v>30</v>
      </c>
      <c r="F188" s="25">
        <f>Table24[[#This Row],[QUANTITY]]*VLOOKUP(Table24[[#This Row],[PRODUCTS]],Table3[],2,FALSE)</f>
        <v>210</v>
      </c>
      <c r="G188" s="25">
        <f>Table24[[#This Row],[TOTAL]]-Table24[[#This Row],[QUANTITY]]*VLOOKUP(Table24[[#This Row],[PRODUCTS]],Table3[],5,FALSE)</f>
        <v>165</v>
      </c>
      <c r="H188"/>
    </row>
    <row r="189" spans="1:8" x14ac:dyDescent="0.3">
      <c r="A189" s="53">
        <v>20210188</v>
      </c>
      <c r="B189" s="25">
        <v>12696429</v>
      </c>
      <c r="C189" s="44">
        <v>44384</v>
      </c>
      <c r="D189" s="25" t="s">
        <v>79</v>
      </c>
      <c r="E189" s="25">
        <v>3</v>
      </c>
      <c r="F189" s="25">
        <f>Table24[[#This Row],[QUANTITY]]*VLOOKUP(Table24[[#This Row],[PRODUCTS]],Table3[],2,FALSE)</f>
        <v>21</v>
      </c>
      <c r="G189" s="25">
        <f>Table24[[#This Row],[TOTAL]]-Table24[[#This Row],[QUANTITY]]*VLOOKUP(Table24[[#This Row],[PRODUCTS]],Table3[],5,FALSE)</f>
        <v>16.5</v>
      </c>
      <c r="H189"/>
    </row>
    <row r="190" spans="1:8" x14ac:dyDescent="0.3">
      <c r="A190" s="53">
        <v>20210189</v>
      </c>
      <c r="B190" s="54">
        <v>12898769</v>
      </c>
      <c r="C190" s="44">
        <v>44385</v>
      </c>
      <c r="D190" s="25" t="s">
        <v>91</v>
      </c>
      <c r="E190" s="25">
        <v>3</v>
      </c>
      <c r="F190" s="25">
        <f>Table24[[#This Row],[QUANTITY]]*VLOOKUP(Table24[[#This Row],[PRODUCTS]],Table3[],2,FALSE)</f>
        <v>18</v>
      </c>
      <c r="G190" s="25">
        <f>Table24[[#This Row],[TOTAL]]-Table24[[#This Row],[QUANTITY]]*VLOOKUP(Table24[[#This Row],[PRODUCTS]],Table3[],5,FALSE)</f>
        <v>12</v>
      </c>
      <c r="H190"/>
    </row>
    <row r="191" spans="1:8" x14ac:dyDescent="0.3">
      <c r="A191" s="53">
        <v>20210190</v>
      </c>
      <c r="B191" s="25">
        <v>74523127</v>
      </c>
      <c r="C191" s="44">
        <v>44386</v>
      </c>
      <c r="D191" s="25" t="s">
        <v>84</v>
      </c>
      <c r="E191" s="25">
        <v>1</v>
      </c>
      <c r="F191" s="25">
        <f>Table24[[#This Row],[QUANTITY]]*VLOOKUP(Table24[[#This Row],[PRODUCTS]],Table3[],2,FALSE)</f>
        <v>8</v>
      </c>
      <c r="G191" s="25">
        <f>Table24[[#This Row],[TOTAL]]-Table24[[#This Row],[QUANTITY]]*VLOOKUP(Table24[[#This Row],[PRODUCTS]],Table3[],5,FALSE)</f>
        <v>6.5</v>
      </c>
      <c r="H191"/>
    </row>
    <row r="192" spans="1:8" x14ac:dyDescent="0.3">
      <c r="A192" s="53">
        <v>20210191</v>
      </c>
      <c r="B192" s="25">
        <v>12354238</v>
      </c>
      <c r="C192" s="44">
        <v>44386</v>
      </c>
      <c r="D192" s="25" t="s">
        <v>85</v>
      </c>
      <c r="E192" s="25">
        <v>16</v>
      </c>
      <c r="F192" s="25">
        <f>Table24[[#This Row],[QUANTITY]]*VLOOKUP(Table24[[#This Row],[PRODUCTS]],Table3[],2,FALSE)</f>
        <v>128</v>
      </c>
      <c r="G192" s="25">
        <f>Table24[[#This Row],[TOTAL]]-Table24[[#This Row],[QUANTITY]]*VLOOKUP(Table24[[#This Row],[PRODUCTS]],Table3[],5,FALSE)</f>
        <v>48</v>
      </c>
      <c r="H192"/>
    </row>
    <row r="193" spans="1:8" x14ac:dyDescent="0.3">
      <c r="A193" s="53">
        <v>20210192</v>
      </c>
      <c r="B193" s="25">
        <v>56267864</v>
      </c>
      <c r="C193" s="44">
        <v>44388</v>
      </c>
      <c r="D193" s="25" t="s">
        <v>83</v>
      </c>
      <c r="E193" s="25">
        <v>11</v>
      </c>
      <c r="F193" s="25">
        <f>Table24[[#This Row],[QUANTITY]]*VLOOKUP(Table24[[#This Row],[PRODUCTS]],Table3[],2,FALSE)</f>
        <v>88</v>
      </c>
      <c r="G193" s="25">
        <f>Table24[[#This Row],[TOTAL]]-Table24[[#This Row],[QUANTITY]]*VLOOKUP(Table24[[#This Row],[PRODUCTS]],Table3[],5,FALSE)</f>
        <v>66</v>
      </c>
      <c r="H193"/>
    </row>
    <row r="194" spans="1:8" x14ac:dyDescent="0.3">
      <c r="A194" s="53">
        <v>20210193</v>
      </c>
      <c r="B194" s="54">
        <v>34569727</v>
      </c>
      <c r="C194" s="44">
        <v>44389</v>
      </c>
      <c r="D194" s="25" t="s">
        <v>96</v>
      </c>
      <c r="E194" s="25">
        <v>2</v>
      </c>
      <c r="F194" s="25">
        <f>Table24[[#This Row],[QUANTITY]]*VLOOKUP(Table24[[#This Row],[PRODUCTS]],Table3[],2,FALSE)</f>
        <v>10</v>
      </c>
      <c r="G194" s="25">
        <f>Table24[[#This Row],[TOTAL]]-Table24[[#This Row],[QUANTITY]]*VLOOKUP(Table24[[#This Row],[PRODUCTS]],Table3[],5,FALSE)</f>
        <v>4</v>
      </c>
      <c r="H194"/>
    </row>
    <row r="195" spans="1:8" x14ac:dyDescent="0.3">
      <c r="A195" s="53">
        <v>20210194</v>
      </c>
      <c r="B195" s="25">
        <v>78901236</v>
      </c>
      <c r="C195" s="44">
        <v>44390</v>
      </c>
      <c r="D195" s="25" t="s">
        <v>91</v>
      </c>
      <c r="E195" s="25">
        <v>19</v>
      </c>
      <c r="F195" s="25">
        <f>Table24[[#This Row],[QUANTITY]]*VLOOKUP(Table24[[#This Row],[PRODUCTS]],Table3[],2,FALSE)</f>
        <v>114</v>
      </c>
      <c r="G195" s="25">
        <f>Table24[[#This Row],[TOTAL]]-Table24[[#This Row],[QUANTITY]]*VLOOKUP(Table24[[#This Row],[PRODUCTS]],Table3[],5,FALSE)</f>
        <v>76</v>
      </c>
      <c r="H195"/>
    </row>
    <row r="196" spans="1:8" x14ac:dyDescent="0.3">
      <c r="A196" s="53">
        <v>20210195</v>
      </c>
      <c r="B196" s="54">
        <v>11144727</v>
      </c>
      <c r="C196" s="44">
        <v>44391</v>
      </c>
      <c r="D196" s="25" t="s">
        <v>79</v>
      </c>
      <c r="E196" s="25">
        <v>6</v>
      </c>
      <c r="F196" s="25">
        <f>Table24[[#This Row],[QUANTITY]]*VLOOKUP(Table24[[#This Row],[PRODUCTS]],Table3[],2,FALSE)</f>
        <v>42</v>
      </c>
      <c r="G196" s="25">
        <f>Table24[[#This Row],[TOTAL]]-Table24[[#This Row],[QUANTITY]]*VLOOKUP(Table24[[#This Row],[PRODUCTS]],Table3[],5,FALSE)</f>
        <v>33</v>
      </c>
      <c r="H196"/>
    </row>
    <row r="197" spans="1:8" x14ac:dyDescent="0.3">
      <c r="A197" s="53">
        <v>20210196</v>
      </c>
      <c r="B197" s="54">
        <v>87496429</v>
      </c>
      <c r="C197" s="44">
        <v>44392</v>
      </c>
      <c r="D197" s="25" t="s">
        <v>87</v>
      </c>
      <c r="E197" s="25">
        <v>3</v>
      </c>
      <c r="F197" s="25">
        <f>Table24[[#This Row],[QUANTITY]]*VLOOKUP(Table24[[#This Row],[PRODUCTS]],Table3[],2,FALSE)</f>
        <v>30</v>
      </c>
      <c r="G197" s="25">
        <f>Table24[[#This Row],[TOTAL]]-Table24[[#This Row],[QUANTITY]]*VLOOKUP(Table24[[#This Row],[PRODUCTS]],Table3[],5,FALSE)</f>
        <v>21</v>
      </c>
      <c r="H197"/>
    </row>
    <row r="198" spans="1:8" x14ac:dyDescent="0.3">
      <c r="A198" s="53">
        <v>20210197</v>
      </c>
      <c r="B198" s="54">
        <v>12865569</v>
      </c>
      <c r="C198" s="44">
        <v>44393</v>
      </c>
      <c r="D198" s="25" t="s">
        <v>91</v>
      </c>
      <c r="E198" s="25">
        <v>2</v>
      </c>
      <c r="F198" s="25">
        <f>Table24[[#This Row],[QUANTITY]]*VLOOKUP(Table24[[#This Row],[PRODUCTS]],Table3[],2,FALSE)</f>
        <v>12</v>
      </c>
      <c r="G198" s="25">
        <f>Table24[[#This Row],[TOTAL]]-Table24[[#This Row],[QUANTITY]]*VLOOKUP(Table24[[#This Row],[PRODUCTS]],Table3[],5,FALSE)</f>
        <v>8</v>
      </c>
      <c r="H198"/>
    </row>
    <row r="199" spans="1:8" x14ac:dyDescent="0.3">
      <c r="A199" s="53">
        <v>20210198</v>
      </c>
      <c r="B199" s="25">
        <v>12354238</v>
      </c>
      <c r="C199" s="44">
        <v>44393</v>
      </c>
      <c r="D199" s="25" t="s">
        <v>97</v>
      </c>
      <c r="E199" s="25">
        <v>6</v>
      </c>
      <c r="F199" s="25">
        <f>Table24[[#This Row],[QUANTITY]]*VLOOKUP(Table24[[#This Row],[PRODUCTS]],Table3[],2,FALSE)</f>
        <v>30</v>
      </c>
      <c r="G199" s="25">
        <f>Table24[[#This Row],[TOTAL]]-Table24[[#This Row],[QUANTITY]]*VLOOKUP(Table24[[#This Row],[PRODUCTS]],Table3[],5,FALSE)</f>
        <v>18</v>
      </c>
      <c r="H199"/>
    </row>
    <row r="200" spans="1:8" x14ac:dyDescent="0.3">
      <c r="A200" s="53">
        <v>20210199</v>
      </c>
      <c r="B200" s="25">
        <v>56654239</v>
      </c>
      <c r="C200" s="44">
        <v>44395</v>
      </c>
      <c r="D200" s="25" t="s">
        <v>92</v>
      </c>
      <c r="E200" s="25">
        <v>22</v>
      </c>
      <c r="F200" s="25">
        <f>Table24[[#This Row],[QUANTITY]]*VLOOKUP(Table24[[#This Row],[PRODUCTS]],Table3[],2,FALSE)</f>
        <v>132</v>
      </c>
      <c r="G200" s="25">
        <f>Table24[[#This Row],[TOTAL]]-Table24[[#This Row],[QUANTITY]]*VLOOKUP(Table24[[#This Row],[PRODUCTS]],Table3[],5,FALSE)</f>
        <v>66</v>
      </c>
      <c r="H200"/>
    </row>
    <row r="201" spans="1:8" x14ac:dyDescent="0.3">
      <c r="A201" s="53">
        <v>20210200</v>
      </c>
      <c r="B201" s="25">
        <v>56654239</v>
      </c>
      <c r="C201" s="44">
        <v>44396</v>
      </c>
      <c r="D201" s="25" t="s">
        <v>97</v>
      </c>
      <c r="E201" s="25">
        <v>21</v>
      </c>
      <c r="F201" s="25">
        <f>Table24[[#This Row],[QUANTITY]]*VLOOKUP(Table24[[#This Row],[PRODUCTS]],Table3[],2,FALSE)</f>
        <v>105</v>
      </c>
      <c r="G201" s="25">
        <f>Table24[[#This Row],[TOTAL]]-Table24[[#This Row],[QUANTITY]]*VLOOKUP(Table24[[#This Row],[PRODUCTS]],Table3[],5,FALSE)</f>
        <v>63</v>
      </c>
      <c r="H201"/>
    </row>
    <row r="202" spans="1:8" x14ac:dyDescent="0.3">
      <c r="A202" s="53">
        <v>20210201</v>
      </c>
      <c r="B202" s="25">
        <v>65445239</v>
      </c>
      <c r="C202" s="44">
        <v>44397</v>
      </c>
      <c r="D202" s="25" t="s">
        <v>79</v>
      </c>
      <c r="E202" s="25">
        <v>13</v>
      </c>
      <c r="F202" s="25">
        <f>Table24[[#This Row],[QUANTITY]]*VLOOKUP(Table24[[#This Row],[PRODUCTS]],Table3[],2,FALSE)</f>
        <v>91</v>
      </c>
      <c r="G202" s="25">
        <f>Table24[[#This Row],[TOTAL]]-Table24[[#This Row],[QUANTITY]]*VLOOKUP(Table24[[#This Row],[PRODUCTS]],Table3[],5,FALSE)</f>
        <v>71.5</v>
      </c>
      <c r="H202"/>
    </row>
    <row r="203" spans="1:8" x14ac:dyDescent="0.3">
      <c r="A203" s="53">
        <v>20210202</v>
      </c>
      <c r="B203" s="54">
        <v>12865569</v>
      </c>
      <c r="C203" s="44">
        <v>44398</v>
      </c>
      <c r="D203" s="25" t="s">
        <v>97</v>
      </c>
      <c r="E203" s="25">
        <v>15</v>
      </c>
      <c r="F203" s="25">
        <f>Table24[[#This Row],[QUANTITY]]*VLOOKUP(Table24[[#This Row],[PRODUCTS]],Table3[],2,FALSE)</f>
        <v>75</v>
      </c>
      <c r="G203" s="25">
        <f>Table24[[#This Row],[TOTAL]]-Table24[[#This Row],[QUANTITY]]*VLOOKUP(Table24[[#This Row],[PRODUCTS]],Table3[],5,FALSE)</f>
        <v>45</v>
      </c>
      <c r="H203"/>
    </row>
    <row r="204" spans="1:8" x14ac:dyDescent="0.3">
      <c r="A204" s="53">
        <v>20210203</v>
      </c>
      <c r="B204" s="54">
        <v>12642569</v>
      </c>
      <c r="C204" s="44">
        <v>44399</v>
      </c>
      <c r="D204" s="25" t="s">
        <v>81</v>
      </c>
      <c r="E204" s="25">
        <v>25</v>
      </c>
      <c r="F204" s="25">
        <f>Table24[[#This Row],[QUANTITY]]*VLOOKUP(Table24[[#This Row],[PRODUCTS]],Table3[],2,FALSE)</f>
        <v>175</v>
      </c>
      <c r="G204" s="25">
        <f>Table24[[#This Row],[TOTAL]]-Table24[[#This Row],[QUANTITY]]*VLOOKUP(Table24[[#This Row],[PRODUCTS]],Table3[],5,FALSE)</f>
        <v>75</v>
      </c>
      <c r="H204"/>
    </row>
    <row r="205" spans="1:8" x14ac:dyDescent="0.3">
      <c r="A205" s="53">
        <v>20210204</v>
      </c>
      <c r="B205" s="25">
        <v>78901236</v>
      </c>
      <c r="C205" s="44">
        <v>44400</v>
      </c>
      <c r="D205" s="25" t="s">
        <v>80</v>
      </c>
      <c r="E205" s="25">
        <v>31</v>
      </c>
      <c r="F205" s="25">
        <f>Table24[[#This Row],[QUANTITY]]*VLOOKUP(Table24[[#This Row],[PRODUCTS]],Table3[],2,FALSE)</f>
        <v>217</v>
      </c>
      <c r="G205" s="25">
        <f>Table24[[#This Row],[TOTAL]]-Table24[[#This Row],[QUANTITY]]*VLOOKUP(Table24[[#This Row],[PRODUCTS]],Table3[],5,FALSE)</f>
        <v>62</v>
      </c>
      <c r="H205"/>
    </row>
    <row r="206" spans="1:8" x14ac:dyDescent="0.3">
      <c r="A206" s="53">
        <v>20210205</v>
      </c>
      <c r="B206" s="25">
        <v>56265989</v>
      </c>
      <c r="C206" s="44">
        <v>44400</v>
      </c>
      <c r="D206" s="25" t="s">
        <v>82</v>
      </c>
      <c r="E206" s="25">
        <v>3</v>
      </c>
      <c r="F206" s="25">
        <f>Table24[[#This Row],[QUANTITY]]*VLOOKUP(Table24[[#This Row],[PRODUCTS]],Table3[],2,FALSE)</f>
        <v>24</v>
      </c>
      <c r="G206" s="25">
        <f>Table24[[#This Row],[TOTAL]]-Table24[[#This Row],[QUANTITY]]*VLOOKUP(Table24[[#This Row],[PRODUCTS]],Table3[],5,FALSE)</f>
        <v>15</v>
      </c>
      <c r="H206"/>
    </row>
    <row r="207" spans="1:8" x14ac:dyDescent="0.3">
      <c r="A207" s="53">
        <v>20210206</v>
      </c>
      <c r="B207" s="25">
        <v>67859123</v>
      </c>
      <c r="C207" s="44">
        <v>44402</v>
      </c>
      <c r="D207" s="25" t="s">
        <v>75</v>
      </c>
      <c r="E207" s="25">
        <v>14</v>
      </c>
      <c r="F207" s="25">
        <f>Table24[[#This Row],[QUANTITY]]*VLOOKUP(Table24[[#This Row],[PRODUCTS]],Table3[],2,FALSE)</f>
        <v>112</v>
      </c>
      <c r="G207" s="25">
        <f>Table24[[#This Row],[TOTAL]]-Table24[[#This Row],[QUANTITY]]*VLOOKUP(Table24[[#This Row],[PRODUCTS]],Table3[],5,FALSE)</f>
        <v>42</v>
      </c>
      <c r="H207"/>
    </row>
    <row r="208" spans="1:8" x14ac:dyDescent="0.3">
      <c r="A208" s="53">
        <v>20210207</v>
      </c>
      <c r="B208" s="25">
        <v>74654239</v>
      </c>
      <c r="C208" s="44">
        <v>44403</v>
      </c>
      <c r="D208" s="25" t="s">
        <v>98</v>
      </c>
      <c r="E208" s="25">
        <v>23</v>
      </c>
      <c r="F208" s="25">
        <f>Table24[[#This Row],[QUANTITY]]*VLOOKUP(Table24[[#This Row],[PRODUCTS]],Table3[],2,FALSE)</f>
        <v>46</v>
      </c>
      <c r="G208" s="25">
        <f>Table24[[#This Row],[TOTAL]]-Table24[[#This Row],[QUANTITY]]*VLOOKUP(Table24[[#This Row],[PRODUCTS]],Table3[],5,FALSE)</f>
        <v>11.5</v>
      </c>
      <c r="H208"/>
    </row>
    <row r="209" spans="1:8" x14ac:dyDescent="0.3">
      <c r="A209" s="53">
        <v>20210208</v>
      </c>
      <c r="B209" s="54">
        <v>12898769</v>
      </c>
      <c r="C209" s="44">
        <v>44404</v>
      </c>
      <c r="D209" s="25" t="s">
        <v>93</v>
      </c>
      <c r="E209" s="25">
        <v>5</v>
      </c>
      <c r="F209" s="25">
        <f>Table24[[#This Row],[QUANTITY]]*VLOOKUP(Table24[[#This Row],[PRODUCTS]],Table3[],2,FALSE)</f>
        <v>30</v>
      </c>
      <c r="G209" s="25">
        <f>Table24[[#This Row],[TOTAL]]-Table24[[#This Row],[QUANTITY]]*VLOOKUP(Table24[[#This Row],[PRODUCTS]],Table3[],5,FALSE)</f>
        <v>20</v>
      </c>
      <c r="H209"/>
    </row>
    <row r="210" spans="1:8" x14ac:dyDescent="0.3">
      <c r="A210" s="53">
        <v>20210209</v>
      </c>
      <c r="B210" s="25">
        <v>56265989</v>
      </c>
      <c r="C210" s="44">
        <v>44405</v>
      </c>
      <c r="D210" s="25" t="s">
        <v>92</v>
      </c>
      <c r="E210" s="25">
        <v>22</v>
      </c>
      <c r="F210" s="25">
        <f>Table24[[#This Row],[QUANTITY]]*VLOOKUP(Table24[[#This Row],[PRODUCTS]],Table3[],2,FALSE)</f>
        <v>132</v>
      </c>
      <c r="G210" s="25">
        <f>Table24[[#This Row],[TOTAL]]-Table24[[#This Row],[QUANTITY]]*VLOOKUP(Table24[[#This Row],[PRODUCTS]],Table3[],5,FALSE)</f>
        <v>66</v>
      </c>
      <c r="H210"/>
    </row>
    <row r="211" spans="1:8" x14ac:dyDescent="0.3">
      <c r="A211" s="53">
        <v>20210210</v>
      </c>
      <c r="B211" s="25">
        <v>12696429</v>
      </c>
      <c r="C211" s="44">
        <v>44406</v>
      </c>
      <c r="D211" s="25" t="s">
        <v>90</v>
      </c>
      <c r="E211" s="25">
        <v>18</v>
      </c>
      <c r="F211" s="25">
        <f>Table24[[#This Row],[QUANTITY]]*VLOOKUP(Table24[[#This Row],[PRODUCTS]],Table3[],2,FALSE)</f>
        <v>180</v>
      </c>
      <c r="G211" s="25">
        <f>Table24[[#This Row],[TOTAL]]-Table24[[#This Row],[QUANTITY]]*VLOOKUP(Table24[[#This Row],[PRODUCTS]],Table3[],5,FALSE)</f>
        <v>90</v>
      </c>
      <c r="H211"/>
    </row>
    <row r="212" spans="1:8" x14ac:dyDescent="0.3">
      <c r="A212" s="53">
        <v>20210211</v>
      </c>
      <c r="B212" s="25">
        <v>78901236</v>
      </c>
      <c r="C212" s="44">
        <v>44407</v>
      </c>
      <c r="D212" s="25" t="s">
        <v>89</v>
      </c>
      <c r="E212" s="25">
        <v>16</v>
      </c>
      <c r="F212" s="25">
        <f>Table24[[#This Row],[QUANTITY]]*VLOOKUP(Table24[[#This Row],[PRODUCTS]],Table3[],2,FALSE)</f>
        <v>160</v>
      </c>
      <c r="G212" s="25">
        <f>Table24[[#This Row],[TOTAL]]-Table24[[#This Row],[QUANTITY]]*VLOOKUP(Table24[[#This Row],[PRODUCTS]],Table3[],5,FALSE)</f>
        <v>136</v>
      </c>
      <c r="H212"/>
    </row>
    <row r="213" spans="1:8" x14ac:dyDescent="0.3">
      <c r="A213" s="53">
        <v>20210212</v>
      </c>
      <c r="B213" s="54">
        <v>87496429</v>
      </c>
      <c r="C213" s="44">
        <v>44407</v>
      </c>
      <c r="D213" s="25" t="s">
        <v>79</v>
      </c>
      <c r="E213" s="25">
        <v>19</v>
      </c>
      <c r="F213" s="25">
        <f>Table24[[#This Row],[QUANTITY]]*VLOOKUP(Table24[[#This Row],[PRODUCTS]],Table3[],2,FALSE)</f>
        <v>133</v>
      </c>
      <c r="G213" s="25">
        <f>Table24[[#This Row],[TOTAL]]-Table24[[#This Row],[QUANTITY]]*VLOOKUP(Table24[[#This Row],[PRODUCTS]],Table3[],5,FALSE)</f>
        <v>104.5</v>
      </c>
      <c r="H213"/>
    </row>
    <row r="214" spans="1:8" x14ac:dyDescent="0.3">
      <c r="A214" s="53">
        <v>20210213</v>
      </c>
      <c r="B214" s="25">
        <v>74654239</v>
      </c>
      <c r="C214" s="44">
        <v>44409</v>
      </c>
      <c r="D214" s="25" t="s">
        <v>98</v>
      </c>
      <c r="E214" s="25">
        <v>1</v>
      </c>
      <c r="F214" s="25">
        <f>Table24[[#This Row],[QUANTITY]]*VLOOKUP(Table24[[#This Row],[PRODUCTS]],Table3[],2,FALSE)</f>
        <v>2</v>
      </c>
      <c r="G214" s="25">
        <f>Table24[[#This Row],[TOTAL]]-Table24[[#This Row],[QUANTITY]]*VLOOKUP(Table24[[#This Row],[PRODUCTS]],Table3[],5,FALSE)</f>
        <v>0.5</v>
      </c>
      <c r="H214"/>
    </row>
    <row r="215" spans="1:8" x14ac:dyDescent="0.3">
      <c r="A215" s="53">
        <v>20210214</v>
      </c>
      <c r="B215" s="25">
        <v>34567126</v>
      </c>
      <c r="C215" s="44">
        <v>44410</v>
      </c>
      <c r="D215" s="25" t="s">
        <v>81</v>
      </c>
      <c r="E215" s="25">
        <v>1</v>
      </c>
      <c r="F215" s="25">
        <f>Table24[[#This Row],[QUANTITY]]*VLOOKUP(Table24[[#This Row],[PRODUCTS]],Table3[],2,FALSE)</f>
        <v>7</v>
      </c>
      <c r="G215" s="25">
        <f>Table24[[#This Row],[TOTAL]]-Table24[[#This Row],[QUANTITY]]*VLOOKUP(Table24[[#This Row],[PRODUCTS]],Table3[],5,FALSE)</f>
        <v>3</v>
      </c>
      <c r="H215"/>
    </row>
    <row r="216" spans="1:8" x14ac:dyDescent="0.3">
      <c r="A216" s="53">
        <v>20210215</v>
      </c>
      <c r="B216" s="25">
        <v>56267864</v>
      </c>
      <c r="C216" s="44">
        <v>44411</v>
      </c>
      <c r="D216" s="25" t="s">
        <v>97</v>
      </c>
      <c r="E216" s="25">
        <v>2</v>
      </c>
      <c r="F216" s="25">
        <f>Table24[[#This Row],[QUANTITY]]*VLOOKUP(Table24[[#This Row],[PRODUCTS]],Table3[],2,FALSE)</f>
        <v>10</v>
      </c>
      <c r="G216" s="25">
        <f>Table24[[#This Row],[TOTAL]]-Table24[[#This Row],[QUANTITY]]*VLOOKUP(Table24[[#This Row],[PRODUCTS]],Table3[],5,FALSE)</f>
        <v>6</v>
      </c>
      <c r="H216"/>
    </row>
    <row r="217" spans="1:8" x14ac:dyDescent="0.3">
      <c r="A217" s="53">
        <v>20210216</v>
      </c>
      <c r="B217" s="25">
        <v>74198125</v>
      </c>
      <c r="C217" s="44">
        <v>44412</v>
      </c>
      <c r="D217" s="25" t="s">
        <v>87</v>
      </c>
      <c r="E217" s="25">
        <v>1</v>
      </c>
      <c r="F217" s="25">
        <f>Table24[[#This Row],[QUANTITY]]*VLOOKUP(Table24[[#This Row],[PRODUCTS]],Table3[],2,FALSE)</f>
        <v>10</v>
      </c>
      <c r="G217" s="25">
        <f>Table24[[#This Row],[TOTAL]]-Table24[[#This Row],[QUANTITY]]*VLOOKUP(Table24[[#This Row],[PRODUCTS]],Table3[],5,FALSE)</f>
        <v>7</v>
      </c>
      <c r="H217"/>
    </row>
    <row r="218" spans="1:8" x14ac:dyDescent="0.3">
      <c r="A218" s="53">
        <v>20210217</v>
      </c>
      <c r="B218" s="25">
        <v>41296234</v>
      </c>
      <c r="C218" s="44">
        <v>44413</v>
      </c>
      <c r="D218" s="25" t="s">
        <v>85</v>
      </c>
      <c r="E218" s="25">
        <v>28</v>
      </c>
      <c r="F218" s="25">
        <f>Table24[[#This Row],[QUANTITY]]*VLOOKUP(Table24[[#This Row],[PRODUCTS]],Table3[],2,FALSE)</f>
        <v>224</v>
      </c>
      <c r="G218" s="25">
        <f>Table24[[#This Row],[TOTAL]]-Table24[[#This Row],[QUANTITY]]*VLOOKUP(Table24[[#This Row],[PRODUCTS]],Table3[],5,FALSE)</f>
        <v>84</v>
      </c>
      <c r="H218"/>
    </row>
    <row r="219" spans="1:8" x14ac:dyDescent="0.3">
      <c r="A219" s="53">
        <v>20210218</v>
      </c>
      <c r="B219" s="25">
        <v>56267864</v>
      </c>
      <c r="C219" s="44">
        <v>44414</v>
      </c>
      <c r="D219" s="25" t="s">
        <v>76</v>
      </c>
      <c r="E219" s="25">
        <v>2</v>
      </c>
      <c r="F219" s="25">
        <f>Table24[[#This Row],[QUANTITY]]*VLOOKUP(Table24[[#This Row],[PRODUCTS]],Table3[],2,FALSE)</f>
        <v>16</v>
      </c>
      <c r="G219" s="25">
        <f>Table24[[#This Row],[TOTAL]]-Table24[[#This Row],[QUANTITY]]*VLOOKUP(Table24[[#This Row],[PRODUCTS]],Table3[],5,FALSE)</f>
        <v>12</v>
      </c>
      <c r="H219"/>
    </row>
    <row r="220" spans="1:8" x14ac:dyDescent="0.3">
      <c r="A220" s="53">
        <v>20210219</v>
      </c>
      <c r="B220" s="25">
        <v>12354238</v>
      </c>
      <c r="C220" s="44">
        <v>44414</v>
      </c>
      <c r="D220" s="25" t="s">
        <v>97</v>
      </c>
      <c r="E220" s="25">
        <v>1</v>
      </c>
      <c r="F220" s="25">
        <f>Table24[[#This Row],[QUANTITY]]*VLOOKUP(Table24[[#This Row],[PRODUCTS]],Table3[],2,FALSE)</f>
        <v>5</v>
      </c>
      <c r="G220" s="25">
        <f>Table24[[#This Row],[TOTAL]]-Table24[[#This Row],[QUANTITY]]*VLOOKUP(Table24[[#This Row],[PRODUCTS]],Table3[],5,FALSE)</f>
        <v>3</v>
      </c>
      <c r="H220"/>
    </row>
    <row r="221" spans="1:8" x14ac:dyDescent="0.3">
      <c r="A221" s="53">
        <v>20210220</v>
      </c>
      <c r="B221" s="25">
        <v>56267864</v>
      </c>
      <c r="C221" s="44">
        <v>44416</v>
      </c>
      <c r="D221" s="25" t="s">
        <v>84</v>
      </c>
      <c r="E221" s="25">
        <v>1</v>
      </c>
      <c r="F221" s="25">
        <f>Table24[[#This Row],[QUANTITY]]*VLOOKUP(Table24[[#This Row],[PRODUCTS]],Table3[],2,FALSE)</f>
        <v>8</v>
      </c>
      <c r="G221" s="25">
        <f>Table24[[#This Row],[TOTAL]]-Table24[[#This Row],[QUANTITY]]*VLOOKUP(Table24[[#This Row],[PRODUCTS]],Table3[],5,FALSE)</f>
        <v>6.5</v>
      </c>
      <c r="H221"/>
    </row>
    <row r="222" spans="1:8" x14ac:dyDescent="0.3">
      <c r="A222" s="53">
        <v>20210221</v>
      </c>
      <c r="B222" s="25">
        <v>74654239</v>
      </c>
      <c r="C222" s="44">
        <v>44417</v>
      </c>
      <c r="D222" s="25" t="s">
        <v>85</v>
      </c>
      <c r="E222" s="25">
        <v>10</v>
      </c>
      <c r="F222" s="25">
        <f>Table24[[#This Row],[QUANTITY]]*VLOOKUP(Table24[[#This Row],[PRODUCTS]],Table3[],2,FALSE)</f>
        <v>80</v>
      </c>
      <c r="G222" s="25">
        <f>Table24[[#This Row],[TOTAL]]-Table24[[#This Row],[QUANTITY]]*VLOOKUP(Table24[[#This Row],[PRODUCTS]],Table3[],5,FALSE)</f>
        <v>30</v>
      </c>
      <c r="H222"/>
    </row>
    <row r="223" spans="1:8" x14ac:dyDescent="0.3">
      <c r="A223" s="53">
        <v>20210222</v>
      </c>
      <c r="B223" s="25">
        <v>41296234</v>
      </c>
      <c r="C223" s="44">
        <v>44418</v>
      </c>
      <c r="D223" s="25" t="s">
        <v>91</v>
      </c>
      <c r="E223" s="25">
        <v>2</v>
      </c>
      <c r="F223" s="25">
        <f>Table24[[#This Row],[QUANTITY]]*VLOOKUP(Table24[[#This Row],[PRODUCTS]],Table3[],2,FALSE)</f>
        <v>12</v>
      </c>
      <c r="G223" s="25">
        <f>Table24[[#This Row],[TOTAL]]-Table24[[#This Row],[QUANTITY]]*VLOOKUP(Table24[[#This Row],[PRODUCTS]],Table3[],5,FALSE)</f>
        <v>8</v>
      </c>
      <c r="H223"/>
    </row>
    <row r="224" spans="1:8" x14ac:dyDescent="0.3">
      <c r="A224" s="53">
        <v>20210223</v>
      </c>
      <c r="B224" s="25">
        <v>34567889</v>
      </c>
      <c r="C224" s="44">
        <v>44419</v>
      </c>
      <c r="D224" s="25" t="s">
        <v>77</v>
      </c>
      <c r="E224" s="25">
        <v>13</v>
      </c>
      <c r="F224" s="25">
        <f>Table24[[#This Row],[QUANTITY]]*VLOOKUP(Table24[[#This Row],[PRODUCTS]],Table3[],2,FALSE)</f>
        <v>104</v>
      </c>
      <c r="G224" s="25">
        <f>Table24[[#This Row],[TOTAL]]-Table24[[#This Row],[QUANTITY]]*VLOOKUP(Table24[[#This Row],[PRODUCTS]],Table3[],5,FALSE)</f>
        <v>65</v>
      </c>
      <c r="H224"/>
    </row>
    <row r="225" spans="1:8" x14ac:dyDescent="0.3">
      <c r="A225" s="53">
        <v>20210224</v>
      </c>
      <c r="B225" s="25">
        <v>65445239</v>
      </c>
      <c r="C225" s="44">
        <v>44420</v>
      </c>
      <c r="D225" s="25" t="s">
        <v>78</v>
      </c>
      <c r="E225" s="25">
        <v>84</v>
      </c>
      <c r="F225" s="25">
        <f>Table24[[#This Row],[QUANTITY]]*VLOOKUP(Table24[[#This Row],[PRODUCTS]],Table3[],2,FALSE)</f>
        <v>672</v>
      </c>
      <c r="G225" s="25">
        <f>Table24[[#This Row],[TOTAL]]-Table24[[#This Row],[QUANTITY]]*VLOOKUP(Table24[[#This Row],[PRODUCTS]],Table3[],5,FALSE)</f>
        <v>504</v>
      </c>
      <c r="H225"/>
    </row>
    <row r="226" spans="1:8" x14ac:dyDescent="0.3">
      <c r="A226" s="53">
        <v>20210225</v>
      </c>
      <c r="B226" s="54">
        <v>11144727</v>
      </c>
      <c r="C226" s="44">
        <v>44421</v>
      </c>
      <c r="D226" s="25" t="s">
        <v>94</v>
      </c>
      <c r="E226" s="25">
        <v>16</v>
      </c>
      <c r="F226" s="25">
        <f>Table24[[#This Row],[QUANTITY]]*VLOOKUP(Table24[[#This Row],[PRODUCTS]],Table3[],2,FALSE)</f>
        <v>112</v>
      </c>
      <c r="G226" s="25">
        <f>Table24[[#This Row],[TOTAL]]-Table24[[#This Row],[QUANTITY]]*VLOOKUP(Table24[[#This Row],[PRODUCTS]],Table3[],5,FALSE)</f>
        <v>88</v>
      </c>
      <c r="H226"/>
    </row>
    <row r="227" spans="1:8" x14ac:dyDescent="0.3">
      <c r="A227" s="53">
        <v>20210226</v>
      </c>
      <c r="B227" s="54">
        <v>45664499</v>
      </c>
      <c r="C227" s="44">
        <v>44421</v>
      </c>
      <c r="D227" s="25" t="s">
        <v>94</v>
      </c>
      <c r="E227" s="25">
        <v>1</v>
      </c>
      <c r="F227" s="25">
        <f>Table24[[#This Row],[QUANTITY]]*VLOOKUP(Table24[[#This Row],[PRODUCTS]],Table3[],2,FALSE)</f>
        <v>7</v>
      </c>
      <c r="G227" s="25">
        <f>Table24[[#This Row],[TOTAL]]-Table24[[#This Row],[QUANTITY]]*VLOOKUP(Table24[[#This Row],[PRODUCTS]],Table3[],5,FALSE)</f>
        <v>5.5</v>
      </c>
      <c r="H227"/>
    </row>
    <row r="228" spans="1:8" x14ac:dyDescent="0.3">
      <c r="A228" s="53">
        <v>20210227</v>
      </c>
      <c r="B228" s="54">
        <v>74654239</v>
      </c>
      <c r="C228" s="44">
        <v>44423</v>
      </c>
      <c r="D228" s="25" t="s">
        <v>97</v>
      </c>
      <c r="E228" s="25">
        <v>1</v>
      </c>
      <c r="F228" s="25">
        <f>Table24[[#This Row],[QUANTITY]]*VLOOKUP(Table24[[#This Row],[PRODUCTS]],Table3[],2,FALSE)</f>
        <v>5</v>
      </c>
      <c r="G228" s="25">
        <f>Table24[[#This Row],[TOTAL]]-Table24[[#This Row],[QUANTITY]]*VLOOKUP(Table24[[#This Row],[PRODUCTS]],Table3[],5,FALSE)</f>
        <v>3</v>
      </c>
      <c r="H228"/>
    </row>
    <row r="229" spans="1:8" x14ac:dyDescent="0.3">
      <c r="A229" s="53">
        <v>20210228</v>
      </c>
      <c r="B229" s="54">
        <v>12898769</v>
      </c>
      <c r="C229" s="44">
        <v>44424</v>
      </c>
      <c r="D229" s="25" t="s">
        <v>91</v>
      </c>
      <c r="E229" s="25">
        <v>28</v>
      </c>
      <c r="F229" s="25">
        <f>Table24[[#This Row],[QUANTITY]]*VLOOKUP(Table24[[#This Row],[PRODUCTS]],Table3[],2,FALSE)</f>
        <v>168</v>
      </c>
      <c r="G229" s="25">
        <f>Table24[[#This Row],[TOTAL]]-Table24[[#This Row],[QUANTITY]]*VLOOKUP(Table24[[#This Row],[PRODUCTS]],Table3[],5,FALSE)</f>
        <v>112</v>
      </c>
      <c r="H229"/>
    </row>
    <row r="230" spans="1:8" x14ac:dyDescent="0.3">
      <c r="A230" s="53">
        <v>20210229</v>
      </c>
      <c r="B230" s="54">
        <v>12898769</v>
      </c>
      <c r="C230" s="44">
        <v>44425</v>
      </c>
      <c r="D230" s="25" t="s">
        <v>76</v>
      </c>
      <c r="E230" s="25">
        <v>1</v>
      </c>
      <c r="F230" s="25">
        <f>Table24[[#This Row],[QUANTITY]]*VLOOKUP(Table24[[#This Row],[PRODUCTS]],Table3[],2,FALSE)</f>
        <v>8</v>
      </c>
      <c r="G230" s="25">
        <f>Table24[[#This Row],[TOTAL]]-Table24[[#This Row],[QUANTITY]]*VLOOKUP(Table24[[#This Row],[PRODUCTS]],Table3[],5,FALSE)</f>
        <v>6</v>
      </c>
      <c r="H230"/>
    </row>
    <row r="231" spans="1:8" x14ac:dyDescent="0.3">
      <c r="A231" s="53">
        <v>20210230</v>
      </c>
      <c r="B231" s="25">
        <v>74198125</v>
      </c>
      <c r="C231" s="44">
        <v>44426</v>
      </c>
      <c r="D231" s="25" t="s">
        <v>86</v>
      </c>
      <c r="E231" s="25">
        <v>18</v>
      </c>
      <c r="F231" s="25">
        <f>Table24[[#This Row],[QUANTITY]]*VLOOKUP(Table24[[#This Row],[PRODUCTS]],Table3[],2,FALSE)</f>
        <v>216</v>
      </c>
      <c r="G231" s="25">
        <f>Table24[[#This Row],[TOTAL]]-Table24[[#This Row],[QUANTITY]]*VLOOKUP(Table24[[#This Row],[PRODUCTS]],Table3[],5,FALSE)</f>
        <v>180</v>
      </c>
      <c r="H231"/>
    </row>
    <row r="232" spans="1:8" x14ac:dyDescent="0.3">
      <c r="A232" s="53">
        <v>20210231</v>
      </c>
      <c r="B232" s="25">
        <v>65445239</v>
      </c>
      <c r="C232" s="44">
        <v>44427</v>
      </c>
      <c r="D232" s="25" t="s">
        <v>85</v>
      </c>
      <c r="E232" s="25">
        <v>9</v>
      </c>
      <c r="F232" s="25">
        <f>Table24[[#This Row],[QUANTITY]]*VLOOKUP(Table24[[#This Row],[PRODUCTS]],Table3[],2,FALSE)</f>
        <v>72</v>
      </c>
      <c r="G232" s="25">
        <f>Table24[[#This Row],[TOTAL]]-Table24[[#This Row],[QUANTITY]]*VLOOKUP(Table24[[#This Row],[PRODUCTS]],Table3[],5,FALSE)</f>
        <v>27</v>
      </c>
      <c r="H232"/>
    </row>
    <row r="233" spans="1:8" x14ac:dyDescent="0.3">
      <c r="A233" s="53">
        <v>20210232</v>
      </c>
      <c r="B233" s="54">
        <v>45664499</v>
      </c>
      <c r="C233" s="44">
        <v>44428</v>
      </c>
      <c r="D233" s="25" t="s">
        <v>85</v>
      </c>
      <c r="E233" s="25">
        <v>29</v>
      </c>
      <c r="F233" s="25">
        <f>Table24[[#This Row],[QUANTITY]]*VLOOKUP(Table24[[#This Row],[PRODUCTS]],Table3[],2,FALSE)</f>
        <v>232</v>
      </c>
      <c r="G233" s="25">
        <f>Table24[[#This Row],[TOTAL]]-Table24[[#This Row],[QUANTITY]]*VLOOKUP(Table24[[#This Row],[PRODUCTS]],Table3[],5,FALSE)</f>
        <v>87</v>
      </c>
      <c r="H233"/>
    </row>
    <row r="234" spans="1:8" x14ac:dyDescent="0.3">
      <c r="A234" s="53">
        <v>20210233</v>
      </c>
      <c r="B234" s="25">
        <v>45678641</v>
      </c>
      <c r="C234" s="44">
        <v>44428</v>
      </c>
      <c r="D234" s="25" t="s">
        <v>91</v>
      </c>
      <c r="E234" s="25">
        <v>2</v>
      </c>
      <c r="F234" s="25">
        <f>Table24[[#This Row],[QUANTITY]]*VLOOKUP(Table24[[#This Row],[PRODUCTS]],Table3[],2,FALSE)</f>
        <v>12</v>
      </c>
      <c r="G234" s="25">
        <f>Table24[[#This Row],[TOTAL]]-Table24[[#This Row],[QUANTITY]]*VLOOKUP(Table24[[#This Row],[PRODUCTS]],Table3[],5,FALSE)</f>
        <v>8</v>
      </c>
      <c r="H234"/>
    </row>
    <row r="235" spans="1:8" x14ac:dyDescent="0.3">
      <c r="A235" s="53">
        <v>20210234</v>
      </c>
      <c r="B235" s="25">
        <v>12865569</v>
      </c>
      <c r="C235" s="44">
        <v>44430</v>
      </c>
      <c r="D235" s="25" t="s">
        <v>82</v>
      </c>
      <c r="E235" s="25">
        <v>1</v>
      </c>
      <c r="F235" s="25">
        <f>Table24[[#This Row],[QUANTITY]]*VLOOKUP(Table24[[#This Row],[PRODUCTS]],Table3[],2,FALSE)</f>
        <v>8</v>
      </c>
      <c r="G235" s="25">
        <f>Table24[[#This Row],[TOTAL]]-Table24[[#This Row],[QUANTITY]]*VLOOKUP(Table24[[#This Row],[PRODUCTS]],Table3[],5,FALSE)</f>
        <v>5</v>
      </c>
      <c r="H235"/>
    </row>
    <row r="236" spans="1:8" x14ac:dyDescent="0.3">
      <c r="A236" s="53">
        <v>20210235</v>
      </c>
      <c r="B236" s="54">
        <v>74548969</v>
      </c>
      <c r="C236" s="44">
        <v>44431</v>
      </c>
      <c r="D236" s="25" t="s">
        <v>84</v>
      </c>
      <c r="E236" s="25">
        <v>20</v>
      </c>
      <c r="F236" s="25">
        <f>Table24[[#This Row],[QUANTITY]]*VLOOKUP(Table24[[#This Row],[PRODUCTS]],Table3[],2,FALSE)</f>
        <v>160</v>
      </c>
      <c r="G236" s="25">
        <f>Table24[[#This Row],[TOTAL]]-Table24[[#This Row],[QUANTITY]]*VLOOKUP(Table24[[#This Row],[PRODUCTS]],Table3[],5,FALSE)</f>
        <v>130</v>
      </c>
      <c r="H236"/>
    </row>
    <row r="237" spans="1:8" x14ac:dyDescent="0.3">
      <c r="A237" s="53">
        <v>20210236</v>
      </c>
      <c r="B237" s="25">
        <v>78901236</v>
      </c>
      <c r="C237" s="44">
        <v>44432</v>
      </c>
      <c r="D237" s="25" t="s">
        <v>97</v>
      </c>
      <c r="E237" s="25">
        <v>1</v>
      </c>
      <c r="F237" s="25">
        <f>Table24[[#This Row],[QUANTITY]]*VLOOKUP(Table24[[#This Row],[PRODUCTS]],Table3[],2,FALSE)</f>
        <v>5</v>
      </c>
      <c r="G237" s="25">
        <f>Table24[[#This Row],[TOTAL]]-Table24[[#This Row],[QUANTITY]]*VLOOKUP(Table24[[#This Row],[PRODUCTS]],Table3[],5,FALSE)</f>
        <v>3</v>
      </c>
      <c r="H237"/>
    </row>
    <row r="238" spans="1:8" x14ac:dyDescent="0.3">
      <c r="A238" s="53">
        <v>20210237</v>
      </c>
      <c r="B238" s="25">
        <v>41296234</v>
      </c>
      <c r="C238" s="44">
        <v>44433</v>
      </c>
      <c r="D238" s="25" t="s">
        <v>80</v>
      </c>
      <c r="E238" s="25">
        <v>1</v>
      </c>
      <c r="F238" s="25">
        <f>Table24[[#This Row],[QUANTITY]]*VLOOKUP(Table24[[#This Row],[PRODUCTS]],Table3[],2,FALSE)</f>
        <v>7</v>
      </c>
      <c r="G238" s="25">
        <f>Table24[[#This Row],[TOTAL]]-Table24[[#This Row],[QUANTITY]]*VLOOKUP(Table24[[#This Row],[PRODUCTS]],Table3[],5,FALSE)</f>
        <v>2</v>
      </c>
      <c r="H238"/>
    </row>
    <row r="239" spans="1:8" x14ac:dyDescent="0.3">
      <c r="A239" s="53">
        <v>20210238</v>
      </c>
      <c r="B239" s="25">
        <v>78901236</v>
      </c>
      <c r="C239" s="44">
        <v>44434</v>
      </c>
      <c r="D239" s="25" t="s">
        <v>96</v>
      </c>
      <c r="E239" s="25">
        <v>23</v>
      </c>
      <c r="F239" s="25">
        <f>Table24[[#This Row],[QUANTITY]]*VLOOKUP(Table24[[#This Row],[PRODUCTS]],Table3[],2,FALSE)</f>
        <v>115</v>
      </c>
      <c r="G239" s="25">
        <f>Table24[[#This Row],[TOTAL]]-Table24[[#This Row],[QUANTITY]]*VLOOKUP(Table24[[#This Row],[PRODUCTS]],Table3[],5,FALSE)</f>
        <v>46</v>
      </c>
      <c r="H239"/>
    </row>
    <row r="240" spans="1:8" x14ac:dyDescent="0.3">
      <c r="A240" s="53">
        <v>20210239</v>
      </c>
      <c r="B240" s="54">
        <v>74548969</v>
      </c>
      <c r="C240" s="44">
        <v>44435</v>
      </c>
      <c r="D240" s="25" t="s">
        <v>94</v>
      </c>
      <c r="E240" s="25">
        <v>1</v>
      </c>
      <c r="F240" s="25">
        <f>Table24[[#This Row],[QUANTITY]]*VLOOKUP(Table24[[#This Row],[PRODUCTS]],Table3[],2,FALSE)</f>
        <v>7</v>
      </c>
      <c r="G240" s="25">
        <f>Table24[[#This Row],[TOTAL]]-Table24[[#This Row],[QUANTITY]]*VLOOKUP(Table24[[#This Row],[PRODUCTS]],Table3[],5,FALSE)</f>
        <v>5.5</v>
      </c>
      <c r="H240"/>
    </row>
    <row r="241" spans="1:9" x14ac:dyDescent="0.3">
      <c r="A241" s="53">
        <v>20210240</v>
      </c>
      <c r="B241" s="25">
        <v>71239346</v>
      </c>
      <c r="C241" s="44">
        <v>44435</v>
      </c>
      <c r="D241" s="25" t="s">
        <v>93</v>
      </c>
      <c r="E241" s="25">
        <v>1</v>
      </c>
      <c r="F241" s="25">
        <f>Table24[[#This Row],[QUANTITY]]*VLOOKUP(Table24[[#This Row],[PRODUCTS]],Table3[],2,FALSE)</f>
        <v>6</v>
      </c>
      <c r="G241" s="25">
        <f>Table24[[#This Row],[TOTAL]]-Table24[[#This Row],[QUANTITY]]*VLOOKUP(Table24[[#This Row],[PRODUCTS]],Table3[],5,FALSE)</f>
        <v>4</v>
      </c>
      <c r="H241"/>
    </row>
    <row r="242" spans="1:9" x14ac:dyDescent="0.3">
      <c r="A242" s="53">
        <v>20210241</v>
      </c>
      <c r="B242" s="25">
        <v>56267864</v>
      </c>
      <c r="C242" s="44">
        <v>44437</v>
      </c>
      <c r="D242" s="25" t="s">
        <v>81</v>
      </c>
      <c r="E242" s="25">
        <v>2</v>
      </c>
      <c r="F242" s="25">
        <f>Table24[[#This Row],[QUANTITY]]*VLOOKUP(Table24[[#This Row],[PRODUCTS]],Table3[],2,FALSE)</f>
        <v>14</v>
      </c>
      <c r="G242" s="25">
        <f>Table24[[#This Row],[TOTAL]]-Table24[[#This Row],[QUANTITY]]*VLOOKUP(Table24[[#This Row],[PRODUCTS]],Table3[],5,FALSE)</f>
        <v>6</v>
      </c>
      <c r="H242"/>
    </row>
    <row r="243" spans="1:9" x14ac:dyDescent="0.3">
      <c r="A243" s="53">
        <v>20210242</v>
      </c>
      <c r="B243" s="54">
        <v>74321569</v>
      </c>
      <c r="C243" s="44">
        <v>44438</v>
      </c>
      <c r="D243" s="25" t="s">
        <v>85</v>
      </c>
      <c r="E243" s="25">
        <v>25</v>
      </c>
      <c r="F243" s="25">
        <f>Table24[[#This Row],[QUANTITY]]*VLOOKUP(Table24[[#This Row],[PRODUCTS]],Table3[],2,FALSE)</f>
        <v>200</v>
      </c>
      <c r="G243" s="25">
        <f>Table24[[#This Row],[TOTAL]]-Table24[[#This Row],[QUANTITY]]*VLOOKUP(Table24[[#This Row],[PRODUCTS]],Table3[],5,FALSE)</f>
        <v>75</v>
      </c>
      <c r="H243"/>
    </row>
    <row r="244" spans="1:9" x14ac:dyDescent="0.3">
      <c r="A244" s="53">
        <v>20210243</v>
      </c>
      <c r="B244" s="25">
        <v>45678641</v>
      </c>
      <c r="C244" s="44">
        <v>44439</v>
      </c>
      <c r="D244" s="25" t="s">
        <v>97</v>
      </c>
      <c r="E244" s="25">
        <v>2</v>
      </c>
      <c r="F244" s="25">
        <f>Table24[[#This Row],[QUANTITY]]*VLOOKUP(Table24[[#This Row],[PRODUCTS]],Table3[],2,FALSE)</f>
        <v>10</v>
      </c>
      <c r="G244" s="25">
        <f>Table24[[#This Row],[TOTAL]]-Table24[[#This Row],[QUANTITY]]*VLOOKUP(Table24[[#This Row],[PRODUCTS]],Table3[],5,FALSE)</f>
        <v>6</v>
      </c>
      <c r="H244"/>
      <c r="I244" s="71"/>
    </row>
    <row r="245" spans="1:9" x14ac:dyDescent="0.3">
      <c r="A245" s="53">
        <v>20210244</v>
      </c>
      <c r="B245" s="25">
        <v>12696429</v>
      </c>
      <c r="C245" s="44">
        <v>44440</v>
      </c>
      <c r="D245" s="25" t="s">
        <v>86</v>
      </c>
      <c r="E245" s="25">
        <v>26</v>
      </c>
      <c r="F245" s="25">
        <f>Table24[[#This Row],[QUANTITY]]*VLOOKUP(Table24[[#This Row],[PRODUCTS]],Table3[],2,FALSE)</f>
        <v>312</v>
      </c>
      <c r="G245" s="25">
        <f>Table24[[#This Row],[TOTAL]]-Table24[[#This Row],[QUANTITY]]*VLOOKUP(Table24[[#This Row],[PRODUCTS]],Table3[],5,FALSE)</f>
        <v>260</v>
      </c>
      <c r="H245"/>
    </row>
    <row r="246" spans="1:9" x14ac:dyDescent="0.3">
      <c r="A246" s="53">
        <v>20210245</v>
      </c>
      <c r="B246" s="25">
        <v>71239346</v>
      </c>
      <c r="C246" s="44">
        <v>44441</v>
      </c>
      <c r="D246" s="25" t="s">
        <v>96</v>
      </c>
      <c r="E246" s="25">
        <v>28</v>
      </c>
      <c r="F246" s="25">
        <f>Table24[[#This Row],[QUANTITY]]*VLOOKUP(Table24[[#This Row],[PRODUCTS]],Table3[],2,FALSE)</f>
        <v>140</v>
      </c>
      <c r="G246" s="25">
        <f>Table24[[#This Row],[TOTAL]]-Table24[[#This Row],[QUANTITY]]*VLOOKUP(Table24[[#This Row],[PRODUCTS]],Table3[],5,FALSE)</f>
        <v>56</v>
      </c>
      <c r="H246"/>
    </row>
    <row r="247" spans="1:9" x14ac:dyDescent="0.3">
      <c r="A247" s="53">
        <v>20210246</v>
      </c>
      <c r="B247" s="25">
        <v>12354238</v>
      </c>
      <c r="C247" s="44">
        <v>44442</v>
      </c>
      <c r="D247" s="25" t="s">
        <v>83</v>
      </c>
      <c r="E247" s="25">
        <v>1</v>
      </c>
      <c r="F247" s="25">
        <f>Table24[[#This Row],[QUANTITY]]*VLOOKUP(Table24[[#This Row],[PRODUCTS]],Table3[],2,FALSE)</f>
        <v>8</v>
      </c>
      <c r="G247" s="25">
        <f>Table24[[#This Row],[TOTAL]]-Table24[[#This Row],[QUANTITY]]*VLOOKUP(Table24[[#This Row],[PRODUCTS]],Table3[],5,FALSE)</f>
        <v>6</v>
      </c>
      <c r="H247"/>
    </row>
    <row r="248" spans="1:9" x14ac:dyDescent="0.3">
      <c r="A248" s="53">
        <v>20210247</v>
      </c>
      <c r="B248" s="54">
        <v>45664499</v>
      </c>
      <c r="C248" s="44">
        <v>44442</v>
      </c>
      <c r="D248" s="25" t="s">
        <v>78</v>
      </c>
      <c r="E248" s="25">
        <v>20</v>
      </c>
      <c r="F248" s="25">
        <f>Table24[[#This Row],[QUANTITY]]*VLOOKUP(Table24[[#This Row],[PRODUCTS]],Table3[],2,FALSE)</f>
        <v>160</v>
      </c>
      <c r="G248" s="25">
        <f>Table24[[#This Row],[TOTAL]]-Table24[[#This Row],[QUANTITY]]*VLOOKUP(Table24[[#This Row],[PRODUCTS]],Table3[],5,FALSE)</f>
        <v>120</v>
      </c>
      <c r="H248"/>
    </row>
    <row r="249" spans="1:9" x14ac:dyDescent="0.3">
      <c r="A249" s="53">
        <v>20210248</v>
      </c>
      <c r="B249" s="25">
        <v>85632124</v>
      </c>
      <c r="C249" s="44">
        <v>44444</v>
      </c>
      <c r="D249" s="25" t="s">
        <v>95</v>
      </c>
      <c r="E249" s="25">
        <v>1</v>
      </c>
      <c r="F249" s="25">
        <f>Table24[[#This Row],[QUANTITY]]*VLOOKUP(Table24[[#This Row],[PRODUCTS]],Table3[],2,FALSE)</f>
        <v>5</v>
      </c>
      <c r="G249" s="25">
        <f>Table24[[#This Row],[TOTAL]]-Table24[[#This Row],[QUANTITY]]*VLOOKUP(Table24[[#This Row],[PRODUCTS]],Table3[],5,FALSE)</f>
        <v>3</v>
      </c>
      <c r="H249"/>
    </row>
    <row r="250" spans="1:9" x14ac:dyDescent="0.3">
      <c r="A250" s="53">
        <v>20210249</v>
      </c>
      <c r="B250" s="25">
        <v>15493345</v>
      </c>
      <c r="C250" s="44">
        <v>44445</v>
      </c>
      <c r="D250" s="25" t="s">
        <v>87</v>
      </c>
      <c r="E250" s="25">
        <v>26</v>
      </c>
      <c r="F250" s="25">
        <f>Table24[[#This Row],[QUANTITY]]*VLOOKUP(Table24[[#This Row],[PRODUCTS]],Table3[],2,FALSE)</f>
        <v>260</v>
      </c>
      <c r="G250" s="25">
        <f>Table24[[#This Row],[TOTAL]]-Table24[[#This Row],[QUANTITY]]*VLOOKUP(Table24[[#This Row],[PRODUCTS]],Table3[],5,FALSE)</f>
        <v>182</v>
      </c>
      <c r="H250"/>
    </row>
    <row r="251" spans="1:9" x14ac:dyDescent="0.3">
      <c r="A251" s="53">
        <v>20210250</v>
      </c>
      <c r="B251" s="25">
        <v>12696429</v>
      </c>
      <c r="C251" s="44">
        <v>44446</v>
      </c>
      <c r="D251" s="25" t="s">
        <v>88</v>
      </c>
      <c r="E251" s="25">
        <v>12</v>
      </c>
      <c r="F251" s="25">
        <f>Table24[[#This Row],[QUANTITY]]*VLOOKUP(Table24[[#This Row],[PRODUCTS]],Table3[],2,FALSE)</f>
        <v>120</v>
      </c>
      <c r="G251" s="25">
        <f>Table24[[#This Row],[TOTAL]]-Table24[[#This Row],[QUANTITY]]*VLOOKUP(Table24[[#This Row],[PRODUCTS]],Table3[],5,FALSE)</f>
        <v>96</v>
      </c>
      <c r="H251"/>
    </row>
    <row r="252" spans="1:9" x14ac:dyDescent="0.3">
      <c r="A252" s="53">
        <v>20210251</v>
      </c>
      <c r="B252" s="25">
        <v>74523127</v>
      </c>
      <c r="C252" s="44">
        <v>44447</v>
      </c>
      <c r="D252" s="25" t="s">
        <v>81</v>
      </c>
      <c r="E252" s="25">
        <v>4</v>
      </c>
      <c r="F252" s="25">
        <f>Table24[[#This Row],[QUANTITY]]*VLOOKUP(Table24[[#This Row],[PRODUCTS]],Table3[],2,FALSE)</f>
        <v>28</v>
      </c>
      <c r="G252" s="25">
        <f>Table24[[#This Row],[TOTAL]]-Table24[[#This Row],[QUANTITY]]*VLOOKUP(Table24[[#This Row],[PRODUCTS]],Table3[],5,FALSE)</f>
        <v>12</v>
      </c>
      <c r="H252"/>
    </row>
    <row r="253" spans="1:9" x14ac:dyDescent="0.3">
      <c r="A253" s="53">
        <v>20210252</v>
      </c>
      <c r="B253" s="54">
        <v>45664499</v>
      </c>
      <c r="C253" s="44">
        <v>44448</v>
      </c>
      <c r="D253" s="25" t="s">
        <v>86</v>
      </c>
      <c r="E253" s="25">
        <v>15</v>
      </c>
      <c r="F253" s="25">
        <f>Table24[[#This Row],[QUANTITY]]*VLOOKUP(Table24[[#This Row],[PRODUCTS]],Table3[],2,FALSE)</f>
        <v>180</v>
      </c>
      <c r="G253" s="25">
        <f>Table24[[#This Row],[TOTAL]]-Table24[[#This Row],[QUANTITY]]*VLOOKUP(Table24[[#This Row],[PRODUCTS]],Table3[],5,FALSE)</f>
        <v>150</v>
      </c>
      <c r="H253"/>
    </row>
    <row r="254" spans="1:9" x14ac:dyDescent="0.3">
      <c r="A254" s="53">
        <v>20210253</v>
      </c>
      <c r="B254" s="25">
        <v>34567126</v>
      </c>
      <c r="C254" s="44">
        <v>44449</v>
      </c>
      <c r="D254" s="25" t="s">
        <v>75</v>
      </c>
      <c r="E254" s="25">
        <v>2</v>
      </c>
      <c r="F254" s="25">
        <f>Table24[[#This Row],[QUANTITY]]*VLOOKUP(Table24[[#This Row],[PRODUCTS]],Table3[],2,FALSE)</f>
        <v>16</v>
      </c>
      <c r="G254" s="25">
        <f>Table24[[#This Row],[TOTAL]]-Table24[[#This Row],[QUANTITY]]*VLOOKUP(Table24[[#This Row],[PRODUCTS]],Table3[],5,FALSE)</f>
        <v>6</v>
      </c>
      <c r="H254"/>
    </row>
    <row r="255" spans="1:9" x14ac:dyDescent="0.3">
      <c r="A255" s="53">
        <v>20210254</v>
      </c>
      <c r="B255" s="25">
        <v>74321569</v>
      </c>
      <c r="C255" s="44">
        <v>44449</v>
      </c>
      <c r="D255" s="25" t="s">
        <v>92</v>
      </c>
      <c r="E255" s="25">
        <v>1</v>
      </c>
      <c r="F255" s="25">
        <f>Table24[[#This Row],[QUANTITY]]*VLOOKUP(Table24[[#This Row],[PRODUCTS]],Table3[],2,FALSE)</f>
        <v>6</v>
      </c>
      <c r="G255" s="25">
        <f>Table24[[#This Row],[TOTAL]]-Table24[[#This Row],[QUANTITY]]*VLOOKUP(Table24[[#This Row],[PRODUCTS]],Table3[],5,FALSE)</f>
        <v>3</v>
      </c>
      <c r="H255"/>
    </row>
    <row r="256" spans="1:9" x14ac:dyDescent="0.3">
      <c r="A256" s="53">
        <v>20210255</v>
      </c>
      <c r="B256" s="54">
        <v>45664499</v>
      </c>
      <c r="C256" s="44">
        <v>44451</v>
      </c>
      <c r="D256" s="25" t="s">
        <v>92</v>
      </c>
      <c r="E256" s="25">
        <v>22</v>
      </c>
      <c r="F256" s="25">
        <f>Table24[[#This Row],[QUANTITY]]*VLOOKUP(Table24[[#This Row],[PRODUCTS]],Table3[],2,FALSE)</f>
        <v>132</v>
      </c>
      <c r="G256" s="25">
        <f>Table24[[#This Row],[TOTAL]]-Table24[[#This Row],[QUANTITY]]*VLOOKUP(Table24[[#This Row],[PRODUCTS]],Table3[],5,FALSE)</f>
        <v>66</v>
      </c>
      <c r="H256"/>
    </row>
    <row r="257" spans="1:8" x14ac:dyDescent="0.3">
      <c r="A257" s="53">
        <v>20210256</v>
      </c>
      <c r="B257" s="25">
        <v>56267864</v>
      </c>
      <c r="C257" s="44">
        <v>44452</v>
      </c>
      <c r="D257" s="25" t="s">
        <v>78</v>
      </c>
      <c r="E257" s="25">
        <v>4</v>
      </c>
      <c r="F257" s="25">
        <f>Table24[[#This Row],[QUANTITY]]*VLOOKUP(Table24[[#This Row],[PRODUCTS]],Table3[],2,FALSE)</f>
        <v>32</v>
      </c>
      <c r="G257" s="25">
        <f>Table24[[#This Row],[TOTAL]]-Table24[[#This Row],[QUANTITY]]*VLOOKUP(Table24[[#This Row],[PRODUCTS]],Table3[],5,FALSE)</f>
        <v>24</v>
      </c>
      <c r="H257"/>
    </row>
    <row r="258" spans="1:8" x14ac:dyDescent="0.3">
      <c r="A258" s="53">
        <v>20210257</v>
      </c>
      <c r="B258" s="54">
        <v>11144727</v>
      </c>
      <c r="C258" s="44">
        <v>44453</v>
      </c>
      <c r="D258" s="25" t="s">
        <v>87</v>
      </c>
      <c r="E258" s="25">
        <v>5</v>
      </c>
      <c r="F258" s="25">
        <f>Table24[[#This Row],[QUANTITY]]*VLOOKUP(Table24[[#This Row],[PRODUCTS]],Table3[],2,FALSE)</f>
        <v>50</v>
      </c>
      <c r="G258" s="25">
        <f>Table24[[#This Row],[TOTAL]]-Table24[[#This Row],[QUANTITY]]*VLOOKUP(Table24[[#This Row],[PRODUCTS]],Table3[],5,FALSE)</f>
        <v>35</v>
      </c>
      <c r="H258"/>
    </row>
    <row r="259" spans="1:8" x14ac:dyDescent="0.3">
      <c r="A259" s="53">
        <v>20210258</v>
      </c>
      <c r="B259" s="54">
        <v>12865569</v>
      </c>
      <c r="C259" s="44">
        <v>44453</v>
      </c>
      <c r="D259" s="25" t="s">
        <v>97</v>
      </c>
      <c r="E259" s="25">
        <v>1</v>
      </c>
      <c r="F259" s="25">
        <f>Table24[[#This Row],[QUANTITY]]*VLOOKUP(Table24[[#This Row],[PRODUCTS]],Table3[],2,FALSE)</f>
        <v>5</v>
      </c>
      <c r="G259" s="25">
        <f>Table24[[#This Row],[TOTAL]]-Table24[[#This Row],[QUANTITY]]*VLOOKUP(Table24[[#This Row],[PRODUCTS]],Table3[],5,FALSE)</f>
        <v>3</v>
      </c>
      <c r="H259"/>
    </row>
    <row r="260" spans="1:8" x14ac:dyDescent="0.3">
      <c r="A260" s="53">
        <v>20210259</v>
      </c>
      <c r="B260" s="54">
        <v>45664499</v>
      </c>
      <c r="C260" s="44">
        <v>44455</v>
      </c>
      <c r="D260" s="25" t="s">
        <v>84</v>
      </c>
      <c r="E260" s="25">
        <v>2</v>
      </c>
      <c r="F260" s="25">
        <f>Table24[[#This Row],[QUANTITY]]*VLOOKUP(Table24[[#This Row],[PRODUCTS]],Table3[],2,FALSE)</f>
        <v>16</v>
      </c>
      <c r="G260" s="25">
        <f>Table24[[#This Row],[TOTAL]]-Table24[[#This Row],[QUANTITY]]*VLOOKUP(Table24[[#This Row],[PRODUCTS]],Table3[],5,FALSE)</f>
        <v>13</v>
      </c>
      <c r="H260"/>
    </row>
    <row r="261" spans="1:8" x14ac:dyDescent="0.3">
      <c r="A261" s="53">
        <v>20210260</v>
      </c>
      <c r="B261" s="25">
        <v>41296234</v>
      </c>
      <c r="C261" s="44">
        <v>44456</v>
      </c>
      <c r="D261" s="25" t="s">
        <v>78</v>
      </c>
      <c r="E261" s="25">
        <v>7</v>
      </c>
      <c r="F261" s="25">
        <f>Table24[[#This Row],[QUANTITY]]*VLOOKUP(Table24[[#This Row],[PRODUCTS]],Table3[],2,FALSE)</f>
        <v>56</v>
      </c>
      <c r="G261" s="25">
        <f>Table24[[#This Row],[TOTAL]]-Table24[[#This Row],[QUANTITY]]*VLOOKUP(Table24[[#This Row],[PRODUCTS]],Table3[],5,FALSE)</f>
        <v>42</v>
      </c>
      <c r="H261"/>
    </row>
    <row r="262" spans="1:8" x14ac:dyDescent="0.3">
      <c r="A262" s="53">
        <v>20210261</v>
      </c>
      <c r="B262" s="25">
        <v>12696429</v>
      </c>
      <c r="C262" s="44">
        <v>44456</v>
      </c>
      <c r="D262" s="25" t="s">
        <v>97</v>
      </c>
      <c r="E262" s="25">
        <v>1</v>
      </c>
      <c r="F262" s="25">
        <f>Table24[[#This Row],[QUANTITY]]*VLOOKUP(Table24[[#This Row],[PRODUCTS]],Table3[],2,FALSE)</f>
        <v>5</v>
      </c>
      <c r="G262" s="25">
        <f>Table24[[#This Row],[TOTAL]]-Table24[[#This Row],[QUANTITY]]*VLOOKUP(Table24[[#This Row],[PRODUCTS]],Table3[],5,FALSE)</f>
        <v>3</v>
      </c>
      <c r="H262"/>
    </row>
    <row r="263" spans="1:8" x14ac:dyDescent="0.3">
      <c r="A263" s="53">
        <v>20210262</v>
      </c>
      <c r="B263" s="25">
        <v>56267864</v>
      </c>
      <c r="C263" s="44">
        <v>44458</v>
      </c>
      <c r="D263" s="25" t="s">
        <v>84</v>
      </c>
      <c r="E263" s="25">
        <v>18</v>
      </c>
      <c r="F263" s="25">
        <f>Table24[[#This Row],[QUANTITY]]*VLOOKUP(Table24[[#This Row],[PRODUCTS]],Table3[],2,FALSE)</f>
        <v>144</v>
      </c>
      <c r="G263" s="25">
        <f>Table24[[#This Row],[TOTAL]]-Table24[[#This Row],[QUANTITY]]*VLOOKUP(Table24[[#This Row],[PRODUCTS]],Table3[],5,FALSE)</f>
        <v>117</v>
      </c>
      <c r="H263"/>
    </row>
    <row r="264" spans="1:8" x14ac:dyDescent="0.3">
      <c r="A264" s="53">
        <v>20210263</v>
      </c>
      <c r="B264" s="25">
        <v>74321569</v>
      </c>
      <c r="C264" s="44">
        <v>44459</v>
      </c>
      <c r="D264" s="25" t="s">
        <v>79</v>
      </c>
      <c r="E264" s="25">
        <v>12</v>
      </c>
      <c r="F264" s="25">
        <f>Table24[[#This Row],[QUANTITY]]*VLOOKUP(Table24[[#This Row],[PRODUCTS]],Table3[],2,FALSE)</f>
        <v>84</v>
      </c>
      <c r="G264" s="25">
        <f>Table24[[#This Row],[TOTAL]]-Table24[[#This Row],[QUANTITY]]*VLOOKUP(Table24[[#This Row],[PRODUCTS]],Table3[],5,FALSE)</f>
        <v>66</v>
      </c>
      <c r="H264"/>
    </row>
    <row r="265" spans="1:8" x14ac:dyDescent="0.3">
      <c r="A265" s="53">
        <v>20210264</v>
      </c>
      <c r="B265" s="25">
        <v>12696429</v>
      </c>
      <c r="C265" s="44">
        <v>44460</v>
      </c>
      <c r="D265" s="25" t="s">
        <v>85</v>
      </c>
      <c r="E265" s="25">
        <v>11</v>
      </c>
      <c r="F265" s="25">
        <f>Table24[[#This Row],[QUANTITY]]*VLOOKUP(Table24[[#This Row],[PRODUCTS]],Table3[],2,FALSE)</f>
        <v>88</v>
      </c>
      <c r="G265" s="25">
        <f>Table24[[#This Row],[TOTAL]]-Table24[[#This Row],[QUANTITY]]*VLOOKUP(Table24[[#This Row],[PRODUCTS]],Table3[],5,FALSE)</f>
        <v>33</v>
      </c>
      <c r="H265"/>
    </row>
    <row r="266" spans="1:8" x14ac:dyDescent="0.3">
      <c r="A266" s="53">
        <v>20210265</v>
      </c>
      <c r="B266" s="54">
        <v>12865569</v>
      </c>
      <c r="C266" s="44">
        <v>44461</v>
      </c>
      <c r="D266" s="25" t="s">
        <v>86</v>
      </c>
      <c r="E266" s="25">
        <v>1</v>
      </c>
      <c r="F266" s="25">
        <f>Table24[[#This Row],[QUANTITY]]*VLOOKUP(Table24[[#This Row],[PRODUCTS]],Table3[],2,FALSE)</f>
        <v>12</v>
      </c>
      <c r="G266" s="25">
        <f>Table24[[#This Row],[TOTAL]]-Table24[[#This Row],[QUANTITY]]*VLOOKUP(Table24[[#This Row],[PRODUCTS]],Table3[],5,FALSE)</f>
        <v>10</v>
      </c>
      <c r="H266"/>
    </row>
    <row r="267" spans="1:8" x14ac:dyDescent="0.3">
      <c r="A267" s="53">
        <v>20210266</v>
      </c>
      <c r="B267" s="54">
        <v>74321569</v>
      </c>
      <c r="C267" s="44">
        <v>44462</v>
      </c>
      <c r="D267" s="25" t="s">
        <v>93</v>
      </c>
      <c r="E267" s="25">
        <v>15</v>
      </c>
      <c r="F267" s="25">
        <f>Table24[[#This Row],[QUANTITY]]*VLOOKUP(Table24[[#This Row],[PRODUCTS]],Table3[],2,FALSE)</f>
        <v>90</v>
      </c>
      <c r="G267" s="25">
        <f>Table24[[#This Row],[TOTAL]]-Table24[[#This Row],[QUANTITY]]*VLOOKUP(Table24[[#This Row],[PRODUCTS]],Table3[],5,FALSE)</f>
        <v>60</v>
      </c>
      <c r="H267"/>
    </row>
    <row r="268" spans="1:8" x14ac:dyDescent="0.3">
      <c r="A268" s="53">
        <v>20210267</v>
      </c>
      <c r="B268" s="54">
        <v>87496429</v>
      </c>
      <c r="C268" s="44">
        <v>44463</v>
      </c>
      <c r="D268" s="25" t="s">
        <v>81</v>
      </c>
      <c r="E268" s="25">
        <v>17</v>
      </c>
      <c r="F268" s="25">
        <f>Table24[[#This Row],[QUANTITY]]*VLOOKUP(Table24[[#This Row],[PRODUCTS]],Table3[],2,FALSE)</f>
        <v>119</v>
      </c>
      <c r="G268" s="25">
        <f>Table24[[#This Row],[TOTAL]]-Table24[[#This Row],[QUANTITY]]*VLOOKUP(Table24[[#This Row],[PRODUCTS]],Table3[],5,FALSE)</f>
        <v>51</v>
      </c>
      <c r="H268"/>
    </row>
    <row r="269" spans="1:8" x14ac:dyDescent="0.3">
      <c r="A269" s="53">
        <v>20210268</v>
      </c>
      <c r="B269" s="25">
        <v>12696429</v>
      </c>
      <c r="C269" s="44">
        <v>44463</v>
      </c>
      <c r="D269" s="25" t="s">
        <v>80</v>
      </c>
      <c r="E269" s="25">
        <v>25</v>
      </c>
      <c r="F269" s="25">
        <f>Table24[[#This Row],[QUANTITY]]*VLOOKUP(Table24[[#This Row],[PRODUCTS]],Table3[],2,FALSE)</f>
        <v>175</v>
      </c>
      <c r="G269" s="25">
        <f>Table24[[#This Row],[TOTAL]]-Table24[[#This Row],[QUANTITY]]*VLOOKUP(Table24[[#This Row],[PRODUCTS]],Table3[],5,FALSE)</f>
        <v>50</v>
      </c>
      <c r="H269"/>
    </row>
    <row r="270" spans="1:8" x14ac:dyDescent="0.3">
      <c r="A270" s="53">
        <v>20210269</v>
      </c>
      <c r="B270" s="54">
        <v>45664499</v>
      </c>
      <c r="C270" s="44">
        <v>44465</v>
      </c>
      <c r="D270" s="25" t="s">
        <v>84</v>
      </c>
      <c r="E270" s="25">
        <v>25</v>
      </c>
      <c r="F270" s="25">
        <f>Table24[[#This Row],[QUANTITY]]*VLOOKUP(Table24[[#This Row],[PRODUCTS]],Table3[],2,FALSE)</f>
        <v>200</v>
      </c>
      <c r="G270" s="25">
        <f>Table24[[#This Row],[TOTAL]]-Table24[[#This Row],[QUANTITY]]*VLOOKUP(Table24[[#This Row],[PRODUCTS]],Table3[],5,FALSE)</f>
        <v>162.5</v>
      </c>
      <c r="H270"/>
    </row>
    <row r="271" spans="1:8" x14ac:dyDescent="0.3">
      <c r="A271" s="53">
        <v>20210270</v>
      </c>
      <c r="B271" s="25">
        <v>34569727</v>
      </c>
      <c r="C271" s="44">
        <v>44466</v>
      </c>
      <c r="D271" s="25" t="s">
        <v>80</v>
      </c>
      <c r="E271" s="25">
        <v>23</v>
      </c>
      <c r="F271" s="25">
        <f>Table24[[#This Row],[QUANTITY]]*VLOOKUP(Table24[[#This Row],[PRODUCTS]],Table3[],2,FALSE)</f>
        <v>161</v>
      </c>
      <c r="G271" s="25">
        <f>Table24[[#This Row],[TOTAL]]-Table24[[#This Row],[QUANTITY]]*VLOOKUP(Table24[[#This Row],[PRODUCTS]],Table3[],5,FALSE)</f>
        <v>46</v>
      </c>
      <c r="H271"/>
    </row>
    <row r="272" spans="1:8" x14ac:dyDescent="0.3">
      <c r="A272" s="53">
        <v>20210271</v>
      </c>
      <c r="B272" s="25">
        <v>71239346</v>
      </c>
      <c r="C272" s="44">
        <v>44467</v>
      </c>
      <c r="D272" s="25" t="s">
        <v>86</v>
      </c>
      <c r="E272" s="25">
        <v>4</v>
      </c>
      <c r="F272" s="25">
        <f>Table24[[#This Row],[QUANTITY]]*VLOOKUP(Table24[[#This Row],[PRODUCTS]],Table3[],2,FALSE)</f>
        <v>48</v>
      </c>
      <c r="G272" s="25">
        <f>Table24[[#This Row],[TOTAL]]-Table24[[#This Row],[QUANTITY]]*VLOOKUP(Table24[[#This Row],[PRODUCTS]],Table3[],5,FALSE)</f>
        <v>40</v>
      </c>
      <c r="H272"/>
    </row>
    <row r="273" spans="1:8" x14ac:dyDescent="0.3">
      <c r="A273" s="53">
        <v>20210272</v>
      </c>
      <c r="B273" s="54">
        <v>12642569</v>
      </c>
      <c r="C273" s="44">
        <v>44468</v>
      </c>
      <c r="D273" s="25" t="s">
        <v>83</v>
      </c>
      <c r="E273" s="25">
        <v>19</v>
      </c>
      <c r="F273" s="25">
        <f>Table24[[#This Row],[QUANTITY]]*VLOOKUP(Table24[[#This Row],[PRODUCTS]],Table3[],2,FALSE)</f>
        <v>152</v>
      </c>
      <c r="G273" s="25">
        <f>Table24[[#This Row],[TOTAL]]-Table24[[#This Row],[QUANTITY]]*VLOOKUP(Table24[[#This Row],[PRODUCTS]],Table3[],5,FALSE)</f>
        <v>114</v>
      </c>
      <c r="H273"/>
    </row>
    <row r="274" spans="1:8" x14ac:dyDescent="0.3">
      <c r="A274" s="53">
        <v>20210273</v>
      </c>
      <c r="B274" s="25">
        <v>78901236</v>
      </c>
      <c r="C274" s="44">
        <v>44469</v>
      </c>
      <c r="D274" s="25" t="s">
        <v>80</v>
      </c>
      <c r="E274" s="25">
        <v>2</v>
      </c>
      <c r="F274" s="25">
        <f>Table24[[#This Row],[QUANTITY]]*VLOOKUP(Table24[[#This Row],[PRODUCTS]],Table3[],2,FALSE)</f>
        <v>14</v>
      </c>
      <c r="G274" s="25">
        <f>Table24[[#This Row],[TOTAL]]-Table24[[#This Row],[QUANTITY]]*VLOOKUP(Table24[[#This Row],[PRODUCTS]],Table3[],5,FALSE)</f>
        <v>4</v>
      </c>
      <c r="H274"/>
    </row>
    <row r="275" spans="1:8" x14ac:dyDescent="0.3">
      <c r="A275" s="53">
        <v>20210274</v>
      </c>
      <c r="B275" s="25">
        <v>74654239</v>
      </c>
      <c r="C275" s="44">
        <v>44470</v>
      </c>
      <c r="D275" s="25" t="s">
        <v>81</v>
      </c>
      <c r="E275" s="25">
        <v>28</v>
      </c>
      <c r="F275" s="25">
        <f>Table24[[#This Row],[QUANTITY]]*VLOOKUP(Table24[[#This Row],[PRODUCTS]],Table3[],2,FALSE)</f>
        <v>196</v>
      </c>
      <c r="G275" s="25">
        <f>Table24[[#This Row],[TOTAL]]-Table24[[#This Row],[QUANTITY]]*VLOOKUP(Table24[[#This Row],[PRODUCTS]],Table3[],5,FALSE)</f>
        <v>84</v>
      </c>
      <c r="H275"/>
    </row>
    <row r="276" spans="1:8" x14ac:dyDescent="0.3">
      <c r="A276" s="53">
        <v>20210275</v>
      </c>
      <c r="B276" s="25">
        <v>74548969</v>
      </c>
      <c r="C276" s="44">
        <v>44470</v>
      </c>
      <c r="D276" s="25" t="s">
        <v>88</v>
      </c>
      <c r="E276" s="25">
        <v>9</v>
      </c>
      <c r="F276" s="25">
        <f>Table24[[#This Row],[QUANTITY]]*VLOOKUP(Table24[[#This Row],[PRODUCTS]],Table3[],2,FALSE)</f>
        <v>90</v>
      </c>
      <c r="G276" s="25">
        <f>Table24[[#This Row],[TOTAL]]-Table24[[#This Row],[QUANTITY]]*VLOOKUP(Table24[[#This Row],[PRODUCTS]],Table3[],5,FALSE)</f>
        <v>72</v>
      </c>
      <c r="H276"/>
    </row>
    <row r="277" spans="1:8" x14ac:dyDescent="0.3">
      <c r="A277" s="53">
        <v>20210276</v>
      </c>
      <c r="B277" s="25">
        <v>68767889</v>
      </c>
      <c r="C277" s="44">
        <v>44472</v>
      </c>
      <c r="D277" s="25" t="s">
        <v>77</v>
      </c>
      <c r="E277" s="25">
        <v>2</v>
      </c>
      <c r="F277" s="25">
        <f>Table24[[#This Row],[QUANTITY]]*VLOOKUP(Table24[[#This Row],[PRODUCTS]],Table3[],2,FALSE)</f>
        <v>16</v>
      </c>
      <c r="G277" s="25">
        <f>Table24[[#This Row],[TOTAL]]-Table24[[#This Row],[QUANTITY]]*VLOOKUP(Table24[[#This Row],[PRODUCTS]],Table3[],5,FALSE)</f>
        <v>10</v>
      </c>
      <c r="H277"/>
    </row>
    <row r="278" spans="1:8" x14ac:dyDescent="0.3">
      <c r="A278" s="53">
        <v>20210277</v>
      </c>
      <c r="B278" s="25">
        <v>15493345</v>
      </c>
      <c r="C278" s="44">
        <v>44473</v>
      </c>
      <c r="D278" s="25" t="s">
        <v>94</v>
      </c>
      <c r="E278" s="25">
        <v>3</v>
      </c>
      <c r="F278" s="25">
        <f>Table24[[#This Row],[QUANTITY]]*VLOOKUP(Table24[[#This Row],[PRODUCTS]],Table3[],2,FALSE)</f>
        <v>21</v>
      </c>
      <c r="G278" s="25">
        <f>Table24[[#This Row],[TOTAL]]-Table24[[#This Row],[QUANTITY]]*VLOOKUP(Table24[[#This Row],[PRODUCTS]],Table3[],5,FALSE)</f>
        <v>16.5</v>
      </c>
      <c r="H278"/>
    </row>
    <row r="279" spans="1:8" x14ac:dyDescent="0.3">
      <c r="A279" s="53">
        <v>20210278</v>
      </c>
      <c r="B279" s="25">
        <v>65445239</v>
      </c>
      <c r="C279" s="44">
        <v>44474</v>
      </c>
      <c r="D279" s="25" t="s">
        <v>95</v>
      </c>
      <c r="E279" s="25">
        <v>1</v>
      </c>
      <c r="F279" s="25">
        <f>Table24[[#This Row],[QUANTITY]]*VLOOKUP(Table24[[#This Row],[PRODUCTS]],Table3[],2,FALSE)</f>
        <v>5</v>
      </c>
      <c r="G279" s="25">
        <f>Table24[[#This Row],[TOTAL]]-Table24[[#This Row],[QUANTITY]]*VLOOKUP(Table24[[#This Row],[PRODUCTS]],Table3[],5,FALSE)</f>
        <v>3</v>
      </c>
      <c r="H279"/>
    </row>
    <row r="280" spans="1:8" x14ac:dyDescent="0.3">
      <c r="A280" s="53">
        <v>20210279</v>
      </c>
      <c r="B280" s="25">
        <v>78901236</v>
      </c>
      <c r="C280" s="44">
        <v>44475</v>
      </c>
      <c r="D280" s="25" t="s">
        <v>97</v>
      </c>
      <c r="E280" s="25">
        <v>1</v>
      </c>
      <c r="F280" s="25">
        <f>Table24[[#This Row],[QUANTITY]]*VLOOKUP(Table24[[#This Row],[PRODUCTS]],Table3[],2,FALSE)</f>
        <v>5</v>
      </c>
      <c r="G280" s="25">
        <f>Table24[[#This Row],[TOTAL]]-Table24[[#This Row],[QUANTITY]]*VLOOKUP(Table24[[#This Row],[PRODUCTS]],Table3[],5,FALSE)</f>
        <v>3</v>
      </c>
      <c r="H280"/>
    </row>
    <row r="281" spans="1:8" x14ac:dyDescent="0.3">
      <c r="A281" s="53">
        <v>20210280</v>
      </c>
      <c r="B281" s="25">
        <v>74523127</v>
      </c>
      <c r="C281" s="44">
        <v>44476</v>
      </c>
      <c r="D281" s="25" t="s">
        <v>84</v>
      </c>
      <c r="E281" s="25">
        <v>1</v>
      </c>
      <c r="F281" s="25">
        <f>Table24[[#This Row],[QUANTITY]]*VLOOKUP(Table24[[#This Row],[PRODUCTS]],Table3[],2,FALSE)</f>
        <v>8</v>
      </c>
      <c r="G281" s="25">
        <f>Table24[[#This Row],[TOTAL]]-Table24[[#This Row],[QUANTITY]]*VLOOKUP(Table24[[#This Row],[PRODUCTS]],Table3[],5,FALSE)</f>
        <v>6.5</v>
      </c>
      <c r="H281"/>
    </row>
    <row r="282" spans="1:8" x14ac:dyDescent="0.3">
      <c r="A282" s="53">
        <v>20210281</v>
      </c>
      <c r="B282" s="25">
        <v>71239346</v>
      </c>
      <c r="C282" s="44">
        <v>44477</v>
      </c>
      <c r="D282" s="25" t="s">
        <v>95</v>
      </c>
      <c r="E282" s="25">
        <v>3</v>
      </c>
      <c r="F282" s="25">
        <f>Table24[[#This Row],[QUANTITY]]*VLOOKUP(Table24[[#This Row],[PRODUCTS]],Table3[],2,FALSE)</f>
        <v>15</v>
      </c>
      <c r="G282" s="25">
        <f>Table24[[#This Row],[TOTAL]]-Table24[[#This Row],[QUANTITY]]*VLOOKUP(Table24[[#This Row],[PRODUCTS]],Table3[],5,FALSE)</f>
        <v>9</v>
      </c>
      <c r="H282"/>
    </row>
    <row r="283" spans="1:8" x14ac:dyDescent="0.3">
      <c r="A283" s="53">
        <v>20210282</v>
      </c>
      <c r="B283" s="25">
        <v>12696429</v>
      </c>
      <c r="C283" s="44">
        <v>44477</v>
      </c>
      <c r="D283" s="25" t="s">
        <v>81</v>
      </c>
      <c r="E283" s="25">
        <v>3</v>
      </c>
      <c r="F283" s="25">
        <f>Table24[[#This Row],[QUANTITY]]*VLOOKUP(Table24[[#This Row],[PRODUCTS]],Table3[],2,FALSE)</f>
        <v>21</v>
      </c>
      <c r="G283" s="25">
        <f>Table24[[#This Row],[TOTAL]]-Table24[[#This Row],[QUANTITY]]*VLOOKUP(Table24[[#This Row],[PRODUCTS]],Table3[],5,FALSE)</f>
        <v>9</v>
      </c>
      <c r="H283"/>
    </row>
    <row r="284" spans="1:8" x14ac:dyDescent="0.3">
      <c r="A284" s="53">
        <v>20210283</v>
      </c>
      <c r="B284" s="25">
        <v>74198125</v>
      </c>
      <c r="C284" s="44">
        <v>44479</v>
      </c>
      <c r="D284" s="25" t="s">
        <v>77</v>
      </c>
      <c r="E284" s="25">
        <v>27</v>
      </c>
      <c r="F284" s="25">
        <f>Table24[[#This Row],[QUANTITY]]*VLOOKUP(Table24[[#This Row],[PRODUCTS]],Table3[],2,FALSE)</f>
        <v>216</v>
      </c>
      <c r="G284" s="25">
        <f>Table24[[#This Row],[TOTAL]]-Table24[[#This Row],[QUANTITY]]*VLOOKUP(Table24[[#This Row],[PRODUCTS]],Table3[],5,FALSE)</f>
        <v>135</v>
      </c>
      <c r="H284"/>
    </row>
    <row r="285" spans="1:8" x14ac:dyDescent="0.3">
      <c r="A285" s="53">
        <v>20210284</v>
      </c>
      <c r="B285" s="25">
        <v>78901236</v>
      </c>
      <c r="C285" s="44">
        <v>44480</v>
      </c>
      <c r="D285" s="25" t="s">
        <v>95</v>
      </c>
      <c r="E285" s="25">
        <v>24</v>
      </c>
      <c r="F285" s="25">
        <f>Table24[[#This Row],[QUANTITY]]*VLOOKUP(Table24[[#This Row],[PRODUCTS]],Table3[],2,FALSE)</f>
        <v>120</v>
      </c>
      <c r="G285" s="25">
        <f>Table24[[#This Row],[TOTAL]]-Table24[[#This Row],[QUANTITY]]*VLOOKUP(Table24[[#This Row],[PRODUCTS]],Table3[],5,FALSE)</f>
        <v>72</v>
      </c>
      <c r="H285"/>
    </row>
    <row r="286" spans="1:8" x14ac:dyDescent="0.3">
      <c r="A286" s="53">
        <v>20210285</v>
      </c>
      <c r="B286" s="25">
        <v>45678641</v>
      </c>
      <c r="C286" s="44">
        <v>44482</v>
      </c>
      <c r="D286" s="25" t="s">
        <v>88</v>
      </c>
      <c r="E286" s="25">
        <v>7</v>
      </c>
      <c r="F286" s="25">
        <f>Table24[[#This Row],[QUANTITY]]*VLOOKUP(Table24[[#This Row],[PRODUCTS]],Table3[],2,FALSE)</f>
        <v>70</v>
      </c>
      <c r="G286" s="25">
        <f>Table24[[#This Row],[TOTAL]]-Table24[[#This Row],[QUANTITY]]*VLOOKUP(Table24[[#This Row],[PRODUCTS]],Table3[],5,FALSE)</f>
        <v>56</v>
      </c>
      <c r="H286"/>
    </row>
    <row r="287" spans="1:8" x14ac:dyDescent="0.3">
      <c r="A287" s="53">
        <v>20210286</v>
      </c>
      <c r="B287" s="25">
        <v>11144727</v>
      </c>
      <c r="C287" s="44">
        <v>44483</v>
      </c>
      <c r="D287" s="25" t="s">
        <v>91</v>
      </c>
      <c r="E287" s="25">
        <v>13</v>
      </c>
      <c r="F287" s="25">
        <f>Table24[[#This Row],[QUANTITY]]*VLOOKUP(Table24[[#This Row],[PRODUCTS]],Table3[],2,FALSE)</f>
        <v>78</v>
      </c>
      <c r="G287" s="25">
        <f>Table24[[#This Row],[TOTAL]]-Table24[[#This Row],[QUANTITY]]*VLOOKUP(Table24[[#This Row],[PRODUCTS]],Table3[],5,FALSE)</f>
        <v>52</v>
      </c>
      <c r="H287"/>
    </row>
    <row r="288" spans="1:8" x14ac:dyDescent="0.3">
      <c r="A288" s="53">
        <v>20210287</v>
      </c>
      <c r="B288" s="25">
        <v>15493345</v>
      </c>
      <c r="C288" s="44">
        <v>44483</v>
      </c>
      <c r="D288" s="25" t="s">
        <v>91</v>
      </c>
      <c r="E288" s="25">
        <v>29</v>
      </c>
      <c r="F288" s="25">
        <f>Table24[[#This Row],[QUANTITY]]*VLOOKUP(Table24[[#This Row],[PRODUCTS]],Table3[],2,FALSE)</f>
        <v>174</v>
      </c>
      <c r="G288" s="25">
        <f>Table24[[#This Row],[TOTAL]]-Table24[[#This Row],[QUANTITY]]*VLOOKUP(Table24[[#This Row],[PRODUCTS]],Table3[],5,FALSE)</f>
        <v>116</v>
      </c>
      <c r="H288"/>
    </row>
    <row r="289" spans="1:9" x14ac:dyDescent="0.3">
      <c r="A289" s="53">
        <v>20210288</v>
      </c>
      <c r="B289" s="25">
        <v>56265989</v>
      </c>
      <c r="C289" s="44">
        <v>44484</v>
      </c>
      <c r="D289" s="25" t="s">
        <v>85</v>
      </c>
      <c r="E289" s="25">
        <v>2</v>
      </c>
      <c r="F289" s="25">
        <f>Table24[[#This Row],[QUANTITY]]*VLOOKUP(Table24[[#This Row],[PRODUCTS]],Table3[],2,FALSE)</f>
        <v>16</v>
      </c>
      <c r="G289" s="25">
        <f>Table24[[#This Row],[TOTAL]]-Table24[[#This Row],[QUANTITY]]*VLOOKUP(Table24[[#This Row],[PRODUCTS]],Table3[],5,FALSE)</f>
        <v>6</v>
      </c>
      <c r="H289"/>
    </row>
    <row r="290" spans="1:9" x14ac:dyDescent="0.3">
      <c r="A290" s="53">
        <v>20210289</v>
      </c>
      <c r="B290" s="25">
        <v>34567889</v>
      </c>
      <c r="C290" s="44">
        <v>44484</v>
      </c>
      <c r="D290" s="25" t="s">
        <v>97</v>
      </c>
      <c r="E290" s="25">
        <v>20</v>
      </c>
      <c r="F290" s="25">
        <f>Table24[[#This Row],[QUANTITY]]*VLOOKUP(Table24[[#This Row],[PRODUCTS]],Table3[],2,FALSE)</f>
        <v>100</v>
      </c>
      <c r="G290" s="25">
        <f>Table24[[#This Row],[TOTAL]]-Table24[[#This Row],[QUANTITY]]*VLOOKUP(Table24[[#This Row],[PRODUCTS]],Table3[],5,FALSE)</f>
        <v>60</v>
      </c>
      <c r="H290"/>
    </row>
    <row r="291" spans="1:9" x14ac:dyDescent="0.3">
      <c r="A291" s="53">
        <v>20210290</v>
      </c>
      <c r="B291" s="54">
        <v>45664499</v>
      </c>
      <c r="C291" s="44">
        <v>44486</v>
      </c>
      <c r="D291" s="25" t="s">
        <v>94</v>
      </c>
      <c r="E291" s="25">
        <v>27</v>
      </c>
      <c r="F291" s="25">
        <f>Table24[[#This Row],[QUANTITY]]*VLOOKUP(Table24[[#This Row],[PRODUCTS]],Table3[],2,FALSE)</f>
        <v>189</v>
      </c>
      <c r="G291" s="25">
        <f>Table24[[#This Row],[TOTAL]]-Table24[[#This Row],[QUANTITY]]*VLOOKUP(Table24[[#This Row],[PRODUCTS]],Table3[],5,FALSE)</f>
        <v>148.5</v>
      </c>
      <c r="H291"/>
    </row>
    <row r="292" spans="1:9" x14ac:dyDescent="0.3">
      <c r="A292" s="53">
        <v>20210291</v>
      </c>
      <c r="B292" s="25">
        <v>74523127</v>
      </c>
      <c r="C292" s="44">
        <v>44487</v>
      </c>
      <c r="D292" s="25" t="s">
        <v>81</v>
      </c>
      <c r="E292" s="25">
        <v>17</v>
      </c>
      <c r="F292" s="25">
        <f>Table24[[#This Row],[QUANTITY]]*VLOOKUP(Table24[[#This Row],[PRODUCTS]],Table3[],2,FALSE)</f>
        <v>119</v>
      </c>
      <c r="G292" s="25">
        <f>Table24[[#This Row],[TOTAL]]-Table24[[#This Row],[QUANTITY]]*VLOOKUP(Table24[[#This Row],[PRODUCTS]],Table3[],5,FALSE)</f>
        <v>51</v>
      </c>
      <c r="H292"/>
    </row>
    <row r="293" spans="1:9" x14ac:dyDescent="0.3">
      <c r="A293" s="53">
        <v>20210292</v>
      </c>
      <c r="B293" s="25">
        <v>74654239</v>
      </c>
      <c r="C293" s="44">
        <v>44488</v>
      </c>
      <c r="D293" s="25" t="s">
        <v>76</v>
      </c>
      <c r="E293" s="25">
        <v>4</v>
      </c>
      <c r="F293" s="25">
        <f>Table24[[#This Row],[QUANTITY]]*VLOOKUP(Table24[[#This Row],[PRODUCTS]],Table3[],2,FALSE)</f>
        <v>32</v>
      </c>
      <c r="G293" s="25">
        <f>Table24[[#This Row],[TOTAL]]-Table24[[#This Row],[QUANTITY]]*VLOOKUP(Table24[[#This Row],[PRODUCTS]],Table3[],5,FALSE)</f>
        <v>24</v>
      </c>
      <c r="H293"/>
    </row>
    <row r="294" spans="1:9" x14ac:dyDescent="0.3">
      <c r="A294" s="53">
        <v>20210293</v>
      </c>
      <c r="B294" s="54">
        <v>12642569</v>
      </c>
      <c r="C294" s="44">
        <v>44489</v>
      </c>
      <c r="D294" s="25" t="s">
        <v>80</v>
      </c>
      <c r="E294" s="25">
        <v>1</v>
      </c>
      <c r="F294" s="25">
        <f>Table24[[#This Row],[QUANTITY]]*VLOOKUP(Table24[[#This Row],[PRODUCTS]],Table3[],2,FALSE)</f>
        <v>7</v>
      </c>
      <c r="G294" s="25">
        <f>Table24[[#This Row],[TOTAL]]-Table24[[#This Row],[QUANTITY]]*VLOOKUP(Table24[[#This Row],[PRODUCTS]],Table3[],5,FALSE)</f>
        <v>2</v>
      </c>
      <c r="H294"/>
    </row>
    <row r="295" spans="1:9" x14ac:dyDescent="0.3">
      <c r="A295" s="53">
        <v>20210294</v>
      </c>
      <c r="B295" s="25">
        <v>65445239</v>
      </c>
      <c r="C295" s="44">
        <v>44490</v>
      </c>
      <c r="D295" s="25" t="s">
        <v>81</v>
      </c>
      <c r="E295" s="25">
        <v>1</v>
      </c>
      <c r="F295" s="25">
        <f>Table24[[#This Row],[QUANTITY]]*VLOOKUP(Table24[[#This Row],[PRODUCTS]],Table3[],2,FALSE)</f>
        <v>7</v>
      </c>
      <c r="G295" s="25">
        <f>Table24[[#This Row],[TOTAL]]-Table24[[#This Row],[QUANTITY]]*VLOOKUP(Table24[[#This Row],[PRODUCTS]],Table3[],5,FALSE)</f>
        <v>3</v>
      </c>
      <c r="H295"/>
    </row>
    <row r="296" spans="1:9" x14ac:dyDescent="0.3">
      <c r="A296" s="53">
        <v>20210295</v>
      </c>
      <c r="B296" s="54">
        <v>12898769</v>
      </c>
      <c r="C296" s="44">
        <v>44491</v>
      </c>
      <c r="D296" s="25" t="s">
        <v>98</v>
      </c>
      <c r="E296" s="25">
        <v>1</v>
      </c>
      <c r="F296" s="25">
        <f>Table24[[#This Row],[QUANTITY]]*VLOOKUP(Table24[[#This Row],[PRODUCTS]],Table3[],2,FALSE)</f>
        <v>2</v>
      </c>
      <c r="G296" s="25">
        <f>Table24[[#This Row],[TOTAL]]-Table24[[#This Row],[QUANTITY]]*VLOOKUP(Table24[[#This Row],[PRODUCTS]],Table3[],5,FALSE)</f>
        <v>0.5</v>
      </c>
      <c r="H296"/>
    </row>
    <row r="297" spans="1:9" x14ac:dyDescent="0.3">
      <c r="A297" s="53">
        <v>20210296</v>
      </c>
      <c r="B297" s="25">
        <v>56267864</v>
      </c>
      <c r="C297" s="44">
        <v>44491</v>
      </c>
      <c r="D297" s="25" t="s">
        <v>93</v>
      </c>
      <c r="E297" s="25">
        <v>19</v>
      </c>
      <c r="F297" s="25">
        <f>Table24[[#This Row],[QUANTITY]]*VLOOKUP(Table24[[#This Row],[PRODUCTS]],Table3[],2,FALSE)</f>
        <v>114</v>
      </c>
      <c r="G297" s="25">
        <f>Table24[[#This Row],[TOTAL]]-Table24[[#This Row],[QUANTITY]]*VLOOKUP(Table24[[#This Row],[PRODUCTS]],Table3[],5,FALSE)</f>
        <v>76</v>
      </c>
      <c r="H297"/>
    </row>
    <row r="298" spans="1:9" x14ac:dyDescent="0.3">
      <c r="A298" s="53">
        <v>20210297</v>
      </c>
      <c r="B298" s="54">
        <v>12865569</v>
      </c>
      <c r="C298" s="44">
        <v>44493</v>
      </c>
      <c r="D298" s="25" t="s">
        <v>80</v>
      </c>
      <c r="E298" s="25">
        <v>4</v>
      </c>
      <c r="F298" s="25">
        <f>Table24[[#This Row],[QUANTITY]]*VLOOKUP(Table24[[#This Row],[PRODUCTS]],Table3[],2,FALSE)</f>
        <v>28</v>
      </c>
      <c r="G298" s="25">
        <f>Table24[[#This Row],[TOTAL]]-Table24[[#This Row],[QUANTITY]]*VLOOKUP(Table24[[#This Row],[PRODUCTS]],Table3[],5,FALSE)</f>
        <v>8</v>
      </c>
      <c r="H298"/>
    </row>
    <row r="299" spans="1:9" x14ac:dyDescent="0.3">
      <c r="A299" s="53">
        <v>20210298</v>
      </c>
      <c r="B299" s="25">
        <v>78901236</v>
      </c>
      <c r="C299" s="44">
        <v>44494</v>
      </c>
      <c r="D299" s="25" t="s">
        <v>85</v>
      </c>
      <c r="E299" s="25">
        <v>21</v>
      </c>
      <c r="F299" s="25">
        <f>Table24[[#This Row],[QUANTITY]]*VLOOKUP(Table24[[#This Row],[PRODUCTS]],Table3[],2,FALSE)</f>
        <v>168</v>
      </c>
      <c r="G299" s="25">
        <f>Table24[[#This Row],[TOTAL]]-Table24[[#This Row],[QUANTITY]]*VLOOKUP(Table24[[#This Row],[PRODUCTS]],Table3[],5,FALSE)</f>
        <v>63</v>
      </c>
      <c r="H299"/>
    </row>
    <row r="300" spans="1:9" x14ac:dyDescent="0.3">
      <c r="A300" s="53">
        <v>20210299</v>
      </c>
      <c r="B300" s="25">
        <v>78901236</v>
      </c>
      <c r="C300" s="44">
        <v>44495</v>
      </c>
      <c r="D300" s="25" t="s">
        <v>81</v>
      </c>
      <c r="E300" s="25">
        <v>2</v>
      </c>
      <c r="F300" s="25">
        <f>Table24[[#This Row],[QUANTITY]]*VLOOKUP(Table24[[#This Row],[PRODUCTS]],Table3[],2,FALSE)</f>
        <v>14</v>
      </c>
      <c r="G300" s="25">
        <f>Table24[[#This Row],[TOTAL]]-Table24[[#This Row],[QUANTITY]]*VLOOKUP(Table24[[#This Row],[PRODUCTS]],Table3[],5,FALSE)</f>
        <v>6</v>
      </c>
      <c r="H300"/>
    </row>
    <row r="301" spans="1:9" x14ac:dyDescent="0.3">
      <c r="A301" s="53">
        <v>20210300</v>
      </c>
      <c r="B301" s="25">
        <v>78901236</v>
      </c>
      <c r="C301" s="44">
        <v>44496</v>
      </c>
      <c r="D301" s="25" t="s">
        <v>91</v>
      </c>
      <c r="E301" s="25">
        <v>1</v>
      </c>
      <c r="F301" s="25">
        <f>Table24[[#This Row],[QUANTITY]]*VLOOKUP(Table24[[#This Row],[PRODUCTS]],Table3[],2,FALSE)</f>
        <v>6</v>
      </c>
      <c r="G301" s="25">
        <f>Table24[[#This Row],[TOTAL]]-Table24[[#This Row],[QUANTITY]]*VLOOKUP(Table24[[#This Row],[PRODUCTS]],Table3[],5,FALSE)</f>
        <v>4</v>
      </c>
      <c r="H301"/>
      <c r="I301" s="71"/>
    </row>
    <row r="302" spans="1:9" x14ac:dyDescent="0.3">
      <c r="A302" s="53">
        <v>20210301</v>
      </c>
      <c r="B302" s="25">
        <v>74523127</v>
      </c>
      <c r="C302" s="44">
        <v>44497</v>
      </c>
      <c r="D302" s="25" t="s">
        <v>96</v>
      </c>
      <c r="E302" s="25">
        <v>1</v>
      </c>
      <c r="F302" s="25">
        <f>Table24[[#This Row],[QUANTITY]]*VLOOKUP(Table24[[#This Row],[PRODUCTS]],Table3[],2,FALSE)</f>
        <v>5</v>
      </c>
      <c r="G302" s="25">
        <f>Table24[[#This Row],[TOTAL]]-Table24[[#This Row],[QUANTITY]]*VLOOKUP(Table24[[#This Row],[PRODUCTS]],Table3[],5,FALSE)</f>
        <v>2</v>
      </c>
      <c r="H302"/>
    </row>
    <row r="303" spans="1:9" x14ac:dyDescent="0.3">
      <c r="A303" s="53">
        <v>20210302</v>
      </c>
      <c r="B303" s="25">
        <v>23664569</v>
      </c>
      <c r="C303" s="44">
        <v>44498</v>
      </c>
      <c r="D303" s="25" t="s">
        <v>83</v>
      </c>
      <c r="E303" s="25">
        <v>29</v>
      </c>
      <c r="F303" s="25">
        <f>Table24[[#This Row],[QUANTITY]]*VLOOKUP(Table24[[#This Row],[PRODUCTS]],Table3[],2,FALSE)</f>
        <v>232</v>
      </c>
      <c r="G303" s="25">
        <f>Table24[[#This Row],[TOTAL]]-Table24[[#This Row],[QUANTITY]]*VLOOKUP(Table24[[#This Row],[PRODUCTS]],Table3[],5,FALSE)</f>
        <v>174</v>
      </c>
      <c r="H303"/>
    </row>
    <row r="304" spans="1:9" x14ac:dyDescent="0.3">
      <c r="A304" s="53">
        <v>20210303</v>
      </c>
      <c r="B304" s="25">
        <v>78901236</v>
      </c>
      <c r="C304" s="44">
        <v>44498</v>
      </c>
      <c r="D304" s="25" t="s">
        <v>92</v>
      </c>
      <c r="E304" s="25">
        <v>1</v>
      </c>
      <c r="F304" s="25">
        <f>Table24[[#This Row],[QUANTITY]]*VLOOKUP(Table24[[#This Row],[PRODUCTS]],Table3[],2,FALSE)</f>
        <v>6</v>
      </c>
      <c r="G304" s="25">
        <f>Table24[[#This Row],[TOTAL]]-Table24[[#This Row],[QUANTITY]]*VLOOKUP(Table24[[#This Row],[PRODUCTS]],Table3[],5,FALSE)</f>
        <v>3</v>
      </c>
      <c r="H304"/>
    </row>
    <row r="305" spans="1:8" x14ac:dyDescent="0.3">
      <c r="A305" s="53">
        <v>20210304</v>
      </c>
      <c r="B305" s="54">
        <v>34567889</v>
      </c>
      <c r="C305" s="44">
        <v>44500</v>
      </c>
      <c r="D305" s="25" t="s">
        <v>80</v>
      </c>
      <c r="E305" s="25">
        <v>1</v>
      </c>
      <c r="F305" s="25">
        <f>Table24[[#This Row],[QUANTITY]]*VLOOKUP(Table24[[#This Row],[PRODUCTS]],Table3[],2,FALSE)</f>
        <v>7</v>
      </c>
      <c r="G305" s="25">
        <f>Table24[[#This Row],[TOTAL]]-Table24[[#This Row],[QUANTITY]]*VLOOKUP(Table24[[#This Row],[PRODUCTS]],Table3[],5,FALSE)</f>
        <v>2</v>
      </c>
      <c r="H305"/>
    </row>
    <row r="306" spans="1:8" x14ac:dyDescent="0.3">
      <c r="A306" s="53">
        <v>20210305</v>
      </c>
      <c r="B306" s="54">
        <v>56267864</v>
      </c>
      <c r="C306" s="44">
        <v>44501</v>
      </c>
      <c r="D306" s="25" t="s">
        <v>95</v>
      </c>
      <c r="E306" s="25">
        <v>2</v>
      </c>
      <c r="F306" s="25">
        <f>Table24[[#This Row],[QUANTITY]]*VLOOKUP(Table24[[#This Row],[PRODUCTS]],Table3[],2,FALSE)</f>
        <v>10</v>
      </c>
      <c r="G306" s="25">
        <f>Table24[[#This Row],[TOTAL]]-Table24[[#This Row],[QUANTITY]]*VLOOKUP(Table24[[#This Row],[PRODUCTS]],Table3[],5,FALSE)</f>
        <v>6</v>
      </c>
      <c r="H306"/>
    </row>
    <row r="307" spans="1:8" x14ac:dyDescent="0.3">
      <c r="A307" s="53">
        <v>20210306</v>
      </c>
      <c r="B307" s="25">
        <v>25962237</v>
      </c>
      <c r="C307" s="44">
        <v>44502</v>
      </c>
      <c r="D307" s="25" t="s">
        <v>89</v>
      </c>
      <c r="E307" s="25">
        <v>12</v>
      </c>
      <c r="F307" s="25">
        <f>Table24[[#This Row],[QUANTITY]]*VLOOKUP(Table24[[#This Row],[PRODUCTS]],Table3[],2,FALSE)</f>
        <v>120</v>
      </c>
      <c r="G307" s="25">
        <f>Table24[[#This Row],[TOTAL]]-Table24[[#This Row],[QUANTITY]]*VLOOKUP(Table24[[#This Row],[PRODUCTS]],Table3[],5,FALSE)</f>
        <v>102</v>
      </c>
      <c r="H307"/>
    </row>
    <row r="308" spans="1:8" x14ac:dyDescent="0.3">
      <c r="A308" s="53">
        <v>20210307</v>
      </c>
      <c r="B308" s="25">
        <v>12696429</v>
      </c>
      <c r="C308" s="44">
        <v>44503</v>
      </c>
      <c r="D308" s="25" t="s">
        <v>96</v>
      </c>
      <c r="E308" s="25">
        <v>1</v>
      </c>
      <c r="F308" s="25">
        <f>Table24[[#This Row],[QUANTITY]]*VLOOKUP(Table24[[#This Row],[PRODUCTS]],Table3[],2,FALSE)</f>
        <v>5</v>
      </c>
      <c r="G308" s="25">
        <f>Table24[[#This Row],[TOTAL]]-Table24[[#This Row],[QUANTITY]]*VLOOKUP(Table24[[#This Row],[PRODUCTS]],Table3[],5,FALSE)</f>
        <v>2</v>
      </c>
      <c r="H308"/>
    </row>
    <row r="309" spans="1:8" x14ac:dyDescent="0.3">
      <c r="A309" s="53">
        <v>20210308</v>
      </c>
      <c r="B309" s="25">
        <v>23664569</v>
      </c>
      <c r="C309" s="44">
        <v>44504</v>
      </c>
      <c r="D309" s="25" t="s">
        <v>85</v>
      </c>
      <c r="E309" s="25">
        <v>23</v>
      </c>
      <c r="F309" s="25">
        <f>Table24[[#This Row],[QUANTITY]]*VLOOKUP(Table24[[#This Row],[PRODUCTS]],Table3[],2,FALSE)</f>
        <v>184</v>
      </c>
      <c r="G309" s="25">
        <f>Table24[[#This Row],[TOTAL]]-Table24[[#This Row],[QUANTITY]]*VLOOKUP(Table24[[#This Row],[PRODUCTS]],Table3[],5,FALSE)</f>
        <v>69</v>
      </c>
      <c r="H309"/>
    </row>
    <row r="310" spans="1:8" x14ac:dyDescent="0.3">
      <c r="A310" s="53">
        <v>20210309</v>
      </c>
      <c r="B310" s="25">
        <v>12696429</v>
      </c>
      <c r="C310" s="44">
        <v>44505</v>
      </c>
      <c r="D310" s="25" t="s">
        <v>94</v>
      </c>
      <c r="E310" s="25">
        <v>27</v>
      </c>
      <c r="F310" s="25">
        <f>Table24[[#This Row],[QUANTITY]]*VLOOKUP(Table24[[#This Row],[PRODUCTS]],Table3[],2,FALSE)</f>
        <v>189</v>
      </c>
      <c r="G310" s="25">
        <f>Table24[[#This Row],[TOTAL]]-Table24[[#This Row],[QUANTITY]]*VLOOKUP(Table24[[#This Row],[PRODUCTS]],Table3[],5,FALSE)</f>
        <v>148.5</v>
      </c>
      <c r="H310"/>
    </row>
    <row r="311" spans="1:8" x14ac:dyDescent="0.3">
      <c r="A311" s="53">
        <v>20210310</v>
      </c>
      <c r="B311" s="25">
        <v>12354238</v>
      </c>
      <c r="C311" s="44">
        <v>44505</v>
      </c>
      <c r="D311" s="25" t="s">
        <v>82</v>
      </c>
      <c r="E311" s="25">
        <v>5</v>
      </c>
      <c r="F311" s="25">
        <f>Table24[[#This Row],[QUANTITY]]*VLOOKUP(Table24[[#This Row],[PRODUCTS]],Table3[],2,FALSE)</f>
        <v>40</v>
      </c>
      <c r="G311" s="25">
        <f>Table24[[#This Row],[TOTAL]]-Table24[[#This Row],[QUANTITY]]*VLOOKUP(Table24[[#This Row],[PRODUCTS]],Table3[],5,FALSE)</f>
        <v>25</v>
      </c>
      <c r="H311"/>
    </row>
    <row r="312" spans="1:8" x14ac:dyDescent="0.3">
      <c r="A312" s="53">
        <v>20210311</v>
      </c>
      <c r="B312" s="25">
        <v>85632124</v>
      </c>
      <c r="C312" s="44">
        <v>44507</v>
      </c>
      <c r="D312" s="25" t="s">
        <v>80</v>
      </c>
      <c r="E312" s="25">
        <v>18</v>
      </c>
      <c r="F312" s="25">
        <f>Table24[[#This Row],[QUANTITY]]*VLOOKUP(Table24[[#This Row],[PRODUCTS]],Table3[],2,FALSE)</f>
        <v>126</v>
      </c>
      <c r="G312" s="25">
        <f>Table24[[#This Row],[TOTAL]]-Table24[[#This Row],[QUANTITY]]*VLOOKUP(Table24[[#This Row],[PRODUCTS]],Table3[],5,FALSE)</f>
        <v>36</v>
      </c>
      <c r="H312"/>
    </row>
    <row r="313" spans="1:8" x14ac:dyDescent="0.3">
      <c r="A313" s="53">
        <v>20210312</v>
      </c>
      <c r="B313" s="54">
        <v>12642569</v>
      </c>
      <c r="C313" s="44">
        <v>44508</v>
      </c>
      <c r="D313" s="25" t="s">
        <v>80</v>
      </c>
      <c r="E313" s="25">
        <v>7</v>
      </c>
      <c r="F313" s="25">
        <f>Table24[[#This Row],[QUANTITY]]*VLOOKUP(Table24[[#This Row],[PRODUCTS]],Table3[],2,FALSE)</f>
        <v>49</v>
      </c>
      <c r="G313" s="25">
        <f>Table24[[#This Row],[TOTAL]]-Table24[[#This Row],[QUANTITY]]*VLOOKUP(Table24[[#This Row],[PRODUCTS]],Table3[],5,FALSE)</f>
        <v>14</v>
      </c>
      <c r="H313"/>
    </row>
    <row r="314" spans="1:8" x14ac:dyDescent="0.3">
      <c r="A314" s="53">
        <v>20210313</v>
      </c>
      <c r="B314" s="54">
        <v>12865569</v>
      </c>
      <c r="C314" s="44">
        <v>44509</v>
      </c>
      <c r="D314" s="25" t="s">
        <v>80</v>
      </c>
      <c r="E314" s="25">
        <v>1</v>
      </c>
      <c r="F314" s="25">
        <f>Table24[[#This Row],[QUANTITY]]*VLOOKUP(Table24[[#This Row],[PRODUCTS]],Table3[],2,FALSE)</f>
        <v>7</v>
      </c>
      <c r="G314" s="25">
        <f>Table24[[#This Row],[TOTAL]]-Table24[[#This Row],[QUANTITY]]*VLOOKUP(Table24[[#This Row],[PRODUCTS]],Table3[],5,FALSE)</f>
        <v>2</v>
      </c>
      <c r="H314"/>
    </row>
    <row r="315" spans="1:8" x14ac:dyDescent="0.3">
      <c r="A315" s="53">
        <v>20210314</v>
      </c>
      <c r="B315" s="25">
        <v>12354238</v>
      </c>
      <c r="C315" s="44">
        <v>44510</v>
      </c>
      <c r="D315" s="25" t="s">
        <v>88</v>
      </c>
      <c r="E315" s="25">
        <v>1</v>
      </c>
      <c r="F315" s="25">
        <f>Table24[[#This Row],[QUANTITY]]*VLOOKUP(Table24[[#This Row],[PRODUCTS]],Table3[],2,FALSE)</f>
        <v>10</v>
      </c>
      <c r="G315" s="25">
        <f>Table24[[#This Row],[TOTAL]]-Table24[[#This Row],[QUANTITY]]*VLOOKUP(Table24[[#This Row],[PRODUCTS]],Table3[],5,FALSE)</f>
        <v>8</v>
      </c>
      <c r="H315"/>
    </row>
    <row r="316" spans="1:8" x14ac:dyDescent="0.3">
      <c r="A316" s="53">
        <v>20210315</v>
      </c>
      <c r="B316" s="54">
        <v>56267123</v>
      </c>
      <c r="C316" s="44">
        <v>44511</v>
      </c>
      <c r="D316" s="25" t="s">
        <v>78</v>
      </c>
      <c r="E316" s="25">
        <v>17</v>
      </c>
      <c r="F316" s="25">
        <f>Table24[[#This Row],[QUANTITY]]*VLOOKUP(Table24[[#This Row],[PRODUCTS]],Table3[],2,FALSE)</f>
        <v>136</v>
      </c>
      <c r="G316" s="25">
        <f>Table24[[#This Row],[TOTAL]]-Table24[[#This Row],[QUANTITY]]*VLOOKUP(Table24[[#This Row],[PRODUCTS]],Table3[],5,FALSE)</f>
        <v>102</v>
      </c>
      <c r="H316"/>
    </row>
    <row r="317" spans="1:8" x14ac:dyDescent="0.3">
      <c r="A317" s="53">
        <v>20210316</v>
      </c>
      <c r="B317" s="25">
        <v>23664569</v>
      </c>
      <c r="C317" s="44">
        <v>44512</v>
      </c>
      <c r="D317" s="25" t="s">
        <v>92</v>
      </c>
      <c r="E317" s="25">
        <v>17</v>
      </c>
      <c r="F317" s="25">
        <f>Table24[[#This Row],[QUANTITY]]*VLOOKUP(Table24[[#This Row],[PRODUCTS]],Table3[],2,FALSE)</f>
        <v>102</v>
      </c>
      <c r="G317" s="25">
        <f>Table24[[#This Row],[TOTAL]]-Table24[[#This Row],[QUANTITY]]*VLOOKUP(Table24[[#This Row],[PRODUCTS]],Table3[],5,FALSE)</f>
        <v>51</v>
      </c>
      <c r="H317"/>
    </row>
    <row r="318" spans="1:8" x14ac:dyDescent="0.3">
      <c r="A318" s="53">
        <v>20210317</v>
      </c>
      <c r="B318" s="25">
        <v>71239346</v>
      </c>
      <c r="C318" s="44">
        <v>44514</v>
      </c>
      <c r="D318" s="25" t="s">
        <v>92</v>
      </c>
      <c r="E318" s="25">
        <v>1</v>
      </c>
      <c r="F318" s="25">
        <f>Table24[[#This Row],[QUANTITY]]*VLOOKUP(Table24[[#This Row],[PRODUCTS]],Table3[],2,FALSE)</f>
        <v>6</v>
      </c>
      <c r="G318" s="25">
        <f>Table24[[#This Row],[TOTAL]]-Table24[[#This Row],[QUANTITY]]*VLOOKUP(Table24[[#This Row],[PRODUCTS]],Table3[],5,FALSE)</f>
        <v>3</v>
      </c>
      <c r="H318"/>
    </row>
    <row r="319" spans="1:8" x14ac:dyDescent="0.3">
      <c r="A319" s="53">
        <v>20210318</v>
      </c>
      <c r="B319" s="25">
        <v>74321569</v>
      </c>
      <c r="C319" s="44">
        <v>44515</v>
      </c>
      <c r="D319" s="25" t="s">
        <v>86</v>
      </c>
      <c r="E319" s="25">
        <v>14</v>
      </c>
      <c r="F319" s="25">
        <f>Table24[[#This Row],[QUANTITY]]*VLOOKUP(Table24[[#This Row],[PRODUCTS]],Table3[],2,FALSE)</f>
        <v>168</v>
      </c>
      <c r="G319" s="25">
        <f>Table24[[#This Row],[TOTAL]]-Table24[[#This Row],[QUANTITY]]*VLOOKUP(Table24[[#This Row],[PRODUCTS]],Table3[],5,FALSE)</f>
        <v>140</v>
      </c>
      <c r="H319"/>
    </row>
    <row r="320" spans="1:8" x14ac:dyDescent="0.3">
      <c r="A320" s="53">
        <v>20210319</v>
      </c>
      <c r="B320" s="25">
        <v>56267864</v>
      </c>
      <c r="C320" s="44">
        <v>44516</v>
      </c>
      <c r="D320" s="25" t="s">
        <v>95</v>
      </c>
      <c r="E320" s="25">
        <v>23</v>
      </c>
      <c r="F320" s="25">
        <f>Table24[[#This Row],[QUANTITY]]*VLOOKUP(Table24[[#This Row],[PRODUCTS]],Table3[],2,FALSE)</f>
        <v>115</v>
      </c>
      <c r="G320" s="25">
        <f>Table24[[#This Row],[TOTAL]]-Table24[[#This Row],[QUANTITY]]*VLOOKUP(Table24[[#This Row],[PRODUCTS]],Table3[],5,FALSE)</f>
        <v>69</v>
      </c>
      <c r="H320"/>
    </row>
    <row r="321" spans="1:9" x14ac:dyDescent="0.3">
      <c r="A321" s="53">
        <v>20210320</v>
      </c>
      <c r="B321" s="54">
        <v>23664569</v>
      </c>
      <c r="C321" s="44">
        <v>44517</v>
      </c>
      <c r="D321" s="25" t="s">
        <v>89</v>
      </c>
      <c r="E321" s="25">
        <v>1</v>
      </c>
      <c r="F321" s="25">
        <f>Table24[[#This Row],[QUANTITY]]*VLOOKUP(Table24[[#This Row],[PRODUCTS]],Table3[],2,FALSE)</f>
        <v>10</v>
      </c>
      <c r="G321" s="25">
        <f>Table24[[#This Row],[TOTAL]]-Table24[[#This Row],[QUANTITY]]*VLOOKUP(Table24[[#This Row],[PRODUCTS]],Table3[],5,FALSE)</f>
        <v>8.5</v>
      </c>
      <c r="H321"/>
    </row>
    <row r="322" spans="1:9" x14ac:dyDescent="0.3">
      <c r="A322" s="53">
        <v>20210321</v>
      </c>
      <c r="B322" s="25">
        <v>65445239</v>
      </c>
      <c r="C322" s="44">
        <v>44518</v>
      </c>
      <c r="D322" s="25" t="s">
        <v>85</v>
      </c>
      <c r="E322" s="25">
        <v>10</v>
      </c>
      <c r="F322" s="25">
        <f>Table24[[#This Row],[QUANTITY]]*VLOOKUP(Table24[[#This Row],[PRODUCTS]],Table3[],2,FALSE)</f>
        <v>80</v>
      </c>
      <c r="G322" s="25">
        <f>Table24[[#This Row],[TOTAL]]-Table24[[#This Row],[QUANTITY]]*VLOOKUP(Table24[[#This Row],[PRODUCTS]],Table3[],5,FALSE)</f>
        <v>30</v>
      </c>
      <c r="H322"/>
    </row>
    <row r="323" spans="1:9" x14ac:dyDescent="0.3">
      <c r="A323" s="53">
        <v>20210322</v>
      </c>
      <c r="B323" s="54">
        <v>74654239</v>
      </c>
      <c r="C323" s="44">
        <v>44519</v>
      </c>
      <c r="D323" s="25" t="s">
        <v>80</v>
      </c>
      <c r="E323" s="25">
        <v>14</v>
      </c>
      <c r="F323" s="25">
        <f>Table24[[#This Row],[QUANTITY]]*VLOOKUP(Table24[[#This Row],[PRODUCTS]],Table3[],2,FALSE)</f>
        <v>98</v>
      </c>
      <c r="G323" s="25">
        <f>Table24[[#This Row],[TOTAL]]-Table24[[#This Row],[QUANTITY]]*VLOOKUP(Table24[[#This Row],[PRODUCTS]],Table3[],5,FALSE)</f>
        <v>28</v>
      </c>
      <c r="H323"/>
    </row>
    <row r="324" spans="1:9" x14ac:dyDescent="0.3">
      <c r="A324" s="53">
        <v>20210323</v>
      </c>
      <c r="B324" s="54">
        <v>12898769</v>
      </c>
      <c r="C324" s="44">
        <v>44519</v>
      </c>
      <c r="D324" s="25" t="s">
        <v>89</v>
      </c>
      <c r="E324" s="25">
        <v>3</v>
      </c>
      <c r="F324" s="25">
        <f>Table24[[#This Row],[QUANTITY]]*VLOOKUP(Table24[[#This Row],[PRODUCTS]],Table3[],2,FALSE)</f>
        <v>30</v>
      </c>
      <c r="G324" s="25">
        <f>Table24[[#This Row],[TOTAL]]-Table24[[#This Row],[QUANTITY]]*VLOOKUP(Table24[[#This Row],[PRODUCTS]],Table3[],5,FALSE)</f>
        <v>25.5</v>
      </c>
      <c r="H324"/>
    </row>
    <row r="325" spans="1:9" x14ac:dyDescent="0.3">
      <c r="A325" s="53">
        <v>20210324</v>
      </c>
      <c r="B325" s="25">
        <v>34567889</v>
      </c>
      <c r="C325" s="44">
        <v>44521</v>
      </c>
      <c r="D325" s="25" t="s">
        <v>76</v>
      </c>
      <c r="E325" s="25">
        <v>1</v>
      </c>
      <c r="F325" s="25">
        <f>Table24[[#This Row],[QUANTITY]]*VLOOKUP(Table24[[#This Row],[PRODUCTS]],Table3[],2,FALSE)</f>
        <v>8</v>
      </c>
      <c r="G325" s="25">
        <f>Table24[[#This Row],[TOTAL]]-Table24[[#This Row],[QUANTITY]]*VLOOKUP(Table24[[#This Row],[PRODUCTS]],Table3[],5,FALSE)</f>
        <v>6</v>
      </c>
      <c r="H325"/>
    </row>
    <row r="326" spans="1:9" x14ac:dyDescent="0.3">
      <c r="A326" s="53">
        <v>20210325</v>
      </c>
      <c r="B326" s="54">
        <v>12865569</v>
      </c>
      <c r="C326" s="44">
        <v>44522</v>
      </c>
      <c r="D326" s="25" t="s">
        <v>97</v>
      </c>
      <c r="E326" s="25">
        <v>5</v>
      </c>
      <c r="F326" s="25">
        <f>Table24[[#This Row],[QUANTITY]]*VLOOKUP(Table24[[#This Row],[PRODUCTS]],Table3[],2,FALSE)</f>
        <v>25</v>
      </c>
      <c r="G326" s="25">
        <f>Table24[[#This Row],[TOTAL]]-Table24[[#This Row],[QUANTITY]]*VLOOKUP(Table24[[#This Row],[PRODUCTS]],Table3[],5,FALSE)</f>
        <v>15</v>
      </c>
      <c r="H326"/>
    </row>
    <row r="327" spans="1:9" x14ac:dyDescent="0.3">
      <c r="A327" s="53">
        <v>20210326</v>
      </c>
      <c r="B327" s="25">
        <v>78901236</v>
      </c>
      <c r="C327" s="44">
        <v>44523</v>
      </c>
      <c r="D327" s="25" t="s">
        <v>94</v>
      </c>
      <c r="E327" s="25">
        <v>27</v>
      </c>
      <c r="F327" s="25">
        <f>Table24[[#This Row],[QUANTITY]]*VLOOKUP(Table24[[#This Row],[PRODUCTS]],Table3[],2,FALSE)</f>
        <v>189</v>
      </c>
      <c r="G327" s="25">
        <f>Table24[[#This Row],[TOTAL]]-Table24[[#This Row],[QUANTITY]]*VLOOKUP(Table24[[#This Row],[PRODUCTS]],Table3[],5,FALSE)</f>
        <v>148.5</v>
      </c>
      <c r="H327"/>
    </row>
    <row r="328" spans="1:9" x14ac:dyDescent="0.3">
      <c r="A328" s="53">
        <v>20210327</v>
      </c>
      <c r="B328" s="25">
        <v>45678641</v>
      </c>
      <c r="C328" s="44">
        <v>44524</v>
      </c>
      <c r="D328" s="25" t="s">
        <v>92</v>
      </c>
      <c r="E328" s="25">
        <v>25</v>
      </c>
      <c r="F328" s="25">
        <f>Table24[[#This Row],[QUANTITY]]*VLOOKUP(Table24[[#This Row],[PRODUCTS]],Table3[],2,FALSE)</f>
        <v>150</v>
      </c>
      <c r="G328" s="25">
        <f>Table24[[#This Row],[TOTAL]]-Table24[[#This Row],[QUANTITY]]*VLOOKUP(Table24[[#This Row],[PRODUCTS]],Table3[],5,FALSE)</f>
        <v>75</v>
      </c>
      <c r="H328"/>
    </row>
    <row r="329" spans="1:9" x14ac:dyDescent="0.3">
      <c r="A329" s="53">
        <v>20210328</v>
      </c>
      <c r="B329" s="25">
        <v>12354238</v>
      </c>
      <c r="C329" s="44">
        <v>44525</v>
      </c>
      <c r="D329" s="25" t="s">
        <v>94</v>
      </c>
      <c r="E329" s="25">
        <v>1</v>
      </c>
      <c r="F329" s="25">
        <f>Table24[[#This Row],[QUANTITY]]*VLOOKUP(Table24[[#This Row],[PRODUCTS]],Table3[],2,FALSE)</f>
        <v>7</v>
      </c>
      <c r="G329" s="25">
        <f>Table24[[#This Row],[TOTAL]]-Table24[[#This Row],[QUANTITY]]*VLOOKUP(Table24[[#This Row],[PRODUCTS]],Table3[],5,FALSE)</f>
        <v>5.5</v>
      </c>
      <c r="H329"/>
    </row>
    <row r="330" spans="1:9" x14ac:dyDescent="0.3">
      <c r="A330" s="53">
        <v>20210329</v>
      </c>
      <c r="B330" s="25">
        <v>78901236</v>
      </c>
      <c r="C330" s="44">
        <v>44526</v>
      </c>
      <c r="D330" s="25" t="s">
        <v>88</v>
      </c>
      <c r="E330" s="25">
        <v>24</v>
      </c>
      <c r="F330" s="25">
        <f>Table24[[#This Row],[QUANTITY]]*VLOOKUP(Table24[[#This Row],[PRODUCTS]],Table3[],2,FALSE)</f>
        <v>240</v>
      </c>
      <c r="G330" s="25">
        <f>Table24[[#This Row],[TOTAL]]-Table24[[#This Row],[QUANTITY]]*VLOOKUP(Table24[[#This Row],[PRODUCTS]],Table3[],5,FALSE)</f>
        <v>192</v>
      </c>
      <c r="H330"/>
    </row>
    <row r="331" spans="1:9" x14ac:dyDescent="0.3">
      <c r="A331" s="53">
        <v>20210330</v>
      </c>
      <c r="B331" s="25">
        <v>74523127</v>
      </c>
      <c r="C331" s="44">
        <v>44526</v>
      </c>
      <c r="D331" s="25" t="s">
        <v>97</v>
      </c>
      <c r="E331" s="25">
        <v>16</v>
      </c>
      <c r="F331" s="25">
        <f>Table24[[#This Row],[QUANTITY]]*VLOOKUP(Table24[[#This Row],[PRODUCTS]],Table3[],2,FALSE)</f>
        <v>80</v>
      </c>
      <c r="G331" s="25">
        <f>Table24[[#This Row],[TOTAL]]-Table24[[#This Row],[QUANTITY]]*VLOOKUP(Table24[[#This Row],[PRODUCTS]],Table3[],5,FALSE)</f>
        <v>48</v>
      </c>
      <c r="H331"/>
    </row>
    <row r="332" spans="1:9" x14ac:dyDescent="0.3">
      <c r="A332" s="53">
        <v>20210331</v>
      </c>
      <c r="B332" s="25">
        <v>74654239</v>
      </c>
      <c r="C332" s="44">
        <v>44528</v>
      </c>
      <c r="D332" s="25" t="s">
        <v>75</v>
      </c>
      <c r="E332" s="25">
        <v>21</v>
      </c>
      <c r="F332" s="25">
        <f>Table24[[#This Row],[QUANTITY]]*VLOOKUP(Table24[[#This Row],[PRODUCTS]],Table3[],2,FALSE)</f>
        <v>168</v>
      </c>
      <c r="G332" s="25">
        <f>Table24[[#This Row],[TOTAL]]-Table24[[#This Row],[QUANTITY]]*VLOOKUP(Table24[[#This Row],[PRODUCTS]],Table3[],5,FALSE)</f>
        <v>63</v>
      </c>
      <c r="H332"/>
    </row>
    <row r="333" spans="1:9" x14ac:dyDescent="0.3">
      <c r="A333" s="53">
        <v>20210332</v>
      </c>
      <c r="B333" s="54">
        <v>12642569</v>
      </c>
      <c r="C333" s="44">
        <v>44529</v>
      </c>
      <c r="D333" s="25" t="s">
        <v>91</v>
      </c>
      <c r="E333" s="25">
        <v>12</v>
      </c>
      <c r="F333" s="25">
        <f>Table24[[#This Row],[QUANTITY]]*VLOOKUP(Table24[[#This Row],[PRODUCTS]],Table3[],2,FALSE)</f>
        <v>72</v>
      </c>
      <c r="G333" s="25">
        <f>Table24[[#This Row],[TOTAL]]-Table24[[#This Row],[QUANTITY]]*VLOOKUP(Table24[[#This Row],[PRODUCTS]],Table3[],5,FALSE)</f>
        <v>48</v>
      </c>
      <c r="H333"/>
    </row>
    <row r="334" spans="1:9" x14ac:dyDescent="0.3">
      <c r="A334" s="53">
        <v>20210333</v>
      </c>
      <c r="B334" s="54">
        <v>45664499</v>
      </c>
      <c r="C334" s="44">
        <v>44530</v>
      </c>
      <c r="D334" s="25" t="s">
        <v>93</v>
      </c>
      <c r="E334" s="25">
        <v>8</v>
      </c>
      <c r="F334" s="25">
        <f>Table24[[#This Row],[QUANTITY]]*VLOOKUP(Table24[[#This Row],[PRODUCTS]],Table3[],2,FALSE)</f>
        <v>48</v>
      </c>
      <c r="G334" s="25">
        <f>Table24[[#This Row],[TOTAL]]-Table24[[#This Row],[QUANTITY]]*VLOOKUP(Table24[[#This Row],[PRODUCTS]],Table3[],5,FALSE)</f>
        <v>32</v>
      </c>
      <c r="H334"/>
      <c r="I334" s="71"/>
    </row>
    <row r="335" spans="1:9" x14ac:dyDescent="0.3">
      <c r="A335" s="53">
        <v>20210334</v>
      </c>
      <c r="B335" s="25">
        <v>15493345</v>
      </c>
      <c r="C335" s="44">
        <v>44531</v>
      </c>
      <c r="D335" s="25" t="s">
        <v>82</v>
      </c>
      <c r="E335" s="25">
        <v>15</v>
      </c>
      <c r="F335" s="25">
        <f>Table24[[#This Row],[QUANTITY]]*VLOOKUP(Table24[[#This Row],[PRODUCTS]],Table3[],2,FALSE)</f>
        <v>120</v>
      </c>
      <c r="G335" s="25">
        <f>Table24[[#This Row],[TOTAL]]-Table24[[#This Row],[QUANTITY]]*VLOOKUP(Table24[[#This Row],[PRODUCTS]],Table3[],5,FALSE)</f>
        <v>75</v>
      </c>
      <c r="H335"/>
    </row>
    <row r="336" spans="1:9" x14ac:dyDescent="0.3">
      <c r="A336" s="53">
        <v>20210335</v>
      </c>
      <c r="B336" s="25">
        <v>12696429</v>
      </c>
      <c r="C336" s="44">
        <v>44532</v>
      </c>
      <c r="D336" s="25" t="s">
        <v>96</v>
      </c>
      <c r="E336" s="25">
        <v>6</v>
      </c>
      <c r="F336" s="25">
        <f>Table24[[#This Row],[QUANTITY]]*VLOOKUP(Table24[[#This Row],[PRODUCTS]],Table3[],2,FALSE)</f>
        <v>30</v>
      </c>
      <c r="G336" s="25">
        <f>Table24[[#This Row],[TOTAL]]-Table24[[#This Row],[QUANTITY]]*VLOOKUP(Table24[[#This Row],[PRODUCTS]],Table3[],5,FALSE)</f>
        <v>12</v>
      </c>
      <c r="H336"/>
    </row>
    <row r="337" spans="1:9" x14ac:dyDescent="0.3">
      <c r="A337" s="53">
        <v>20210336</v>
      </c>
      <c r="B337" s="25">
        <v>12354238</v>
      </c>
      <c r="C337" s="44">
        <v>44533</v>
      </c>
      <c r="D337" s="25" t="s">
        <v>81</v>
      </c>
      <c r="E337" s="25">
        <v>10</v>
      </c>
      <c r="F337" s="25">
        <f>Table24[[#This Row],[QUANTITY]]*VLOOKUP(Table24[[#This Row],[PRODUCTS]],Table3[],2,FALSE)</f>
        <v>70</v>
      </c>
      <c r="G337" s="25">
        <f>Table24[[#This Row],[TOTAL]]-Table24[[#This Row],[QUANTITY]]*VLOOKUP(Table24[[#This Row],[PRODUCTS]],Table3[],5,FALSE)</f>
        <v>30</v>
      </c>
      <c r="H337"/>
    </row>
    <row r="338" spans="1:9" x14ac:dyDescent="0.3">
      <c r="A338" s="53">
        <v>20210337</v>
      </c>
      <c r="B338" s="25">
        <v>71239346</v>
      </c>
      <c r="C338" s="44">
        <v>44533</v>
      </c>
      <c r="D338" s="25" t="s">
        <v>98</v>
      </c>
      <c r="E338" s="25">
        <v>1</v>
      </c>
      <c r="F338" s="25">
        <f>Table24[[#This Row],[QUANTITY]]*VLOOKUP(Table24[[#This Row],[PRODUCTS]],Table3[],2,FALSE)</f>
        <v>2</v>
      </c>
      <c r="G338" s="25">
        <f>Table24[[#This Row],[TOTAL]]-Table24[[#This Row],[QUANTITY]]*VLOOKUP(Table24[[#This Row],[PRODUCTS]],Table3[],5,FALSE)</f>
        <v>0.5</v>
      </c>
      <c r="H338"/>
    </row>
    <row r="339" spans="1:9" x14ac:dyDescent="0.3">
      <c r="A339" s="53">
        <v>20210338</v>
      </c>
      <c r="B339" s="25">
        <v>56267864</v>
      </c>
      <c r="C339" s="44">
        <v>44535</v>
      </c>
      <c r="D339" s="25" t="s">
        <v>87</v>
      </c>
      <c r="E339" s="25">
        <v>3</v>
      </c>
      <c r="F339" s="25">
        <f>Table24[[#This Row],[QUANTITY]]*VLOOKUP(Table24[[#This Row],[PRODUCTS]],Table3[],2,FALSE)</f>
        <v>30</v>
      </c>
      <c r="G339" s="25">
        <f>Table24[[#This Row],[TOTAL]]-Table24[[#This Row],[QUANTITY]]*VLOOKUP(Table24[[#This Row],[PRODUCTS]],Table3[],5,FALSE)</f>
        <v>21</v>
      </c>
      <c r="H339"/>
    </row>
    <row r="340" spans="1:9" x14ac:dyDescent="0.3">
      <c r="A340" s="53">
        <v>20210339</v>
      </c>
      <c r="B340" s="54">
        <v>45664499</v>
      </c>
      <c r="C340" s="44">
        <v>44536</v>
      </c>
      <c r="D340" s="25" t="s">
        <v>98</v>
      </c>
      <c r="E340" s="25">
        <v>1</v>
      </c>
      <c r="F340" s="25">
        <f>Table24[[#This Row],[QUANTITY]]*VLOOKUP(Table24[[#This Row],[PRODUCTS]],Table3[],2,FALSE)</f>
        <v>2</v>
      </c>
      <c r="G340" s="25">
        <f>Table24[[#This Row],[TOTAL]]-Table24[[#This Row],[QUANTITY]]*VLOOKUP(Table24[[#This Row],[PRODUCTS]],Table3[],5,FALSE)</f>
        <v>0.5</v>
      </c>
      <c r="H340"/>
    </row>
    <row r="341" spans="1:9" x14ac:dyDescent="0.3">
      <c r="A341" s="53">
        <v>20210340</v>
      </c>
      <c r="B341" s="54">
        <v>68767889</v>
      </c>
      <c r="C341" s="44">
        <v>44537</v>
      </c>
      <c r="D341" s="25" t="s">
        <v>91</v>
      </c>
      <c r="E341" s="25">
        <v>1</v>
      </c>
      <c r="F341" s="25">
        <f>Table24[[#This Row],[QUANTITY]]*VLOOKUP(Table24[[#This Row],[PRODUCTS]],Table3[],2,FALSE)</f>
        <v>6</v>
      </c>
      <c r="G341" s="25">
        <f>Table24[[#This Row],[TOTAL]]-Table24[[#This Row],[QUANTITY]]*VLOOKUP(Table24[[#This Row],[PRODUCTS]],Table3[],5,FALSE)</f>
        <v>4</v>
      </c>
      <c r="H341"/>
    </row>
    <row r="342" spans="1:9" x14ac:dyDescent="0.3">
      <c r="A342" s="53">
        <v>20210341</v>
      </c>
      <c r="B342" s="54">
        <v>34568889</v>
      </c>
      <c r="C342" s="44">
        <v>44538</v>
      </c>
      <c r="D342" s="25" t="s">
        <v>92</v>
      </c>
      <c r="E342" s="25">
        <v>1</v>
      </c>
      <c r="F342" s="25">
        <f>Table24[[#This Row],[QUANTITY]]*VLOOKUP(Table24[[#This Row],[PRODUCTS]],Table3[],2,FALSE)</f>
        <v>6</v>
      </c>
      <c r="G342" s="25">
        <f>Table24[[#This Row],[TOTAL]]-Table24[[#This Row],[QUANTITY]]*VLOOKUP(Table24[[#This Row],[PRODUCTS]],Table3[],5,FALSE)</f>
        <v>3</v>
      </c>
      <c r="H342"/>
    </row>
    <row r="343" spans="1:9" x14ac:dyDescent="0.3">
      <c r="A343" s="53">
        <v>20210342</v>
      </c>
      <c r="B343" s="25">
        <v>78901236</v>
      </c>
      <c r="C343" s="44">
        <v>44539</v>
      </c>
      <c r="D343" s="25" t="s">
        <v>84</v>
      </c>
      <c r="E343" s="25">
        <v>30</v>
      </c>
      <c r="F343" s="25">
        <f>Table24[[#This Row],[QUANTITY]]*VLOOKUP(Table24[[#This Row],[PRODUCTS]],Table3[],2,FALSE)</f>
        <v>240</v>
      </c>
      <c r="G343" s="25">
        <f>Table24[[#This Row],[TOTAL]]-Table24[[#This Row],[QUANTITY]]*VLOOKUP(Table24[[#This Row],[PRODUCTS]],Table3[],5,FALSE)</f>
        <v>195</v>
      </c>
      <c r="H343"/>
    </row>
    <row r="344" spans="1:9" x14ac:dyDescent="0.3">
      <c r="A344" s="53">
        <v>20210343</v>
      </c>
      <c r="B344" s="25">
        <v>23664569</v>
      </c>
      <c r="C344" s="44">
        <v>44540</v>
      </c>
      <c r="D344" s="25" t="s">
        <v>76</v>
      </c>
      <c r="E344" s="25">
        <v>1</v>
      </c>
      <c r="F344" s="25">
        <f>Table24[[#This Row],[QUANTITY]]*VLOOKUP(Table24[[#This Row],[PRODUCTS]],Table3[],2,FALSE)</f>
        <v>8</v>
      </c>
      <c r="G344" s="25">
        <f>Table24[[#This Row],[TOTAL]]-Table24[[#This Row],[QUANTITY]]*VLOOKUP(Table24[[#This Row],[PRODUCTS]],Table3[],5,FALSE)</f>
        <v>6</v>
      </c>
      <c r="H344"/>
    </row>
    <row r="345" spans="1:9" x14ac:dyDescent="0.3">
      <c r="A345" s="53">
        <v>20210344</v>
      </c>
      <c r="B345" s="54">
        <v>87496429</v>
      </c>
      <c r="C345" s="44">
        <v>44541</v>
      </c>
      <c r="D345" s="25" t="s">
        <v>84</v>
      </c>
      <c r="E345" s="25">
        <v>3</v>
      </c>
      <c r="F345" s="25">
        <f>Table24[[#This Row],[QUANTITY]]*VLOOKUP(Table24[[#This Row],[PRODUCTS]],Table3[],2,FALSE)</f>
        <v>24</v>
      </c>
      <c r="G345" s="25">
        <f>Table24[[#This Row],[TOTAL]]-Table24[[#This Row],[QUANTITY]]*VLOOKUP(Table24[[#This Row],[PRODUCTS]],Table3[],5,FALSE)</f>
        <v>19.5</v>
      </c>
      <c r="H345"/>
    </row>
    <row r="346" spans="1:9" x14ac:dyDescent="0.3">
      <c r="A346" s="53">
        <v>20210345</v>
      </c>
      <c r="B346" s="25">
        <v>71239346</v>
      </c>
      <c r="C346" s="44">
        <v>44542</v>
      </c>
      <c r="D346" s="25" t="s">
        <v>96</v>
      </c>
      <c r="E346" s="25">
        <v>1</v>
      </c>
      <c r="F346" s="25">
        <f>Table24[[#This Row],[QUANTITY]]*VLOOKUP(Table24[[#This Row],[PRODUCTS]],Table3[],2,FALSE)</f>
        <v>5</v>
      </c>
      <c r="G346" s="25">
        <f>Table24[[#This Row],[TOTAL]]-Table24[[#This Row],[QUANTITY]]*VLOOKUP(Table24[[#This Row],[PRODUCTS]],Table3[],5,FALSE)</f>
        <v>2</v>
      </c>
      <c r="H346"/>
    </row>
    <row r="347" spans="1:9" x14ac:dyDescent="0.3">
      <c r="A347" s="53">
        <v>20210346</v>
      </c>
      <c r="B347" s="25">
        <v>78901236</v>
      </c>
      <c r="C347" s="44">
        <v>44543</v>
      </c>
      <c r="D347" s="25" t="s">
        <v>83</v>
      </c>
      <c r="E347" s="25">
        <v>9</v>
      </c>
      <c r="F347" s="25">
        <f>Table24[[#This Row],[QUANTITY]]*VLOOKUP(Table24[[#This Row],[PRODUCTS]],Table3[],2,FALSE)</f>
        <v>72</v>
      </c>
      <c r="G347" s="25">
        <f>Table24[[#This Row],[TOTAL]]-Table24[[#This Row],[QUANTITY]]*VLOOKUP(Table24[[#This Row],[PRODUCTS]],Table3[],5,FALSE)</f>
        <v>54</v>
      </c>
      <c r="H347"/>
    </row>
    <row r="348" spans="1:9" x14ac:dyDescent="0.3">
      <c r="A348" s="53">
        <v>20210347</v>
      </c>
      <c r="B348" s="25">
        <v>11144727</v>
      </c>
      <c r="C348" s="44">
        <v>44544</v>
      </c>
      <c r="D348" s="25" t="s">
        <v>97</v>
      </c>
      <c r="E348" s="25">
        <v>23</v>
      </c>
      <c r="F348" s="25">
        <f>Table24[[#This Row],[QUANTITY]]*VLOOKUP(Table24[[#This Row],[PRODUCTS]],Table3[],2,FALSE)</f>
        <v>115</v>
      </c>
      <c r="G348" s="25">
        <f>Table24[[#This Row],[TOTAL]]-Table24[[#This Row],[QUANTITY]]*VLOOKUP(Table24[[#This Row],[PRODUCTS]],Table3[],5,FALSE)</f>
        <v>69</v>
      </c>
      <c r="H348"/>
      <c r="I348" s="71"/>
    </row>
    <row r="349" spans="1:9" x14ac:dyDescent="0.3">
      <c r="A349" s="53">
        <v>20210348</v>
      </c>
      <c r="B349" s="54">
        <v>68764499</v>
      </c>
      <c r="C349" s="44">
        <v>44545</v>
      </c>
      <c r="D349" s="25" t="s">
        <v>97</v>
      </c>
      <c r="E349" s="25">
        <v>1</v>
      </c>
      <c r="F349" s="25">
        <f>Table24[[#This Row],[QUANTITY]]*VLOOKUP(Table24[[#This Row],[PRODUCTS]],Table3[],2,FALSE)</f>
        <v>5</v>
      </c>
      <c r="G349" s="25">
        <f>Table24[[#This Row],[TOTAL]]-Table24[[#This Row],[QUANTITY]]*VLOOKUP(Table24[[#This Row],[PRODUCTS]],Table3[],5,FALSE)</f>
        <v>3</v>
      </c>
      <c r="H349"/>
    </row>
    <row r="350" spans="1:9" x14ac:dyDescent="0.3">
      <c r="A350" s="53">
        <v>20210349</v>
      </c>
      <c r="B350" s="54">
        <v>45664499</v>
      </c>
      <c r="C350" s="44">
        <v>44546</v>
      </c>
      <c r="D350" s="25" t="s">
        <v>79</v>
      </c>
      <c r="E350" s="25">
        <v>29</v>
      </c>
      <c r="F350" s="25">
        <f>Table24[[#This Row],[QUANTITY]]*VLOOKUP(Table24[[#This Row],[PRODUCTS]],Table3[],2,FALSE)</f>
        <v>203</v>
      </c>
      <c r="G350" s="25">
        <f>Table24[[#This Row],[TOTAL]]-Table24[[#This Row],[QUANTITY]]*VLOOKUP(Table24[[#This Row],[PRODUCTS]],Table3[],5,FALSE)</f>
        <v>159.5</v>
      </c>
      <c r="H350"/>
    </row>
    <row r="351" spans="1:9" x14ac:dyDescent="0.3">
      <c r="A351" s="53">
        <v>20210350</v>
      </c>
      <c r="B351" s="25">
        <v>15493345</v>
      </c>
      <c r="C351" s="44">
        <v>44547</v>
      </c>
      <c r="D351" s="25" t="s">
        <v>87</v>
      </c>
      <c r="E351" s="25">
        <v>1</v>
      </c>
      <c r="F351" s="25">
        <f>Table24[[#This Row],[QUANTITY]]*VLOOKUP(Table24[[#This Row],[PRODUCTS]],Table3[],2,FALSE)</f>
        <v>10</v>
      </c>
      <c r="G351" s="25">
        <f>Table24[[#This Row],[TOTAL]]-Table24[[#This Row],[QUANTITY]]*VLOOKUP(Table24[[#This Row],[PRODUCTS]],Table3[],5,FALSE)</f>
        <v>7</v>
      </c>
      <c r="H351"/>
    </row>
    <row r="352" spans="1:9" x14ac:dyDescent="0.3">
      <c r="A352" s="53">
        <v>20210351</v>
      </c>
      <c r="B352" s="54">
        <v>12865569</v>
      </c>
      <c r="C352" s="44">
        <v>44548</v>
      </c>
      <c r="D352" s="25" t="s">
        <v>79</v>
      </c>
      <c r="E352" s="25">
        <v>1</v>
      </c>
      <c r="F352" s="25">
        <f>Table24[[#This Row],[QUANTITY]]*VLOOKUP(Table24[[#This Row],[PRODUCTS]],Table3[],2,FALSE)</f>
        <v>7</v>
      </c>
      <c r="G352" s="25">
        <f>Table24[[#This Row],[TOTAL]]-Table24[[#This Row],[QUANTITY]]*VLOOKUP(Table24[[#This Row],[PRODUCTS]],Table3[],5,FALSE)</f>
        <v>5.5</v>
      </c>
      <c r="H352"/>
    </row>
    <row r="353" spans="1:9" x14ac:dyDescent="0.3">
      <c r="A353" s="53">
        <v>20210352</v>
      </c>
      <c r="B353" s="54">
        <v>12642569</v>
      </c>
      <c r="C353" s="44">
        <v>44549</v>
      </c>
      <c r="D353" s="25" t="s">
        <v>89</v>
      </c>
      <c r="E353" s="25">
        <v>16</v>
      </c>
      <c r="F353" s="25">
        <f>Table24[[#This Row],[QUANTITY]]*VLOOKUP(Table24[[#This Row],[PRODUCTS]],Table3[],2,FALSE)</f>
        <v>160</v>
      </c>
      <c r="G353" s="25">
        <f>Table24[[#This Row],[TOTAL]]-Table24[[#This Row],[QUANTITY]]*VLOOKUP(Table24[[#This Row],[PRODUCTS]],Table3[],5,FALSE)</f>
        <v>136</v>
      </c>
      <c r="H353"/>
    </row>
    <row r="354" spans="1:9" x14ac:dyDescent="0.3">
      <c r="A354" s="53">
        <v>20210353</v>
      </c>
      <c r="B354" s="25">
        <v>54589623</v>
      </c>
      <c r="C354" s="44">
        <v>44550</v>
      </c>
      <c r="D354" s="25" t="s">
        <v>95</v>
      </c>
      <c r="E354" s="25">
        <v>28</v>
      </c>
      <c r="F354" s="25">
        <f>Table24[[#This Row],[QUANTITY]]*VLOOKUP(Table24[[#This Row],[PRODUCTS]],Table3[],2,FALSE)</f>
        <v>140</v>
      </c>
      <c r="G354" s="25">
        <f>Table24[[#This Row],[TOTAL]]-Table24[[#This Row],[QUANTITY]]*VLOOKUP(Table24[[#This Row],[PRODUCTS]],Table3[],5,FALSE)</f>
        <v>84</v>
      </c>
      <c r="H354"/>
    </row>
    <row r="355" spans="1:9" x14ac:dyDescent="0.3">
      <c r="A355" s="53">
        <v>20210354</v>
      </c>
      <c r="B355" s="54">
        <v>45664499</v>
      </c>
      <c r="C355" s="44">
        <v>44551</v>
      </c>
      <c r="D355" s="25" t="s">
        <v>91</v>
      </c>
      <c r="E355" s="25">
        <v>10</v>
      </c>
      <c r="F355" s="25">
        <f>Table24[[#This Row],[QUANTITY]]*VLOOKUP(Table24[[#This Row],[PRODUCTS]],Table3[],2,FALSE)</f>
        <v>60</v>
      </c>
      <c r="G355" s="25">
        <f>Table24[[#This Row],[TOTAL]]-Table24[[#This Row],[QUANTITY]]*VLOOKUP(Table24[[#This Row],[PRODUCTS]],Table3[],5,FALSE)</f>
        <v>40</v>
      </c>
      <c r="H355"/>
    </row>
    <row r="356" spans="1:9" x14ac:dyDescent="0.3">
      <c r="A356" s="53">
        <v>20210355</v>
      </c>
      <c r="B356" s="25">
        <v>56267889</v>
      </c>
      <c r="C356" s="44">
        <v>44552</v>
      </c>
      <c r="D356" s="25" t="s">
        <v>81</v>
      </c>
      <c r="E356" s="25">
        <v>3</v>
      </c>
      <c r="F356" s="25">
        <f>Table24[[#This Row],[QUANTITY]]*VLOOKUP(Table24[[#This Row],[PRODUCTS]],Table3[],2,FALSE)</f>
        <v>21</v>
      </c>
      <c r="G356" s="25">
        <f>Table24[[#This Row],[TOTAL]]-Table24[[#This Row],[QUANTITY]]*VLOOKUP(Table24[[#This Row],[PRODUCTS]],Table3[],5,FALSE)</f>
        <v>9</v>
      </c>
      <c r="H356"/>
    </row>
    <row r="357" spans="1:9" x14ac:dyDescent="0.3">
      <c r="A357" s="53">
        <v>20210356</v>
      </c>
      <c r="B357" s="54">
        <v>12865569</v>
      </c>
      <c r="C357" s="44">
        <v>44553</v>
      </c>
      <c r="D357" s="25" t="s">
        <v>80</v>
      </c>
      <c r="E357" s="25">
        <v>1</v>
      </c>
      <c r="F357" s="25">
        <f>Table24[[#This Row],[QUANTITY]]*VLOOKUP(Table24[[#This Row],[PRODUCTS]],Table3[],2,FALSE)</f>
        <v>7</v>
      </c>
      <c r="G357" s="25">
        <f>Table24[[#This Row],[TOTAL]]-Table24[[#This Row],[QUANTITY]]*VLOOKUP(Table24[[#This Row],[PRODUCTS]],Table3[],5,FALSE)</f>
        <v>2</v>
      </c>
      <c r="H357"/>
    </row>
    <row r="358" spans="1:9" x14ac:dyDescent="0.3">
      <c r="A358" s="53">
        <v>20210357</v>
      </c>
      <c r="B358" s="25">
        <v>74523127</v>
      </c>
      <c r="C358" s="44">
        <v>44554</v>
      </c>
      <c r="D358" s="25" t="s">
        <v>90</v>
      </c>
      <c r="E358" s="25">
        <v>6</v>
      </c>
      <c r="F358" s="25">
        <f>Table24[[#This Row],[QUANTITY]]*VLOOKUP(Table24[[#This Row],[PRODUCTS]],Table3[],2,FALSE)</f>
        <v>60</v>
      </c>
      <c r="G358" s="25">
        <f>Table24[[#This Row],[TOTAL]]-Table24[[#This Row],[QUANTITY]]*VLOOKUP(Table24[[#This Row],[PRODUCTS]],Table3[],5,FALSE)</f>
        <v>30</v>
      </c>
      <c r="H358"/>
    </row>
    <row r="359" spans="1:9" x14ac:dyDescent="0.3">
      <c r="A359" s="53">
        <v>20210358</v>
      </c>
      <c r="B359" s="25">
        <v>12354238</v>
      </c>
      <c r="C359" s="44">
        <v>44555</v>
      </c>
      <c r="D359" s="25" t="s">
        <v>76</v>
      </c>
      <c r="E359" s="25">
        <v>10</v>
      </c>
      <c r="F359" s="25">
        <f>Table24[[#This Row],[QUANTITY]]*VLOOKUP(Table24[[#This Row],[PRODUCTS]],Table3[],2,FALSE)</f>
        <v>80</v>
      </c>
      <c r="G359" s="25">
        <f>Table24[[#This Row],[TOTAL]]-Table24[[#This Row],[QUANTITY]]*VLOOKUP(Table24[[#This Row],[PRODUCTS]],Table3[],5,FALSE)</f>
        <v>60</v>
      </c>
      <c r="H359"/>
    </row>
    <row r="360" spans="1:9" x14ac:dyDescent="0.3">
      <c r="A360" s="53">
        <v>20210359</v>
      </c>
      <c r="B360" s="25">
        <v>74198125</v>
      </c>
      <c r="C360" s="44">
        <v>44556</v>
      </c>
      <c r="D360" s="25" t="s">
        <v>87</v>
      </c>
      <c r="E360" s="25">
        <v>14</v>
      </c>
      <c r="F360" s="25">
        <f>Table24[[#This Row],[QUANTITY]]*VLOOKUP(Table24[[#This Row],[PRODUCTS]],Table3[],2,FALSE)</f>
        <v>140</v>
      </c>
      <c r="G360" s="25">
        <f>Table24[[#This Row],[TOTAL]]-Table24[[#This Row],[QUANTITY]]*VLOOKUP(Table24[[#This Row],[PRODUCTS]],Table3[],5,FALSE)</f>
        <v>98</v>
      </c>
      <c r="H360"/>
    </row>
    <row r="361" spans="1:9" x14ac:dyDescent="0.3">
      <c r="A361" s="53">
        <v>20210360</v>
      </c>
      <c r="B361" s="25">
        <v>56267864</v>
      </c>
      <c r="C361" s="44">
        <v>44557</v>
      </c>
      <c r="D361" s="25" t="s">
        <v>79</v>
      </c>
      <c r="E361" s="25">
        <v>1</v>
      </c>
      <c r="F361" s="25">
        <f>Table24[[#This Row],[QUANTITY]]*VLOOKUP(Table24[[#This Row],[PRODUCTS]],Table3[],2,FALSE)</f>
        <v>7</v>
      </c>
      <c r="G361" s="25">
        <f>Table24[[#This Row],[TOTAL]]-Table24[[#This Row],[QUANTITY]]*VLOOKUP(Table24[[#This Row],[PRODUCTS]],Table3[],5,FALSE)</f>
        <v>5.5</v>
      </c>
      <c r="H361"/>
    </row>
    <row r="362" spans="1:9" x14ac:dyDescent="0.3">
      <c r="A362" s="53">
        <v>20210361</v>
      </c>
      <c r="B362" s="25">
        <v>15493345</v>
      </c>
      <c r="C362" s="44">
        <v>44558</v>
      </c>
      <c r="D362" s="25" t="s">
        <v>97</v>
      </c>
      <c r="E362" s="25">
        <v>27</v>
      </c>
      <c r="F362" s="25">
        <f>Table24[[#This Row],[QUANTITY]]*VLOOKUP(Table24[[#This Row],[PRODUCTS]],Table3[],2,FALSE)</f>
        <v>135</v>
      </c>
      <c r="G362" s="25">
        <f>Table24[[#This Row],[TOTAL]]-Table24[[#This Row],[QUANTITY]]*VLOOKUP(Table24[[#This Row],[PRODUCTS]],Table3[],5,FALSE)</f>
        <v>81</v>
      </c>
      <c r="H362"/>
    </row>
    <row r="363" spans="1:9" x14ac:dyDescent="0.3">
      <c r="A363" s="53">
        <v>20210362</v>
      </c>
      <c r="B363" s="25">
        <v>15493345</v>
      </c>
      <c r="C363" s="44">
        <v>44559</v>
      </c>
      <c r="D363" s="25" t="s">
        <v>77</v>
      </c>
      <c r="E363" s="25">
        <v>7</v>
      </c>
      <c r="F363" s="25">
        <f>Table24[[#This Row],[QUANTITY]]*VLOOKUP(Table24[[#This Row],[PRODUCTS]],Table3[],2,FALSE)</f>
        <v>56</v>
      </c>
      <c r="G363" s="25">
        <f>Table24[[#This Row],[TOTAL]]-Table24[[#This Row],[QUANTITY]]*VLOOKUP(Table24[[#This Row],[PRODUCTS]],Table3[],5,FALSE)</f>
        <v>35</v>
      </c>
      <c r="H363"/>
    </row>
    <row r="364" spans="1:9" x14ac:dyDescent="0.3">
      <c r="A364" s="53">
        <v>20210363</v>
      </c>
      <c r="B364" s="54">
        <v>56698749</v>
      </c>
      <c r="C364" s="44">
        <v>44560</v>
      </c>
      <c r="D364" s="25" t="s">
        <v>93</v>
      </c>
      <c r="E364" s="25">
        <v>1</v>
      </c>
      <c r="F364" s="25">
        <f>Table24[[#This Row],[QUANTITY]]*VLOOKUP(Table24[[#This Row],[PRODUCTS]],Table3[],2,FALSE)</f>
        <v>6</v>
      </c>
      <c r="G364" s="25">
        <f>Table24[[#This Row],[TOTAL]]-Table24[[#This Row],[QUANTITY]]*VLOOKUP(Table24[[#This Row],[PRODUCTS]],Table3[],5,FALSE)</f>
        <v>4</v>
      </c>
      <c r="H364"/>
      <c r="I364" s="71"/>
    </row>
    <row r="365" spans="1:9" x14ac:dyDescent="0.3">
      <c r="A365" s="53">
        <v>20210364</v>
      </c>
      <c r="B365" s="54">
        <v>87496429</v>
      </c>
      <c r="C365" s="44">
        <v>44561</v>
      </c>
      <c r="D365" s="25" t="s">
        <v>78</v>
      </c>
      <c r="E365" s="25">
        <v>11</v>
      </c>
      <c r="F365" s="25">
        <f>Table24[[#This Row],[QUANTITY]]*VLOOKUP(Table24[[#This Row],[PRODUCTS]],Table3[],2,FALSE)</f>
        <v>88</v>
      </c>
      <c r="G365" s="25">
        <f>Table24[[#This Row],[TOTAL]]-Table24[[#This Row],[QUANTITY]]*VLOOKUP(Table24[[#This Row],[PRODUCTS]],Table3[],5,FALSE)</f>
        <v>66</v>
      </c>
      <c r="H365"/>
      <c r="I365" s="71"/>
    </row>
    <row r="366" spans="1:9" x14ac:dyDescent="0.3">
      <c r="A366" s="105">
        <v>20220122</v>
      </c>
      <c r="B366" s="105">
        <v>342767688</v>
      </c>
      <c r="C366" s="110">
        <v>44722</v>
      </c>
      <c r="D366" s="106" t="s">
        <v>205</v>
      </c>
      <c r="E366" s="107">
        <v>14</v>
      </c>
      <c r="F366" s="108">
        <f>Table24[[#This Row],[QUANTITY]]*VLOOKUP(Table24[[#This Row],[PRODUCTS]],Table3[],2,FALSE)</f>
        <v>112</v>
      </c>
      <c r="G366" s="108">
        <f>Table24[[#This Row],[TOTAL]]-Table24[[#This Row],[QUANTITY]]*VLOOKUP(Table24[[#This Row],[PRODUCTS]],Table3[],5,FALSE)</f>
        <v>42</v>
      </c>
    </row>
    <row r="367" spans="1:9" x14ac:dyDescent="0.3">
      <c r="A367" s="112">
        <v>20220123</v>
      </c>
      <c r="B367" s="112">
        <v>342767688</v>
      </c>
      <c r="C367" s="110">
        <v>44901</v>
      </c>
      <c r="D367" s="106" t="s">
        <v>95</v>
      </c>
      <c r="E367" s="107">
        <v>10</v>
      </c>
      <c r="F367" s="108">
        <f>Table24[[#This Row],[QUANTITY]]*VLOOKUP(Table24[[#This Row],[PRODUCTS]],Table3[],2,FALSE)</f>
        <v>50</v>
      </c>
      <c r="G367" s="108">
        <f>Table24[[#This Row],[TOTAL]]-Table24[[#This Row],[QUANTITY]]*VLOOKUP(Table24[[#This Row],[PRODUCTS]],Table3[],5,FALSE)</f>
        <v>30</v>
      </c>
      <c r="H367"/>
    </row>
    <row r="368" spans="1:9" x14ac:dyDescent="0.3">
      <c r="A368" s="112">
        <v>20220124</v>
      </c>
      <c r="B368" s="112">
        <v>342767688</v>
      </c>
      <c r="C368" s="110">
        <v>44901</v>
      </c>
      <c r="D368" s="106" t="s">
        <v>97</v>
      </c>
      <c r="E368" s="107">
        <v>1</v>
      </c>
      <c r="F368" s="108">
        <f>Table24[[#This Row],[QUANTITY]]*VLOOKUP(Table24[[#This Row],[PRODUCTS]],Table3[],2,FALSE)</f>
        <v>5</v>
      </c>
      <c r="G368" s="108">
        <f>Table24[[#This Row],[TOTAL]]-Table24[[#This Row],[QUANTITY]]*VLOOKUP(Table24[[#This Row],[PRODUCTS]],Table3[],5,FALSE)</f>
        <v>3</v>
      </c>
      <c r="H368"/>
    </row>
    <row r="369" spans="1:8" x14ac:dyDescent="0.3">
      <c r="A369" s="112">
        <v>20220125</v>
      </c>
      <c r="B369" s="112">
        <v>342767688</v>
      </c>
      <c r="C369" s="110">
        <v>44901</v>
      </c>
      <c r="D369" s="106" t="s">
        <v>76</v>
      </c>
      <c r="E369" s="107">
        <v>1</v>
      </c>
      <c r="F369" s="108">
        <f>Table24[[#This Row],[QUANTITY]]*VLOOKUP(Table24[[#This Row],[PRODUCTS]],Table3[],2,FALSE)</f>
        <v>8</v>
      </c>
      <c r="G369" s="108">
        <f>Table24[[#This Row],[TOTAL]]-Table24[[#This Row],[QUANTITY]]*VLOOKUP(Table24[[#This Row],[PRODUCTS]],Table3[],5,FALSE)</f>
        <v>6</v>
      </c>
      <c r="H369"/>
    </row>
    <row r="370" spans="1:8" x14ac:dyDescent="0.3">
      <c r="A370" s="112">
        <v>20220126</v>
      </c>
      <c r="B370" s="112">
        <v>342767688</v>
      </c>
      <c r="C370" s="110">
        <v>44901</v>
      </c>
      <c r="D370" s="106" t="s">
        <v>95</v>
      </c>
      <c r="E370" s="107">
        <v>2</v>
      </c>
      <c r="F370" s="108">
        <f>Table24[[#This Row],[QUANTITY]]*VLOOKUP(Table24[[#This Row],[PRODUCTS]],Table3[],2,FALSE)</f>
        <v>10</v>
      </c>
      <c r="G370" s="108">
        <f>Table24[[#This Row],[TOTAL]]-Table24[[#This Row],[QUANTITY]]*VLOOKUP(Table24[[#This Row],[PRODUCTS]],Table3[],5,FALSE)</f>
        <v>6</v>
      </c>
      <c r="H370"/>
    </row>
    <row r="371" spans="1:8" x14ac:dyDescent="0.3">
      <c r="A371" s="112">
        <v>20220127</v>
      </c>
      <c r="B371" s="112">
        <v>342767688</v>
      </c>
      <c r="C371" s="110">
        <v>44901</v>
      </c>
      <c r="D371" s="106" t="s">
        <v>96</v>
      </c>
      <c r="E371" s="107">
        <v>2</v>
      </c>
      <c r="F371" s="108">
        <f>Table24[[#This Row],[QUANTITY]]*VLOOKUP(Table24[[#This Row],[PRODUCTS]],Table3[],2,FALSE)</f>
        <v>10</v>
      </c>
      <c r="G371" s="108">
        <f>Table24[[#This Row],[TOTAL]]-Table24[[#This Row],[QUANTITY]]*VLOOKUP(Table24[[#This Row],[PRODUCTS]],Table3[],5,FALSE)</f>
        <v>4</v>
      </c>
      <c r="H371"/>
    </row>
    <row r="372" spans="1:8" x14ac:dyDescent="0.3">
      <c r="A372" s="112">
        <v>20220128</v>
      </c>
      <c r="B372" s="112">
        <v>342767688</v>
      </c>
      <c r="C372" s="110">
        <v>44901</v>
      </c>
      <c r="D372" s="106" t="s">
        <v>96</v>
      </c>
      <c r="E372" s="107">
        <v>1</v>
      </c>
      <c r="F372" s="108">
        <f>Table24[[#This Row],[QUANTITY]]*VLOOKUP(Table24[[#This Row],[PRODUCTS]],Table3[],2,FALSE)</f>
        <v>5</v>
      </c>
      <c r="G372" s="108">
        <f>Table24[[#This Row],[TOTAL]]-Table24[[#This Row],[QUANTITY]]*VLOOKUP(Table24[[#This Row],[PRODUCTS]],Table3[],5,FALSE)</f>
        <v>2</v>
      </c>
      <c r="H372"/>
    </row>
    <row r="373" spans="1:8" x14ac:dyDescent="0.3">
      <c r="A373" s="112">
        <v>20220129</v>
      </c>
      <c r="B373" s="112">
        <v>342767688</v>
      </c>
      <c r="C373" s="110">
        <v>44901</v>
      </c>
      <c r="D373" s="106" t="s">
        <v>76</v>
      </c>
      <c r="E373" s="107">
        <v>1</v>
      </c>
      <c r="F373" s="108">
        <f>Table24[[#This Row],[QUANTITY]]*VLOOKUP(Table24[[#This Row],[PRODUCTS]],Table3[],2,FALSE)</f>
        <v>8</v>
      </c>
      <c r="G373" s="108">
        <f>Table24[[#This Row],[TOTAL]]-Table24[[#This Row],[QUANTITY]]*VLOOKUP(Table24[[#This Row],[PRODUCTS]],Table3[],5,FALSE)</f>
        <v>6</v>
      </c>
      <c r="H373"/>
    </row>
    <row r="374" spans="1:8" x14ac:dyDescent="0.3">
      <c r="A374" s="105">
        <v>20220130</v>
      </c>
      <c r="B374" s="105">
        <v>342767688</v>
      </c>
      <c r="C374" s="110">
        <v>44901</v>
      </c>
      <c r="D374" s="106" t="s">
        <v>97</v>
      </c>
      <c r="E374" s="107">
        <v>1</v>
      </c>
      <c r="F374" s="108">
        <f>Table24[[#This Row],[QUANTITY]]*VLOOKUP(Table24[[#This Row],[PRODUCTS]],Table3[],2,FALSE)</f>
        <v>5</v>
      </c>
      <c r="G374" s="108">
        <f>Table24[[#This Row],[TOTAL]]-Table24[[#This Row],[QUANTITY]]*VLOOKUP(Table24[[#This Row],[PRODUCTS]],Table3[],5,FALSE)</f>
        <v>3</v>
      </c>
      <c r="H374"/>
    </row>
    <row r="375" spans="1:8" x14ac:dyDescent="0.3">
      <c r="A375" s="105">
        <v>20220131</v>
      </c>
      <c r="B375" s="105">
        <v>342767688</v>
      </c>
      <c r="C375" s="110">
        <v>44901</v>
      </c>
      <c r="D375" s="106" t="s">
        <v>96</v>
      </c>
      <c r="E375" s="107">
        <v>2</v>
      </c>
      <c r="F375" s="108">
        <f>Table24[[#This Row],[QUANTITY]]*VLOOKUP(Table24[[#This Row],[PRODUCTS]],Table3[],2,FALSE)</f>
        <v>10</v>
      </c>
      <c r="G375" s="108">
        <f>Table24[[#This Row],[TOTAL]]-Table24[[#This Row],[QUANTITY]]*VLOOKUP(Table24[[#This Row],[PRODUCTS]],Table3[],5,FALSE)</f>
        <v>4</v>
      </c>
      <c r="H375"/>
    </row>
    <row r="376" spans="1:8" x14ac:dyDescent="0.3">
      <c r="A376" s="105">
        <v>20220132</v>
      </c>
      <c r="B376" s="105">
        <v>342767688</v>
      </c>
      <c r="C376" s="110">
        <v>44901</v>
      </c>
      <c r="D376" s="106" t="s">
        <v>96</v>
      </c>
      <c r="E376" s="107">
        <v>8</v>
      </c>
      <c r="F376" s="108">
        <f>Table24[[#This Row],[QUANTITY]]*VLOOKUP(Table24[[#This Row],[PRODUCTS]],Table3[],2,FALSE)</f>
        <v>40</v>
      </c>
      <c r="G376" s="108">
        <f>Table24[[#This Row],[TOTAL]]-Table24[[#This Row],[QUANTITY]]*VLOOKUP(Table24[[#This Row],[PRODUCTS]],Table3[],5,FALSE)</f>
        <v>16</v>
      </c>
      <c r="H376"/>
    </row>
    <row r="377" spans="1:8" x14ac:dyDescent="0.3">
      <c r="A377" s="105">
        <v>20220133</v>
      </c>
      <c r="B377" s="105">
        <v>342767688</v>
      </c>
      <c r="C377" s="110">
        <v>44901</v>
      </c>
      <c r="D377" s="106" t="s">
        <v>97</v>
      </c>
      <c r="E377" s="107">
        <v>2</v>
      </c>
      <c r="F377" s="108">
        <f>Table24[[#This Row],[QUANTITY]]*VLOOKUP(Table24[[#This Row],[PRODUCTS]],Table3[],2,FALSE)</f>
        <v>10</v>
      </c>
      <c r="G377" s="108">
        <f>Table24[[#This Row],[TOTAL]]-Table24[[#This Row],[QUANTITY]]*VLOOKUP(Table24[[#This Row],[PRODUCTS]],Table3[],5,FALSE)</f>
        <v>6</v>
      </c>
      <c r="H377"/>
    </row>
    <row r="378" spans="1:8" x14ac:dyDescent="0.3">
      <c r="A378" s="105">
        <v>20220134</v>
      </c>
      <c r="B378" s="105">
        <v>342767688</v>
      </c>
      <c r="C378" s="110">
        <v>44901</v>
      </c>
      <c r="D378" s="106" t="s">
        <v>98</v>
      </c>
      <c r="E378" s="107">
        <v>1</v>
      </c>
      <c r="F378" s="108">
        <f>Table24[[#This Row],[QUANTITY]]*VLOOKUP(Table24[[#This Row],[PRODUCTS]],Table3[],2,FALSE)</f>
        <v>2</v>
      </c>
      <c r="G378" s="108">
        <f>Table24[[#This Row],[TOTAL]]-Table24[[#This Row],[QUANTITY]]*VLOOKUP(Table24[[#This Row],[PRODUCTS]],Table3[],5,FALSE)</f>
        <v>0.5</v>
      </c>
      <c r="H378"/>
    </row>
    <row r="379" spans="1:8" x14ac:dyDescent="0.3">
      <c r="A379" s="105">
        <v>20220135</v>
      </c>
      <c r="B379" s="105">
        <v>3</v>
      </c>
      <c r="C379" s="110">
        <v>44901</v>
      </c>
      <c r="D379" s="106" t="s">
        <v>76</v>
      </c>
      <c r="E379" s="107">
        <v>1</v>
      </c>
      <c r="F379" s="108">
        <f>Table24[[#This Row],[QUANTITY]]*VLOOKUP(Table24[[#This Row],[PRODUCTS]],Table3[],2,FALSE)</f>
        <v>8</v>
      </c>
      <c r="G379" s="108">
        <f>Table24[[#This Row],[TOTAL]]-Table24[[#This Row],[QUANTITY]]*VLOOKUP(Table24[[#This Row],[PRODUCTS]],Table3[],5,FALSE)</f>
        <v>6</v>
      </c>
      <c r="H379"/>
    </row>
    <row r="380" spans="1:8" x14ac:dyDescent="0.3">
      <c r="A380" s="105">
        <v>20220136</v>
      </c>
      <c r="B380" s="105">
        <v>342</v>
      </c>
      <c r="C380" s="110">
        <v>44901</v>
      </c>
      <c r="D380" s="106" t="s">
        <v>96</v>
      </c>
      <c r="E380" s="107">
        <v>5</v>
      </c>
      <c r="F380" s="108">
        <f>Table24[[#This Row],[QUANTITY]]*VLOOKUP(Table24[[#This Row],[PRODUCTS]],Table3[],2,FALSE)</f>
        <v>25</v>
      </c>
      <c r="G380" s="108">
        <f>Table24[[#This Row],[TOTAL]]-Table24[[#This Row],[QUANTITY]]*VLOOKUP(Table24[[#This Row],[PRODUCTS]],Table3[],5,FALSE)</f>
        <v>10</v>
      </c>
      <c r="H380"/>
    </row>
    <row r="381" spans="1:8" x14ac:dyDescent="0.3">
      <c r="H381"/>
    </row>
    <row r="382" spans="1:8" x14ac:dyDescent="0.3">
      <c r="H382"/>
    </row>
    <row r="383" spans="1:8" x14ac:dyDescent="0.3">
      <c r="H383"/>
    </row>
    <row r="384" spans="1:8" x14ac:dyDescent="0.3">
      <c r="H384"/>
    </row>
    <row r="385" spans="8:8" x14ac:dyDescent="0.3">
      <c r="H385"/>
    </row>
    <row r="386" spans="8:8" x14ac:dyDescent="0.3">
      <c r="H386"/>
    </row>
    <row r="387" spans="8:8" x14ac:dyDescent="0.3">
      <c r="H387"/>
    </row>
    <row r="388" spans="8:8" x14ac:dyDescent="0.3">
      <c r="H388"/>
    </row>
    <row r="389" spans="8:8" x14ac:dyDescent="0.3">
      <c r="H389"/>
    </row>
    <row r="390" spans="8:8" x14ac:dyDescent="0.3">
      <c r="H390"/>
    </row>
    <row r="391" spans="8:8" x14ac:dyDescent="0.3">
      <c r="H391"/>
    </row>
    <row r="392" spans="8:8" x14ac:dyDescent="0.3">
      <c r="H392"/>
    </row>
    <row r="393" spans="8:8" x14ac:dyDescent="0.3">
      <c r="H393"/>
    </row>
    <row r="394" spans="8:8" x14ac:dyDescent="0.3">
      <c r="H394"/>
    </row>
    <row r="395" spans="8:8" x14ac:dyDescent="0.3">
      <c r="H395"/>
    </row>
    <row r="396" spans="8:8" x14ac:dyDescent="0.3">
      <c r="H396"/>
    </row>
    <row r="397" spans="8:8" x14ac:dyDescent="0.3">
      <c r="H397"/>
    </row>
    <row r="398" spans="8:8" x14ac:dyDescent="0.3">
      <c r="H398"/>
    </row>
    <row r="399" spans="8:8" x14ac:dyDescent="0.3">
      <c r="H399"/>
    </row>
    <row r="400" spans="8:8" x14ac:dyDescent="0.3">
      <c r="H400"/>
    </row>
    <row r="401" spans="8:8" x14ac:dyDescent="0.3">
      <c r="H401"/>
    </row>
    <row r="402" spans="8:8" x14ac:dyDescent="0.3">
      <c r="H402"/>
    </row>
    <row r="403" spans="8:8" x14ac:dyDescent="0.3">
      <c r="H403"/>
    </row>
    <row r="404" spans="8:8" x14ac:dyDescent="0.3">
      <c r="H404"/>
    </row>
    <row r="405" spans="8:8" x14ac:dyDescent="0.3">
      <c r="H405"/>
    </row>
    <row r="406" spans="8:8" x14ac:dyDescent="0.3">
      <c r="H406"/>
    </row>
    <row r="407" spans="8:8" x14ac:dyDescent="0.3">
      <c r="H407"/>
    </row>
    <row r="408" spans="8:8" x14ac:dyDescent="0.3">
      <c r="H408"/>
    </row>
    <row r="409" spans="8:8" x14ac:dyDescent="0.3">
      <c r="H409"/>
    </row>
    <row r="410" spans="8:8" x14ac:dyDescent="0.3">
      <c r="H410"/>
    </row>
    <row r="411" spans="8:8" x14ac:dyDescent="0.3">
      <c r="H411"/>
    </row>
    <row r="412" spans="8:8" x14ac:dyDescent="0.3">
      <c r="H412"/>
    </row>
    <row r="413" spans="8:8" x14ac:dyDescent="0.3">
      <c r="H413"/>
    </row>
    <row r="414" spans="8:8" x14ac:dyDescent="0.3">
      <c r="H414"/>
    </row>
    <row r="415" spans="8:8" x14ac:dyDescent="0.3">
      <c r="H415"/>
    </row>
    <row r="416" spans="8:8" x14ac:dyDescent="0.3">
      <c r="H416"/>
    </row>
    <row r="417" spans="8:8" x14ac:dyDescent="0.3">
      <c r="H417"/>
    </row>
    <row r="418" spans="8:8" x14ac:dyDescent="0.3">
      <c r="H418"/>
    </row>
    <row r="419" spans="8:8" x14ac:dyDescent="0.3">
      <c r="H419"/>
    </row>
    <row r="420" spans="8:8" x14ac:dyDescent="0.3">
      <c r="H420"/>
    </row>
    <row r="421" spans="8:8" x14ac:dyDescent="0.3">
      <c r="H421"/>
    </row>
    <row r="422" spans="8:8" x14ac:dyDescent="0.3">
      <c r="H422"/>
    </row>
    <row r="423" spans="8:8" x14ac:dyDescent="0.3">
      <c r="H423"/>
    </row>
    <row r="424" spans="8:8" x14ac:dyDescent="0.3">
      <c r="H424"/>
    </row>
    <row r="425" spans="8:8" x14ac:dyDescent="0.3">
      <c r="H425"/>
    </row>
    <row r="426" spans="8:8" x14ac:dyDescent="0.3">
      <c r="H426"/>
    </row>
    <row r="427" spans="8:8" x14ac:dyDescent="0.3">
      <c r="H427"/>
    </row>
    <row r="428" spans="8:8" x14ac:dyDescent="0.3">
      <c r="H428"/>
    </row>
    <row r="429" spans="8:8" x14ac:dyDescent="0.3">
      <c r="H429"/>
    </row>
    <row r="430" spans="8:8" x14ac:dyDescent="0.3">
      <c r="H430"/>
    </row>
    <row r="431" spans="8:8" x14ac:dyDescent="0.3">
      <c r="H431"/>
    </row>
    <row r="432" spans="8:8" x14ac:dyDescent="0.3">
      <c r="H432"/>
    </row>
    <row r="433" spans="8:8" x14ac:dyDescent="0.3">
      <c r="H433"/>
    </row>
    <row r="434" spans="8:8" x14ac:dyDescent="0.3">
      <c r="H434"/>
    </row>
    <row r="435" spans="8:8" x14ac:dyDescent="0.3">
      <c r="H435"/>
    </row>
    <row r="436" spans="8:8" x14ac:dyDescent="0.3">
      <c r="H436"/>
    </row>
    <row r="437" spans="8:8" x14ac:dyDescent="0.3">
      <c r="H437"/>
    </row>
    <row r="438" spans="8:8" x14ac:dyDescent="0.3">
      <c r="H438"/>
    </row>
    <row r="439" spans="8:8" x14ac:dyDescent="0.3">
      <c r="H439"/>
    </row>
    <row r="440" spans="8:8" x14ac:dyDescent="0.3">
      <c r="H440"/>
    </row>
    <row r="441" spans="8:8" x14ac:dyDescent="0.3">
      <c r="H441"/>
    </row>
    <row r="442" spans="8:8" x14ac:dyDescent="0.3">
      <c r="H442"/>
    </row>
    <row r="443" spans="8:8" x14ac:dyDescent="0.3">
      <c r="H443"/>
    </row>
    <row r="444" spans="8:8" x14ac:dyDescent="0.3">
      <c r="H444"/>
    </row>
    <row r="445" spans="8:8" x14ac:dyDescent="0.3">
      <c r="H445"/>
    </row>
    <row r="446" spans="8:8" x14ac:dyDescent="0.3">
      <c r="H446"/>
    </row>
    <row r="447" spans="8:8" x14ac:dyDescent="0.3">
      <c r="H447"/>
    </row>
    <row r="448" spans="8:8" x14ac:dyDescent="0.3">
      <c r="H448"/>
    </row>
    <row r="449" spans="8:8" x14ac:dyDescent="0.3">
      <c r="H449"/>
    </row>
    <row r="450" spans="8:8" x14ac:dyDescent="0.3">
      <c r="H450"/>
    </row>
    <row r="451" spans="8:8" x14ac:dyDescent="0.3">
      <c r="H451"/>
    </row>
    <row r="452" spans="8:8" x14ac:dyDescent="0.3">
      <c r="H452"/>
    </row>
    <row r="453" spans="8:8" x14ac:dyDescent="0.3">
      <c r="H453"/>
    </row>
    <row r="454" spans="8:8" x14ac:dyDescent="0.3">
      <c r="H454"/>
    </row>
    <row r="455" spans="8:8" x14ac:dyDescent="0.3">
      <c r="H455"/>
    </row>
    <row r="456" spans="8:8" x14ac:dyDescent="0.3">
      <c r="H456"/>
    </row>
    <row r="457" spans="8:8" x14ac:dyDescent="0.3">
      <c r="H457"/>
    </row>
    <row r="458" spans="8:8" x14ac:dyDescent="0.3">
      <c r="H458"/>
    </row>
    <row r="459" spans="8:8" x14ac:dyDescent="0.3">
      <c r="H459"/>
    </row>
    <row r="460" spans="8:8" x14ac:dyDescent="0.3">
      <c r="H460"/>
    </row>
    <row r="461" spans="8:8" x14ac:dyDescent="0.3">
      <c r="H461"/>
    </row>
    <row r="462" spans="8:8" x14ac:dyDescent="0.3">
      <c r="H462"/>
    </row>
    <row r="463" spans="8:8" x14ac:dyDescent="0.3">
      <c r="H463"/>
    </row>
    <row r="464" spans="8:8" x14ac:dyDescent="0.3">
      <c r="H464"/>
    </row>
    <row r="465" spans="8:8" x14ac:dyDescent="0.3">
      <c r="H465"/>
    </row>
    <row r="466" spans="8:8" x14ac:dyDescent="0.3">
      <c r="H466"/>
    </row>
    <row r="467" spans="8:8" x14ac:dyDescent="0.3">
      <c r="H467"/>
    </row>
    <row r="468" spans="8:8" x14ac:dyDescent="0.3">
      <c r="H468"/>
    </row>
    <row r="469" spans="8:8" x14ac:dyDescent="0.3">
      <c r="H469"/>
    </row>
    <row r="470" spans="8:8" x14ac:dyDescent="0.3">
      <c r="H470"/>
    </row>
    <row r="471" spans="8:8" x14ac:dyDescent="0.3">
      <c r="H471"/>
    </row>
    <row r="472" spans="8:8" x14ac:dyDescent="0.3">
      <c r="H472"/>
    </row>
    <row r="473" spans="8:8" x14ac:dyDescent="0.3">
      <c r="H473"/>
    </row>
    <row r="474" spans="8:8" x14ac:dyDescent="0.3">
      <c r="H474"/>
    </row>
    <row r="475" spans="8:8" x14ac:dyDescent="0.3">
      <c r="H475"/>
    </row>
    <row r="476" spans="8:8" x14ac:dyDescent="0.3">
      <c r="H476"/>
    </row>
    <row r="477" spans="8:8" x14ac:dyDescent="0.3">
      <c r="H477"/>
    </row>
    <row r="478" spans="8:8" x14ac:dyDescent="0.3">
      <c r="H478"/>
    </row>
    <row r="479" spans="8:8" x14ac:dyDescent="0.3">
      <c r="H479"/>
    </row>
    <row r="480" spans="8:8" x14ac:dyDescent="0.3">
      <c r="H480"/>
    </row>
    <row r="481" spans="8:8" x14ac:dyDescent="0.3">
      <c r="H481"/>
    </row>
    <row r="482" spans="8:8" x14ac:dyDescent="0.3">
      <c r="H482"/>
    </row>
    <row r="483" spans="8:8" x14ac:dyDescent="0.3">
      <c r="H483"/>
    </row>
    <row r="484" spans="8:8" x14ac:dyDescent="0.3">
      <c r="H484"/>
    </row>
    <row r="485" spans="8:8" x14ac:dyDescent="0.3">
      <c r="H485"/>
    </row>
    <row r="486" spans="8:8" x14ac:dyDescent="0.3">
      <c r="H486"/>
    </row>
    <row r="487" spans="8:8" x14ac:dyDescent="0.3">
      <c r="H487"/>
    </row>
    <row r="488" spans="8:8" x14ac:dyDescent="0.3">
      <c r="H488"/>
    </row>
    <row r="489" spans="8:8" x14ac:dyDescent="0.3">
      <c r="H489"/>
    </row>
    <row r="490" spans="8:8" x14ac:dyDescent="0.3">
      <c r="H490"/>
    </row>
    <row r="491" spans="8:8" x14ac:dyDescent="0.3">
      <c r="H491"/>
    </row>
    <row r="492" spans="8:8" x14ac:dyDescent="0.3">
      <c r="H492"/>
    </row>
    <row r="493" spans="8:8" x14ac:dyDescent="0.3">
      <c r="H493"/>
    </row>
    <row r="494" spans="8:8" x14ac:dyDescent="0.3">
      <c r="H494"/>
    </row>
    <row r="495" spans="8:8" x14ac:dyDescent="0.3">
      <c r="H495"/>
    </row>
    <row r="496" spans="8:8" x14ac:dyDescent="0.3">
      <c r="H496"/>
    </row>
    <row r="497" spans="8:8" x14ac:dyDescent="0.3">
      <c r="H497"/>
    </row>
    <row r="498" spans="8:8" x14ac:dyDescent="0.3">
      <c r="H498"/>
    </row>
    <row r="499" spans="8:8" x14ac:dyDescent="0.3">
      <c r="H499"/>
    </row>
    <row r="500" spans="8:8" x14ac:dyDescent="0.3">
      <c r="H500"/>
    </row>
    <row r="501" spans="8:8" x14ac:dyDescent="0.3">
      <c r="H501"/>
    </row>
    <row r="502" spans="8:8" x14ac:dyDescent="0.3">
      <c r="H502"/>
    </row>
    <row r="503" spans="8:8" x14ac:dyDescent="0.3">
      <c r="H503"/>
    </row>
    <row r="504" spans="8:8" x14ac:dyDescent="0.3">
      <c r="H504"/>
    </row>
    <row r="505" spans="8:8" x14ac:dyDescent="0.3">
      <c r="H505"/>
    </row>
    <row r="506" spans="8:8" x14ac:dyDescent="0.3">
      <c r="H506"/>
    </row>
    <row r="507" spans="8:8" x14ac:dyDescent="0.3">
      <c r="H507"/>
    </row>
    <row r="508" spans="8:8" x14ac:dyDescent="0.3">
      <c r="H508"/>
    </row>
    <row r="509" spans="8:8" x14ac:dyDescent="0.3">
      <c r="H509"/>
    </row>
    <row r="510" spans="8:8" x14ac:dyDescent="0.3">
      <c r="H510"/>
    </row>
    <row r="511" spans="8:8" x14ac:dyDescent="0.3">
      <c r="H511"/>
    </row>
    <row r="512" spans="8:8" x14ac:dyDescent="0.3">
      <c r="H512"/>
    </row>
    <row r="513" spans="8:8" x14ac:dyDescent="0.3">
      <c r="H513"/>
    </row>
    <row r="514" spans="8:8" x14ac:dyDescent="0.3">
      <c r="H514"/>
    </row>
    <row r="515" spans="8:8" x14ac:dyDescent="0.3">
      <c r="H515"/>
    </row>
    <row r="516" spans="8:8" x14ac:dyDescent="0.3">
      <c r="H516"/>
    </row>
    <row r="517" spans="8:8" x14ac:dyDescent="0.3">
      <c r="H517"/>
    </row>
    <row r="518" spans="8:8" x14ac:dyDescent="0.3">
      <c r="H518"/>
    </row>
    <row r="519" spans="8:8" x14ac:dyDescent="0.3">
      <c r="H519"/>
    </row>
    <row r="520" spans="8:8" x14ac:dyDescent="0.3">
      <c r="H520"/>
    </row>
    <row r="521" spans="8:8" x14ac:dyDescent="0.3">
      <c r="H521"/>
    </row>
    <row r="522" spans="8:8" x14ac:dyDescent="0.3">
      <c r="H522"/>
    </row>
    <row r="523" spans="8:8" x14ac:dyDescent="0.3">
      <c r="H523"/>
    </row>
    <row r="524" spans="8:8" x14ac:dyDescent="0.3">
      <c r="H524"/>
    </row>
    <row r="525" spans="8:8" x14ac:dyDescent="0.3">
      <c r="H525"/>
    </row>
    <row r="526" spans="8:8" x14ac:dyDescent="0.3">
      <c r="H526"/>
    </row>
    <row r="527" spans="8:8" x14ac:dyDescent="0.3">
      <c r="H527"/>
    </row>
    <row r="528" spans="8:8" x14ac:dyDescent="0.3">
      <c r="H528"/>
    </row>
    <row r="529" spans="8:8" x14ac:dyDescent="0.3">
      <c r="H529"/>
    </row>
    <row r="530" spans="8:8" x14ac:dyDescent="0.3">
      <c r="H530"/>
    </row>
    <row r="531" spans="8:8" x14ac:dyDescent="0.3">
      <c r="H531"/>
    </row>
    <row r="532" spans="8:8" x14ac:dyDescent="0.3">
      <c r="H532"/>
    </row>
    <row r="533" spans="8:8" x14ac:dyDescent="0.3">
      <c r="H533"/>
    </row>
    <row r="534" spans="8:8" x14ac:dyDescent="0.3">
      <c r="H534"/>
    </row>
    <row r="535" spans="8:8" x14ac:dyDescent="0.3">
      <c r="H535"/>
    </row>
    <row r="536" spans="8:8" x14ac:dyDescent="0.3">
      <c r="H536"/>
    </row>
    <row r="537" spans="8:8" x14ac:dyDescent="0.3">
      <c r="H537"/>
    </row>
    <row r="538" spans="8:8" x14ac:dyDescent="0.3">
      <c r="H538"/>
    </row>
    <row r="539" spans="8:8" x14ac:dyDescent="0.3">
      <c r="H539"/>
    </row>
    <row r="540" spans="8:8" x14ac:dyDescent="0.3">
      <c r="H540"/>
    </row>
    <row r="541" spans="8:8" x14ac:dyDescent="0.3">
      <c r="H541"/>
    </row>
    <row r="542" spans="8:8" x14ac:dyDescent="0.3">
      <c r="H542"/>
    </row>
    <row r="543" spans="8:8" x14ac:dyDescent="0.3">
      <c r="H543"/>
    </row>
    <row r="544" spans="8:8" x14ac:dyDescent="0.3">
      <c r="H544"/>
    </row>
    <row r="545" spans="8:8" x14ac:dyDescent="0.3">
      <c r="H545"/>
    </row>
    <row r="546" spans="8:8" x14ac:dyDescent="0.3">
      <c r="H546"/>
    </row>
    <row r="547" spans="8:8" x14ac:dyDescent="0.3">
      <c r="H547"/>
    </row>
    <row r="548" spans="8:8" x14ac:dyDescent="0.3">
      <c r="H548"/>
    </row>
    <row r="549" spans="8:8" x14ac:dyDescent="0.3">
      <c r="H549"/>
    </row>
    <row r="550" spans="8:8" x14ac:dyDescent="0.3">
      <c r="H550"/>
    </row>
    <row r="551" spans="8:8" x14ac:dyDescent="0.3">
      <c r="H551"/>
    </row>
    <row r="552" spans="8:8" x14ac:dyDescent="0.3">
      <c r="H552"/>
    </row>
    <row r="553" spans="8:8" x14ac:dyDescent="0.3">
      <c r="H553"/>
    </row>
    <row r="554" spans="8:8" x14ac:dyDescent="0.3">
      <c r="H554"/>
    </row>
    <row r="555" spans="8:8" x14ac:dyDescent="0.3">
      <c r="H555"/>
    </row>
    <row r="556" spans="8:8" x14ac:dyDescent="0.3">
      <c r="H556"/>
    </row>
    <row r="557" spans="8:8" x14ac:dyDescent="0.3">
      <c r="H557"/>
    </row>
    <row r="558" spans="8:8" x14ac:dyDescent="0.3">
      <c r="H558"/>
    </row>
    <row r="559" spans="8:8" x14ac:dyDescent="0.3">
      <c r="H559"/>
    </row>
    <row r="560" spans="8:8" x14ac:dyDescent="0.3">
      <c r="H560"/>
    </row>
    <row r="561" spans="8:8" x14ac:dyDescent="0.3">
      <c r="H561"/>
    </row>
    <row r="562" spans="8:8" x14ac:dyDescent="0.3">
      <c r="H562"/>
    </row>
    <row r="563" spans="8:8" x14ac:dyDescent="0.3">
      <c r="H563"/>
    </row>
    <row r="564" spans="8:8" x14ac:dyDescent="0.3">
      <c r="H564"/>
    </row>
    <row r="565" spans="8:8" x14ac:dyDescent="0.3">
      <c r="H565"/>
    </row>
    <row r="566" spans="8:8" x14ac:dyDescent="0.3">
      <c r="H566"/>
    </row>
    <row r="567" spans="8:8" x14ac:dyDescent="0.3">
      <c r="H567"/>
    </row>
    <row r="568" spans="8:8" x14ac:dyDescent="0.3">
      <c r="H568"/>
    </row>
    <row r="569" spans="8:8" x14ac:dyDescent="0.3">
      <c r="H569"/>
    </row>
    <row r="570" spans="8:8" x14ac:dyDescent="0.3">
      <c r="H570"/>
    </row>
    <row r="571" spans="8:8" x14ac:dyDescent="0.3">
      <c r="H571"/>
    </row>
    <row r="572" spans="8:8" x14ac:dyDescent="0.3">
      <c r="H572"/>
    </row>
    <row r="573" spans="8:8" x14ac:dyDescent="0.3">
      <c r="H573"/>
    </row>
    <row r="574" spans="8:8" x14ac:dyDescent="0.3">
      <c r="H574"/>
    </row>
    <row r="575" spans="8:8" x14ac:dyDescent="0.3">
      <c r="H575"/>
    </row>
    <row r="576" spans="8:8" x14ac:dyDescent="0.3">
      <c r="H576"/>
    </row>
    <row r="577" spans="8:8" x14ac:dyDescent="0.3">
      <c r="H577"/>
    </row>
    <row r="578" spans="8:8" x14ac:dyDescent="0.3">
      <c r="H578"/>
    </row>
    <row r="579" spans="8:8" x14ac:dyDescent="0.3">
      <c r="H579"/>
    </row>
    <row r="580" spans="8:8" x14ac:dyDescent="0.3">
      <c r="H580"/>
    </row>
    <row r="581" spans="8:8" x14ac:dyDescent="0.3">
      <c r="H581"/>
    </row>
    <row r="582" spans="8:8" x14ac:dyDescent="0.3">
      <c r="H582"/>
    </row>
    <row r="583" spans="8:8" x14ac:dyDescent="0.3">
      <c r="H583"/>
    </row>
    <row r="584" spans="8:8" x14ac:dyDescent="0.3">
      <c r="H584"/>
    </row>
    <row r="585" spans="8:8" x14ac:dyDescent="0.3">
      <c r="H585"/>
    </row>
    <row r="586" spans="8:8" x14ac:dyDescent="0.3">
      <c r="H586"/>
    </row>
    <row r="587" spans="8:8" x14ac:dyDescent="0.3">
      <c r="H587"/>
    </row>
    <row r="588" spans="8:8" x14ac:dyDescent="0.3">
      <c r="H588"/>
    </row>
    <row r="589" spans="8:8" x14ac:dyDescent="0.3">
      <c r="H589"/>
    </row>
    <row r="590" spans="8:8" x14ac:dyDescent="0.3">
      <c r="H590"/>
    </row>
    <row r="591" spans="8:8" x14ac:dyDescent="0.3">
      <c r="H591"/>
    </row>
    <row r="592" spans="8:8" x14ac:dyDescent="0.3">
      <c r="H592"/>
    </row>
    <row r="593" spans="8:8" x14ac:dyDescent="0.3">
      <c r="H593"/>
    </row>
    <row r="594" spans="8:8" x14ac:dyDescent="0.3">
      <c r="H594"/>
    </row>
    <row r="595" spans="8:8" x14ac:dyDescent="0.3">
      <c r="H595"/>
    </row>
    <row r="596" spans="8:8" x14ac:dyDescent="0.3">
      <c r="H596"/>
    </row>
    <row r="597" spans="8:8" x14ac:dyDescent="0.3">
      <c r="H597"/>
    </row>
    <row r="598" spans="8:8" x14ac:dyDescent="0.3">
      <c r="H598"/>
    </row>
    <row r="599" spans="8:8" x14ac:dyDescent="0.3">
      <c r="H599"/>
    </row>
    <row r="600" spans="8:8" x14ac:dyDescent="0.3">
      <c r="H600"/>
    </row>
    <row r="601" spans="8:8" x14ac:dyDescent="0.3">
      <c r="H601"/>
    </row>
    <row r="602" spans="8:8" x14ac:dyDescent="0.3">
      <c r="H602"/>
    </row>
    <row r="603" spans="8:8" x14ac:dyDescent="0.3">
      <c r="H603"/>
    </row>
    <row r="604" spans="8:8" x14ac:dyDescent="0.3">
      <c r="H604"/>
    </row>
    <row r="605" spans="8:8" x14ac:dyDescent="0.3">
      <c r="H605"/>
    </row>
    <row r="606" spans="8:8" x14ac:dyDescent="0.3">
      <c r="H606"/>
    </row>
    <row r="607" spans="8:8" x14ac:dyDescent="0.3">
      <c r="H607"/>
    </row>
    <row r="608" spans="8:8" x14ac:dyDescent="0.3">
      <c r="H608"/>
    </row>
    <row r="609" spans="8:8" x14ac:dyDescent="0.3">
      <c r="H609"/>
    </row>
    <row r="610" spans="8:8" x14ac:dyDescent="0.3">
      <c r="H610"/>
    </row>
    <row r="611" spans="8:8" x14ac:dyDescent="0.3">
      <c r="H611"/>
    </row>
    <row r="612" spans="8:8" x14ac:dyDescent="0.3">
      <c r="H612"/>
    </row>
    <row r="613" spans="8:8" x14ac:dyDescent="0.3">
      <c r="H613"/>
    </row>
    <row r="614" spans="8:8" x14ac:dyDescent="0.3">
      <c r="H614"/>
    </row>
    <row r="615" spans="8:8" x14ac:dyDescent="0.3">
      <c r="H615"/>
    </row>
    <row r="616" spans="8:8" x14ac:dyDescent="0.3">
      <c r="H616"/>
    </row>
    <row r="617" spans="8:8" x14ac:dyDescent="0.3">
      <c r="H617"/>
    </row>
    <row r="618" spans="8:8" x14ac:dyDescent="0.3">
      <c r="H618"/>
    </row>
    <row r="619" spans="8:8" x14ac:dyDescent="0.3">
      <c r="H619"/>
    </row>
    <row r="620" spans="8:8" x14ac:dyDescent="0.3">
      <c r="H620"/>
    </row>
    <row r="621" spans="8:8" x14ac:dyDescent="0.3">
      <c r="H621"/>
    </row>
    <row r="622" spans="8:8" x14ac:dyDescent="0.3">
      <c r="H622"/>
    </row>
    <row r="623" spans="8:8" x14ac:dyDescent="0.3">
      <c r="H623"/>
    </row>
    <row r="624" spans="8:8" x14ac:dyDescent="0.3">
      <c r="H624"/>
    </row>
    <row r="625" spans="8:8" x14ac:dyDescent="0.3">
      <c r="H625"/>
    </row>
    <row r="626" spans="8:8" x14ac:dyDescent="0.3">
      <c r="H626"/>
    </row>
    <row r="627" spans="8:8" x14ac:dyDescent="0.3">
      <c r="H627" s="15"/>
    </row>
    <row r="628" spans="8:8" x14ac:dyDescent="0.3">
      <c r="H628" s="15"/>
    </row>
    <row r="629" spans="8:8" x14ac:dyDescent="0.3">
      <c r="H629" s="15"/>
    </row>
    <row r="630" spans="8:8" x14ac:dyDescent="0.3">
      <c r="H630" s="15"/>
    </row>
    <row r="631" spans="8:8" x14ac:dyDescent="0.3">
      <c r="H631" s="15"/>
    </row>
    <row r="632" spans="8:8" x14ac:dyDescent="0.3">
      <c r="H632" s="15"/>
    </row>
    <row r="633" spans="8:8" x14ac:dyDescent="0.3">
      <c r="H633" s="15"/>
    </row>
    <row r="634" spans="8:8" x14ac:dyDescent="0.3">
      <c r="H634" s="15"/>
    </row>
    <row r="635" spans="8:8" x14ac:dyDescent="0.3">
      <c r="H635" s="15"/>
    </row>
    <row r="636" spans="8:8" x14ac:dyDescent="0.3">
      <c r="H636" s="15"/>
    </row>
    <row r="637" spans="8:8" x14ac:dyDescent="0.3">
      <c r="H637" s="15"/>
    </row>
    <row r="638" spans="8:8" x14ac:dyDescent="0.3">
      <c r="H638" s="15"/>
    </row>
    <row r="639" spans="8:8" x14ac:dyDescent="0.3">
      <c r="H639" s="15"/>
    </row>
    <row r="640" spans="8:8" x14ac:dyDescent="0.3">
      <c r="H640" s="15"/>
    </row>
    <row r="641" spans="8:8" x14ac:dyDescent="0.3">
      <c r="H641" s="15"/>
    </row>
    <row r="642" spans="8:8" x14ac:dyDescent="0.3">
      <c r="H642" s="15"/>
    </row>
    <row r="643" spans="8:8" x14ac:dyDescent="0.3">
      <c r="H643" s="15"/>
    </row>
    <row r="644" spans="8:8" x14ac:dyDescent="0.3">
      <c r="H644" s="15"/>
    </row>
    <row r="645" spans="8:8" x14ac:dyDescent="0.3">
      <c r="H645" s="15"/>
    </row>
    <row r="646" spans="8:8" x14ac:dyDescent="0.3">
      <c r="H646" s="15"/>
    </row>
    <row r="647" spans="8:8" x14ac:dyDescent="0.3">
      <c r="H647" s="15"/>
    </row>
    <row r="648" spans="8:8" x14ac:dyDescent="0.3">
      <c r="H648" s="15"/>
    </row>
    <row r="649" spans="8:8" x14ac:dyDescent="0.3">
      <c r="H649" s="15"/>
    </row>
    <row r="650" spans="8:8" x14ac:dyDescent="0.3">
      <c r="H650" s="15"/>
    </row>
    <row r="651" spans="8:8" x14ac:dyDescent="0.3">
      <c r="H651" s="15"/>
    </row>
    <row r="652" spans="8:8" x14ac:dyDescent="0.3">
      <c r="H652" s="15"/>
    </row>
    <row r="653" spans="8:8" x14ac:dyDescent="0.3">
      <c r="H653" s="15"/>
    </row>
    <row r="654" spans="8:8" x14ac:dyDescent="0.3">
      <c r="H654" s="15"/>
    </row>
    <row r="655" spans="8:8" x14ac:dyDescent="0.3">
      <c r="H655" s="15"/>
    </row>
    <row r="656" spans="8:8" x14ac:dyDescent="0.3">
      <c r="H656" s="15"/>
    </row>
    <row r="657" spans="8:8" x14ac:dyDescent="0.3">
      <c r="H657" s="15"/>
    </row>
    <row r="658" spans="8:8" x14ac:dyDescent="0.3">
      <c r="H658" s="15"/>
    </row>
    <row r="659" spans="8:8" x14ac:dyDescent="0.3">
      <c r="H659" s="15"/>
    </row>
    <row r="660" spans="8:8" x14ac:dyDescent="0.3">
      <c r="H660" s="15"/>
    </row>
    <row r="661" spans="8:8" x14ac:dyDescent="0.3">
      <c r="H661" s="15"/>
    </row>
    <row r="662" spans="8:8" x14ac:dyDescent="0.3">
      <c r="H662" s="15"/>
    </row>
    <row r="663" spans="8:8" x14ac:dyDescent="0.3">
      <c r="H663" s="15"/>
    </row>
    <row r="664" spans="8:8" x14ac:dyDescent="0.3">
      <c r="H664" s="15"/>
    </row>
    <row r="665" spans="8:8" x14ac:dyDescent="0.3">
      <c r="H665" s="15"/>
    </row>
    <row r="666" spans="8:8" x14ac:dyDescent="0.3">
      <c r="H666" s="15"/>
    </row>
    <row r="667" spans="8:8" x14ac:dyDescent="0.3">
      <c r="H667" s="15"/>
    </row>
    <row r="668" spans="8:8" x14ac:dyDescent="0.3">
      <c r="H668" s="15"/>
    </row>
    <row r="669" spans="8:8" x14ac:dyDescent="0.3">
      <c r="H669" s="15"/>
    </row>
    <row r="670" spans="8:8" x14ac:dyDescent="0.3">
      <c r="H670" s="15"/>
    </row>
    <row r="671" spans="8:8" x14ac:dyDescent="0.3">
      <c r="H671" s="15"/>
    </row>
    <row r="672" spans="8:8" x14ac:dyDescent="0.3">
      <c r="H672" s="15"/>
    </row>
    <row r="673" spans="8:8" x14ac:dyDescent="0.3">
      <c r="H673" s="15"/>
    </row>
    <row r="674" spans="8:8" x14ac:dyDescent="0.3">
      <c r="H674" s="15"/>
    </row>
    <row r="675" spans="8:8" x14ac:dyDescent="0.3">
      <c r="H675" s="15"/>
    </row>
    <row r="676" spans="8:8" x14ac:dyDescent="0.3">
      <c r="H676" s="15"/>
    </row>
    <row r="677" spans="8:8" x14ac:dyDescent="0.3">
      <c r="H677" s="15"/>
    </row>
  </sheetData>
  <phoneticPr fontId="1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I25"/>
  <sheetViews>
    <sheetView rightToLeft="1" zoomScale="80" zoomScaleNormal="80" workbookViewId="0">
      <pane ySplit="1" topLeftCell="A23" activePane="bottomLeft" state="frozen"/>
      <selection pane="bottomLeft" activeCell="L25" sqref="L25"/>
    </sheetView>
  </sheetViews>
  <sheetFormatPr baseColWidth="10" defaultColWidth="11" defaultRowHeight="69.900000000000006" customHeight="1" x14ac:dyDescent="0.3"/>
  <cols>
    <col min="1" max="2" width="15.59765625" customWidth="1"/>
    <col min="3" max="3" width="18.59765625" customWidth="1"/>
    <col min="4" max="8" width="15.59765625" customWidth="1"/>
    <col min="9" max="9" width="22.5" customWidth="1"/>
  </cols>
  <sheetData>
    <row r="1" spans="1:9" ht="69.900000000000006" customHeight="1" x14ac:dyDescent="0.3">
      <c r="A1" s="55" t="s">
        <v>154</v>
      </c>
      <c r="B1" s="56" t="s">
        <v>51</v>
      </c>
      <c r="C1" s="56" t="s">
        <v>4</v>
      </c>
      <c r="D1" s="56" t="s">
        <v>49</v>
      </c>
      <c r="E1" s="56" t="s">
        <v>150</v>
      </c>
      <c r="F1" s="56" t="s">
        <v>152</v>
      </c>
      <c r="G1" s="56" t="s">
        <v>153</v>
      </c>
      <c r="H1" s="56" t="s">
        <v>151</v>
      </c>
      <c r="I1" s="57" t="s">
        <v>160</v>
      </c>
    </row>
    <row r="2" spans="1:9" ht="69.900000000000006" customHeight="1" x14ac:dyDescent="0.3">
      <c r="A2" s="16" t="s">
        <v>95</v>
      </c>
      <c r="B2" s="17">
        <v>5</v>
      </c>
      <c r="C2" s="17" t="s">
        <v>53</v>
      </c>
      <c r="D2" s="17">
        <v>3</v>
      </c>
      <c r="E2" s="17">
        <v>2</v>
      </c>
      <c r="F2" s="17">
        <v>1</v>
      </c>
      <c r="G2" s="17">
        <v>2</v>
      </c>
      <c r="H2" s="17">
        <f>Table3[[#This Row],[PRICE]]-Table3[[#This Row],[COST]]</f>
        <v>3</v>
      </c>
      <c r="I2" s="17"/>
    </row>
    <row r="3" spans="1:9" ht="69.900000000000006" customHeight="1" x14ac:dyDescent="0.3">
      <c r="A3" s="16" t="s">
        <v>96</v>
      </c>
      <c r="B3" s="17">
        <v>5</v>
      </c>
      <c r="C3" s="17" t="s">
        <v>0</v>
      </c>
      <c r="D3" s="17">
        <v>3</v>
      </c>
      <c r="E3" s="17">
        <v>3</v>
      </c>
      <c r="F3" s="17">
        <v>0</v>
      </c>
      <c r="G3" s="17">
        <v>2</v>
      </c>
      <c r="H3" s="17">
        <f>Table3[[#This Row],[PRICE]]-Table3[[#This Row],[COST]]</f>
        <v>2</v>
      </c>
      <c r="I3" s="17"/>
    </row>
    <row r="4" spans="1:9" ht="69.900000000000006" customHeight="1" x14ac:dyDescent="0.3">
      <c r="A4" s="16" t="s">
        <v>97</v>
      </c>
      <c r="B4" s="17">
        <v>5</v>
      </c>
      <c r="C4" s="17" t="s">
        <v>55</v>
      </c>
      <c r="D4" s="17">
        <v>3</v>
      </c>
      <c r="E4" s="17">
        <v>2</v>
      </c>
      <c r="F4" s="17">
        <v>16</v>
      </c>
      <c r="G4" s="17">
        <v>2</v>
      </c>
      <c r="H4" s="17">
        <f>Table3[[#This Row],[PRICE]]-Table3[[#This Row],[COST]]</f>
        <v>3</v>
      </c>
      <c r="I4" s="17"/>
    </row>
    <row r="5" spans="1:9" ht="69.900000000000006" customHeight="1" x14ac:dyDescent="0.3">
      <c r="A5" s="16" t="s">
        <v>98</v>
      </c>
      <c r="B5" s="17">
        <v>2</v>
      </c>
      <c r="C5" s="17" t="s">
        <v>168</v>
      </c>
      <c r="D5" s="17">
        <v>3</v>
      </c>
      <c r="E5" s="17">
        <v>1.5</v>
      </c>
      <c r="F5" s="17">
        <v>15</v>
      </c>
      <c r="G5" s="17">
        <v>2</v>
      </c>
      <c r="H5" s="17">
        <f>Table3[[#This Row],[PRICE]]-Table3[[#This Row],[COST]]</f>
        <v>0.5</v>
      </c>
      <c r="I5" s="17"/>
    </row>
    <row r="6" spans="1:9" ht="69.900000000000006" customHeight="1" x14ac:dyDescent="0.3">
      <c r="A6" s="16" t="s">
        <v>75</v>
      </c>
      <c r="B6" s="17">
        <v>8</v>
      </c>
      <c r="C6" s="17" t="s">
        <v>52</v>
      </c>
      <c r="D6" s="17">
        <v>1</v>
      </c>
      <c r="E6" s="17">
        <v>5</v>
      </c>
      <c r="F6" s="17">
        <v>20</v>
      </c>
      <c r="G6" s="17">
        <v>2</v>
      </c>
      <c r="H6" s="17">
        <f>Table3[[#This Row],[PRICE]]-Table3[[#This Row],[COST]]</f>
        <v>3</v>
      </c>
      <c r="I6" s="17"/>
    </row>
    <row r="7" spans="1:9" ht="69.900000000000006" customHeight="1" x14ac:dyDescent="0.3">
      <c r="A7" s="16" t="s">
        <v>76</v>
      </c>
      <c r="B7" s="17">
        <v>8</v>
      </c>
      <c r="C7" s="17" t="s">
        <v>73</v>
      </c>
      <c r="D7" s="17">
        <v>1</v>
      </c>
      <c r="E7" s="17">
        <v>2</v>
      </c>
      <c r="F7" s="17">
        <v>16</v>
      </c>
      <c r="G7" s="17">
        <v>2</v>
      </c>
      <c r="H7" s="17">
        <f>Table3[[#This Row],[PRICE]]-Table3[[#This Row],[COST]]</f>
        <v>6</v>
      </c>
      <c r="I7" s="17"/>
    </row>
    <row r="8" spans="1:9" ht="69.900000000000006" customHeight="1" x14ac:dyDescent="0.3">
      <c r="A8" s="16" t="s">
        <v>77</v>
      </c>
      <c r="B8" s="17">
        <v>8</v>
      </c>
      <c r="C8" s="17" t="s">
        <v>167</v>
      </c>
      <c r="D8" s="17">
        <v>1</v>
      </c>
      <c r="E8" s="17">
        <v>3</v>
      </c>
      <c r="F8" s="17">
        <v>20</v>
      </c>
      <c r="G8" s="17">
        <v>2</v>
      </c>
      <c r="H8" s="17">
        <f>Table3[[#This Row],[PRICE]]-Table3[[#This Row],[COST]]</f>
        <v>5</v>
      </c>
      <c r="I8" s="17"/>
    </row>
    <row r="9" spans="1:9" ht="69.900000000000006" customHeight="1" x14ac:dyDescent="0.3">
      <c r="A9" s="16" t="s">
        <v>78</v>
      </c>
      <c r="B9" s="17">
        <v>8</v>
      </c>
      <c r="C9" s="17" t="s">
        <v>57</v>
      </c>
      <c r="D9" s="17">
        <v>1</v>
      </c>
      <c r="E9" s="17">
        <v>2</v>
      </c>
      <c r="F9" s="17">
        <v>20</v>
      </c>
      <c r="G9" s="17">
        <v>2</v>
      </c>
      <c r="H9" s="17">
        <f>Table3[[#This Row],[PRICE]]-Table3[[#This Row],[COST]]</f>
        <v>6</v>
      </c>
      <c r="I9" s="17"/>
    </row>
    <row r="10" spans="1:9" ht="69.900000000000006" customHeight="1" x14ac:dyDescent="0.3">
      <c r="A10" s="16" t="s">
        <v>79</v>
      </c>
      <c r="B10" s="17">
        <v>7</v>
      </c>
      <c r="C10" s="17" t="s">
        <v>58</v>
      </c>
      <c r="D10" s="17">
        <v>1</v>
      </c>
      <c r="E10" s="17">
        <v>1.5</v>
      </c>
      <c r="F10" s="17">
        <v>28</v>
      </c>
      <c r="G10" s="17">
        <v>2</v>
      </c>
      <c r="H10" s="17">
        <f>Table3[[#This Row],[PRICE]]-Table3[[#This Row],[COST]]</f>
        <v>5.5</v>
      </c>
      <c r="I10" s="17"/>
    </row>
    <row r="11" spans="1:9" ht="69.900000000000006" customHeight="1" x14ac:dyDescent="0.3">
      <c r="A11" s="16" t="s">
        <v>80</v>
      </c>
      <c r="B11" s="17">
        <v>7</v>
      </c>
      <c r="C11" s="17" t="s">
        <v>59</v>
      </c>
      <c r="D11" s="17">
        <v>1</v>
      </c>
      <c r="E11" s="17">
        <v>5</v>
      </c>
      <c r="F11" s="17">
        <v>20</v>
      </c>
      <c r="G11" s="17">
        <v>2</v>
      </c>
      <c r="H11" s="17">
        <f>Table3[[#This Row],[PRICE]]-Table3[[#This Row],[COST]]</f>
        <v>2</v>
      </c>
      <c r="I11" s="17"/>
    </row>
    <row r="12" spans="1:9" ht="69.900000000000006" customHeight="1" x14ac:dyDescent="0.3">
      <c r="A12" s="16" t="s">
        <v>81</v>
      </c>
      <c r="B12" s="17">
        <v>7</v>
      </c>
      <c r="C12" s="17" t="s">
        <v>60</v>
      </c>
      <c r="D12" s="17">
        <v>1</v>
      </c>
      <c r="E12" s="17">
        <v>4</v>
      </c>
      <c r="F12" s="17">
        <v>20</v>
      </c>
      <c r="G12" s="17">
        <v>2</v>
      </c>
      <c r="H12" s="17">
        <f>Table3[[#This Row],[PRICE]]-Table3[[#This Row],[COST]]</f>
        <v>3</v>
      </c>
      <c r="I12" s="17"/>
    </row>
    <row r="13" spans="1:9" ht="69.900000000000006" customHeight="1" x14ac:dyDescent="0.3">
      <c r="A13" s="16" t="s">
        <v>82</v>
      </c>
      <c r="B13" s="17">
        <v>8</v>
      </c>
      <c r="C13" s="17" t="s">
        <v>61</v>
      </c>
      <c r="D13" s="17">
        <v>1</v>
      </c>
      <c r="E13" s="17">
        <v>3</v>
      </c>
      <c r="F13" s="17">
        <v>20</v>
      </c>
      <c r="G13" s="17">
        <v>2</v>
      </c>
      <c r="H13" s="17">
        <f>Table3[[#This Row],[PRICE]]-Table3[[#This Row],[COST]]</f>
        <v>5</v>
      </c>
      <c r="I13" s="17"/>
    </row>
    <row r="14" spans="1:9" ht="69.900000000000006" customHeight="1" x14ac:dyDescent="0.3">
      <c r="A14" s="16" t="s">
        <v>83</v>
      </c>
      <c r="B14" s="17">
        <v>8</v>
      </c>
      <c r="C14" s="17" t="s">
        <v>63</v>
      </c>
      <c r="D14" s="17">
        <v>1</v>
      </c>
      <c r="E14" s="17">
        <v>2</v>
      </c>
      <c r="F14" s="17">
        <v>20</v>
      </c>
      <c r="G14" s="17">
        <v>2</v>
      </c>
      <c r="H14" s="17">
        <f>Table3[[#This Row],[PRICE]]-Table3[[#This Row],[COST]]</f>
        <v>6</v>
      </c>
      <c r="I14" s="17"/>
    </row>
    <row r="15" spans="1:9" ht="69.900000000000006" customHeight="1" x14ac:dyDescent="0.3">
      <c r="A15" s="16" t="s">
        <v>84</v>
      </c>
      <c r="B15" s="17">
        <v>8</v>
      </c>
      <c r="C15" s="17" t="s">
        <v>64</v>
      </c>
      <c r="D15" s="17">
        <v>1</v>
      </c>
      <c r="E15" s="17">
        <v>1.5</v>
      </c>
      <c r="F15" s="17">
        <v>30</v>
      </c>
      <c r="G15" s="17">
        <v>2</v>
      </c>
      <c r="H15" s="17">
        <f>Table3[[#This Row],[PRICE]]-Table3[[#This Row],[COST]]</f>
        <v>6.5</v>
      </c>
      <c r="I15" s="17"/>
    </row>
    <row r="16" spans="1:9" ht="69.900000000000006" customHeight="1" x14ac:dyDescent="0.3">
      <c r="A16" s="16" t="s">
        <v>85</v>
      </c>
      <c r="B16" s="17">
        <v>8</v>
      </c>
      <c r="C16" s="17" t="s">
        <v>65</v>
      </c>
      <c r="D16" s="17">
        <v>1</v>
      </c>
      <c r="E16" s="17">
        <v>5</v>
      </c>
      <c r="F16" s="17">
        <v>20</v>
      </c>
      <c r="G16" s="17">
        <v>2</v>
      </c>
      <c r="H16" s="17">
        <f>Table3[[#This Row],[PRICE]]-Table3[[#This Row],[COST]]</f>
        <v>3</v>
      </c>
      <c r="I16" s="17"/>
    </row>
    <row r="17" spans="1:9" ht="69.900000000000006" customHeight="1" x14ac:dyDescent="0.3">
      <c r="A17" s="16" t="s">
        <v>86</v>
      </c>
      <c r="B17" s="17">
        <v>12</v>
      </c>
      <c r="C17" s="17" t="s">
        <v>66</v>
      </c>
      <c r="D17" s="17">
        <v>1</v>
      </c>
      <c r="E17" s="17">
        <v>2</v>
      </c>
      <c r="F17" s="17">
        <v>20</v>
      </c>
      <c r="G17" s="17">
        <v>2</v>
      </c>
      <c r="H17" s="17">
        <f>Table3[[#This Row],[PRICE]]-Table3[[#This Row],[COST]]</f>
        <v>10</v>
      </c>
      <c r="I17" s="17"/>
    </row>
    <row r="18" spans="1:9" ht="69.900000000000006" customHeight="1" x14ac:dyDescent="0.3">
      <c r="A18" s="16" t="s">
        <v>87</v>
      </c>
      <c r="B18" s="17">
        <v>10</v>
      </c>
      <c r="C18" s="17" t="s">
        <v>68</v>
      </c>
      <c r="D18" s="17">
        <v>1</v>
      </c>
      <c r="E18" s="17">
        <v>3</v>
      </c>
      <c r="F18" s="17">
        <v>20</v>
      </c>
      <c r="G18" s="17">
        <v>2</v>
      </c>
      <c r="H18" s="17">
        <f>Table3[[#This Row],[PRICE]]-Table3[[#This Row],[COST]]</f>
        <v>7</v>
      </c>
      <c r="I18" s="17"/>
    </row>
    <row r="19" spans="1:9" ht="69.900000000000006" customHeight="1" x14ac:dyDescent="0.3">
      <c r="A19" s="16" t="s">
        <v>88</v>
      </c>
      <c r="B19" s="17">
        <v>10</v>
      </c>
      <c r="C19" s="17" t="s">
        <v>67</v>
      </c>
      <c r="D19" s="17">
        <v>1</v>
      </c>
      <c r="E19" s="17">
        <v>2</v>
      </c>
      <c r="F19" s="17">
        <v>20</v>
      </c>
      <c r="G19" s="17">
        <v>2</v>
      </c>
      <c r="H19" s="17">
        <f>Table3[[#This Row],[PRICE]]-Table3[[#This Row],[COST]]</f>
        <v>8</v>
      </c>
      <c r="I19" s="17"/>
    </row>
    <row r="20" spans="1:9" ht="69.900000000000006" customHeight="1" x14ac:dyDescent="0.3">
      <c r="A20" s="16" t="s">
        <v>89</v>
      </c>
      <c r="B20" s="17">
        <v>10</v>
      </c>
      <c r="C20" s="17" t="s">
        <v>69</v>
      </c>
      <c r="D20" s="17">
        <v>1</v>
      </c>
      <c r="E20" s="17">
        <v>1.5</v>
      </c>
      <c r="F20" s="17">
        <v>20</v>
      </c>
      <c r="G20" s="17">
        <v>2</v>
      </c>
      <c r="H20" s="17">
        <f>Table3[[#This Row],[PRICE]]-Table3[[#This Row],[COST]]</f>
        <v>8.5</v>
      </c>
      <c r="I20" s="17"/>
    </row>
    <row r="21" spans="1:9" ht="69.900000000000006" customHeight="1" x14ac:dyDescent="0.3">
      <c r="A21" s="16" t="s">
        <v>90</v>
      </c>
      <c r="B21" s="17">
        <v>10</v>
      </c>
      <c r="C21" s="17" t="s">
        <v>70</v>
      </c>
      <c r="D21" s="17">
        <v>1</v>
      </c>
      <c r="E21" s="17">
        <v>5</v>
      </c>
      <c r="F21" s="17">
        <v>20</v>
      </c>
      <c r="G21" s="17">
        <v>2</v>
      </c>
      <c r="H21" s="17">
        <f>Table3[[#This Row],[PRICE]]-Table3[[#This Row],[COST]]</f>
        <v>5</v>
      </c>
      <c r="I21" s="17"/>
    </row>
    <row r="22" spans="1:9" ht="69.900000000000006" customHeight="1" x14ac:dyDescent="0.3">
      <c r="A22" s="16" t="s">
        <v>91</v>
      </c>
      <c r="B22" s="17">
        <v>6</v>
      </c>
      <c r="C22" s="17" t="s">
        <v>56</v>
      </c>
      <c r="D22" s="17">
        <v>2</v>
      </c>
      <c r="E22" s="17">
        <v>2</v>
      </c>
      <c r="F22" s="17">
        <v>20</v>
      </c>
      <c r="G22" s="17">
        <v>2</v>
      </c>
      <c r="H22" s="17">
        <f>Table3[[#This Row],[PRICE]]-Table3[[#This Row],[COST]]</f>
        <v>4</v>
      </c>
      <c r="I22" s="17"/>
    </row>
    <row r="23" spans="1:9" ht="69.900000000000006" customHeight="1" x14ac:dyDescent="0.3">
      <c r="A23" s="16" t="s">
        <v>92</v>
      </c>
      <c r="B23" s="17">
        <v>6</v>
      </c>
      <c r="C23" s="17" t="s">
        <v>1</v>
      </c>
      <c r="D23" s="17">
        <v>2</v>
      </c>
      <c r="E23" s="17">
        <v>3</v>
      </c>
      <c r="F23" s="17">
        <v>20</v>
      </c>
      <c r="G23" s="17">
        <v>2</v>
      </c>
      <c r="H23" s="17">
        <f>Table3[[#This Row],[PRICE]]-Table3[[#This Row],[COST]]</f>
        <v>3</v>
      </c>
      <c r="I23" s="17"/>
    </row>
    <row r="24" spans="1:9" ht="69.900000000000006" customHeight="1" x14ac:dyDescent="0.3">
      <c r="A24" s="16" t="s">
        <v>93</v>
      </c>
      <c r="B24" s="17">
        <v>6</v>
      </c>
      <c r="C24" s="17" t="s">
        <v>62</v>
      </c>
      <c r="D24" s="17">
        <v>2</v>
      </c>
      <c r="E24" s="17">
        <v>2</v>
      </c>
      <c r="F24" s="17">
        <v>2</v>
      </c>
      <c r="G24" s="17">
        <v>2</v>
      </c>
      <c r="H24" s="17">
        <f>Table3[[#This Row],[PRICE]]-Table3[[#This Row],[COST]]</f>
        <v>4</v>
      </c>
      <c r="I24" s="17"/>
    </row>
    <row r="25" spans="1:9" ht="69.900000000000006" customHeight="1" x14ac:dyDescent="0.3">
      <c r="A25" s="18" t="s">
        <v>94</v>
      </c>
      <c r="B25" s="19">
        <v>7</v>
      </c>
      <c r="C25" s="19" t="s">
        <v>74</v>
      </c>
      <c r="D25" s="19">
        <v>2</v>
      </c>
      <c r="E25" s="19">
        <v>1.5</v>
      </c>
      <c r="F25" s="17">
        <v>0</v>
      </c>
      <c r="G25" s="19">
        <v>2</v>
      </c>
      <c r="H25" s="19">
        <f>Table3[[#This Row],[PRICE]]-Table3[[#This Row],[COST]]</f>
        <v>5.5</v>
      </c>
      <c r="I25" s="19"/>
    </row>
  </sheetData>
  <phoneticPr fontId="1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0" tint="-0.34998626667073579"/>
  </sheetPr>
  <dimension ref="A1:D4"/>
  <sheetViews>
    <sheetView rightToLeft="1" workbookViewId="0">
      <selection activeCell="A2" sqref="A2:D4"/>
    </sheetView>
  </sheetViews>
  <sheetFormatPr baseColWidth="10" defaultColWidth="11" defaultRowHeight="15.6" x14ac:dyDescent="0.3"/>
  <cols>
    <col min="1" max="1" width="18.5" customWidth="1"/>
    <col min="2" max="2" width="18.3984375" customWidth="1"/>
    <col min="3" max="3" width="15.59765625" customWidth="1"/>
  </cols>
  <sheetData>
    <row r="1" spans="1:4" ht="24.9" customHeight="1" x14ac:dyDescent="0.3">
      <c r="A1" s="20" t="s">
        <v>50</v>
      </c>
      <c r="B1" s="34" t="s">
        <v>6</v>
      </c>
      <c r="C1" s="21" t="s">
        <v>49</v>
      </c>
      <c r="D1" s="34" t="s">
        <v>163</v>
      </c>
    </row>
    <row r="2" spans="1:4" ht="24.9" customHeight="1" x14ac:dyDescent="0.3">
      <c r="A2" s="35" t="s">
        <v>155</v>
      </c>
      <c r="B2" s="35" t="s">
        <v>71</v>
      </c>
      <c r="C2" s="35">
        <v>1</v>
      </c>
      <c r="D2" s="35" t="s">
        <v>164</v>
      </c>
    </row>
    <row r="3" spans="1:4" ht="24.9" customHeight="1" x14ac:dyDescent="0.3">
      <c r="A3" s="35" t="s">
        <v>156</v>
      </c>
      <c r="B3" s="35" t="s">
        <v>72</v>
      </c>
      <c r="C3" s="35">
        <v>2</v>
      </c>
      <c r="D3" s="35" t="s">
        <v>165</v>
      </c>
    </row>
    <row r="4" spans="1:4" ht="24.9" customHeight="1" x14ac:dyDescent="0.3">
      <c r="A4" s="35" t="s">
        <v>157</v>
      </c>
      <c r="B4" s="35" t="s">
        <v>54</v>
      </c>
      <c r="C4" s="35">
        <v>3</v>
      </c>
      <c r="D4" s="35" t="s">
        <v>166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/>
  </sheetPr>
  <dimension ref="A1:P48"/>
  <sheetViews>
    <sheetView rightToLeft="1" topLeftCell="A25" zoomScale="60" zoomScaleNormal="60" workbookViewId="0">
      <selection activeCell="M41" sqref="M41"/>
    </sheetView>
  </sheetViews>
  <sheetFormatPr baseColWidth="10" defaultColWidth="8.8984375" defaultRowHeight="15.6" x14ac:dyDescent="0.3"/>
  <cols>
    <col min="1" max="1" width="24.09765625" bestFit="1" customWidth="1"/>
    <col min="2" max="2" width="22.8984375" bestFit="1" customWidth="1"/>
    <col min="4" max="4" width="14.09765625" customWidth="1"/>
    <col min="5" max="5" width="17.09765625" customWidth="1"/>
    <col min="6" max="6" width="12.3984375" bestFit="1" customWidth="1"/>
    <col min="7" max="7" width="12.3984375" customWidth="1"/>
    <col min="8" max="8" width="10.5" customWidth="1"/>
    <col min="9" max="9" width="11.8984375" customWidth="1"/>
    <col min="10" max="11" width="15.09765625" customWidth="1"/>
    <col min="12" max="12" width="13.09765625" style="39" customWidth="1"/>
    <col min="13" max="13" width="17.09765625" style="36" bestFit="1" customWidth="1"/>
    <col min="14" max="14" width="15.09765625" style="36" customWidth="1"/>
    <col min="15" max="15" width="20.796875" bestFit="1" customWidth="1"/>
    <col min="16" max="16" width="17" bestFit="1" customWidth="1"/>
    <col min="17" max="360" width="15.09765625" bestFit="1" customWidth="1"/>
    <col min="361" max="361" width="11.09765625" bestFit="1" customWidth="1"/>
    <col min="362" max="362" width="11" bestFit="1" customWidth="1"/>
  </cols>
  <sheetData>
    <row r="1" spans="1:16" x14ac:dyDescent="0.3">
      <c r="A1" s="40" t="s">
        <v>191</v>
      </c>
      <c r="B1" s="37" t="s">
        <v>158</v>
      </c>
      <c r="E1" s="45"/>
      <c r="F1" s="45"/>
      <c r="N1"/>
      <c r="O1" s="41" t="s">
        <v>191</v>
      </c>
      <c r="P1" t="s">
        <v>159</v>
      </c>
    </row>
    <row r="2" spans="1:16" x14ac:dyDescent="0.3">
      <c r="A2" s="37">
        <v>78901236</v>
      </c>
      <c r="B2" s="38">
        <v>390</v>
      </c>
      <c r="N2"/>
      <c r="O2" s="42">
        <v>78901236</v>
      </c>
      <c r="P2" s="43">
        <v>37</v>
      </c>
    </row>
    <row r="3" spans="1:16" x14ac:dyDescent="0.3">
      <c r="A3" s="37">
        <v>45664499</v>
      </c>
      <c r="B3" s="38">
        <v>223</v>
      </c>
      <c r="N3"/>
      <c r="O3" s="42">
        <v>12696429</v>
      </c>
      <c r="P3" s="43">
        <v>19</v>
      </c>
    </row>
    <row r="4" spans="1:16" x14ac:dyDescent="0.3">
      <c r="A4" s="37">
        <v>12696429</v>
      </c>
      <c r="B4" s="38">
        <v>218</v>
      </c>
      <c r="N4"/>
      <c r="O4" s="42">
        <v>45664499</v>
      </c>
      <c r="P4" s="43">
        <v>19</v>
      </c>
    </row>
    <row r="5" spans="1:16" x14ac:dyDescent="0.3">
      <c r="A5" s="37">
        <v>23664569</v>
      </c>
      <c r="B5" s="38">
        <v>173</v>
      </c>
      <c r="N5"/>
      <c r="O5" s="42">
        <v>74654239</v>
      </c>
      <c r="P5" s="43">
        <v>15</v>
      </c>
    </row>
    <row r="6" spans="1:16" x14ac:dyDescent="0.3">
      <c r="A6" s="37">
        <v>74654239</v>
      </c>
      <c r="B6" s="38">
        <v>170</v>
      </c>
      <c r="N6"/>
      <c r="O6" s="42">
        <v>74523127</v>
      </c>
      <c r="P6" s="43">
        <v>15</v>
      </c>
    </row>
    <row r="7" spans="1:16" x14ac:dyDescent="0.3">
      <c r="A7" s="37">
        <v>65445239</v>
      </c>
      <c r="B7" s="38">
        <v>167</v>
      </c>
      <c r="N7"/>
      <c r="O7" s="42">
        <v>12865569</v>
      </c>
      <c r="P7" s="43">
        <v>15</v>
      </c>
    </row>
    <row r="8" spans="1:16" x14ac:dyDescent="0.3">
      <c r="A8" s="37">
        <v>12642569</v>
      </c>
      <c r="B8" s="38">
        <v>163</v>
      </c>
      <c r="N8"/>
      <c r="O8" s="42">
        <v>56267864</v>
      </c>
      <c r="P8" s="43">
        <v>15</v>
      </c>
    </row>
    <row r="9" spans="1:16" x14ac:dyDescent="0.3">
      <c r="A9" s="37">
        <v>15493345</v>
      </c>
      <c r="B9" s="38">
        <v>154</v>
      </c>
      <c r="N9"/>
      <c r="O9" s="42">
        <v>342767688</v>
      </c>
      <c r="P9" s="43">
        <v>13</v>
      </c>
    </row>
    <row r="10" spans="1:16" x14ac:dyDescent="0.3">
      <c r="A10" s="37">
        <v>56267864</v>
      </c>
      <c r="B10" s="38">
        <v>137</v>
      </c>
      <c r="N10"/>
      <c r="O10" s="42">
        <v>12642569</v>
      </c>
      <c r="P10" s="43">
        <v>13</v>
      </c>
    </row>
    <row r="11" spans="1:16" x14ac:dyDescent="0.3">
      <c r="A11" s="37">
        <v>74523127</v>
      </c>
      <c r="B11" s="38">
        <v>117</v>
      </c>
      <c r="N11"/>
      <c r="O11" s="42">
        <v>12354238</v>
      </c>
      <c r="P11" s="43">
        <v>13</v>
      </c>
    </row>
    <row r="12" spans="1:16" x14ac:dyDescent="0.3">
      <c r="A12" s="37" t="s">
        <v>192</v>
      </c>
      <c r="B12" s="38">
        <v>1912</v>
      </c>
      <c r="N12"/>
      <c r="O12" s="42">
        <v>23664569</v>
      </c>
      <c r="P12" s="43">
        <v>13</v>
      </c>
    </row>
    <row r="13" spans="1:16" x14ac:dyDescent="0.3">
      <c r="L13"/>
      <c r="M13"/>
      <c r="N13"/>
      <c r="O13" s="42" t="s">
        <v>192</v>
      </c>
      <c r="P13" s="43">
        <v>187</v>
      </c>
    </row>
    <row r="14" spans="1:16" x14ac:dyDescent="0.3">
      <c r="L14"/>
      <c r="M14"/>
      <c r="N14"/>
    </row>
    <row r="15" spans="1:16" x14ac:dyDescent="0.3">
      <c r="L15"/>
      <c r="M15"/>
      <c r="N15"/>
    </row>
    <row r="16" spans="1:16" x14ac:dyDescent="0.3">
      <c r="L16"/>
      <c r="M16"/>
      <c r="N16"/>
    </row>
    <row r="17" spans="12:14" x14ac:dyDescent="0.3">
      <c r="L17"/>
      <c r="M17"/>
      <c r="N17"/>
    </row>
    <row r="18" spans="12:14" x14ac:dyDescent="0.3">
      <c r="L18"/>
      <c r="M18"/>
      <c r="N18"/>
    </row>
    <row r="19" spans="12:14" x14ac:dyDescent="0.3">
      <c r="L19"/>
      <c r="M19"/>
      <c r="N19"/>
    </row>
    <row r="20" spans="12:14" x14ac:dyDescent="0.3">
      <c r="L20"/>
      <c r="M20"/>
      <c r="N20"/>
    </row>
    <row r="21" spans="12:14" x14ac:dyDescent="0.3">
      <c r="L21"/>
      <c r="M21"/>
      <c r="N21"/>
    </row>
    <row r="22" spans="12:14" x14ac:dyDescent="0.3">
      <c r="L22"/>
      <c r="M22"/>
      <c r="N22"/>
    </row>
    <row r="23" spans="12:14" x14ac:dyDescent="0.3">
      <c r="L23"/>
      <c r="M23"/>
      <c r="N23"/>
    </row>
    <row r="24" spans="12:14" x14ac:dyDescent="0.3">
      <c r="L24"/>
      <c r="M24"/>
      <c r="N24"/>
    </row>
    <row r="25" spans="12:14" x14ac:dyDescent="0.3">
      <c r="L25"/>
      <c r="M25"/>
      <c r="N25"/>
    </row>
    <row r="26" spans="12:14" x14ac:dyDescent="0.3">
      <c r="L26"/>
      <c r="M26"/>
      <c r="N26"/>
    </row>
    <row r="27" spans="12:14" x14ac:dyDescent="0.3">
      <c r="L27"/>
      <c r="M27"/>
    </row>
    <row r="28" spans="12:14" x14ac:dyDescent="0.3">
      <c r="L28"/>
      <c r="M28"/>
    </row>
    <row r="29" spans="12:14" x14ac:dyDescent="0.3">
      <c r="L29"/>
      <c r="M29"/>
    </row>
    <row r="30" spans="12:14" x14ac:dyDescent="0.3">
      <c r="L30"/>
      <c r="M30"/>
    </row>
    <row r="31" spans="12:14" x14ac:dyDescent="0.3">
      <c r="L31"/>
      <c r="M31"/>
    </row>
    <row r="32" spans="12:14" x14ac:dyDescent="0.3">
      <c r="L32"/>
      <c r="M32"/>
    </row>
    <row r="33" spans="12:13" x14ac:dyDescent="0.3">
      <c r="L33"/>
      <c r="M33"/>
    </row>
    <row r="34" spans="12:13" x14ac:dyDescent="0.3">
      <c r="L34"/>
      <c r="M34"/>
    </row>
    <row r="35" spans="12:13" x14ac:dyDescent="0.3">
      <c r="L35"/>
      <c r="M35"/>
    </row>
    <row r="36" spans="12:13" x14ac:dyDescent="0.3">
      <c r="L36"/>
      <c r="M36"/>
    </row>
    <row r="37" spans="12:13" x14ac:dyDescent="0.3">
      <c r="L37"/>
      <c r="M37"/>
    </row>
    <row r="38" spans="12:13" x14ac:dyDescent="0.3">
      <c r="L38"/>
      <c r="M38"/>
    </row>
    <row r="39" spans="12:13" x14ac:dyDescent="0.3">
      <c r="L39"/>
      <c r="M39"/>
    </row>
    <row r="40" spans="12:13" x14ac:dyDescent="0.3">
      <c r="L40"/>
      <c r="M40"/>
    </row>
    <row r="41" spans="12:13" x14ac:dyDescent="0.3">
      <c r="L41"/>
      <c r="M41"/>
    </row>
    <row r="42" spans="12:13" x14ac:dyDescent="0.3">
      <c r="L42"/>
      <c r="M42"/>
    </row>
    <row r="43" spans="12:13" x14ac:dyDescent="0.3">
      <c r="L43"/>
      <c r="M43"/>
    </row>
    <row r="44" spans="12:13" x14ac:dyDescent="0.3">
      <c r="L44"/>
      <c r="M44"/>
    </row>
    <row r="45" spans="12:13" x14ac:dyDescent="0.3">
      <c r="L45"/>
      <c r="M45"/>
    </row>
    <row r="46" spans="12:13" x14ac:dyDescent="0.3">
      <c r="L46"/>
      <c r="M46"/>
    </row>
    <row r="47" spans="12:13" x14ac:dyDescent="0.3">
      <c r="L47"/>
      <c r="M47"/>
    </row>
    <row r="48" spans="12:13" x14ac:dyDescent="0.3">
      <c r="L48"/>
      <c r="M48"/>
    </row>
  </sheetData>
  <autoFilter ref="A1:B50" xr:uid="{00000000-0009-0000-0000-000004000000}"/>
  <conditionalFormatting sqref="H22:H1048576 H1:H2">
    <cfRule type="cellIs" dxfId="1" priority="4" operator="greaterThan">
      <formula>1</formula>
    </cfRule>
  </conditionalFormatting>
  <conditionalFormatting pivot="1" sqref="B8 B4 B9 B5 B3 B10 B7 B11 B6 B2">
    <cfRule type="top10" dxfId="0" priority="1" rank="10"/>
  </conditionalFormatting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EN">
                <anchor moveWithCells="1" sizeWithCells="1">
                  <from>
                    <xdr:col>21</xdr:col>
                    <xdr:colOff>594360</xdr:colOff>
                    <xdr:row>2</xdr:row>
                    <xdr:rowOff>144780</xdr:rowOff>
                  </from>
                  <to>
                    <xdr:col>24</xdr:col>
                    <xdr:colOff>1021080</xdr:colOff>
                    <xdr:row>20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/>
  </sheetPr>
  <dimension ref="A1:W26"/>
  <sheetViews>
    <sheetView rightToLeft="1" tabSelected="1" zoomScale="60" zoomScaleNormal="60" workbookViewId="0">
      <selection activeCell="S10" sqref="S10"/>
    </sheetView>
  </sheetViews>
  <sheetFormatPr baseColWidth="10" defaultColWidth="8.8984375" defaultRowHeight="15.6" x14ac:dyDescent="0.3"/>
  <cols>
    <col min="1" max="1" width="20.796875" bestFit="1" customWidth="1"/>
    <col min="2" max="2" width="19.296875" bestFit="1" customWidth="1"/>
    <col min="22" max="22" width="20.796875" bestFit="1" customWidth="1"/>
    <col min="23" max="23" width="16.296875" bestFit="1" customWidth="1"/>
  </cols>
  <sheetData>
    <row r="1" spans="1:23" x14ac:dyDescent="0.3">
      <c r="A1" s="41" t="s">
        <v>191</v>
      </c>
      <c r="B1" t="s">
        <v>169</v>
      </c>
      <c r="V1" s="41" t="s">
        <v>191</v>
      </c>
      <c r="W1" t="s">
        <v>158</v>
      </c>
    </row>
    <row r="2" spans="1:23" x14ac:dyDescent="0.3">
      <c r="A2" s="42" t="s">
        <v>95</v>
      </c>
      <c r="B2" s="43">
        <v>165</v>
      </c>
      <c r="V2" s="42" t="s">
        <v>84</v>
      </c>
      <c r="W2" s="43">
        <v>286</v>
      </c>
    </row>
    <row r="3" spans="1:23" x14ac:dyDescent="0.3">
      <c r="A3" s="42" t="s">
        <v>96</v>
      </c>
      <c r="B3" s="43">
        <v>120</v>
      </c>
      <c r="J3" t="s">
        <v>104</v>
      </c>
      <c r="K3" t="s">
        <v>105</v>
      </c>
      <c r="L3">
        <v>509665490</v>
      </c>
      <c r="V3" s="42" t="s">
        <v>85</v>
      </c>
      <c r="W3" s="43">
        <v>280</v>
      </c>
    </row>
    <row r="4" spans="1:23" x14ac:dyDescent="0.3">
      <c r="A4" s="42" t="s">
        <v>97</v>
      </c>
      <c r="B4" s="43">
        <v>264</v>
      </c>
      <c r="V4" s="42" t="s">
        <v>81</v>
      </c>
      <c r="W4" s="43">
        <v>267</v>
      </c>
    </row>
    <row r="5" spans="1:23" x14ac:dyDescent="0.3">
      <c r="A5" s="42" t="s">
        <v>98</v>
      </c>
      <c r="B5" s="43">
        <v>48</v>
      </c>
      <c r="V5" s="42" t="s">
        <v>97</v>
      </c>
      <c r="W5" s="43">
        <v>264</v>
      </c>
    </row>
    <row r="6" spans="1:23" x14ac:dyDescent="0.3">
      <c r="A6" s="42" t="s">
        <v>75</v>
      </c>
      <c r="B6" s="43">
        <v>90</v>
      </c>
      <c r="V6" s="42" t="s">
        <v>80</v>
      </c>
      <c r="W6" s="43">
        <v>258</v>
      </c>
    </row>
    <row r="7" spans="1:23" x14ac:dyDescent="0.3">
      <c r="A7" s="42" t="s">
        <v>76</v>
      </c>
      <c r="B7" s="43">
        <v>87</v>
      </c>
      <c r="V7" s="42" t="s">
        <v>94</v>
      </c>
      <c r="W7" s="43">
        <v>237</v>
      </c>
    </row>
    <row r="8" spans="1:23" x14ac:dyDescent="0.3">
      <c r="A8" s="42" t="s">
        <v>77</v>
      </c>
      <c r="B8" s="43">
        <v>126</v>
      </c>
      <c r="V8" s="42" t="s">
        <v>92</v>
      </c>
      <c r="W8" s="43">
        <v>213</v>
      </c>
    </row>
    <row r="9" spans="1:23" x14ac:dyDescent="0.3">
      <c r="A9" s="42" t="s">
        <v>78</v>
      </c>
      <c r="B9" s="43">
        <v>189</v>
      </c>
      <c r="V9" s="42" t="s">
        <v>91</v>
      </c>
      <c r="W9" s="43">
        <v>209</v>
      </c>
    </row>
    <row r="10" spans="1:23" x14ac:dyDescent="0.3">
      <c r="A10" s="42" t="s">
        <v>79</v>
      </c>
      <c r="B10" s="43">
        <v>87</v>
      </c>
      <c r="V10" s="42" t="s">
        <v>78</v>
      </c>
      <c r="W10" s="43">
        <v>189</v>
      </c>
    </row>
    <row r="11" spans="1:23" x14ac:dyDescent="0.3">
      <c r="A11" s="42" t="s">
        <v>80</v>
      </c>
      <c r="B11" s="43">
        <v>258</v>
      </c>
      <c r="V11" s="42" t="s">
        <v>93</v>
      </c>
      <c r="W11" s="43">
        <v>179</v>
      </c>
    </row>
    <row r="12" spans="1:23" x14ac:dyDescent="0.3">
      <c r="A12" s="42" t="s">
        <v>81</v>
      </c>
      <c r="B12" s="43">
        <v>267</v>
      </c>
      <c r="V12" s="42" t="s">
        <v>192</v>
      </c>
      <c r="W12" s="43">
        <v>2382</v>
      </c>
    </row>
    <row r="13" spans="1:23" x14ac:dyDescent="0.3">
      <c r="A13" s="42" t="s">
        <v>82</v>
      </c>
      <c r="B13" s="43">
        <v>81</v>
      </c>
    </row>
    <row r="14" spans="1:23" x14ac:dyDescent="0.3">
      <c r="A14" s="42" t="s">
        <v>83</v>
      </c>
      <c r="B14" s="43">
        <v>176</v>
      </c>
    </row>
    <row r="15" spans="1:23" x14ac:dyDescent="0.3">
      <c r="A15" s="42" t="s">
        <v>84</v>
      </c>
      <c r="B15" s="43">
        <v>286</v>
      </c>
    </row>
    <row r="16" spans="1:23" x14ac:dyDescent="0.3">
      <c r="A16" s="42" t="s">
        <v>85</v>
      </c>
      <c r="B16" s="43">
        <v>280</v>
      </c>
    </row>
    <row r="17" spans="1:2" x14ac:dyDescent="0.3">
      <c r="A17" s="42" t="s">
        <v>86</v>
      </c>
      <c r="B17" s="43">
        <v>144</v>
      </c>
    </row>
    <row r="18" spans="1:2" x14ac:dyDescent="0.3">
      <c r="A18" s="42" t="s">
        <v>87</v>
      </c>
      <c r="B18" s="43">
        <v>104</v>
      </c>
    </row>
    <row r="19" spans="1:2" x14ac:dyDescent="0.3">
      <c r="A19" s="42" t="s">
        <v>88</v>
      </c>
      <c r="B19" s="43">
        <v>80</v>
      </c>
    </row>
    <row r="20" spans="1:2" x14ac:dyDescent="0.3">
      <c r="A20" s="42" t="s">
        <v>89</v>
      </c>
      <c r="B20" s="43">
        <v>93</v>
      </c>
    </row>
    <row r="21" spans="1:2" x14ac:dyDescent="0.3">
      <c r="A21" s="42" t="s">
        <v>90</v>
      </c>
      <c r="B21" s="43">
        <v>67</v>
      </c>
    </row>
    <row r="22" spans="1:2" x14ac:dyDescent="0.3">
      <c r="A22" s="42" t="s">
        <v>91</v>
      </c>
      <c r="B22" s="43">
        <v>209</v>
      </c>
    </row>
    <row r="23" spans="1:2" x14ac:dyDescent="0.3">
      <c r="A23" s="42" t="s">
        <v>92</v>
      </c>
      <c r="B23" s="43">
        <v>213</v>
      </c>
    </row>
    <row r="24" spans="1:2" x14ac:dyDescent="0.3">
      <c r="A24" s="42" t="s">
        <v>93</v>
      </c>
      <c r="B24" s="43">
        <v>179</v>
      </c>
    </row>
    <row r="25" spans="1:2" x14ac:dyDescent="0.3">
      <c r="A25" s="42" t="s">
        <v>94</v>
      </c>
      <c r="B25" s="43">
        <v>237</v>
      </c>
    </row>
    <row r="26" spans="1:2" x14ac:dyDescent="0.3">
      <c r="A26" s="42" t="s">
        <v>192</v>
      </c>
      <c r="B26" s="43">
        <v>3850</v>
      </c>
    </row>
  </sheetData>
  <pageMargins left="0.7" right="0.7" top="0.75" bottom="0.75" header="0.3" footer="0.3"/>
  <pageSetup paperSize="9"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/>
  </sheetPr>
  <dimension ref="A1:AG14"/>
  <sheetViews>
    <sheetView rightToLeft="1" zoomScale="60" zoomScaleNormal="60" workbookViewId="0">
      <selection activeCell="B50" sqref="B50"/>
    </sheetView>
  </sheetViews>
  <sheetFormatPr baseColWidth="10" defaultColWidth="8.8984375" defaultRowHeight="15.6" x14ac:dyDescent="0.3"/>
  <cols>
    <col min="1" max="1" width="20.796875" bestFit="1" customWidth="1"/>
    <col min="2" max="3" width="14.3984375" bestFit="1" customWidth="1"/>
    <col min="5" max="5" width="15.5" bestFit="1" customWidth="1"/>
    <col min="7" max="7" width="8.8984375" style="104"/>
  </cols>
  <sheetData>
    <row r="1" spans="1:33" x14ac:dyDescent="0.3">
      <c r="A1" s="41" t="s">
        <v>191</v>
      </c>
      <c r="B1" t="s">
        <v>162</v>
      </c>
      <c r="E1" s="102">
        <v>44197</v>
      </c>
      <c r="F1" s="25">
        <f>GETPIVOTDATA("BENEFIT",$A$1,"DATE",1)</f>
        <v>1376</v>
      </c>
      <c r="G1" s="103">
        <v>44562</v>
      </c>
      <c r="H1" s="25">
        <f t="shared" ref="H1:H12" si="0">FORECAST(G1,$F$1:$F$12,$E$1:$E$12)</f>
        <v>1529.2305557024938</v>
      </c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22"/>
    </row>
    <row r="2" spans="1:33" x14ac:dyDescent="0.3">
      <c r="A2" s="42" t="s">
        <v>193</v>
      </c>
      <c r="B2" s="43">
        <v>1376</v>
      </c>
      <c r="E2" s="102">
        <v>44228</v>
      </c>
      <c r="F2" s="25">
        <f>GETPIVOTDATA("BENEFIT",$A$1,"DATE",2)</f>
        <v>1437</v>
      </c>
      <c r="G2" s="103">
        <v>44593</v>
      </c>
      <c r="H2" s="25">
        <f t="shared" si="0"/>
        <v>1540.4263015972574</v>
      </c>
      <c r="I2" s="47"/>
      <c r="J2" s="48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22"/>
    </row>
    <row r="3" spans="1:33" x14ac:dyDescent="0.3">
      <c r="A3" s="42" t="s">
        <v>194</v>
      </c>
      <c r="B3" s="43">
        <v>1437</v>
      </c>
      <c r="E3" s="102">
        <v>44256</v>
      </c>
      <c r="F3" s="25">
        <f>GETPIVOTDATA("BENEFIT",$A$1,"DATE",3)</f>
        <v>1521</v>
      </c>
      <c r="G3" s="103">
        <v>44621</v>
      </c>
      <c r="H3" s="25">
        <f t="shared" si="0"/>
        <v>1550.5385882118826</v>
      </c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22"/>
    </row>
    <row r="4" spans="1:33" x14ac:dyDescent="0.3">
      <c r="A4" s="42" t="s">
        <v>195</v>
      </c>
      <c r="B4" s="43">
        <v>1521</v>
      </c>
      <c r="E4" s="102">
        <v>44287</v>
      </c>
      <c r="F4" s="25">
        <f>GETPIVOTDATA("BENEFIT",$A$1,"DATE",4)</f>
        <v>1173.5</v>
      </c>
      <c r="G4" s="103">
        <v>44652</v>
      </c>
      <c r="H4" s="25">
        <f t="shared" si="0"/>
        <v>1561.7343341066462</v>
      </c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</row>
    <row r="5" spans="1:33" x14ac:dyDescent="0.3">
      <c r="A5" s="42" t="s">
        <v>196</v>
      </c>
      <c r="B5" s="43">
        <v>1173.5</v>
      </c>
      <c r="E5" s="102">
        <v>44317</v>
      </c>
      <c r="F5" s="25">
        <f>GETPIVOTDATA("BENEFIT",$A$1,"DATE",5)</f>
        <v>1359</v>
      </c>
      <c r="G5" s="103">
        <v>44682</v>
      </c>
      <c r="H5" s="25">
        <f t="shared" si="0"/>
        <v>1572.5689269080303</v>
      </c>
    </row>
    <row r="6" spans="1:33" x14ac:dyDescent="0.3">
      <c r="A6" s="42" t="s">
        <v>197</v>
      </c>
      <c r="B6" s="43">
        <v>1359</v>
      </c>
      <c r="E6" s="102">
        <v>44348</v>
      </c>
      <c r="F6" s="25">
        <f>GETPIVOTDATA("BENEFIT",$A$1,"DATE",6)</f>
        <v>1549.5</v>
      </c>
      <c r="G6" s="103">
        <v>44713</v>
      </c>
      <c r="H6" s="25">
        <f t="shared" si="0"/>
        <v>1583.7646728027958</v>
      </c>
    </row>
    <row r="7" spans="1:33" x14ac:dyDescent="0.3">
      <c r="A7" s="42" t="s">
        <v>198</v>
      </c>
      <c r="B7" s="43">
        <v>1549.5</v>
      </c>
      <c r="E7" s="102">
        <v>44378</v>
      </c>
      <c r="F7" s="25">
        <f>GETPIVOTDATA("BENEFIT",$A$1,"DATE",7)</f>
        <v>1514</v>
      </c>
      <c r="G7" s="103">
        <v>44743</v>
      </c>
      <c r="H7" s="25">
        <f t="shared" si="0"/>
        <v>1594.5992656041799</v>
      </c>
    </row>
    <row r="8" spans="1:33" x14ac:dyDescent="0.3">
      <c r="A8" s="42" t="s">
        <v>199</v>
      </c>
      <c r="B8" s="43">
        <v>1514</v>
      </c>
      <c r="E8" s="102">
        <v>44409</v>
      </c>
      <c r="F8" s="25">
        <f>GETPIVOTDATA("BENEFIT",$A$1,"DATE",8)</f>
        <v>1528</v>
      </c>
      <c r="G8" s="103">
        <v>44774</v>
      </c>
      <c r="H8" s="25">
        <f t="shared" si="0"/>
        <v>1605.7950114989435</v>
      </c>
    </row>
    <row r="9" spans="1:33" x14ac:dyDescent="0.3">
      <c r="A9" s="42" t="s">
        <v>200</v>
      </c>
      <c r="B9" s="43">
        <v>1528</v>
      </c>
      <c r="E9" s="102">
        <v>44440</v>
      </c>
      <c r="F9" s="25">
        <f>GETPIVOTDATA("BENEFIT",$A$1,"DATE",9)</f>
        <v>1833.5</v>
      </c>
      <c r="G9" s="103">
        <v>44805</v>
      </c>
      <c r="H9" s="25">
        <f t="shared" si="0"/>
        <v>1616.9907573937071</v>
      </c>
    </row>
    <row r="10" spans="1:33" x14ac:dyDescent="0.3">
      <c r="A10" s="42" t="s">
        <v>201</v>
      </c>
      <c r="B10" s="43">
        <v>1833.5</v>
      </c>
      <c r="E10" s="102">
        <v>44470</v>
      </c>
      <c r="F10" s="25">
        <f>GETPIVOTDATA("BENEFIT",$A$1,"DATE",10)</f>
        <v>1277</v>
      </c>
      <c r="G10" s="103">
        <v>44835</v>
      </c>
      <c r="H10" s="25">
        <f t="shared" si="0"/>
        <v>1627.8253501950912</v>
      </c>
    </row>
    <row r="11" spans="1:33" x14ac:dyDescent="0.3">
      <c r="A11" s="42" t="s">
        <v>202</v>
      </c>
      <c r="B11" s="43">
        <v>1277</v>
      </c>
      <c r="E11" s="102">
        <v>44501</v>
      </c>
      <c r="F11" s="25">
        <f>GETPIVOTDATA("BENEFIT",$A$1,"DATE",11)</f>
        <v>1502.5</v>
      </c>
      <c r="G11" s="103">
        <v>44866</v>
      </c>
      <c r="H11" s="25">
        <f t="shared" si="0"/>
        <v>1639.0210960898548</v>
      </c>
    </row>
    <row r="12" spans="1:33" x14ac:dyDescent="0.3">
      <c r="A12" s="42" t="s">
        <v>203</v>
      </c>
      <c r="B12" s="43">
        <v>1502.5</v>
      </c>
      <c r="E12" s="102">
        <v>44531</v>
      </c>
      <c r="F12" s="25">
        <f>GETPIVOTDATA("BENEFIT",$A$1,"DATE",12)</f>
        <v>1419.5</v>
      </c>
      <c r="G12" s="103">
        <v>44896</v>
      </c>
      <c r="H12" s="25">
        <f t="shared" si="0"/>
        <v>1649.855688891239</v>
      </c>
    </row>
    <row r="13" spans="1:33" x14ac:dyDescent="0.3">
      <c r="A13" s="42" t="s">
        <v>204</v>
      </c>
      <c r="B13" s="43">
        <v>1419.5</v>
      </c>
    </row>
    <row r="14" spans="1:33" x14ac:dyDescent="0.3">
      <c r="A14" s="42" t="s">
        <v>192</v>
      </c>
      <c r="B14" s="43">
        <v>17490.5</v>
      </c>
    </row>
  </sheetData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7030A0"/>
  </sheetPr>
  <dimension ref="A1:I42"/>
  <sheetViews>
    <sheetView zoomScaleNormal="100" workbookViewId="0">
      <selection activeCell="H2" sqref="H2"/>
    </sheetView>
  </sheetViews>
  <sheetFormatPr baseColWidth="10" defaultColWidth="8" defaultRowHeight="15.6" x14ac:dyDescent="0.3"/>
  <cols>
    <col min="1" max="1" width="1.59765625" style="124" customWidth="1"/>
    <col min="2" max="2" width="15.3984375" style="50" customWidth="1"/>
    <col min="3" max="3" width="19.19921875" style="65" customWidth="1"/>
    <col min="4" max="4" width="17.5" style="65" customWidth="1"/>
    <col min="5" max="5" width="9.59765625" style="50" customWidth="1"/>
    <col min="6" max="6" width="10.19921875" style="50" customWidth="1"/>
    <col min="7" max="7" width="11.5" style="50" customWidth="1"/>
    <col min="8" max="8" width="9.69921875" style="50" customWidth="1"/>
    <col min="9" max="9" width="10.3984375" style="63" customWidth="1"/>
    <col min="10" max="16384" width="8" style="50"/>
  </cols>
  <sheetData>
    <row r="1" spans="2:9" x14ac:dyDescent="0.3">
      <c r="E1" s="59" t="s">
        <v>170</v>
      </c>
    </row>
    <row r="2" spans="2:9" x14ac:dyDescent="0.3">
      <c r="E2" s="58" t="s">
        <v>171</v>
      </c>
      <c r="H2" s="113">
        <v>44901</v>
      </c>
      <c r="I2" s="62"/>
    </row>
    <row r="3" spans="2:9" x14ac:dyDescent="0.3">
      <c r="E3" s="58" t="s">
        <v>172</v>
      </c>
    </row>
    <row r="4" spans="2:9" x14ac:dyDescent="0.3">
      <c r="E4" s="58" t="s">
        <v>173</v>
      </c>
    </row>
    <row r="5" spans="2:9" x14ac:dyDescent="0.3">
      <c r="E5" s="72" t="s">
        <v>181</v>
      </c>
    </row>
    <row r="6" spans="2:9" x14ac:dyDescent="0.3">
      <c r="E6" s="97" t="s">
        <v>186</v>
      </c>
      <c r="F6" s="79" t="s">
        <v>184</v>
      </c>
    </row>
    <row r="7" spans="2:9" ht="41.25" customHeight="1" x14ac:dyDescent="0.3">
      <c r="B7" s="80"/>
      <c r="C7" s="80"/>
      <c r="D7" s="80"/>
      <c r="E7" s="80"/>
      <c r="F7" s="80"/>
      <c r="G7" s="80"/>
      <c r="H7" s="80"/>
      <c r="I7" s="80"/>
    </row>
    <row r="8" spans="2:9" ht="21" x14ac:dyDescent="0.3">
      <c r="B8" s="61" t="s">
        <v>182</v>
      </c>
      <c r="C8" s="66"/>
      <c r="D8" s="66"/>
      <c r="E8" s="61"/>
      <c r="F8" s="61"/>
      <c r="G8" s="61"/>
      <c r="H8" s="61"/>
      <c r="I8" s="64"/>
    </row>
    <row r="9" spans="2:9" ht="28.8" x14ac:dyDescent="0.3">
      <c r="B9" s="123" t="s">
        <v>209</v>
      </c>
      <c r="C9" s="70" t="s">
        <v>210</v>
      </c>
      <c r="D9" s="70"/>
      <c r="E9" s="95" t="s">
        <v>185</v>
      </c>
      <c r="F9" s="96">
        <f>ORDERS!I2-1</f>
        <v>20220136</v>
      </c>
    </row>
    <row r="10" spans="2:9" x14ac:dyDescent="0.3">
      <c r="B10" s="60" t="s">
        <v>178</v>
      </c>
      <c r="C10" s="65" t="s">
        <v>208</v>
      </c>
    </row>
    <row r="11" spans="2:9" x14ac:dyDescent="0.3">
      <c r="B11" s="60" t="s">
        <v>174</v>
      </c>
      <c r="C11" s="65" t="s">
        <v>147</v>
      </c>
    </row>
    <row r="12" spans="2:9" x14ac:dyDescent="0.3">
      <c r="B12" s="60" t="s">
        <v>175</v>
      </c>
      <c r="C12" s="70" t="s">
        <v>207</v>
      </c>
      <c r="D12" s="70"/>
    </row>
    <row r="13" spans="2:9" x14ac:dyDescent="0.3">
      <c r="B13" s="60" t="s">
        <v>176</v>
      </c>
      <c r="C13" s="94" t="s">
        <v>206</v>
      </c>
    </row>
    <row r="14" spans="2:9" ht="16.2" thickBot="1" x14ac:dyDescent="0.35">
      <c r="B14" s="60"/>
    </row>
    <row r="15" spans="2:9" ht="24" customHeight="1" thickBot="1" x14ac:dyDescent="0.35">
      <c r="B15" s="67" t="s">
        <v>154</v>
      </c>
      <c r="C15" s="73" t="s">
        <v>177</v>
      </c>
      <c r="D15" s="68" t="s">
        <v>51</v>
      </c>
      <c r="E15" s="68" t="s">
        <v>99</v>
      </c>
      <c r="F15" s="69" t="s">
        <v>179</v>
      </c>
    </row>
    <row r="16" spans="2:9" x14ac:dyDescent="0.3">
      <c r="B16" s="74" t="s">
        <v>96</v>
      </c>
      <c r="C16" s="74" t="s">
        <v>0</v>
      </c>
      <c r="D16" s="91">
        <v>5</v>
      </c>
      <c r="E16" s="75">
        <v>5</v>
      </c>
      <c r="F16" s="88"/>
      <c r="H16" s="50">
        <v>17</v>
      </c>
    </row>
    <row r="17" spans="2:6" x14ac:dyDescent="0.3">
      <c r="B17" s="76"/>
      <c r="C17" s="77"/>
      <c r="D17" s="92"/>
      <c r="E17" s="78"/>
      <c r="F17" s="89"/>
    </row>
    <row r="18" spans="2:6" x14ac:dyDescent="0.3">
      <c r="B18" s="76"/>
      <c r="C18" s="77"/>
      <c r="D18" s="92"/>
      <c r="E18" s="78"/>
      <c r="F18" s="89"/>
    </row>
    <row r="19" spans="2:6" x14ac:dyDescent="0.3">
      <c r="B19" s="76"/>
      <c r="C19" s="77"/>
      <c r="D19" s="92"/>
      <c r="E19" s="78"/>
      <c r="F19" s="89"/>
    </row>
    <row r="20" spans="2:6" x14ac:dyDescent="0.3">
      <c r="B20" s="76"/>
      <c r="C20" s="77"/>
      <c r="D20" s="92"/>
      <c r="E20" s="78"/>
      <c r="F20" s="89"/>
    </row>
    <row r="21" spans="2:6" x14ac:dyDescent="0.3">
      <c r="B21" s="76"/>
      <c r="C21" s="77"/>
      <c r="D21" s="92"/>
      <c r="E21" s="78"/>
      <c r="F21" s="89"/>
    </row>
    <row r="22" spans="2:6" x14ac:dyDescent="0.3">
      <c r="B22" s="76"/>
      <c r="C22" s="77"/>
      <c r="D22" s="92"/>
      <c r="E22" s="78"/>
      <c r="F22" s="89"/>
    </row>
    <row r="23" spans="2:6" x14ac:dyDescent="0.3">
      <c r="B23" s="76"/>
      <c r="C23" s="77"/>
      <c r="D23" s="92"/>
      <c r="E23" s="78"/>
      <c r="F23" s="89"/>
    </row>
    <row r="24" spans="2:6" x14ac:dyDescent="0.3">
      <c r="B24" s="76"/>
      <c r="C24" s="77"/>
      <c r="D24" s="92"/>
      <c r="E24" s="78"/>
      <c r="F24" s="89"/>
    </row>
    <row r="25" spans="2:6" x14ac:dyDescent="0.3">
      <c r="B25" s="76"/>
      <c r="C25" s="77"/>
      <c r="D25" s="92"/>
      <c r="E25" s="78"/>
      <c r="F25" s="89"/>
    </row>
    <row r="26" spans="2:6" x14ac:dyDescent="0.3">
      <c r="B26" s="76"/>
      <c r="C26" s="77"/>
      <c r="D26" s="92"/>
      <c r="E26" s="78"/>
      <c r="F26" s="89"/>
    </row>
    <row r="27" spans="2:6" x14ac:dyDescent="0.3">
      <c r="B27" s="76"/>
      <c r="C27" s="77"/>
      <c r="D27" s="92"/>
      <c r="E27" s="78"/>
      <c r="F27" s="89"/>
    </row>
    <row r="28" spans="2:6" x14ac:dyDescent="0.3">
      <c r="B28" s="76"/>
      <c r="C28" s="77"/>
      <c r="D28" s="92"/>
      <c r="E28" s="78"/>
      <c r="F28" s="89"/>
    </row>
    <row r="29" spans="2:6" x14ac:dyDescent="0.3">
      <c r="B29" s="76"/>
      <c r="C29" s="77"/>
      <c r="D29" s="92"/>
      <c r="E29" s="78"/>
      <c r="F29" s="89"/>
    </row>
    <row r="30" spans="2:6" x14ac:dyDescent="0.3">
      <c r="B30" s="76"/>
      <c r="C30" s="77"/>
      <c r="D30" s="92"/>
      <c r="E30" s="78"/>
      <c r="F30" s="89"/>
    </row>
    <row r="31" spans="2:6" x14ac:dyDescent="0.3">
      <c r="B31" s="76"/>
      <c r="C31" s="77"/>
      <c r="D31" s="92"/>
      <c r="E31" s="78"/>
      <c r="F31" s="89"/>
    </row>
    <row r="32" spans="2:6" x14ac:dyDescent="0.3">
      <c r="B32" s="76"/>
      <c r="C32" s="77"/>
      <c r="D32" s="92"/>
      <c r="E32" s="78"/>
      <c r="F32" s="89"/>
    </row>
    <row r="33" spans="2:6" x14ac:dyDescent="0.3">
      <c r="B33" s="76"/>
      <c r="C33" s="77"/>
      <c r="D33" s="92"/>
      <c r="E33" s="78"/>
      <c r="F33" s="89"/>
    </row>
    <row r="34" spans="2:6" x14ac:dyDescent="0.3">
      <c r="B34" s="76"/>
      <c r="C34" s="77"/>
      <c r="D34" s="92"/>
      <c r="E34" s="78"/>
      <c r="F34" s="89"/>
    </row>
    <row r="35" spans="2:6" x14ac:dyDescent="0.3">
      <c r="B35" s="76"/>
      <c r="C35" s="77"/>
      <c r="D35" s="92"/>
      <c r="E35" s="78"/>
      <c r="F35" s="89"/>
    </row>
    <row r="36" spans="2:6" x14ac:dyDescent="0.3">
      <c r="B36" s="76"/>
      <c r="C36" s="77"/>
      <c r="D36" s="92"/>
      <c r="E36" s="78"/>
      <c r="F36" s="89"/>
    </row>
    <row r="37" spans="2:6" x14ac:dyDescent="0.3">
      <c r="B37" s="76"/>
      <c r="C37" s="77"/>
      <c r="D37" s="92"/>
      <c r="E37" s="78"/>
      <c r="F37" s="89"/>
    </row>
    <row r="38" spans="2:6" x14ac:dyDescent="0.3">
      <c r="B38" s="76"/>
      <c r="C38" s="77"/>
      <c r="D38" s="92"/>
      <c r="E38" s="78"/>
      <c r="F38" s="89"/>
    </row>
    <row r="39" spans="2:6" x14ac:dyDescent="0.3">
      <c r="B39" s="76"/>
      <c r="C39" s="77"/>
      <c r="D39" s="92"/>
      <c r="E39" s="78"/>
      <c r="F39" s="89"/>
    </row>
    <row r="40" spans="2:6" x14ac:dyDescent="0.3">
      <c r="B40" s="76"/>
      <c r="C40" s="77"/>
      <c r="D40" s="92"/>
      <c r="E40" s="78"/>
      <c r="F40" s="89"/>
    </row>
    <row r="41" spans="2:6" ht="16.2" thickBot="1" x14ac:dyDescent="0.35">
      <c r="B41" s="81"/>
      <c r="C41" s="82"/>
      <c r="D41" s="93"/>
      <c r="E41" s="83"/>
      <c r="F41" s="90"/>
    </row>
    <row r="42" spans="2:6" ht="16.2" thickBot="1" x14ac:dyDescent="0.35">
      <c r="B42" s="84" t="s">
        <v>161</v>
      </c>
      <c r="C42" s="85"/>
      <c r="D42" s="85"/>
      <c r="E42" s="86"/>
      <c r="F42" s="87">
        <f>SUM(F16:F41)</f>
        <v>0</v>
      </c>
    </row>
  </sheetData>
  <mergeCells count="1">
    <mergeCell ref="A1:A1048576"/>
  </mergeCells>
  <hyperlinks>
    <hyperlink ref="C13" r:id="rId1" display="chmou99@gmail.com" xr:uid="{00000000-0004-0000-0700-000000000000}"/>
  </hyperlinks>
  <pageMargins left="0.43307086614173229" right="0.23622047244094491" top="0.74803149606299213" bottom="0.74803149606299213" header="0.31496062992125984" footer="0.31496062992125984"/>
  <pageSetup paperSize="9" orientation="portrait" horizontalDpi="4294967293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">
    <tabColor rgb="FFC00000"/>
  </sheetPr>
  <dimension ref="E10"/>
  <sheetViews>
    <sheetView rightToLeft="1" workbookViewId="0">
      <selection activeCell="E22" sqref="E22"/>
    </sheetView>
  </sheetViews>
  <sheetFormatPr baseColWidth="10" defaultColWidth="11" defaultRowHeight="15.6" x14ac:dyDescent="0.3"/>
  <sheetData>
    <row r="10" spans="5:5" x14ac:dyDescent="0.3">
      <c r="E10" t="s">
        <v>183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8</xdr:col>
                <xdr:colOff>236220</xdr:colOff>
                <xdr:row>2</xdr:row>
                <xdr:rowOff>60960</xdr:rowOff>
              </from>
              <to>
                <xdr:col>12</xdr:col>
                <xdr:colOff>396240</xdr:colOff>
                <xdr:row>17</xdr:row>
                <xdr:rowOff>38100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0EF519CB-E4C0-4FFA-9FBE-0D4235639C94}">
  <ds:schemaRefs/>
</ds:datastoreItem>
</file>

<file path=customXml/itemProps2.xml><?xml version="1.0" encoding="utf-8"?>
<ds:datastoreItem xmlns:ds="http://schemas.openxmlformats.org/officeDocument/2006/customXml" ds:itemID="{0939FC5E-89DF-4349-BDE6-5DEC9625E23F}">
  <ds:schemaRefs/>
</ds:datastoreItem>
</file>

<file path=customXml/itemProps3.xml><?xml version="1.0" encoding="utf-8"?>
<ds:datastoreItem xmlns:ds="http://schemas.openxmlformats.org/officeDocument/2006/customXml" ds:itemID="{04E4B93D-0B77-4AD1-A958-FDFE57D0F99B}">
  <ds:schemaRefs/>
</ds:datastoreItem>
</file>

<file path=customXml/itemProps4.xml><?xml version="1.0" encoding="utf-8"?>
<ds:datastoreItem xmlns:ds="http://schemas.openxmlformats.org/officeDocument/2006/customXml" ds:itemID="{74631C82-24E7-49D1-937F-CD585638CE9D}">
  <ds:schemaRefs/>
</ds:datastoreItem>
</file>

<file path=customXml/itemProps5.xml><?xml version="1.0" encoding="utf-8"?>
<ds:datastoreItem xmlns:ds="http://schemas.openxmlformats.org/officeDocument/2006/customXml" ds:itemID="{0121883F-14A1-4398-A563-707AE461BE31}">
  <ds:schemaRefs/>
</ds:datastoreItem>
</file>

<file path=customXml/itemProps6.xml><?xml version="1.0" encoding="utf-8"?>
<ds:datastoreItem xmlns:ds="http://schemas.openxmlformats.org/officeDocument/2006/customXml" ds:itemID="{D0E5818B-5A52-43CA-AFC7-F1C1C8FCC469}">
  <ds:schemaRefs/>
</ds:datastoreItem>
</file>

<file path=customXml/itemProps7.xml><?xml version="1.0" encoding="utf-8"?>
<ds:datastoreItem xmlns:ds="http://schemas.openxmlformats.org/officeDocument/2006/customXml" ds:itemID="{35700D6B-7F5B-4C67-A033-E57058035FAB}">
  <ds:schemaRefs/>
</ds:datastoreItem>
</file>

<file path=customXml/itemProps8.xml><?xml version="1.0" encoding="utf-8"?>
<ds:datastoreItem xmlns:ds="http://schemas.openxmlformats.org/officeDocument/2006/customXml" ds:itemID="{0EAFF0C6-2BEB-4035-9FEB-53F5A8CA60C6}">
  <ds:schemaRefs/>
</ds:datastoreItem>
</file>

<file path=customXml/itemProps9.xml><?xml version="1.0" encoding="utf-8"?>
<ds:datastoreItem xmlns:ds="http://schemas.openxmlformats.org/officeDocument/2006/customXml" ds:itemID="{3F2F124E-FB52-407C-91D9-2A828710FA6E}">
  <ds:schemaRefs/>
</ds:datastoreItem>
</file>

<file path=customXml/itemProps10.xml><?xml version="1.0" encoding="utf-8"?>
<ds:datastoreItem xmlns:ds="http://schemas.openxmlformats.org/officeDocument/2006/customXml" ds:itemID="{3FD0B9A2-8D43-4FA2-8329-244398DD3911}">
  <ds:schemaRefs/>
</ds:datastoreItem>
</file>

<file path=customXml/itemProps11.xml><?xml version="1.0" encoding="utf-8"?>
<ds:datastoreItem xmlns:ds="http://schemas.openxmlformats.org/officeDocument/2006/customXml" ds:itemID="{AEE2EED0-1B4C-4ADC-A004-BA4D6810C178}">
  <ds:schemaRefs/>
</ds:datastoreItem>
</file>

<file path=customXml/itemProps12.xml><?xml version="1.0" encoding="utf-8"?>
<ds:datastoreItem xmlns:ds="http://schemas.openxmlformats.org/officeDocument/2006/customXml" ds:itemID="{2E202AB2-CCCB-4BD5-AA9C-FEF520896CCB}">
  <ds:schemaRefs/>
</ds:datastoreItem>
</file>

<file path=customXml/itemProps13.xml><?xml version="1.0" encoding="utf-8"?>
<ds:datastoreItem xmlns:ds="http://schemas.openxmlformats.org/officeDocument/2006/customXml" ds:itemID="{9B6B4C55-77DE-4B26-84D8-3D56E2B8F09C}">
  <ds:schemaRefs/>
</ds:datastoreItem>
</file>

<file path=customXml/itemProps14.xml><?xml version="1.0" encoding="utf-8"?>
<ds:datastoreItem xmlns:ds="http://schemas.openxmlformats.org/officeDocument/2006/customXml" ds:itemID="{E748FF52-7C56-473A-92BB-85C23085D9C2}">
  <ds:schemaRefs/>
</ds:datastoreItem>
</file>

<file path=customXml/itemProps15.xml><?xml version="1.0" encoding="utf-8"?>
<ds:datastoreItem xmlns:ds="http://schemas.openxmlformats.org/officeDocument/2006/customXml" ds:itemID="{DFCEBF94-7510-4A96-99DC-9D1CEDFFABBC}">
  <ds:schemaRefs/>
</ds:datastoreItem>
</file>

<file path=customXml/itemProps16.xml><?xml version="1.0" encoding="utf-8"?>
<ds:datastoreItem xmlns:ds="http://schemas.openxmlformats.org/officeDocument/2006/customXml" ds:itemID="{AB64AD0B-0C60-44B9-8D71-4E52B79EBA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10</vt:i4>
      </vt:variant>
    </vt:vector>
  </HeadingPairs>
  <TitlesOfParts>
    <vt:vector size="19" baseType="lpstr">
      <vt:lpstr>CUSTOMERS</vt:lpstr>
      <vt:lpstr>ORDERS</vt:lpstr>
      <vt:lpstr>PRODUCT</vt:lpstr>
      <vt:lpstr>CATEGORY CODE</vt:lpstr>
      <vt:lpstr>CHARTSC</vt:lpstr>
      <vt:lpstr>CHARTSP</vt:lpstr>
      <vt:lpstr>FORECASTB</vt:lpstr>
      <vt:lpstr>FACTURATION</vt:lpstr>
      <vt:lpstr>START</vt:lpstr>
      <vt:lpstr>CATEGORY</vt:lpstr>
      <vt:lpstr>CLIENTS2</vt:lpstr>
      <vt:lpstr>data</vt:lpstr>
      <vt:lpstr>data2</vt:lpstr>
      <vt:lpstr>ID</vt:lpstr>
      <vt:lpstr>OrderNumber</vt:lpstr>
      <vt:lpstr>PATISSERIE1</vt:lpstr>
      <vt:lpstr>PatisseriePA</vt:lpstr>
      <vt:lpstr>STOCKS</vt:lpstr>
      <vt:lpstr>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Microsoft Office</dc:creator>
  <cp:lastModifiedBy>33605</cp:lastModifiedBy>
  <cp:lastPrinted>2022-06-12T13:52:12Z</cp:lastPrinted>
  <dcterms:created xsi:type="dcterms:W3CDTF">2022-04-04T15:57:16Z</dcterms:created>
  <dcterms:modified xsi:type="dcterms:W3CDTF">2022-06-12T15:22:06Z</dcterms:modified>
</cp:coreProperties>
</file>