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.sharepoint.com/sites/o365_RECC_WestAsiaNorthAfrica/Shared Documents/General/ODYM-RECC-mini/Dataset/"/>
    </mc:Choice>
  </mc:AlternateContent>
  <xr:revisionPtr revIDLastSave="1025" documentId="13_ncr:1_{50ABE2E5-90C9-4E85-922D-EB74B0FA9AF2}" xr6:coauthVersionLast="47" xr6:coauthVersionMax="47" xr10:uidLastSave="{E98529E6-1944-4496-B9A4-4A9463EEBCE6}"/>
  <bookViews>
    <workbookView xWindow="-120" yWindow="-120" windowWidth="29040" windowHeight="15720" xr2:uid="{00000000-000D-0000-FFFF-FFFF00000000}"/>
  </bookViews>
  <sheets>
    <sheet name="Cover" sheetId="1" r:id="rId1"/>
    <sheet name="values" sheetId="12" r:id="rId2"/>
    <sheet name="values_previous" sheetId="2" r:id="rId3"/>
    <sheet name="comments_shn" sheetId="11" r:id="rId4"/>
    <sheet name="values (2)" sheetId="10" r:id="rId5"/>
    <sheet name="values_before" sheetId="9" r:id="rId6"/>
    <sheet name="Calc_2_S_Future_ResB" sheetId="6" r:id="rId7"/>
    <sheet name="ODYSSEE_EU_data+calc" sheetId="8" r:id="rId8"/>
    <sheet name="2_S_RECC_Future_resbuildings" sheetId="7" r:id="rId9"/>
    <sheet name="m2perCap_background" sheetId="5" r:id="rId10"/>
    <sheet name="log" sheetId="3" r:id="rId11"/>
    <sheet name="ref" sheetId="4" r:id="rId12"/>
  </sheets>
  <definedNames>
    <definedName name="_xlnm._FilterDatabase" localSheetId="6" hidden="1">Calc_2_S_Future_ResB!$A$70:$F$289</definedName>
    <definedName name="_xlnm._FilterDatabase" localSheetId="3" hidden="1">comments_shn!$AR$87:$AT$87</definedName>
    <definedName name="_xlnm._FilterDatabase" localSheetId="1" hidden="1">values!$A$1:$G$210</definedName>
    <definedName name="_xlnm._FilterDatabase" localSheetId="4" hidden="1">'values (2)'!$A$1:$G$58</definedName>
    <definedName name="_xlnm._FilterDatabase" localSheetId="5" hidden="1">values_before!$A$1:$F$7</definedName>
    <definedName name="_xlnm._FilterDatabase" localSheetId="2" hidden="1">values_previous!$A$1:$G$115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89" i="11" l="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88" i="11"/>
  <c r="AS77" i="11"/>
  <c r="AT77" i="11" s="1"/>
  <c r="AS76" i="11"/>
  <c r="AT76" i="11" s="1"/>
  <c r="AS78" i="11"/>
  <c r="AT78" i="11" s="1"/>
  <c r="AS79" i="11"/>
  <c r="AT79" i="11" s="1"/>
  <c r="AS80" i="11"/>
  <c r="AT80" i="11"/>
  <c r="AS81" i="11"/>
  <c r="AT81" i="11"/>
  <c r="Q112" i="11" l="1"/>
  <c r="T41" i="11" s="1"/>
  <c r="V41" i="11" s="1"/>
  <c r="W41" i="11" s="1"/>
  <c r="X41" i="11" s="1"/>
  <c r="Y41" i="11" s="1"/>
  <c r="Z41" i="11" s="1"/>
  <c r="AA41" i="11" s="1"/>
  <c r="AB41" i="11" s="1"/>
  <c r="AC41" i="11" s="1"/>
  <c r="AD41" i="11" s="1"/>
  <c r="AE41" i="11" s="1"/>
  <c r="AF41" i="11" s="1"/>
  <c r="AG41" i="11" s="1"/>
  <c r="AH41" i="11" s="1"/>
  <c r="AI41" i="11" s="1"/>
  <c r="AJ41" i="11" s="1"/>
  <c r="AK41" i="11" s="1"/>
  <c r="AL41" i="11" s="1"/>
  <c r="AM41" i="11" s="1"/>
  <c r="AN41" i="11" s="1"/>
  <c r="AO41" i="11" s="1"/>
  <c r="AP41" i="11" s="1"/>
  <c r="AQ41" i="11" s="1"/>
  <c r="AR41" i="11" s="1"/>
  <c r="AS41" i="11" s="1"/>
  <c r="AT41" i="11" s="1"/>
  <c r="AU41" i="11" s="1"/>
  <c r="AV41" i="11" s="1"/>
  <c r="AW41" i="11" s="1"/>
  <c r="AX41" i="11" s="1"/>
  <c r="AY41" i="11" s="1"/>
  <c r="AZ41" i="11" s="1"/>
  <c r="BA41" i="11" s="1"/>
  <c r="BB41" i="11" s="1"/>
  <c r="BC41" i="11" s="1"/>
  <c r="BD41" i="11" s="1"/>
  <c r="BE41" i="11" s="1"/>
  <c r="BF41" i="11" s="1"/>
  <c r="BG41" i="11" s="1"/>
  <c r="BH41" i="11" s="1"/>
  <c r="Q113" i="11"/>
  <c r="T42" i="11" s="1"/>
  <c r="V42" i="11" s="1"/>
  <c r="W42" i="11" s="1"/>
  <c r="X42" i="11" s="1"/>
  <c r="Y42" i="11" s="1"/>
  <c r="Z42" i="11" s="1"/>
  <c r="AA42" i="11" s="1"/>
  <c r="AB42" i="11" s="1"/>
  <c r="AC42" i="11" s="1"/>
  <c r="AD42" i="11" s="1"/>
  <c r="AE42" i="11" s="1"/>
  <c r="AF42" i="11" s="1"/>
  <c r="AG42" i="11" s="1"/>
  <c r="AH42" i="11" s="1"/>
  <c r="AI42" i="11" s="1"/>
  <c r="AJ42" i="11" s="1"/>
  <c r="AK42" i="11" s="1"/>
  <c r="AL42" i="11" s="1"/>
  <c r="AM42" i="11" s="1"/>
  <c r="AN42" i="11" s="1"/>
  <c r="AO42" i="11" s="1"/>
  <c r="AP42" i="11" s="1"/>
  <c r="AQ42" i="11" s="1"/>
  <c r="AR42" i="11" s="1"/>
  <c r="AS42" i="11" s="1"/>
  <c r="AT42" i="11" s="1"/>
  <c r="AU42" i="11" s="1"/>
  <c r="AV42" i="11" s="1"/>
  <c r="AW42" i="11" s="1"/>
  <c r="AX42" i="11" s="1"/>
  <c r="AY42" i="11" s="1"/>
  <c r="AZ42" i="11" s="1"/>
  <c r="BA42" i="11" s="1"/>
  <c r="BB42" i="11" s="1"/>
  <c r="BC42" i="11" s="1"/>
  <c r="BD42" i="11" s="1"/>
  <c r="BE42" i="11" s="1"/>
  <c r="BF42" i="11" s="1"/>
  <c r="BG42" i="11" s="1"/>
  <c r="BH42" i="11" s="1"/>
  <c r="AJ65" i="11" s="1"/>
  <c r="Q114" i="11"/>
  <c r="Q115" i="11"/>
  <c r="Q116" i="11"/>
  <c r="T45" i="11" s="1"/>
  <c r="V45" i="11" s="1"/>
  <c r="W45" i="11" s="1"/>
  <c r="X45" i="11" s="1"/>
  <c r="Y45" i="11" s="1"/>
  <c r="Z45" i="11" s="1"/>
  <c r="AA45" i="11" s="1"/>
  <c r="AB45" i="11" s="1"/>
  <c r="AC45" i="11" s="1"/>
  <c r="AD45" i="11" s="1"/>
  <c r="AE45" i="11" s="1"/>
  <c r="AF45" i="11" s="1"/>
  <c r="AG45" i="11" s="1"/>
  <c r="AH45" i="11" s="1"/>
  <c r="AI45" i="11" s="1"/>
  <c r="AJ45" i="11" s="1"/>
  <c r="AK45" i="11" s="1"/>
  <c r="AL45" i="11" s="1"/>
  <c r="AM45" i="11" s="1"/>
  <c r="AN45" i="11" s="1"/>
  <c r="AO45" i="11" s="1"/>
  <c r="AP45" i="11" s="1"/>
  <c r="AQ45" i="11" s="1"/>
  <c r="AR45" i="11" s="1"/>
  <c r="AS45" i="11" s="1"/>
  <c r="AT45" i="11" s="1"/>
  <c r="AU45" i="11" s="1"/>
  <c r="AV45" i="11" s="1"/>
  <c r="AW45" i="11" s="1"/>
  <c r="AX45" i="11" s="1"/>
  <c r="AY45" i="11" s="1"/>
  <c r="AZ45" i="11" s="1"/>
  <c r="BA45" i="11" s="1"/>
  <c r="BB45" i="11" s="1"/>
  <c r="BC45" i="11" s="1"/>
  <c r="BD45" i="11" s="1"/>
  <c r="BE45" i="11" s="1"/>
  <c r="BF45" i="11" s="1"/>
  <c r="BG45" i="11" s="1"/>
  <c r="BH45" i="11" s="1"/>
  <c r="AJ68" i="11" s="1"/>
  <c r="Q117" i="11"/>
  <c r="Q118" i="11"/>
  <c r="Q119" i="11"/>
  <c r="T48" i="11" s="1"/>
  <c r="V48" i="11" s="1"/>
  <c r="W48" i="11" s="1"/>
  <c r="X48" i="11" s="1"/>
  <c r="Y48" i="11" s="1"/>
  <c r="Z48" i="11" s="1"/>
  <c r="AA48" i="11" s="1"/>
  <c r="AB48" i="11" s="1"/>
  <c r="AC48" i="11" s="1"/>
  <c r="AD48" i="11" s="1"/>
  <c r="AE48" i="11" s="1"/>
  <c r="AF48" i="11" s="1"/>
  <c r="AG48" i="11" s="1"/>
  <c r="AH48" i="11" s="1"/>
  <c r="AI48" i="11" s="1"/>
  <c r="AJ48" i="11" s="1"/>
  <c r="AK48" i="11" s="1"/>
  <c r="AL48" i="11" s="1"/>
  <c r="AM48" i="11" s="1"/>
  <c r="AN48" i="11" s="1"/>
  <c r="AO48" i="11" s="1"/>
  <c r="AP48" i="11" s="1"/>
  <c r="AQ48" i="11" s="1"/>
  <c r="AR48" i="11" s="1"/>
  <c r="AS48" i="11" s="1"/>
  <c r="AT48" i="11" s="1"/>
  <c r="AU48" i="11" s="1"/>
  <c r="AV48" i="11" s="1"/>
  <c r="AW48" i="11" s="1"/>
  <c r="AX48" i="11" s="1"/>
  <c r="AY48" i="11" s="1"/>
  <c r="AZ48" i="11" s="1"/>
  <c r="BA48" i="11" s="1"/>
  <c r="BB48" i="11" s="1"/>
  <c r="BC48" i="11" s="1"/>
  <c r="BD48" i="11" s="1"/>
  <c r="BE48" i="11" s="1"/>
  <c r="BF48" i="11" s="1"/>
  <c r="BG48" i="11" s="1"/>
  <c r="BH48" i="11" s="1"/>
  <c r="AJ71" i="11" s="1"/>
  <c r="Q120" i="11"/>
  <c r="T49" i="11" s="1"/>
  <c r="V49" i="11" s="1"/>
  <c r="W49" i="11" s="1"/>
  <c r="X49" i="11" s="1"/>
  <c r="Y49" i="11" s="1"/>
  <c r="Z49" i="11" s="1"/>
  <c r="AA49" i="11" s="1"/>
  <c r="AB49" i="11" s="1"/>
  <c r="AC49" i="11" s="1"/>
  <c r="AD49" i="11" s="1"/>
  <c r="AE49" i="11" s="1"/>
  <c r="AF49" i="11" s="1"/>
  <c r="AG49" i="11" s="1"/>
  <c r="AH49" i="11" s="1"/>
  <c r="AI49" i="11" s="1"/>
  <c r="AJ49" i="11" s="1"/>
  <c r="AK49" i="11" s="1"/>
  <c r="AL49" i="11" s="1"/>
  <c r="AM49" i="11" s="1"/>
  <c r="AN49" i="11" s="1"/>
  <c r="AO49" i="11" s="1"/>
  <c r="AP49" i="11" s="1"/>
  <c r="AQ49" i="11" s="1"/>
  <c r="AR49" i="11" s="1"/>
  <c r="AS49" i="11" s="1"/>
  <c r="AT49" i="11" s="1"/>
  <c r="AU49" i="11" s="1"/>
  <c r="AV49" i="11" s="1"/>
  <c r="AW49" i="11" s="1"/>
  <c r="AX49" i="11" s="1"/>
  <c r="AY49" i="11" s="1"/>
  <c r="AZ49" i="11" s="1"/>
  <c r="BA49" i="11" s="1"/>
  <c r="BB49" i="11" s="1"/>
  <c r="BC49" i="11" s="1"/>
  <c r="BD49" i="11" s="1"/>
  <c r="BE49" i="11" s="1"/>
  <c r="BF49" i="11" s="1"/>
  <c r="BG49" i="11" s="1"/>
  <c r="BH49" i="11" s="1"/>
  <c r="Q121" i="11"/>
  <c r="T50" i="11" s="1"/>
  <c r="V50" i="11" s="1"/>
  <c r="W50" i="11" s="1"/>
  <c r="X50" i="11" s="1"/>
  <c r="Y50" i="11" s="1"/>
  <c r="Z50" i="11" s="1"/>
  <c r="AA50" i="11" s="1"/>
  <c r="AB50" i="11" s="1"/>
  <c r="AC50" i="11" s="1"/>
  <c r="AD50" i="11" s="1"/>
  <c r="AE50" i="11" s="1"/>
  <c r="AF50" i="11" s="1"/>
  <c r="AG50" i="11" s="1"/>
  <c r="AH50" i="11" s="1"/>
  <c r="AI50" i="11" s="1"/>
  <c r="AJ50" i="11" s="1"/>
  <c r="AK50" i="11" s="1"/>
  <c r="AL50" i="11" s="1"/>
  <c r="AM50" i="11" s="1"/>
  <c r="AN50" i="11" s="1"/>
  <c r="AO50" i="11" s="1"/>
  <c r="AP50" i="11" s="1"/>
  <c r="AQ50" i="11" s="1"/>
  <c r="AR50" i="11" s="1"/>
  <c r="AS50" i="11" s="1"/>
  <c r="AT50" i="11" s="1"/>
  <c r="AU50" i="11" s="1"/>
  <c r="AV50" i="11" s="1"/>
  <c r="AW50" i="11" s="1"/>
  <c r="AX50" i="11" s="1"/>
  <c r="AY50" i="11" s="1"/>
  <c r="AZ50" i="11" s="1"/>
  <c r="BA50" i="11" s="1"/>
  <c r="BB50" i="11" s="1"/>
  <c r="BC50" i="11" s="1"/>
  <c r="BD50" i="11" s="1"/>
  <c r="BE50" i="11" s="1"/>
  <c r="BF50" i="11" s="1"/>
  <c r="BG50" i="11" s="1"/>
  <c r="BH50" i="11" s="1"/>
  <c r="AJ73" i="11" s="1"/>
  <c r="Q122" i="11"/>
  <c r="Q123" i="11"/>
  <c r="Q124" i="11"/>
  <c r="T53" i="11" s="1"/>
  <c r="Q125" i="11"/>
  <c r="Q126" i="11"/>
  <c r="Q127" i="11"/>
  <c r="T56" i="11" s="1"/>
  <c r="V56" i="11" s="1"/>
  <c r="W56" i="11" s="1"/>
  <c r="X56" i="11" s="1"/>
  <c r="Y56" i="11" s="1"/>
  <c r="Z56" i="11" s="1"/>
  <c r="AA56" i="11" s="1"/>
  <c r="AB56" i="11" s="1"/>
  <c r="AC56" i="11" s="1"/>
  <c r="AD56" i="11" s="1"/>
  <c r="AE56" i="11" s="1"/>
  <c r="AF56" i="11" s="1"/>
  <c r="AG56" i="11" s="1"/>
  <c r="AH56" i="11" s="1"/>
  <c r="AI56" i="11" s="1"/>
  <c r="AJ56" i="11" s="1"/>
  <c r="AK56" i="11" s="1"/>
  <c r="AL56" i="11" s="1"/>
  <c r="AM56" i="11" s="1"/>
  <c r="AN56" i="11" s="1"/>
  <c r="AO56" i="11" s="1"/>
  <c r="AP56" i="11" s="1"/>
  <c r="AQ56" i="11" s="1"/>
  <c r="AR56" i="11" s="1"/>
  <c r="AS56" i="11" s="1"/>
  <c r="AT56" i="11" s="1"/>
  <c r="AU56" i="11" s="1"/>
  <c r="AV56" i="11" s="1"/>
  <c r="AW56" i="11" s="1"/>
  <c r="AX56" i="11" s="1"/>
  <c r="AY56" i="11" s="1"/>
  <c r="AZ56" i="11" s="1"/>
  <c r="BA56" i="11" s="1"/>
  <c r="BB56" i="11" s="1"/>
  <c r="BC56" i="11" s="1"/>
  <c r="BD56" i="11" s="1"/>
  <c r="BE56" i="11" s="1"/>
  <c r="BF56" i="11" s="1"/>
  <c r="BG56" i="11" s="1"/>
  <c r="BH56" i="11" s="1"/>
  <c r="AJ79" i="11" s="1"/>
  <c r="Q128" i="11"/>
  <c r="Q129" i="11"/>
  <c r="T58" i="11" s="1"/>
  <c r="V58" i="11" s="1"/>
  <c r="W58" i="11" s="1"/>
  <c r="X58" i="11" s="1"/>
  <c r="Y58" i="11" s="1"/>
  <c r="Z58" i="11" s="1"/>
  <c r="AA58" i="11" s="1"/>
  <c r="AB58" i="11" s="1"/>
  <c r="AC58" i="11" s="1"/>
  <c r="AD58" i="11" s="1"/>
  <c r="AE58" i="11" s="1"/>
  <c r="AF58" i="11" s="1"/>
  <c r="AG58" i="11" s="1"/>
  <c r="AH58" i="11" s="1"/>
  <c r="AI58" i="11" s="1"/>
  <c r="AJ58" i="11" s="1"/>
  <c r="AK58" i="11" s="1"/>
  <c r="AL58" i="11" s="1"/>
  <c r="AM58" i="11" s="1"/>
  <c r="AN58" i="11" s="1"/>
  <c r="AO58" i="11" s="1"/>
  <c r="AP58" i="11" s="1"/>
  <c r="AQ58" i="11" s="1"/>
  <c r="AR58" i="11" s="1"/>
  <c r="AS58" i="11" s="1"/>
  <c r="AT58" i="11" s="1"/>
  <c r="AU58" i="11" s="1"/>
  <c r="AV58" i="11" s="1"/>
  <c r="AW58" i="11" s="1"/>
  <c r="AX58" i="11" s="1"/>
  <c r="AY58" i="11" s="1"/>
  <c r="AZ58" i="11" s="1"/>
  <c r="BA58" i="11" s="1"/>
  <c r="BB58" i="11" s="1"/>
  <c r="BC58" i="11" s="1"/>
  <c r="BD58" i="11" s="1"/>
  <c r="BE58" i="11" s="1"/>
  <c r="BF58" i="11" s="1"/>
  <c r="BG58" i="11" s="1"/>
  <c r="BH58" i="11" s="1"/>
  <c r="AJ81" i="11" s="1"/>
  <c r="Q111" i="11"/>
  <c r="T40" i="11" s="1"/>
  <c r="V40" i="11" s="1"/>
  <c r="W40" i="11" s="1"/>
  <c r="X40" i="11" s="1"/>
  <c r="Y40" i="11" s="1"/>
  <c r="Z40" i="11" s="1"/>
  <c r="AA40" i="11" s="1"/>
  <c r="AB40" i="11" s="1"/>
  <c r="AC40" i="11" s="1"/>
  <c r="AD40" i="11" s="1"/>
  <c r="AE40" i="11" s="1"/>
  <c r="AF40" i="11" s="1"/>
  <c r="AG40" i="11" s="1"/>
  <c r="AH40" i="11" s="1"/>
  <c r="AI40" i="11" s="1"/>
  <c r="AJ40" i="11" s="1"/>
  <c r="AK40" i="11" s="1"/>
  <c r="AL40" i="11" s="1"/>
  <c r="AM40" i="11" s="1"/>
  <c r="AN40" i="11" s="1"/>
  <c r="AO40" i="11" s="1"/>
  <c r="AP40" i="11" s="1"/>
  <c r="AQ40" i="11" s="1"/>
  <c r="AR40" i="11" s="1"/>
  <c r="AS40" i="11" s="1"/>
  <c r="AT40" i="11" s="1"/>
  <c r="AU40" i="11" s="1"/>
  <c r="AV40" i="11" s="1"/>
  <c r="AW40" i="11" s="1"/>
  <c r="AX40" i="11" s="1"/>
  <c r="AY40" i="11" s="1"/>
  <c r="AZ40" i="11" s="1"/>
  <c r="BA40" i="11" s="1"/>
  <c r="BB40" i="11" s="1"/>
  <c r="BC40" i="11" s="1"/>
  <c r="BD40" i="11" s="1"/>
  <c r="BE40" i="11" s="1"/>
  <c r="BF40" i="11" s="1"/>
  <c r="BG40" i="11" s="1"/>
  <c r="BH40" i="11" s="1"/>
  <c r="AJ63" i="11" s="1"/>
  <c r="T47" i="11"/>
  <c r="V47" i="11" s="1"/>
  <c r="W47" i="11" s="1"/>
  <c r="X47" i="11" s="1"/>
  <c r="Y47" i="11" s="1"/>
  <c r="Z47" i="11" s="1"/>
  <c r="AA47" i="11" s="1"/>
  <c r="AB47" i="11" s="1"/>
  <c r="AC47" i="11" s="1"/>
  <c r="AD47" i="11" s="1"/>
  <c r="AE47" i="11" s="1"/>
  <c r="AF47" i="11" s="1"/>
  <c r="AG47" i="11" s="1"/>
  <c r="AH47" i="11" s="1"/>
  <c r="AI47" i="11" s="1"/>
  <c r="AJ47" i="11" s="1"/>
  <c r="AK47" i="11" s="1"/>
  <c r="AL47" i="11" s="1"/>
  <c r="AM47" i="11" s="1"/>
  <c r="AN47" i="11" s="1"/>
  <c r="AO47" i="11" s="1"/>
  <c r="AP47" i="11" s="1"/>
  <c r="AQ47" i="11" s="1"/>
  <c r="AR47" i="11" s="1"/>
  <c r="AS47" i="11" s="1"/>
  <c r="AT47" i="11" s="1"/>
  <c r="AU47" i="11" s="1"/>
  <c r="AV47" i="11" s="1"/>
  <c r="AW47" i="11" s="1"/>
  <c r="AX47" i="11" s="1"/>
  <c r="AY47" i="11" s="1"/>
  <c r="AZ47" i="11" s="1"/>
  <c r="BA47" i="11" s="1"/>
  <c r="BB47" i="11" s="1"/>
  <c r="BC47" i="11" s="1"/>
  <c r="BD47" i="11" s="1"/>
  <c r="BE47" i="11" s="1"/>
  <c r="BF47" i="11" s="1"/>
  <c r="BG47" i="11" s="1"/>
  <c r="BH47" i="11" s="1"/>
  <c r="AJ70" i="11" s="1"/>
  <c r="T55" i="11"/>
  <c r="V55" i="11" s="1"/>
  <c r="W55" i="11" s="1"/>
  <c r="X55" i="11" s="1"/>
  <c r="Y55" i="11" s="1"/>
  <c r="Z55" i="11" s="1"/>
  <c r="AA55" i="11" s="1"/>
  <c r="AB55" i="11" s="1"/>
  <c r="AC55" i="11" s="1"/>
  <c r="AD55" i="11" s="1"/>
  <c r="AE55" i="11" s="1"/>
  <c r="AF55" i="11" s="1"/>
  <c r="AG55" i="11" s="1"/>
  <c r="AH55" i="11" s="1"/>
  <c r="AI55" i="11" s="1"/>
  <c r="AJ55" i="11" s="1"/>
  <c r="AK55" i="11" s="1"/>
  <c r="AL55" i="11" s="1"/>
  <c r="AM55" i="11" s="1"/>
  <c r="AN55" i="11" s="1"/>
  <c r="AO55" i="11" s="1"/>
  <c r="AP55" i="11" s="1"/>
  <c r="AQ55" i="11" s="1"/>
  <c r="AR55" i="11" s="1"/>
  <c r="AS55" i="11" s="1"/>
  <c r="AT55" i="11" s="1"/>
  <c r="AU55" i="11" s="1"/>
  <c r="AV55" i="11" s="1"/>
  <c r="AW55" i="11" s="1"/>
  <c r="AX55" i="11" s="1"/>
  <c r="AY55" i="11" s="1"/>
  <c r="AZ55" i="11" s="1"/>
  <c r="BA55" i="11" s="1"/>
  <c r="BB55" i="11" s="1"/>
  <c r="BC55" i="11" s="1"/>
  <c r="BD55" i="11" s="1"/>
  <c r="BE55" i="11" s="1"/>
  <c r="BF55" i="11" s="1"/>
  <c r="BG55" i="11" s="1"/>
  <c r="BH55" i="11" s="1"/>
  <c r="AJ78" i="11" s="1"/>
  <c r="T57" i="11"/>
  <c r="V57" i="11" s="1"/>
  <c r="W57" i="11" s="1"/>
  <c r="X57" i="11" s="1"/>
  <c r="Y57" i="11" s="1"/>
  <c r="Z57" i="11" s="1"/>
  <c r="AA57" i="11" s="1"/>
  <c r="AB57" i="11" s="1"/>
  <c r="AC57" i="11" s="1"/>
  <c r="AD57" i="11" s="1"/>
  <c r="AE57" i="11" s="1"/>
  <c r="AF57" i="11" s="1"/>
  <c r="AG57" i="11" s="1"/>
  <c r="AH57" i="11" s="1"/>
  <c r="AI57" i="11" s="1"/>
  <c r="AJ57" i="11" s="1"/>
  <c r="AK57" i="11" s="1"/>
  <c r="AL57" i="11" s="1"/>
  <c r="AM57" i="11" s="1"/>
  <c r="AN57" i="11" s="1"/>
  <c r="AO57" i="11" s="1"/>
  <c r="AP57" i="11" s="1"/>
  <c r="AQ57" i="11" s="1"/>
  <c r="AR57" i="11" s="1"/>
  <c r="AS57" i="11" s="1"/>
  <c r="AT57" i="11" s="1"/>
  <c r="AU57" i="11" s="1"/>
  <c r="AV57" i="11" s="1"/>
  <c r="AW57" i="11" s="1"/>
  <c r="AX57" i="11" s="1"/>
  <c r="AY57" i="11" s="1"/>
  <c r="AZ57" i="11" s="1"/>
  <c r="BA57" i="11" s="1"/>
  <c r="BB57" i="11" s="1"/>
  <c r="BC57" i="11" s="1"/>
  <c r="BD57" i="11" s="1"/>
  <c r="BE57" i="11" s="1"/>
  <c r="BF57" i="11" s="1"/>
  <c r="BG57" i="11" s="1"/>
  <c r="BH57" i="11" s="1"/>
  <c r="AJ80" i="11" s="1"/>
  <c r="AJ64" i="11"/>
  <c r="T44" i="11"/>
  <c r="V44" i="11" s="1"/>
  <c r="W44" i="11" s="1"/>
  <c r="X44" i="11" s="1"/>
  <c r="Y44" i="11" s="1"/>
  <c r="Z44" i="11" s="1"/>
  <c r="AA44" i="11" s="1"/>
  <c r="AB44" i="11" s="1"/>
  <c r="AC44" i="11" s="1"/>
  <c r="AD44" i="11" s="1"/>
  <c r="AE44" i="11" s="1"/>
  <c r="AF44" i="11" s="1"/>
  <c r="AG44" i="11" s="1"/>
  <c r="AH44" i="11" s="1"/>
  <c r="AI44" i="11" s="1"/>
  <c r="AJ44" i="11" s="1"/>
  <c r="AK44" i="11" s="1"/>
  <c r="AL44" i="11" s="1"/>
  <c r="AM44" i="11" s="1"/>
  <c r="AN44" i="11" s="1"/>
  <c r="AO44" i="11" s="1"/>
  <c r="AP44" i="11" s="1"/>
  <c r="AQ44" i="11" s="1"/>
  <c r="AR44" i="11" s="1"/>
  <c r="AS44" i="11" s="1"/>
  <c r="AT44" i="11" s="1"/>
  <c r="AU44" i="11" s="1"/>
  <c r="AV44" i="11" s="1"/>
  <c r="AW44" i="11" s="1"/>
  <c r="AX44" i="11" s="1"/>
  <c r="AY44" i="11" s="1"/>
  <c r="AZ44" i="11" s="1"/>
  <c r="BA44" i="11" s="1"/>
  <c r="BB44" i="11" s="1"/>
  <c r="BC44" i="11" s="1"/>
  <c r="BD44" i="11" s="1"/>
  <c r="BE44" i="11" s="1"/>
  <c r="BF44" i="11" s="1"/>
  <c r="BG44" i="11" s="1"/>
  <c r="BH44" i="11" s="1"/>
  <c r="AJ67" i="11" s="1"/>
  <c r="T52" i="11"/>
  <c r="V52" i="11" s="1"/>
  <c r="W52" i="11" s="1"/>
  <c r="X52" i="11" s="1"/>
  <c r="Y52" i="11" s="1"/>
  <c r="Z52" i="11" s="1"/>
  <c r="AA52" i="11" s="1"/>
  <c r="AB52" i="11" s="1"/>
  <c r="AC52" i="11" s="1"/>
  <c r="AD52" i="11" s="1"/>
  <c r="AE52" i="11" s="1"/>
  <c r="AF52" i="11" s="1"/>
  <c r="AG52" i="11" s="1"/>
  <c r="AH52" i="11" s="1"/>
  <c r="AI52" i="11" s="1"/>
  <c r="AJ52" i="11" s="1"/>
  <c r="AK52" i="11" s="1"/>
  <c r="AL52" i="11" s="1"/>
  <c r="AM52" i="11" s="1"/>
  <c r="AN52" i="11" s="1"/>
  <c r="AO52" i="11" s="1"/>
  <c r="AP52" i="11" s="1"/>
  <c r="AQ52" i="11" s="1"/>
  <c r="AR52" i="11" s="1"/>
  <c r="AS52" i="11" s="1"/>
  <c r="AT52" i="11" s="1"/>
  <c r="AU52" i="11" s="1"/>
  <c r="AV52" i="11" s="1"/>
  <c r="AW52" i="11" s="1"/>
  <c r="AX52" i="11" s="1"/>
  <c r="AY52" i="11" s="1"/>
  <c r="AZ52" i="11" s="1"/>
  <c r="BA52" i="11" s="1"/>
  <c r="BB52" i="11" s="1"/>
  <c r="BC52" i="11" s="1"/>
  <c r="BD52" i="11" s="1"/>
  <c r="BE52" i="11" s="1"/>
  <c r="BF52" i="11" s="1"/>
  <c r="BG52" i="11" s="1"/>
  <c r="BH52" i="11" s="1"/>
  <c r="AJ75" i="11" s="1"/>
  <c r="T54" i="11"/>
  <c r="V54" i="11" s="1"/>
  <c r="W54" i="11" s="1"/>
  <c r="X54" i="11" s="1"/>
  <c r="Y54" i="11" s="1"/>
  <c r="Z54" i="11" s="1"/>
  <c r="AA54" i="11" s="1"/>
  <c r="AB54" i="11" s="1"/>
  <c r="AC54" i="11" s="1"/>
  <c r="AD54" i="11" s="1"/>
  <c r="AE54" i="11" s="1"/>
  <c r="AF54" i="11" s="1"/>
  <c r="AG54" i="11" s="1"/>
  <c r="AH54" i="11" s="1"/>
  <c r="AI54" i="11" s="1"/>
  <c r="AJ54" i="11" s="1"/>
  <c r="AK54" i="11" s="1"/>
  <c r="AL54" i="11" s="1"/>
  <c r="AM54" i="11" s="1"/>
  <c r="AN54" i="11" s="1"/>
  <c r="AO54" i="11" s="1"/>
  <c r="AP54" i="11" s="1"/>
  <c r="AQ54" i="11" s="1"/>
  <c r="AR54" i="11" s="1"/>
  <c r="AS54" i="11" s="1"/>
  <c r="AT54" i="11" s="1"/>
  <c r="AU54" i="11" s="1"/>
  <c r="AV54" i="11" s="1"/>
  <c r="AW54" i="11" s="1"/>
  <c r="AX54" i="11" s="1"/>
  <c r="AY54" i="11" s="1"/>
  <c r="AZ54" i="11" s="1"/>
  <c r="BA54" i="11" s="1"/>
  <c r="BB54" i="11" s="1"/>
  <c r="BC54" i="11" s="1"/>
  <c r="BD54" i="11" s="1"/>
  <c r="BE54" i="11" s="1"/>
  <c r="BF54" i="11" s="1"/>
  <c r="BG54" i="11" s="1"/>
  <c r="BH54" i="11" s="1"/>
  <c r="AJ77" i="11" s="1"/>
  <c r="T43" i="11"/>
  <c r="V43" i="11" s="1"/>
  <c r="W43" i="11" s="1"/>
  <c r="X43" i="11" s="1"/>
  <c r="Y43" i="11" s="1"/>
  <c r="Z43" i="11" s="1"/>
  <c r="AA43" i="11" s="1"/>
  <c r="AB43" i="11" s="1"/>
  <c r="AC43" i="11" s="1"/>
  <c r="AD43" i="11" s="1"/>
  <c r="AE43" i="11" s="1"/>
  <c r="AF43" i="11" s="1"/>
  <c r="AG43" i="11" s="1"/>
  <c r="AH43" i="11" s="1"/>
  <c r="AI43" i="11" s="1"/>
  <c r="AJ43" i="11" s="1"/>
  <c r="AK43" i="11" s="1"/>
  <c r="AL43" i="11" s="1"/>
  <c r="AM43" i="11" s="1"/>
  <c r="AN43" i="11" s="1"/>
  <c r="AO43" i="11" s="1"/>
  <c r="AP43" i="11" s="1"/>
  <c r="AQ43" i="11" s="1"/>
  <c r="AR43" i="11" s="1"/>
  <c r="AS43" i="11" s="1"/>
  <c r="AT43" i="11" s="1"/>
  <c r="AU43" i="11" s="1"/>
  <c r="AV43" i="11" s="1"/>
  <c r="AW43" i="11" s="1"/>
  <c r="AX43" i="11" s="1"/>
  <c r="AY43" i="11" s="1"/>
  <c r="AZ43" i="11" s="1"/>
  <c r="BA43" i="11" s="1"/>
  <c r="BB43" i="11" s="1"/>
  <c r="BC43" i="11" s="1"/>
  <c r="BD43" i="11" s="1"/>
  <c r="BE43" i="11" s="1"/>
  <c r="BF43" i="11" s="1"/>
  <c r="BG43" i="11" s="1"/>
  <c r="BH43" i="11" s="1"/>
  <c r="AJ66" i="11" s="1"/>
  <c r="T46" i="11"/>
  <c r="V46" i="11" s="1"/>
  <c r="W46" i="11" s="1"/>
  <c r="X46" i="11" s="1"/>
  <c r="Y46" i="11" s="1"/>
  <c r="Z46" i="11" s="1"/>
  <c r="AA46" i="11" s="1"/>
  <c r="AB46" i="11" s="1"/>
  <c r="AC46" i="11" s="1"/>
  <c r="AD46" i="11" s="1"/>
  <c r="AE46" i="11" s="1"/>
  <c r="AF46" i="11" s="1"/>
  <c r="AG46" i="11" s="1"/>
  <c r="AH46" i="11" s="1"/>
  <c r="AI46" i="11" s="1"/>
  <c r="AJ46" i="11" s="1"/>
  <c r="AK46" i="11" s="1"/>
  <c r="AL46" i="11" s="1"/>
  <c r="AM46" i="11" s="1"/>
  <c r="AN46" i="11" s="1"/>
  <c r="AO46" i="11" s="1"/>
  <c r="AP46" i="11" s="1"/>
  <c r="AQ46" i="11" s="1"/>
  <c r="AR46" i="11" s="1"/>
  <c r="AS46" i="11" s="1"/>
  <c r="AT46" i="11" s="1"/>
  <c r="AU46" i="11" s="1"/>
  <c r="AV46" i="11" s="1"/>
  <c r="AW46" i="11" s="1"/>
  <c r="AX46" i="11" s="1"/>
  <c r="AY46" i="11" s="1"/>
  <c r="AZ46" i="11" s="1"/>
  <c r="BA46" i="11" s="1"/>
  <c r="BB46" i="11" s="1"/>
  <c r="BC46" i="11" s="1"/>
  <c r="BD46" i="11" s="1"/>
  <c r="BE46" i="11" s="1"/>
  <c r="BF46" i="11" s="1"/>
  <c r="BG46" i="11" s="1"/>
  <c r="BH46" i="11" s="1"/>
  <c r="AJ69" i="11" s="1"/>
  <c r="T51" i="11"/>
  <c r="V51" i="11" s="1"/>
  <c r="W51" i="11" s="1"/>
  <c r="X51" i="11" s="1"/>
  <c r="Y51" i="11" s="1"/>
  <c r="Z51" i="11" s="1"/>
  <c r="AA51" i="11" s="1"/>
  <c r="AB51" i="11" s="1"/>
  <c r="AC51" i="11" s="1"/>
  <c r="AD51" i="11" s="1"/>
  <c r="AE51" i="11" s="1"/>
  <c r="AF51" i="11" s="1"/>
  <c r="AG51" i="11" s="1"/>
  <c r="AH51" i="11" s="1"/>
  <c r="AI51" i="11" s="1"/>
  <c r="AJ51" i="11" s="1"/>
  <c r="AK51" i="11" s="1"/>
  <c r="AL51" i="11" s="1"/>
  <c r="AM51" i="11" s="1"/>
  <c r="AN51" i="11" s="1"/>
  <c r="AO51" i="11" s="1"/>
  <c r="AP51" i="11" s="1"/>
  <c r="AQ51" i="11" s="1"/>
  <c r="AR51" i="11" s="1"/>
  <c r="AS51" i="11" s="1"/>
  <c r="AT51" i="11" s="1"/>
  <c r="AU51" i="11" s="1"/>
  <c r="AV51" i="11" s="1"/>
  <c r="AW51" i="11" s="1"/>
  <c r="AX51" i="11" s="1"/>
  <c r="AY51" i="11" s="1"/>
  <c r="AZ51" i="11" s="1"/>
  <c r="BA51" i="11" s="1"/>
  <c r="BB51" i="11" s="1"/>
  <c r="BC51" i="11" s="1"/>
  <c r="BD51" i="11" s="1"/>
  <c r="BE51" i="11" s="1"/>
  <c r="BF51" i="11" s="1"/>
  <c r="BG51" i="11" s="1"/>
  <c r="BH51" i="11" s="1"/>
  <c r="AJ74" i="11" s="1"/>
  <c r="AJ88" i="11"/>
  <c r="AK88" i="11"/>
  <c r="AJ89" i="11"/>
  <c r="AK89" i="11"/>
  <c r="AJ90" i="11"/>
  <c r="AK90" i="11"/>
  <c r="AJ91" i="11"/>
  <c r="AK91" i="11"/>
  <c r="AJ92" i="11"/>
  <c r="AK92" i="11"/>
  <c r="AJ93" i="11"/>
  <c r="AK93" i="11"/>
  <c r="AJ94" i="11"/>
  <c r="AK94" i="11"/>
  <c r="AJ95" i="11"/>
  <c r="AK95" i="11"/>
  <c r="AJ96" i="11"/>
  <c r="AK96" i="11"/>
  <c r="AJ97" i="11"/>
  <c r="AK97" i="11"/>
  <c r="AJ98" i="11"/>
  <c r="AK98" i="11"/>
  <c r="AJ99" i="11"/>
  <c r="AK99" i="11"/>
  <c r="AJ100" i="11"/>
  <c r="AK100" i="11"/>
  <c r="AJ101" i="11"/>
  <c r="AK101" i="11"/>
  <c r="AJ102" i="11"/>
  <c r="AK102" i="11"/>
  <c r="AJ103" i="11"/>
  <c r="AK103" i="11"/>
  <c r="AJ104" i="11"/>
  <c r="AK104" i="11"/>
  <c r="AJ105" i="11"/>
  <c r="AJ107" i="11" s="1"/>
  <c r="AK105" i="11"/>
  <c r="AK107" i="11" s="1"/>
  <c r="AK87" i="11"/>
  <c r="AJ87" i="11"/>
  <c r="F9" i="9"/>
  <c r="Y19" i="11"/>
  <c r="Z19" i="11" s="1"/>
  <c r="AA19" i="11" s="1"/>
  <c r="AB19" i="11" s="1"/>
  <c r="Z27" i="11"/>
  <c r="AA27" i="11" s="1"/>
  <c r="AB27" i="11" s="1"/>
  <c r="Y20" i="11"/>
  <c r="Z20" i="11" s="1"/>
  <c r="AA20" i="11" s="1"/>
  <c r="AB20" i="11" s="1"/>
  <c r="Y21" i="11"/>
  <c r="Z21" i="11" s="1"/>
  <c r="AA21" i="11" s="1"/>
  <c r="AB21" i="11" s="1"/>
  <c r="Y22" i="11"/>
  <c r="Z22" i="11" s="1"/>
  <c r="AA22" i="11" s="1"/>
  <c r="AB22" i="11" s="1"/>
  <c r="Y23" i="11"/>
  <c r="Z23" i="11" s="1"/>
  <c r="AA23" i="11" s="1"/>
  <c r="AB23" i="11" s="1"/>
  <c r="Y24" i="11"/>
  <c r="Z24" i="11" s="1"/>
  <c r="AA24" i="11" s="1"/>
  <c r="AB24" i="11" s="1"/>
  <c r="Y25" i="11"/>
  <c r="Z25" i="11" s="1"/>
  <c r="AA25" i="11" s="1"/>
  <c r="AB25" i="11" s="1"/>
  <c r="Y26" i="11"/>
  <c r="Z26" i="11" s="1"/>
  <c r="AA26" i="11" s="1"/>
  <c r="AB26" i="11" s="1"/>
  <c r="Y28" i="11"/>
  <c r="Z28" i="11" s="1"/>
  <c r="AA28" i="11" s="1"/>
  <c r="AB28" i="11" s="1"/>
  <c r="Y29" i="11"/>
  <c r="Z29" i="11" s="1"/>
  <c r="AA29" i="11" s="1"/>
  <c r="AB29" i="11" s="1"/>
  <c r="Y30" i="11"/>
  <c r="Z30" i="11" s="1"/>
  <c r="AA30" i="11" s="1"/>
  <c r="AB30" i="11" s="1"/>
  <c r="Y31" i="11"/>
  <c r="Z31" i="11" s="1"/>
  <c r="AA31" i="11" s="1"/>
  <c r="AB31" i="11" s="1"/>
  <c r="Y32" i="11"/>
  <c r="Z32" i="11" s="1"/>
  <c r="AA32" i="11" s="1"/>
  <c r="AB32" i="11" s="1"/>
  <c r="Y33" i="11"/>
  <c r="Z33" i="11" s="1"/>
  <c r="AA33" i="11" s="1"/>
  <c r="AB33" i="11" s="1"/>
  <c r="Y34" i="11"/>
  <c r="Z34" i="11" s="1"/>
  <c r="AA34" i="11" s="1"/>
  <c r="AB34" i="11" s="1"/>
  <c r="Y35" i="11"/>
  <c r="Z35" i="11" s="1"/>
  <c r="AA35" i="11" s="1"/>
  <c r="AB35" i="11" s="1"/>
  <c r="Y36" i="11"/>
  <c r="Z36" i="11" s="1"/>
  <c r="AA36" i="11" s="1"/>
  <c r="AB36" i="11" s="1"/>
  <c r="Y18" i="11"/>
  <c r="Z18" i="11" s="1"/>
  <c r="AA18" i="11" s="1"/>
  <c r="AB18" i="11" s="1"/>
  <c r="AJ72" i="11" l="1"/>
  <c r="V53" i="11"/>
  <c r="W53" i="11" s="1"/>
  <c r="X53" i="11" s="1"/>
  <c r="Y53" i="11" s="1"/>
  <c r="Z53" i="11" s="1"/>
  <c r="AA53" i="11" s="1"/>
  <c r="AB53" i="11" s="1"/>
  <c r="AC53" i="11" s="1"/>
  <c r="AD53" i="11" s="1"/>
  <c r="AE53" i="11" s="1"/>
  <c r="AF53" i="11" s="1"/>
  <c r="AG53" i="11" s="1"/>
  <c r="AH53" i="11" s="1"/>
  <c r="AI53" i="11" s="1"/>
  <c r="AJ53" i="11" s="1"/>
  <c r="AK53" i="11" s="1"/>
  <c r="AL53" i="11" s="1"/>
  <c r="AM53" i="11" s="1"/>
  <c r="AN53" i="11" s="1"/>
  <c r="AO53" i="11" s="1"/>
  <c r="AP53" i="11" s="1"/>
  <c r="AQ53" i="11" s="1"/>
  <c r="AR53" i="11" s="1"/>
  <c r="AS53" i="11" s="1"/>
  <c r="AT53" i="11" s="1"/>
  <c r="AU53" i="11" s="1"/>
  <c r="AV53" i="11" s="1"/>
  <c r="AW53" i="11" s="1"/>
  <c r="AX53" i="11" s="1"/>
  <c r="AY53" i="11" s="1"/>
  <c r="AZ53" i="11" s="1"/>
  <c r="BA53" i="11" s="1"/>
  <c r="BB53" i="11" s="1"/>
  <c r="BC53" i="11" s="1"/>
  <c r="BD53" i="11" s="1"/>
  <c r="BE53" i="11" s="1"/>
  <c r="BF53" i="11" s="1"/>
  <c r="BG53" i="11" s="1"/>
  <c r="BH53" i="11" s="1"/>
  <c r="AJ76" i="11" s="1"/>
  <c r="E10" i="9"/>
  <c r="F10" i="9"/>
  <c r="D10" i="9"/>
  <c r="S31" i="5"/>
  <c r="N31" i="5"/>
  <c r="O31" i="5"/>
  <c r="P31" i="5"/>
  <c r="Q31" i="5"/>
  <c r="R31" i="5"/>
  <c r="M31" i="5"/>
  <c r="E9" i="9"/>
  <c r="D9" i="9"/>
  <c r="D345" i="6"/>
  <c r="D346" i="6"/>
  <c r="D347" i="6"/>
  <c r="D348" i="6"/>
  <c r="D349" i="6"/>
  <c r="D35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R66" i="6"/>
  <c r="Q66" i="6"/>
  <c r="P66" i="6"/>
  <c r="W66" i="6"/>
  <c r="V66" i="6"/>
  <c r="U66" i="6"/>
  <c r="M66" i="6"/>
  <c r="L66" i="6"/>
  <c r="K66" i="6"/>
  <c r="G105" i="8" l="1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L171" i="8" l="1"/>
  <c r="T169" i="8"/>
  <c r="L167" i="8"/>
  <c r="L161" i="8"/>
  <c r="T159" i="8"/>
  <c r="P156" i="8"/>
  <c r="P172" i="8"/>
  <c r="X164" i="8"/>
  <c r="T163" i="8"/>
  <c r="X162" i="8"/>
  <c r="T161" i="8"/>
  <c r="X166" i="8"/>
  <c r="L165" i="8"/>
  <c r="X156" i="8"/>
  <c r="O172" i="8"/>
  <c r="T153" i="8"/>
  <c r="L153" i="8"/>
  <c r="H152" i="8"/>
  <c r="L151" i="8"/>
  <c r="P148" i="8"/>
  <c r="H148" i="8"/>
  <c r="P146" i="8"/>
  <c r="T145" i="8"/>
  <c r="L143" i="8"/>
  <c r="I163" i="8"/>
  <c r="Y161" i="8"/>
  <c r="I157" i="8"/>
  <c r="U146" i="8"/>
  <c r="T172" i="8"/>
  <c r="X169" i="8"/>
  <c r="S172" i="8"/>
  <c r="K172" i="8"/>
  <c r="W169" i="8"/>
  <c r="O169" i="8"/>
  <c r="G169" i="8"/>
  <c r="S166" i="8"/>
  <c r="K166" i="8"/>
  <c r="W165" i="8"/>
  <c r="W163" i="8"/>
  <c r="O163" i="8"/>
  <c r="G163" i="8"/>
  <c r="S162" i="8"/>
  <c r="G161" i="8"/>
  <c r="W159" i="8"/>
  <c r="O159" i="8"/>
  <c r="G151" i="8"/>
  <c r="W149" i="8"/>
  <c r="S148" i="8"/>
  <c r="S140" i="8"/>
  <c r="E105" i="8"/>
  <c r="F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D105" i="8"/>
  <c r="AL138" i="8"/>
  <c r="AL172" i="8" s="1"/>
  <c r="AK138" i="8"/>
  <c r="AK172" i="8" s="1"/>
  <c r="AJ138" i="8"/>
  <c r="AJ172" i="8" s="1"/>
  <c r="AI138" i="8"/>
  <c r="AH138" i="8"/>
  <c r="AG138" i="8"/>
  <c r="AF138" i="8"/>
  <c r="X172" i="8" s="1"/>
  <c r="AE138" i="8"/>
  <c r="AE172" i="8" s="1"/>
  <c r="AD138" i="8"/>
  <c r="AD172" i="8" s="1"/>
  <c r="AC138" i="8"/>
  <c r="AC172" i="8" s="1"/>
  <c r="AB138" i="8"/>
  <c r="AB172" i="8" s="1"/>
  <c r="AA138" i="8"/>
  <c r="E138" i="8"/>
  <c r="E172" i="8" s="1"/>
  <c r="AL137" i="8"/>
  <c r="AL171" i="8" s="1"/>
  <c r="AK137" i="8"/>
  <c r="AK171" i="8" s="1"/>
  <c r="AJ137" i="8"/>
  <c r="AJ171" i="8" s="1"/>
  <c r="AI137" i="8"/>
  <c r="AI171" i="8" s="1"/>
  <c r="AH137" i="8"/>
  <c r="AH171" i="8" s="1"/>
  <c r="AG137" i="8"/>
  <c r="AG171" i="8" s="1"/>
  <c r="AF137" i="8"/>
  <c r="O171" i="8" s="1"/>
  <c r="AE137" i="8"/>
  <c r="AE171" i="8" s="1"/>
  <c r="AD137" i="8"/>
  <c r="AD171" i="8" s="1"/>
  <c r="AC137" i="8"/>
  <c r="AC171" i="8" s="1"/>
  <c r="AB137" i="8"/>
  <c r="AB171" i="8" s="1"/>
  <c r="AA137" i="8"/>
  <c r="AA171" i="8" s="1"/>
  <c r="E137" i="8"/>
  <c r="E171" i="8" s="1"/>
  <c r="AL136" i="8"/>
  <c r="AL170" i="8" s="1"/>
  <c r="AK136" i="8"/>
  <c r="AJ136" i="8"/>
  <c r="AI136" i="8"/>
  <c r="AH136" i="8"/>
  <c r="AG136" i="8"/>
  <c r="AF136" i="8"/>
  <c r="H170" i="8" s="1"/>
  <c r="AE136" i="8"/>
  <c r="AE170" i="8" s="1"/>
  <c r="AD136" i="8"/>
  <c r="AD170" i="8" s="1"/>
  <c r="AC136" i="8"/>
  <c r="AB136" i="8"/>
  <c r="AA136" i="8"/>
  <c r="E136" i="8"/>
  <c r="E170" i="8" s="1"/>
  <c r="AL135" i="8"/>
  <c r="AL169" i="8" s="1"/>
  <c r="AK135" i="8"/>
  <c r="AK169" i="8" s="1"/>
  <c r="AJ135" i="8"/>
  <c r="AJ169" i="8" s="1"/>
  <c r="AI135" i="8"/>
  <c r="AI169" i="8" s="1"/>
  <c r="AH135" i="8"/>
  <c r="AG135" i="8"/>
  <c r="AG169" i="8" s="1"/>
  <c r="AF135" i="8"/>
  <c r="AE135" i="8"/>
  <c r="AE169" i="8" s="1"/>
  <c r="AD135" i="8"/>
  <c r="AD169" i="8" s="1"/>
  <c r="AC135" i="8"/>
  <c r="AC169" i="8" s="1"/>
  <c r="AB135" i="8"/>
  <c r="AB169" i="8" s="1"/>
  <c r="AA135" i="8"/>
  <c r="AA169" i="8" s="1"/>
  <c r="E135" i="8"/>
  <c r="E169" i="8" s="1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E134" i="8"/>
  <c r="E168" i="8" s="1"/>
  <c r="AL133" i="8"/>
  <c r="AL167" i="8" s="1"/>
  <c r="AK133" i="8"/>
  <c r="AK167" i="8" s="1"/>
  <c r="AJ133" i="8"/>
  <c r="AI133" i="8"/>
  <c r="AH133" i="8"/>
  <c r="AG133" i="8"/>
  <c r="AF133" i="8"/>
  <c r="AE133" i="8"/>
  <c r="AE167" i="8" s="1"/>
  <c r="AD133" i="8"/>
  <c r="AD167" i="8" s="1"/>
  <c r="AC133" i="8"/>
  <c r="AC167" i="8" s="1"/>
  <c r="AB133" i="8"/>
  <c r="AA133" i="8"/>
  <c r="E133" i="8"/>
  <c r="E167" i="8" s="1"/>
  <c r="AL132" i="8"/>
  <c r="AL166" i="8" s="1"/>
  <c r="AK132" i="8"/>
  <c r="AK166" i="8" s="1"/>
  <c r="AJ132" i="8"/>
  <c r="AJ166" i="8" s="1"/>
  <c r="AI132" i="8"/>
  <c r="AI166" i="8" s="1"/>
  <c r="AH132" i="8"/>
  <c r="AH166" i="8" s="1"/>
  <c r="AG132" i="8"/>
  <c r="AF132" i="8"/>
  <c r="P166" i="8" s="1"/>
  <c r="AE132" i="8"/>
  <c r="AE166" i="8" s="1"/>
  <c r="AD132" i="8"/>
  <c r="AD166" i="8" s="1"/>
  <c r="AC132" i="8"/>
  <c r="AC166" i="8" s="1"/>
  <c r="AB132" i="8"/>
  <c r="AB166" i="8" s="1"/>
  <c r="AA132" i="8"/>
  <c r="AA166" i="8" s="1"/>
  <c r="E132" i="8"/>
  <c r="E166" i="8" s="1"/>
  <c r="AL131" i="8"/>
  <c r="AK131" i="8"/>
  <c r="AJ131" i="8"/>
  <c r="AI131" i="8"/>
  <c r="AH131" i="8"/>
  <c r="AG131" i="8"/>
  <c r="AF131" i="8"/>
  <c r="T165" i="8" s="1"/>
  <c r="AE131" i="8"/>
  <c r="AE165" i="8" s="1"/>
  <c r="AD131" i="8"/>
  <c r="AC131" i="8"/>
  <c r="AB131" i="8"/>
  <c r="AA131" i="8"/>
  <c r="E131" i="8"/>
  <c r="E165" i="8" s="1"/>
  <c r="AL130" i="8"/>
  <c r="AL164" i="8" s="1"/>
  <c r="AK130" i="8"/>
  <c r="AK164" i="8" s="1"/>
  <c r="AJ130" i="8"/>
  <c r="AJ164" i="8" s="1"/>
  <c r="AI130" i="8"/>
  <c r="AH130" i="8"/>
  <c r="AG130" i="8"/>
  <c r="AF130" i="8"/>
  <c r="P164" i="8" s="1"/>
  <c r="AE130" i="8"/>
  <c r="AE164" i="8" s="1"/>
  <c r="AD130" i="8"/>
  <c r="AD164" i="8" s="1"/>
  <c r="AC130" i="8"/>
  <c r="AC164" i="8" s="1"/>
  <c r="AB130" i="8"/>
  <c r="AB164" i="8" s="1"/>
  <c r="AA130" i="8"/>
  <c r="E130" i="8"/>
  <c r="E164" i="8" s="1"/>
  <c r="AL129" i="8"/>
  <c r="AL163" i="8" s="1"/>
  <c r="AK129" i="8"/>
  <c r="AK163" i="8" s="1"/>
  <c r="AJ129" i="8"/>
  <c r="AJ163" i="8" s="1"/>
  <c r="AI129" i="8"/>
  <c r="AI163" i="8" s="1"/>
  <c r="AH129" i="8"/>
  <c r="AH163" i="8" s="1"/>
  <c r="AG129" i="8"/>
  <c r="AG163" i="8" s="1"/>
  <c r="AF129" i="8"/>
  <c r="L163" i="8" s="1"/>
  <c r="AE129" i="8"/>
  <c r="AE163" i="8" s="1"/>
  <c r="AD129" i="8"/>
  <c r="AD163" i="8" s="1"/>
  <c r="AC129" i="8"/>
  <c r="AC163" i="8" s="1"/>
  <c r="AB129" i="8"/>
  <c r="AB163" i="8" s="1"/>
  <c r="AA129" i="8"/>
  <c r="AA163" i="8" s="1"/>
  <c r="E129" i="8"/>
  <c r="E163" i="8" s="1"/>
  <c r="AL128" i="8"/>
  <c r="AL162" i="8" s="1"/>
  <c r="AK128" i="8"/>
  <c r="AJ128" i="8"/>
  <c r="AI128" i="8"/>
  <c r="AH128" i="8"/>
  <c r="AG128" i="8"/>
  <c r="AF128" i="8"/>
  <c r="AE128" i="8"/>
  <c r="AE162" i="8" s="1"/>
  <c r="AD128" i="8"/>
  <c r="AD162" i="8" s="1"/>
  <c r="AC128" i="8"/>
  <c r="AB128" i="8"/>
  <c r="AA128" i="8"/>
  <c r="E128" i="8"/>
  <c r="E162" i="8" s="1"/>
  <c r="AL127" i="8"/>
  <c r="AL161" i="8" s="1"/>
  <c r="AK127" i="8"/>
  <c r="AK161" i="8" s="1"/>
  <c r="AJ127" i="8"/>
  <c r="AJ161" i="8" s="1"/>
  <c r="AI127" i="8"/>
  <c r="AI161" i="8" s="1"/>
  <c r="AH127" i="8"/>
  <c r="AG127" i="8"/>
  <c r="AF127" i="8"/>
  <c r="AE127" i="8"/>
  <c r="AE161" i="8" s="1"/>
  <c r="AD127" i="8"/>
  <c r="AD161" i="8" s="1"/>
  <c r="AC127" i="8"/>
  <c r="AC161" i="8" s="1"/>
  <c r="AB127" i="8"/>
  <c r="AB161" i="8" s="1"/>
  <c r="AA127" i="8"/>
  <c r="AA161" i="8" s="1"/>
  <c r="E127" i="8"/>
  <c r="E161" i="8" s="1"/>
  <c r="AL126" i="8"/>
  <c r="AK126" i="8"/>
  <c r="AJ126" i="8"/>
  <c r="AI126" i="8"/>
  <c r="AH126" i="8"/>
  <c r="AG126" i="8"/>
  <c r="AF126" i="8"/>
  <c r="X160" i="8" s="1"/>
  <c r="AE126" i="8"/>
  <c r="AD126" i="8"/>
  <c r="AC126" i="8"/>
  <c r="AB126" i="8"/>
  <c r="AA126" i="8"/>
  <c r="E126" i="8"/>
  <c r="E160" i="8" s="1"/>
  <c r="AL125" i="8"/>
  <c r="AL159" i="8" s="1"/>
  <c r="AK125" i="8"/>
  <c r="AK159" i="8" s="1"/>
  <c r="AJ125" i="8"/>
  <c r="AI125" i="8"/>
  <c r="AH125" i="8"/>
  <c r="AG125" i="8"/>
  <c r="AF125" i="8"/>
  <c r="AE125" i="8"/>
  <c r="AE159" i="8" s="1"/>
  <c r="AD125" i="8"/>
  <c r="AD159" i="8" s="1"/>
  <c r="AC125" i="8"/>
  <c r="AC159" i="8" s="1"/>
  <c r="AB125" i="8"/>
  <c r="AA125" i="8"/>
  <c r="E125" i="8"/>
  <c r="E159" i="8" s="1"/>
  <c r="AL124" i="8"/>
  <c r="AK124" i="8"/>
  <c r="AJ124" i="8"/>
  <c r="AI124" i="8"/>
  <c r="AH124" i="8"/>
  <c r="AE124" i="8"/>
  <c r="AD124" i="8"/>
  <c r="AC124" i="8"/>
  <c r="AB124" i="8"/>
  <c r="AA124" i="8"/>
  <c r="E124" i="8"/>
  <c r="E158" i="8" s="1"/>
  <c r="AL123" i="8"/>
  <c r="AL157" i="8" s="1"/>
  <c r="AK123" i="8"/>
  <c r="AK157" i="8" s="1"/>
  <c r="AJ123" i="8"/>
  <c r="AI123" i="8"/>
  <c r="AH123" i="8"/>
  <c r="AG123" i="8"/>
  <c r="AF123" i="8"/>
  <c r="AE123" i="8"/>
  <c r="AE157" i="8" s="1"/>
  <c r="AD123" i="8"/>
  <c r="AD157" i="8" s="1"/>
  <c r="AC123" i="8"/>
  <c r="AC157" i="8" s="1"/>
  <c r="AB123" i="8"/>
  <c r="AA123" i="8"/>
  <c r="E123" i="8"/>
  <c r="E157" i="8" s="1"/>
  <c r="AL122" i="8"/>
  <c r="AL156" i="8" s="1"/>
  <c r="AK122" i="8"/>
  <c r="AK156" i="8" s="1"/>
  <c r="AJ122" i="8"/>
  <c r="AJ156" i="8" s="1"/>
  <c r="AI122" i="8"/>
  <c r="AI156" i="8" s="1"/>
  <c r="AH122" i="8"/>
  <c r="AH156" i="8" s="1"/>
  <c r="AG122" i="8"/>
  <c r="AF122" i="8"/>
  <c r="AE122" i="8"/>
  <c r="AE156" i="8" s="1"/>
  <c r="AD122" i="8"/>
  <c r="AD156" i="8" s="1"/>
  <c r="AC122" i="8"/>
  <c r="AC156" i="8" s="1"/>
  <c r="AB122" i="8"/>
  <c r="AB156" i="8" s="1"/>
  <c r="AA122" i="8"/>
  <c r="AA156" i="8" s="1"/>
  <c r="E122" i="8"/>
  <c r="E156" i="8" s="1"/>
  <c r="AL121" i="8"/>
  <c r="AK121" i="8"/>
  <c r="AJ121" i="8"/>
  <c r="AI121" i="8"/>
  <c r="AH121" i="8"/>
  <c r="AG121" i="8"/>
  <c r="AF121" i="8"/>
  <c r="AE121" i="8"/>
  <c r="AE155" i="8" s="1"/>
  <c r="AD121" i="8"/>
  <c r="AC121" i="8"/>
  <c r="AB121" i="8"/>
  <c r="AA121" i="8"/>
  <c r="E121" i="8"/>
  <c r="E155" i="8" s="1"/>
  <c r="AL120" i="8"/>
  <c r="AL154" i="8" s="1"/>
  <c r="AK120" i="8"/>
  <c r="AK154" i="8" s="1"/>
  <c r="AJ120" i="8"/>
  <c r="AJ154" i="8" s="1"/>
  <c r="AI120" i="8"/>
  <c r="AH120" i="8"/>
  <c r="AG120" i="8"/>
  <c r="AF120" i="8"/>
  <c r="X154" i="8" s="1"/>
  <c r="AE120" i="8"/>
  <c r="AE154" i="8" s="1"/>
  <c r="AD120" i="8"/>
  <c r="AD154" i="8" s="1"/>
  <c r="AC120" i="8"/>
  <c r="AC154" i="8" s="1"/>
  <c r="AB120" i="8"/>
  <c r="AB154" i="8" s="1"/>
  <c r="AA120" i="8"/>
  <c r="E120" i="8"/>
  <c r="E154" i="8" s="1"/>
  <c r="AL119" i="8"/>
  <c r="AL153" i="8" s="1"/>
  <c r="AK119" i="8"/>
  <c r="AK153" i="8" s="1"/>
  <c r="AJ119" i="8"/>
  <c r="AJ153" i="8" s="1"/>
  <c r="AI119" i="8"/>
  <c r="AI153" i="8" s="1"/>
  <c r="AH119" i="8"/>
  <c r="AH153" i="8" s="1"/>
  <c r="AG119" i="8"/>
  <c r="AG153" i="8" s="1"/>
  <c r="AF119" i="8"/>
  <c r="AE119" i="8"/>
  <c r="AE153" i="8" s="1"/>
  <c r="AD119" i="8"/>
  <c r="AD153" i="8" s="1"/>
  <c r="AC119" i="8"/>
  <c r="AC153" i="8" s="1"/>
  <c r="AB119" i="8"/>
  <c r="AB153" i="8" s="1"/>
  <c r="AA119" i="8"/>
  <c r="AA153" i="8" s="1"/>
  <c r="E119" i="8"/>
  <c r="E153" i="8" s="1"/>
  <c r="AL118" i="8"/>
  <c r="AL152" i="8" s="1"/>
  <c r="AK118" i="8"/>
  <c r="AJ118" i="8"/>
  <c r="AI118" i="8"/>
  <c r="AH118" i="8"/>
  <c r="AG118" i="8"/>
  <c r="AF118" i="8"/>
  <c r="K152" i="8" s="1"/>
  <c r="AE118" i="8"/>
  <c r="AE152" i="8" s="1"/>
  <c r="AD118" i="8"/>
  <c r="AD152" i="8" s="1"/>
  <c r="AC118" i="8"/>
  <c r="AB118" i="8"/>
  <c r="AA118" i="8"/>
  <c r="E118" i="8"/>
  <c r="E152" i="8" s="1"/>
  <c r="AL117" i="8"/>
  <c r="AL151" i="8" s="1"/>
  <c r="AK117" i="8"/>
  <c r="AK151" i="8" s="1"/>
  <c r="AJ117" i="8"/>
  <c r="AJ151" i="8" s="1"/>
  <c r="AI117" i="8"/>
  <c r="AI151" i="8" s="1"/>
  <c r="AH117" i="8"/>
  <c r="AG117" i="8"/>
  <c r="AF117" i="8"/>
  <c r="AE117" i="8"/>
  <c r="AE151" i="8" s="1"/>
  <c r="AD117" i="8"/>
  <c r="AD151" i="8" s="1"/>
  <c r="AC117" i="8"/>
  <c r="AC151" i="8" s="1"/>
  <c r="AB117" i="8"/>
  <c r="AB151" i="8" s="1"/>
  <c r="AA117" i="8"/>
  <c r="AA151" i="8" s="1"/>
  <c r="E117" i="8"/>
  <c r="E151" i="8" s="1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E116" i="8"/>
  <c r="E150" i="8" s="1"/>
  <c r="AL115" i="8"/>
  <c r="AL149" i="8" s="1"/>
  <c r="AK115" i="8"/>
  <c r="AK149" i="8" s="1"/>
  <c r="AJ115" i="8"/>
  <c r="AI115" i="8"/>
  <c r="AH115" i="8"/>
  <c r="AG115" i="8"/>
  <c r="AF115" i="8"/>
  <c r="L149" i="8" s="1"/>
  <c r="AE115" i="8"/>
  <c r="AE149" i="8" s="1"/>
  <c r="AD115" i="8"/>
  <c r="AD149" i="8" s="1"/>
  <c r="AC115" i="8"/>
  <c r="AC149" i="8" s="1"/>
  <c r="AB115" i="8"/>
  <c r="AA115" i="8"/>
  <c r="E115" i="8"/>
  <c r="E149" i="8" s="1"/>
  <c r="AL114" i="8"/>
  <c r="AL148" i="8" s="1"/>
  <c r="AK114" i="8"/>
  <c r="AK148" i="8" s="1"/>
  <c r="AJ114" i="8"/>
  <c r="AJ148" i="8" s="1"/>
  <c r="AI114" i="8"/>
  <c r="AI148" i="8" s="1"/>
  <c r="AH114" i="8"/>
  <c r="AH148" i="8" s="1"/>
  <c r="AG114" i="8"/>
  <c r="AF114" i="8"/>
  <c r="AE114" i="8"/>
  <c r="AE148" i="8" s="1"/>
  <c r="AD114" i="8"/>
  <c r="AD148" i="8" s="1"/>
  <c r="AC114" i="8"/>
  <c r="AC148" i="8" s="1"/>
  <c r="AB114" i="8"/>
  <c r="AB148" i="8" s="1"/>
  <c r="AA114" i="8"/>
  <c r="AA148" i="8" s="1"/>
  <c r="E114" i="8"/>
  <c r="E148" i="8" s="1"/>
  <c r="AL113" i="8"/>
  <c r="AK113" i="8"/>
  <c r="AJ113" i="8"/>
  <c r="AI113" i="8"/>
  <c r="AH113" i="8"/>
  <c r="AG113" i="8"/>
  <c r="AF113" i="8"/>
  <c r="AE113" i="8"/>
  <c r="AE147" i="8" s="1"/>
  <c r="AD113" i="8"/>
  <c r="AC113" i="8"/>
  <c r="AB113" i="8"/>
  <c r="AA113" i="8"/>
  <c r="E113" i="8"/>
  <c r="E147" i="8" s="1"/>
  <c r="AL112" i="8"/>
  <c r="AL146" i="8" s="1"/>
  <c r="AK112" i="8"/>
  <c r="AK146" i="8" s="1"/>
  <c r="AJ112" i="8"/>
  <c r="AJ146" i="8" s="1"/>
  <c r="AI112" i="8"/>
  <c r="AH112" i="8"/>
  <c r="AG112" i="8"/>
  <c r="AF112" i="8"/>
  <c r="AE112" i="8"/>
  <c r="AE146" i="8" s="1"/>
  <c r="AD112" i="8"/>
  <c r="AD146" i="8" s="1"/>
  <c r="AC112" i="8"/>
  <c r="AC146" i="8" s="1"/>
  <c r="AB112" i="8"/>
  <c r="AB146" i="8" s="1"/>
  <c r="AA112" i="8"/>
  <c r="E112" i="8"/>
  <c r="E146" i="8" s="1"/>
  <c r="AL111" i="8"/>
  <c r="AL145" i="8" s="1"/>
  <c r="AK111" i="8"/>
  <c r="AK145" i="8" s="1"/>
  <c r="AJ111" i="8"/>
  <c r="AJ145" i="8" s="1"/>
  <c r="AI111" i="8"/>
  <c r="AI145" i="8" s="1"/>
  <c r="AH111" i="8"/>
  <c r="AH145" i="8" s="1"/>
  <c r="AG111" i="8"/>
  <c r="AG145" i="8" s="1"/>
  <c r="AF111" i="8"/>
  <c r="AE111" i="8"/>
  <c r="AE145" i="8" s="1"/>
  <c r="AD111" i="8"/>
  <c r="AD145" i="8" s="1"/>
  <c r="AC111" i="8"/>
  <c r="AC145" i="8" s="1"/>
  <c r="AB111" i="8"/>
  <c r="AB145" i="8" s="1"/>
  <c r="AA111" i="8"/>
  <c r="AA145" i="8" s="1"/>
  <c r="E111" i="8"/>
  <c r="E145" i="8" s="1"/>
  <c r="AL110" i="8"/>
  <c r="AL144" i="8" s="1"/>
  <c r="AK110" i="8"/>
  <c r="AJ110" i="8"/>
  <c r="AI110" i="8"/>
  <c r="AH110" i="8"/>
  <c r="AG110" i="8"/>
  <c r="AF110" i="8"/>
  <c r="AE110" i="8"/>
  <c r="AE144" i="8" s="1"/>
  <c r="AD110" i="8"/>
  <c r="AD144" i="8" s="1"/>
  <c r="AC110" i="8"/>
  <c r="AB110" i="8"/>
  <c r="AA110" i="8"/>
  <c r="E110" i="8"/>
  <c r="E144" i="8" s="1"/>
  <c r="AL109" i="8"/>
  <c r="AL143" i="8" s="1"/>
  <c r="AK109" i="8"/>
  <c r="AK143" i="8" s="1"/>
  <c r="AJ109" i="8"/>
  <c r="AJ143" i="8" s="1"/>
  <c r="AI109" i="8"/>
  <c r="AI143" i="8" s="1"/>
  <c r="AH109" i="8"/>
  <c r="AG109" i="8"/>
  <c r="AF109" i="8"/>
  <c r="AE109" i="8"/>
  <c r="AE143" i="8" s="1"/>
  <c r="AD109" i="8"/>
  <c r="AD143" i="8" s="1"/>
  <c r="AC109" i="8"/>
  <c r="AC143" i="8" s="1"/>
  <c r="AB109" i="8"/>
  <c r="AB143" i="8" s="1"/>
  <c r="AA109" i="8"/>
  <c r="AA143" i="8" s="1"/>
  <c r="E109" i="8"/>
  <c r="E143" i="8" s="1"/>
  <c r="AL108" i="8"/>
  <c r="AK108" i="8"/>
  <c r="AJ108" i="8"/>
  <c r="AI108" i="8"/>
  <c r="AH108" i="8"/>
  <c r="AG108" i="8"/>
  <c r="AF108" i="8"/>
  <c r="X142" i="8" s="1"/>
  <c r="AE108" i="8"/>
  <c r="AD108" i="8"/>
  <c r="AC108" i="8"/>
  <c r="AB108" i="8"/>
  <c r="AA108" i="8"/>
  <c r="E108" i="8"/>
  <c r="E142" i="8" s="1"/>
  <c r="AL107" i="8"/>
  <c r="AK107" i="8"/>
  <c r="AJ107" i="8"/>
  <c r="AI107" i="8"/>
  <c r="AH107" i="8"/>
  <c r="AG107" i="8"/>
  <c r="AE107" i="8"/>
  <c r="AD107" i="8"/>
  <c r="AC107" i="8"/>
  <c r="AB107" i="8"/>
  <c r="AA107" i="8"/>
  <c r="E107" i="8"/>
  <c r="E141" i="8" s="1"/>
  <c r="AB106" i="8"/>
  <c r="AC106" i="8"/>
  <c r="AD106" i="8"/>
  <c r="AE106" i="8"/>
  <c r="AF106" i="8"/>
  <c r="AG106" i="8"/>
  <c r="AG140" i="8" s="1"/>
  <c r="AH106" i="8"/>
  <c r="AI106" i="8"/>
  <c r="AJ106" i="8"/>
  <c r="AK106" i="8"/>
  <c r="AL106" i="8"/>
  <c r="AA106" i="8"/>
  <c r="E106" i="8"/>
  <c r="E140" i="8" s="1"/>
  <c r="AG124" i="8" l="1"/>
  <c r="AF124" i="8"/>
  <c r="AC158" i="8" s="1"/>
  <c r="L168" i="8"/>
  <c r="V168" i="8"/>
  <c r="AF168" i="8"/>
  <c r="R168" i="8"/>
  <c r="O168" i="8"/>
  <c r="Q168" i="8"/>
  <c r="T168" i="8"/>
  <c r="U168" i="8"/>
  <c r="G168" i="8"/>
  <c r="J168" i="8"/>
  <c r="M168" i="8"/>
  <c r="N168" i="8"/>
  <c r="I168" i="8"/>
  <c r="W168" i="8"/>
  <c r="Y168" i="8"/>
  <c r="Z168" i="8"/>
  <c r="P140" i="8"/>
  <c r="H140" i="8"/>
  <c r="Q140" i="8"/>
  <c r="G140" i="8"/>
  <c r="W140" i="8"/>
  <c r="X140" i="8"/>
  <c r="I140" i="8"/>
  <c r="K140" i="8"/>
  <c r="Y140" i="8"/>
  <c r="L140" i="8"/>
  <c r="N140" i="8"/>
  <c r="O140" i="8"/>
  <c r="T140" i="8"/>
  <c r="V140" i="8"/>
  <c r="AF140" i="8"/>
  <c r="AL141" i="8"/>
  <c r="AN143" i="8"/>
  <c r="J147" i="8"/>
  <c r="R147" i="8"/>
  <c r="Z147" i="8"/>
  <c r="M147" i="8"/>
  <c r="U147" i="8"/>
  <c r="P147" i="8"/>
  <c r="N147" i="8"/>
  <c r="H147" i="8"/>
  <c r="V147" i="8"/>
  <c r="W147" i="8"/>
  <c r="I147" i="8"/>
  <c r="K147" i="8"/>
  <c r="X147" i="8"/>
  <c r="O147" i="8"/>
  <c r="AF147" i="8"/>
  <c r="G147" i="8"/>
  <c r="Q147" i="8"/>
  <c r="S147" i="8"/>
  <c r="T147" i="8"/>
  <c r="AG150" i="8"/>
  <c r="AG147" i="8"/>
  <c r="AH150" i="8"/>
  <c r="AG155" i="8"/>
  <c r="AH168" i="8"/>
  <c r="AH158" i="8"/>
  <c r="P142" i="8"/>
  <c r="X152" i="8"/>
  <c r="H168" i="8"/>
  <c r="AD140" i="8"/>
  <c r="AA150" i="8"/>
  <c r="AG152" i="8"/>
  <c r="J157" i="8"/>
  <c r="R157" i="8"/>
  <c r="Z157" i="8"/>
  <c r="M157" i="8"/>
  <c r="U157" i="8"/>
  <c r="H157" i="8"/>
  <c r="S157" i="8"/>
  <c r="V157" i="8"/>
  <c r="P157" i="8"/>
  <c r="Q157" i="8"/>
  <c r="G157" i="8"/>
  <c r="K157" i="8"/>
  <c r="W157" i="8"/>
  <c r="X157" i="8"/>
  <c r="N157" i="8"/>
  <c r="O157" i="8"/>
  <c r="Y157" i="8"/>
  <c r="L157" i="8"/>
  <c r="AF157" i="8"/>
  <c r="J159" i="8"/>
  <c r="U159" i="8"/>
  <c r="P159" i="8"/>
  <c r="N159" i="8"/>
  <c r="Q159" i="8"/>
  <c r="R159" i="8"/>
  <c r="AF159" i="8"/>
  <c r="H159" i="8"/>
  <c r="S159" i="8"/>
  <c r="V159" i="8"/>
  <c r="X159" i="8"/>
  <c r="Y159" i="8"/>
  <c r="Z159" i="8"/>
  <c r="I159" i="8"/>
  <c r="K159" i="8"/>
  <c r="M159" i="8"/>
  <c r="AI160" i="8"/>
  <c r="AH165" i="8"/>
  <c r="J167" i="8"/>
  <c r="U167" i="8"/>
  <c r="N167" i="8"/>
  <c r="Z167" i="8"/>
  <c r="H167" i="8"/>
  <c r="V167" i="8"/>
  <c r="AF167" i="8"/>
  <c r="I167" i="8"/>
  <c r="X167" i="8"/>
  <c r="K167" i="8"/>
  <c r="Y167" i="8"/>
  <c r="M167" i="8"/>
  <c r="Q167" i="8"/>
  <c r="R167" i="8"/>
  <c r="S167" i="8"/>
  <c r="P167" i="8"/>
  <c r="AK140" i="8"/>
  <c r="AB142" i="8"/>
  <c r="AJ142" i="8"/>
  <c r="AN142" i="8" s="1"/>
  <c r="AH144" i="8"/>
  <c r="N146" i="8"/>
  <c r="V146" i="8"/>
  <c r="I146" i="8"/>
  <c r="Q146" i="8"/>
  <c r="Y146" i="8"/>
  <c r="O146" i="8"/>
  <c r="Z146" i="8"/>
  <c r="J146" i="8"/>
  <c r="M146" i="8"/>
  <c r="R146" i="8"/>
  <c r="AF146" i="8"/>
  <c r="G146" i="8"/>
  <c r="S146" i="8"/>
  <c r="T146" i="8"/>
  <c r="K146" i="8"/>
  <c r="L146" i="8"/>
  <c r="W146" i="8"/>
  <c r="X146" i="8"/>
  <c r="H146" i="8"/>
  <c r="AJ150" i="8"/>
  <c r="AH152" i="8"/>
  <c r="AA155" i="8"/>
  <c r="AG159" i="8"/>
  <c r="AI165" i="8"/>
  <c r="AG167" i="8"/>
  <c r="AH170" i="8"/>
  <c r="AJ140" i="8"/>
  <c r="AN140" i="8" s="1"/>
  <c r="J143" i="8"/>
  <c r="R143" i="8"/>
  <c r="Z143" i="8"/>
  <c r="M143" i="8"/>
  <c r="U143" i="8"/>
  <c r="K143" i="8"/>
  <c r="V143" i="8"/>
  <c r="H143" i="8"/>
  <c r="Q143" i="8"/>
  <c r="S143" i="8"/>
  <c r="G143" i="8"/>
  <c r="W143" i="8"/>
  <c r="I143" i="8"/>
  <c r="X143" i="8"/>
  <c r="Y143" i="8"/>
  <c r="N143" i="8"/>
  <c r="AF143" i="8"/>
  <c r="P143" i="8"/>
  <c r="O143" i="8"/>
  <c r="AG146" i="8"/>
  <c r="AB147" i="8"/>
  <c r="AJ147" i="8"/>
  <c r="AH149" i="8"/>
  <c r="AC150" i="8"/>
  <c r="AK150" i="8"/>
  <c r="J151" i="8"/>
  <c r="R151" i="8"/>
  <c r="Z151" i="8"/>
  <c r="M151" i="8"/>
  <c r="U151" i="8"/>
  <c r="K151" i="8"/>
  <c r="V151" i="8"/>
  <c r="S151" i="8"/>
  <c r="Y151" i="8"/>
  <c r="N151" i="8"/>
  <c r="O151" i="8"/>
  <c r="AF151" i="8"/>
  <c r="Q151" i="8"/>
  <c r="P151" i="8"/>
  <c r="W151" i="8"/>
  <c r="X151" i="8"/>
  <c r="T151" i="8"/>
  <c r="H151" i="8"/>
  <c r="I151" i="8"/>
  <c r="AA152" i="8"/>
  <c r="AI152" i="8"/>
  <c r="AG154" i="8"/>
  <c r="AB155" i="8"/>
  <c r="AJ155" i="8"/>
  <c r="AH157" i="8"/>
  <c r="AH159" i="8"/>
  <c r="AC160" i="8"/>
  <c r="AK160" i="8"/>
  <c r="M161" i="8"/>
  <c r="X161" i="8"/>
  <c r="K161" i="8"/>
  <c r="Q161" i="8"/>
  <c r="R161" i="8"/>
  <c r="S161" i="8"/>
  <c r="U161" i="8"/>
  <c r="V161" i="8"/>
  <c r="H161" i="8"/>
  <c r="AF161" i="8"/>
  <c r="I161" i="8"/>
  <c r="P161" i="8"/>
  <c r="Z161" i="8"/>
  <c r="N161" i="8"/>
  <c r="J161" i="8"/>
  <c r="AA162" i="8"/>
  <c r="AI162" i="8"/>
  <c r="AG164" i="8"/>
  <c r="AB165" i="8"/>
  <c r="AJ165" i="8"/>
  <c r="AN165" i="8" s="1"/>
  <c r="AH167" i="8"/>
  <c r="AC168" i="8"/>
  <c r="AK168" i="8"/>
  <c r="M169" i="8"/>
  <c r="J169" i="8"/>
  <c r="V169" i="8"/>
  <c r="I169" i="8"/>
  <c r="Y169" i="8"/>
  <c r="K169" i="8"/>
  <c r="N169" i="8"/>
  <c r="P169" i="8"/>
  <c r="R169" i="8"/>
  <c r="S169" i="8"/>
  <c r="AF169" i="8"/>
  <c r="AN169" i="8" s="1"/>
  <c r="U169" i="8"/>
  <c r="Q169" i="8"/>
  <c r="Z169" i="8"/>
  <c r="H169" i="8"/>
  <c r="AA170" i="8"/>
  <c r="AI170" i="8"/>
  <c r="AG172" i="8"/>
  <c r="Z140" i="8"/>
  <c r="O161" i="8"/>
  <c r="S164" i="8"/>
  <c r="W167" i="8"/>
  <c r="G171" i="8"/>
  <c r="U140" i="8"/>
  <c r="M164" i="8"/>
  <c r="T143" i="8"/>
  <c r="H154" i="8"/>
  <c r="T171" i="8"/>
  <c r="AN146" i="8"/>
  <c r="N150" i="8"/>
  <c r="V150" i="8"/>
  <c r="I150" i="8"/>
  <c r="Q150" i="8"/>
  <c r="Y150" i="8"/>
  <c r="J150" i="8"/>
  <c r="T150" i="8"/>
  <c r="O150" i="8"/>
  <c r="R150" i="8"/>
  <c r="S150" i="8"/>
  <c r="G150" i="8"/>
  <c r="U150" i="8"/>
  <c r="W150" i="8"/>
  <c r="K150" i="8"/>
  <c r="AF150" i="8"/>
  <c r="L150" i="8"/>
  <c r="M150" i="8"/>
  <c r="P150" i="8"/>
  <c r="Z150" i="8"/>
  <c r="L160" i="8"/>
  <c r="V160" i="8"/>
  <c r="G160" i="8"/>
  <c r="T160" i="8"/>
  <c r="I160" i="8"/>
  <c r="W160" i="8"/>
  <c r="Y160" i="8"/>
  <c r="J160" i="8"/>
  <c r="M160" i="8"/>
  <c r="Z160" i="8"/>
  <c r="N160" i="8"/>
  <c r="O160" i="8"/>
  <c r="Q160" i="8"/>
  <c r="R160" i="8"/>
  <c r="AF160" i="8"/>
  <c r="U160" i="8"/>
  <c r="AN151" i="8"/>
  <c r="AG160" i="8"/>
  <c r="AN161" i="8"/>
  <c r="H165" i="8"/>
  <c r="R165" i="8"/>
  <c r="U165" i="8"/>
  <c r="I165" i="8"/>
  <c r="V165" i="8"/>
  <c r="J165" i="8"/>
  <c r="X165" i="8"/>
  <c r="Y165" i="8"/>
  <c r="K165" i="8"/>
  <c r="M165" i="8"/>
  <c r="N165" i="8"/>
  <c r="P165" i="8"/>
  <c r="S165" i="8"/>
  <c r="AF165" i="8"/>
  <c r="Z165" i="8"/>
  <c r="AG168" i="8"/>
  <c r="Y147" i="8"/>
  <c r="AA140" i="8"/>
  <c r="AE140" i="8"/>
  <c r="AH142" i="8"/>
  <c r="N144" i="8"/>
  <c r="V144" i="8"/>
  <c r="I144" i="8"/>
  <c r="Q144" i="8"/>
  <c r="Y144" i="8"/>
  <c r="L144" i="8"/>
  <c r="W144" i="8"/>
  <c r="Z144" i="8"/>
  <c r="K144" i="8"/>
  <c r="O144" i="8"/>
  <c r="R144" i="8"/>
  <c r="S144" i="8"/>
  <c r="J144" i="8"/>
  <c r="AF144" i="8"/>
  <c r="T144" i="8"/>
  <c r="U144" i="8"/>
  <c r="X144" i="8"/>
  <c r="H144" i="8"/>
  <c r="G144" i="8"/>
  <c r="AN156" i="8"/>
  <c r="N162" i="8"/>
  <c r="Y162" i="8"/>
  <c r="Q162" i="8"/>
  <c r="J162" i="8"/>
  <c r="W162" i="8"/>
  <c r="Z162" i="8"/>
  <c r="L162" i="8"/>
  <c r="M162" i="8"/>
  <c r="AF162" i="8"/>
  <c r="O162" i="8"/>
  <c r="R162" i="8"/>
  <c r="G162" i="8"/>
  <c r="I162" i="8"/>
  <c r="T162" i="8"/>
  <c r="U162" i="8"/>
  <c r="V162" i="8"/>
  <c r="AG165" i="8"/>
  <c r="L147" i="8"/>
  <c r="AL140" i="8"/>
  <c r="AA142" i="8"/>
  <c r="AI142" i="8"/>
  <c r="AG144" i="8"/>
  <c r="AH147" i="8"/>
  <c r="J149" i="8"/>
  <c r="R149" i="8"/>
  <c r="Z149" i="8"/>
  <c r="M149" i="8"/>
  <c r="U149" i="8"/>
  <c r="H149" i="8"/>
  <c r="S149" i="8"/>
  <c r="K149" i="8"/>
  <c r="I149" i="8"/>
  <c r="X149" i="8"/>
  <c r="Y149" i="8"/>
  <c r="N149" i="8"/>
  <c r="AF149" i="8"/>
  <c r="O149" i="8"/>
  <c r="P149" i="8"/>
  <c r="V149" i="8"/>
  <c r="Q149" i="8"/>
  <c r="T149" i="8"/>
  <c r="G149" i="8"/>
  <c r="AI150" i="8"/>
  <c r="AA168" i="8"/>
  <c r="AG170" i="8"/>
  <c r="J140" i="8"/>
  <c r="S160" i="8"/>
  <c r="G167" i="8"/>
  <c r="T157" i="8"/>
  <c r="X168" i="8"/>
  <c r="AC140" i="8"/>
  <c r="AI147" i="8"/>
  <c r="AG149" i="8"/>
  <c r="AI155" i="8"/>
  <c r="AB160" i="8"/>
  <c r="AA165" i="8"/>
  <c r="AB168" i="8"/>
  <c r="AJ168" i="8"/>
  <c r="R140" i="8"/>
  <c r="K164" i="8"/>
  <c r="S170" i="8"/>
  <c r="M140" i="8"/>
  <c r="H160" i="8"/>
  <c r="AB140" i="8"/>
  <c r="AC142" i="8"/>
  <c r="AA144" i="8"/>
  <c r="AI140" i="8"/>
  <c r="AD142" i="8"/>
  <c r="AL142" i="8"/>
  <c r="AG143" i="8"/>
  <c r="AB144" i="8"/>
  <c r="AJ144" i="8"/>
  <c r="AH146" i="8"/>
  <c r="AC147" i="8"/>
  <c r="AK147" i="8"/>
  <c r="N148" i="8"/>
  <c r="V148" i="8"/>
  <c r="I148" i="8"/>
  <c r="Q148" i="8"/>
  <c r="Y148" i="8"/>
  <c r="G148" i="8"/>
  <c r="R148" i="8"/>
  <c r="O148" i="8"/>
  <c r="AF148" i="8"/>
  <c r="AN148" i="8" s="1"/>
  <c r="T148" i="8"/>
  <c r="U148" i="8"/>
  <c r="W148" i="8"/>
  <c r="J148" i="8"/>
  <c r="K148" i="8"/>
  <c r="L148" i="8"/>
  <c r="M148" i="8"/>
  <c r="X148" i="8"/>
  <c r="Z148" i="8"/>
  <c r="AA149" i="8"/>
  <c r="AI149" i="8"/>
  <c r="AD150" i="8"/>
  <c r="AL150" i="8"/>
  <c r="AG151" i="8"/>
  <c r="AB152" i="8"/>
  <c r="AJ152" i="8"/>
  <c r="AH154" i="8"/>
  <c r="AC155" i="8"/>
  <c r="AK155" i="8"/>
  <c r="N156" i="8"/>
  <c r="V156" i="8"/>
  <c r="I156" i="8"/>
  <c r="Q156" i="8"/>
  <c r="Y156" i="8"/>
  <c r="G156" i="8"/>
  <c r="R156" i="8"/>
  <c r="J156" i="8"/>
  <c r="W156" i="8"/>
  <c r="AF156" i="8"/>
  <c r="K156" i="8"/>
  <c r="L156" i="8"/>
  <c r="Z156" i="8"/>
  <c r="M156" i="8"/>
  <c r="O156" i="8"/>
  <c r="S156" i="8"/>
  <c r="T156" i="8"/>
  <c r="U156" i="8"/>
  <c r="AA157" i="8"/>
  <c r="AI157" i="8"/>
  <c r="AD158" i="8"/>
  <c r="AA159" i="8"/>
  <c r="AI159" i="8"/>
  <c r="AD160" i="8"/>
  <c r="AL160" i="8"/>
  <c r="AG161" i="8"/>
  <c r="AB162" i="8"/>
  <c r="AJ162" i="8"/>
  <c r="AH164" i="8"/>
  <c r="AC165" i="8"/>
  <c r="AK165" i="8"/>
  <c r="I166" i="8"/>
  <c r="T166" i="8"/>
  <c r="J166" i="8"/>
  <c r="V166" i="8"/>
  <c r="N166" i="8"/>
  <c r="O166" i="8"/>
  <c r="Q166" i="8"/>
  <c r="R166" i="8"/>
  <c r="W166" i="8"/>
  <c r="Y166" i="8"/>
  <c r="Z166" i="8"/>
  <c r="G166" i="8"/>
  <c r="L166" i="8"/>
  <c r="M166" i="8"/>
  <c r="AF166" i="8"/>
  <c r="AN166" i="8" s="1"/>
  <c r="U166" i="8"/>
  <c r="AA167" i="8"/>
  <c r="AI167" i="8"/>
  <c r="AD168" i="8"/>
  <c r="AL168" i="8"/>
  <c r="AB170" i="8"/>
  <c r="AJ170" i="8"/>
  <c r="AN170" i="8" s="1"/>
  <c r="AH172" i="8"/>
  <c r="W161" i="8"/>
  <c r="G165" i="8"/>
  <c r="K168" i="8"/>
  <c r="M144" i="8"/>
  <c r="Q165" i="8"/>
  <c r="P144" i="8"/>
  <c r="H150" i="8"/>
  <c r="H162" i="8"/>
  <c r="L159" i="8"/>
  <c r="T167" i="8"/>
  <c r="H156" i="8"/>
  <c r="N142" i="8"/>
  <c r="V142" i="8"/>
  <c r="I142" i="8"/>
  <c r="Q142" i="8"/>
  <c r="Y142" i="8"/>
  <c r="J142" i="8"/>
  <c r="T142" i="8"/>
  <c r="K142" i="8"/>
  <c r="L142" i="8"/>
  <c r="Z142" i="8"/>
  <c r="M142" i="8"/>
  <c r="O142" i="8"/>
  <c r="R142" i="8"/>
  <c r="S142" i="8"/>
  <c r="U142" i="8"/>
  <c r="W142" i="8"/>
  <c r="H142" i="8"/>
  <c r="AF142" i="8"/>
  <c r="G142" i="8"/>
  <c r="AN154" i="8"/>
  <c r="AG142" i="8"/>
  <c r="J155" i="8"/>
  <c r="R155" i="8"/>
  <c r="Z155" i="8"/>
  <c r="M155" i="8"/>
  <c r="U155" i="8"/>
  <c r="P155" i="8"/>
  <c r="X155" i="8"/>
  <c r="O155" i="8"/>
  <c r="Q155" i="8"/>
  <c r="S155" i="8"/>
  <c r="V155" i="8"/>
  <c r="G155" i="8"/>
  <c r="AF155" i="8"/>
  <c r="H155" i="8"/>
  <c r="N155" i="8"/>
  <c r="W155" i="8"/>
  <c r="Y155" i="8"/>
  <c r="K155" i="8"/>
  <c r="I155" i="8"/>
  <c r="T155" i="8"/>
  <c r="P168" i="8"/>
  <c r="AD141" i="8"/>
  <c r="N152" i="8"/>
  <c r="V152" i="8"/>
  <c r="I152" i="8"/>
  <c r="Q152" i="8"/>
  <c r="Y152" i="8"/>
  <c r="L152" i="8"/>
  <c r="W152" i="8"/>
  <c r="S152" i="8"/>
  <c r="G152" i="8"/>
  <c r="T152" i="8"/>
  <c r="U152" i="8"/>
  <c r="Z152" i="8"/>
  <c r="J152" i="8"/>
  <c r="M152" i="8"/>
  <c r="AF152" i="8"/>
  <c r="O152" i="8"/>
  <c r="P152" i="8"/>
  <c r="R152" i="8"/>
  <c r="AH160" i="8"/>
  <c r="N170" i="8"/>
  <c r="Y170" i="8"/>
  <c r="Q170" i="8"/>
  <c r="G170" i="8"/>
  <c r="T170" i="8"/>
  <c r="AF170" i="8"/>
  <c r="I170" i="8"/>
  <c r="U170" i="8"/>
  <c r="R170" i="8"/>
  <c r="V170" i="8"/>
  <c r="J170" i="8"/>
  <c r="L170" i="8"/>
  <c r="M170" i="8"/>
  <c r="P170" i="8"/>
  <c r="Z170" i="8"/>
  <c r="K160" i="8"/>
  <c r="AE141" i="8"/>
  <c r="AN145" i="8"/>
  <c r="AH155" i="8"/>
  <c r="AA160" i="8"/>
  <c r="AG162" i="8"/>
  <c r="AI168" i="8"/>
  <c r="K170" i="8"/>
  <c r="X170" i="8"/>
  <c r="AA147" i="8"/>
  <c r="AB150" i="8"/>
  <c r="N154" i="8"/>
  <c r="V154" i="8"/>
  <c r="I154" i="8"/>
  <c r="Q154" i="8"/>
  <c r="Y154" i="8"/>
  <c r="O154" i="8"/>
  <c r="Z154" i="8"/>
  <c r="T154" i="8"/>
  <c r="AF154" i="8"/>
  <c r="G154" i="8"/>
  <c r="U154" i="8"/>
  <c r="J154" i="8"/>
  <c r="W154" i="8"/>
  <c r="K154" i="8"/>
  <c r="L154" i="8"/>
  <c r="M154" i="8"/>
  <c r="P154" i="8"/>
  <c r="S154" i="8"/>
  <c r="R154" i="8"/>
  <c r="AG157" i="8"/>
  <c r="AJ160" i="8"/>
  <c r="AH162" i="8"/>
  <c r="Q164" i="8"/>
  <c r="Y164" i="8"/>
  <c r="AF164" i="8"/>
  <c r="AN164" i="8" s="1"/>
  <c r="L164" i="8"/>
  <c r="Z164" i="8"/>
  <c r="N164" i="8"/>
  <c r="O164" i="8"/>
  <c r="R164" i="8"/>
  <c r="T164" i="8"/>
  <c r="G164" i="8"/>
  <c r="V164" i="8"/>
  <c r="J164" i="8"/>
  <c r="U164" i="8"/>
  <c r="W164" i="8"/>
  <c r="I164" i="8"/>
  <c r="J172" i="8"/>
  <c r="Z172" i="8"/>
  <c r="M172" i="8"/>
  <c r="Q172" i="8"/>
  <c r="R172" i="8"/>
  <c r="U172" i="8"/>
  <c r="V172" i="8"/>
  <c r="W172" i="8"/>
  <c r="AF172" i="8"/>
  <c r="AN172" i="8" s="1"/>
  <c r="Y172" i="8"/>
  <c r="G172" i="8"/>
  <c r="I172" i="8"/>
  <c r="N172" i="8"/>
  <c r="L172" i="8"/>
  <c r="O167" i="8"/>
  <c r="P162" i="8"/>
  <c r="AK142" i="8"/>
  <c r="AI144" i="8"/>
  <c r="AH140" i="8"/>
  <c r="AE142" i="8"/>
  <c r="AH143" i="8"/>
  <c r="AC144" i="8"/>
  <c r="AK144" i="8"/>
  <c r="J145" i="8"/>
  <c r="R145" i="8"/>
  <c r="Z145" i="8"/>
  <c r="M145" i="8"/>
  <c r="U145" i="8"/>
  <c r="N145" i="8"/>
  <c r="X145" i="8"/>
  <c r="G145" i="8"/>
  <c r="H145" i="8"/>
  <c r="V145" i="8"/>
  <c r="I145" i="8"/>
  <c r="W145" i="8"/>
  <c r="Y145" i="8"/>
  <c r="K145" i="8"/>
  <c r="AF145" i="8"/>
  <c r="O145" i="8"/>
  <c r="P145" i="8"/>
  <c r="S145" i="8"/>
  <c r="AA146" i="8"/>
  <c r="AI146" i="8"/>
  <c r="AD147" i="8"/>
  <c r="AL147" i="8"/>
  <c r="AG148" i="8"/>
  <c r="AB149" i="8"/>
  <c r="AJ149" i="8"/>
  <c r="AN149" i="8" s="1"/>
  <c r="AE150" i="8"/>
  <c r="AH151" i="8"/>
  <c r="AC152" i="8"/>
  <c r="AK152" i="8"/>
  <c r="J153" i="8"/>
  <c r="R153" i="8"/>
  <c r="Z153" i="8"/>
  <c r="M153" i="8"/>
  <c r="U153" i="8"/>
  <c r="N153" i="8"/>
  <c r="X153" i="8"/>
  <c r="P153" i="8"/>
  <c r="O153" i="8"/>
  <c r="Q153" i="8"/>
  <c r="AF153" i="8"/>
  <c r="AN153" i="8" s="1"/>
  <c r="G153" i="8"/>
  <c r="S153" i="8"/>
  <c r="V153" i="8"/>
  <c r="Y153" i="8"/>
  <c r="W153" i="8"/>
  <c r="H153" i="8"/>
  <c r="I153" i="8"/>
  <c r="K153" i="8"/>
  <c r="AA154" i="8"/>
  <c r="AI154" i="8"/>
  <c r="AD155" i="8"/>
  <c r="AL155" i="8"/>
  <c r="AG156" i="8"/>
  <c r="AB157" i="8"/>
  <c r="AJ157" i="8"/>
  <c r="AN157" i="8" s="1"/>
  <c r="AB159" i="8"/>
  <c r="AJ159" i="8"/>
  <c r="AE160" i="8"/>
  <c r="AH161" i="8"/>
  <c r="AC162" i="8"/>
  <c r="AK162" i="8"/>
  <c r="P163" i="8"/>
  <c r="Z163" i="8"/>
  <c r="U163" i="8"/>
  <c r="R163" i="8"/>
  <c r="S163" i="8"/>
  <c r="H163" i="8"/>
  <c r="V163" i="8"/>
  <c r="J163" i="8"/>
  <c r="K163" i="8"/>
  <c r="X163" i="8"/>
  <c r="Y163" i="8"/>
  <c r="N163" i="8"/>
  <c r="Q163" i="8"/>
  <c r="AF163" i="8"/>
  <c r="AN163" i="8" s="1"/>
  <c r="M163" i="8"/>
  <c r="AA164" i="8"/>
  <c r="AI164" i="8"/>
  <c r="AD165" i="8"/>
  <c r="AL165" i="8"/>
  <c r="AG166" i="8"/>
  <c r="AB167" i="8"/>
  <c r="AJ167" i="8"/>
  <c r="AN167" i="8" s="1"/>
  <c r="AE168" i="8"/>
  <c r="AH169" i="8"/>
  <c r="AC170" i="8"/>
  <c r="AK170" i="8"/>
  <c r="AF107" i="8"/>
  <c r="U171" i="8"/>
  <c r="P171" i="8"/>
  <c r="Z171" i="8"/>
  <c r="AF171" i="8"/>
  <c r="AN171" i="8" s="1"/>
  <c r="I171" i="8"/>
  <c r="K171" i="8"/>
  <c r="X171" i="8"/>
  <c r="M171" i="8"/>
  <c r="Y171" i="8"/>
  <c r="R171" i="8"/>
  <c r="S171" i="8"/>
  <c r="V171" i="8"/>
  <c r="J171" i="8"/>
  <c r="H171" i="8"/>
  <c r="N171" i="8"/>
  <c r="Q171" i="8"/>
  <c r="AA172" i="8"/>
  <c r="AI172" i="8"/>
  <c r="W170" i="8"/>
  <c r="G159" i="8"/>
  <c r="K162" i="8"/>
  <c r="O165" i="8"/>
  <c r="S168" i="8"/>
  <c r="W171" i="8"/>
  <c r="Q145" i="8"/>
  <c r="O170" i="8"/>
  <c r="L145" i="8"/>
  <c r="X150" i="8"/>
  <c r="L155" i="8"/>
  <c r="H164" i="8"/>
  <c r="P160" i="8"/>
  <c r="L169" i="8"/>
  <c r="H166" i="8"/>
  <c r="H172" i="8"/>
  <c r="I862" i="7"/>
  <c r="I861" i="7"/>
  <c r="I860" i="7"/>
  <c r="I859" i="7"/>
  <c r="I858" i="7"/>
  <c r="I857" i="7"/>
  <c r="I853" i="7"/>
  <c r="I852" i="7"/>
  <c r="I851" i="7"/>
  <c r="I850" i="7"/>
  <c r="I849" i="7"/>
  <c r="I848" i="7"/>
  <c r="I844" i="7"/>
  <c r="I843" i="7"/>
  <c r="I842" i="7"/>
  <c r="I841" i="7"/>
  <c r="I840" i="7"/>
  <c r="I839" i="7"/>
  <c r="I821" i="7"/>
  <c r="I820" i="7"/>
  <c r="I819" i="7"/>
  <c r="I818" i="7"/>
  <c r="I817" i="7"/>
  <c r="I816" i="7"/>
  <c r="I812" i="7"/>
  <c r="I811" i="7"/>
  <c r="I810" i="7"/>
  <c r="I809" i="7"/>
  <c r="I808" i="7"/>
  <c r="I807" i="7"/>
  <c r="I803" i="7"/>
  <c r="I802" i="7"/>
  <c r="I801" i="7"/>
  <c r="I800" i="7"/>
  <c r="I799" i="7"/>
  <c r="I798" i="7"/>
  <c r="I780" i="7"/>
  <c r="I779" i="7"/>
  <c r="I778" i="7"/>
  <c r="I777" i="7"/>
  <c r="I776" i="7"/>
  <c r="I775" i="7"/>
  <c r="I771" i="7"/>
  <c r="I770" i="7"/>
  <c r="I769" i="7"/>
  <c r="I768" i="7"/>
  <c r="I767" i="7"/>
  <c r="I766" i="7"/>
  <c r="I762" i="7"/>
  <c r="I761" i="7"/>
  <c r="I760" i="7"/>
  <c r="I759" i="7"/>
  <c r="I758" i="7"/>
  <c r="I757" i="7"/>
  <c r="I739" i="7"/>
  <c r="I738" i="7"/>
  <c r="I737" i="7"/>
  <c r="I736" i="7"/>
  <c r="I735" i="7"/>
  <c r="I734" i="7"/>
  <c r="I730" i="7"/>
  <c r="I729" i="7"/>
  <c r="I728" i="7"/>
  <c r="I727" i="7"/>
  <c r="I726" i="7"/>
  <c r="I725" i="7"/>
  <c r="I721" i="7"/>
  <c r="I720" i="7"/>
  <c r="I719" i="7"/>
  <c r="I718" i="7"/>
  <c r="I717" i="7"/>
  <c r="I716" i="7"/>
  <c r="I698" i="7"/>
  <c r="I697" i="7"/>
  <c r="I696" i="7"/>
  <c r="I695" i="7"/>
  <c r="I694" i="7"/>
  <c r="I693" i="7"/>
  <c r="I689" i="7"/>
  <c r="I688" i="7"/>
  <c r="I687" i="7"/>
  <c r="I686" i="7"/>
  <c r="I685" i="7"/>
  <c r="I684" i="7"/>
  <c r="I680" i="7"/>
  <c r="I679" i="7"/>
  <c r="I678" i="7"/>
  <c r="I677" i="7"/>
  <c r="I676" i="7"/>
  <c r="I675" i="7"/>
  <c r="I657" i="7"/>
  <c r="I656" i="7"/>
  <c r="I655" i="7"/>
  <c r="I654" i="7"/>
  <c r="I653" i="7"/>
  <c r="I652" i="7"/>
  <c r="I648" i="7"/>
  <c r="I647" i="7"/>
  <c r="I646" i="7"/>
  <c r="I645" i="7"/>
  <c r="I644" i="7"/>
  <c r="I643" i="7"/>
  <c r="I639" i="7"/>
  <c r="I638" i="7"/>
  <c r="I637" i="7"/>
  <c r="I636" i="7"/>
  <c r="I635" i="7"/>
  <c r="I634" i="7"/>
  <c r="I616" i="7"/>
  <c r="I615" i="7"/>
  <c r="I614" i="7"/>
  <c r="I613" i="7"/>
  <c r="I612" i="7"/>
  <c r="I611" i="7"/>
  <c r="I607" i="7"/>
  <c r="I606" i="7"/>
  <c r="I605" i="7"/>
  <c r="I604" i="7"/>
  <c r="I603" i="7"/>
  <c r="I602" i="7"/>
  <c r="I598" i="7"/>
  <c r="I597" i="7"/>
  <c r="I596" i="7"/>
  <c r="I595" i="7"/>
  <c r="I594" i="7"/>
  <c r="I593" i="7"/>
  <c r="I575" i="7"/>
  <c r="M574" i="7"/>
  <c r="I574" i="7"/>
  <c r="I573" i="7"/>
  <c r="I572" i="7"/>
  <c r="I571" i="7"/>
  <c r="I570" i="7"/>
  <c r="I566" i="7"/>
  <c r="M565" i="7"/>
  <c r="I565" i="7"/>
  <c r="I564" i="7"/>
  <c r="I563" i="7"/>
  <c r="I562" i="7"/>
  <c r="I561" i="7"/>
  <c r="I557" i="7"/>
  <c r="I556" i="7"/>
  <c r="I555" i="7"/>
  <c r="I554" i="7"/>
  <c r="I553" i="7"/>
  <c r="I552" i="7"/>
  <c r="I534" i="7"/>
  <c r="I533" i="7"/>
  <c r="I532" i="7"/>
  <c r="I531" i="7"/>
  <c r="I530" i="7"/>
  <c r="I529" i="7"/>
  <c r="I525" i="7"/>
  <c r="I524" i="7"/>
  <c r="I523" i="7"/>
  <c r="I522" i="7"/>
  <c r="I521" i="7"/>
  <c r="I520" i="7"/>
  <c r="I516" i="7"/>
  <c r="I515" i="7"/>
  <c r="I514" i="7"/>
  <c r="I513" i="7"/>
  <c r="I512" i="7"/>
  <c r="I511" i="7"/>
  <c r="I493" i="7"/>
  <c r="I492" i="7"/>
  <c r="I491" i="7"/>
  <c r="I490" i="7"/>
  <c r="I489" i="7"/>
  <c r="I488" i="7"/>
  <c r="I484" i="7"/>
  <c r="I483" i="7"/>
  <c r="I482" i="7"/>
  <c r="I481" i="7"/>
  <c r="I480" i="7"/>
  <c r="I479" i="7"/>
  <c r="I475" i="7"/>
  <c r="I474" i="7"/>
  <c r="I473" i="7"/>
  <c r="I472" i="7"/>
  <c r="I471" i="7"/>
  <c r="J470" i="7"/>
  <c r="I470" i="7" s="1"/>
  <c r="I452" i="7"/>
  <c r="I451" i="7"/>
  <c r="I450" i="7"/>
  <c r="I449" i="7"/>
  <c r="I448" i="7"/>
  <c r="I447" i="7"/>
  <c r="I443" i="7"/>
  <c r="I442" i="7"/>
  <c r="I441" i="7"/>
  <c r="I440" i="7"/>
  <c r="I439" i="7"/>
  <c r="I438" i="7"/>
  <c r="I434" i="7"/>
  <c r="I433" i="7"/>
  <c r="I432" i="7"/>
  <c r="I431" i="7"/>
  <c r="I430" i="7"/>
  <c r="J429" i="7"/>
  <c r="I429" i="7" s="1"/>
  <c r="I411" i="7"/>
  <c r="M410" i="7"/>
  <c r="I410" i="7"/>
  <c r="I409" i="7"/>
  <c r="I408" i="7"/>
  <c r="I407" i="7"/>
  <c r="I406" i="7"/>
  <c r="I402" i="7"/>
  <c r="M401" i="7"/>
  <c r="I401" i="7"/>
  <c r="I400" i="7"/>
  <c r="I399" i="7"/>
  <c r="I398" i="7"/>
  <c r="I397" i="7"/>
  <c r="I393" i="7"/>
  <c r="I392" i="7"/>
  <c r="I391" i="7"/>
  <c r="I390" i="7"/>
  <c r="I389" i="7"/>
  <c r="J388" i="7"/>
  <c r="I388" i="7"/>
  <c r="I370" i="7"/>
  <c r="I369" i="7"/>
  <c r="I368" i="7"/>
  <c r="I367" i="7"/>
  <c r="I366" i="7"/>
  <c r="I365" i="7"/>
  <c r="I361" i="7"/>
  <c r="I360" i="7"/>
  <c r="I359" i="7"/>
  <c r="I358" i="7"/>
  <c r="I357" i="7"/>
  <c r="I356" i="7"/>
  <c r="I352" i="7"/>
  <c r="I351" i="7"/>
  <c r="I350" i="7"/>
  <c r="I349" i="7"/>
  <c r="I348" i="7"/>
  <c r="J347" i="7"/>
  <c r="I347" i="7" s="1"/>
  <c r="I329" i="7"/>
  <c r="I328" i="7"/>
  <c r="I327" i="7"/>
  <c r="I326" i="7"/>
  <c r="I325" i="7"/>
  <c r="I324" i="7"/>
  <c r="I320" i="7"/>
  <c r="I319" i="7"/>
  <c r="I318" i="7"/>
  <c r="I317" i="7"/>
  <c r="I316" i="7"/>
  <c r="I315" i="7"/>
  <c r="I311" i="7"/>
  <c r="I310" i="7"/>
  <c r="I309" i="7"/>
  <c r="I308" i="7"/>
  <c r="I307" i="7"/>
  <c r="J306" i="7"/>
  <c r="I306" i="7"/>
  <c r="I288" i="7"/>
  <c r="I287" i="7"/>
  <c r="I286" i="7"/>
  <c r="I285" i="7"/>
  <c r="I284" i="7"/>
  <c r="I283" i="7"/>
  <c r="I279" i="7"/>
  <c r="I278" i="7"/>
  <c r="I277" i="7"/>
  <c r="I276" i="7"/>
  <c r="I275" i="7"/>
  <c r="I274" i="7"/>
  <c r="I270" i="7"/>
  <c r="I269" i="7"/>
  <c r="I268" i="7"/>
  <c r="I267" i="7"/>
  <c r="I266" i="7"/>
  <c r="J265" i="7"/>
  <c r="I265" i="7" s="1"/>
  <c r="I247" i="7"/>
  <c r="I246" i="7"/>
  <c r="I245" i="7"/>
  <c r="I244" i="7"/>
  <c r="I243" i="7"/>
  <c r="I242" i="7"/>
  <c r="I238" i="7"/>
  <c r="I237" i="7"/>
  <c r="I236" i="7"/>
  <c r="I235" i="7"/>
  <c r="I234" i="7"/>
  <c r="I233" i="7"/>
  <c r="I229" i="7"/>
  <c r="I228" i="7"/>
  <c r="I227" i="7"/>
  <c r="I226" i="7"/>
  <c r="I225" i="7"/>
  <c r="J224" i="7"/>
  <c r="I224" i="7" s="1"/>
  <c r="I206" i="7"/>
  <c r="I205" i="7"/>
  <c r="I204" i="7"/>
  <c r="I203" i="7"/>
  <c r="I202" i="7"/>
  <c r="I201" i="7"/>
  <c r="I197" i="7"/>
  <c r="I196" i="7"/>
  <c r="I195" i="7"/>
  <c r="I194" i="7"/>
  <c r="I193" i="7"/>
  <c r="I192" i="7"/>
  <c r="I188" i="7"/>
  <c r="I187" i="7"/>
  <c r="I186" i="7"/>
  <c r="I185" i="7"/>
  <c r="I184" i="7"/>
  <c r="I183" i="7"/>
  <c r="I165" i="7"/>
  <c r="M164" i="7"/>
  <c r="I164" i="7"/>
  <c r="I163" i="7"/>
  <c r="I162" i="7"/>
  <c r="I161" i="7"/>
  <c r="I160" i="7"/>
  <c r="I156" i="7"/>
  <c r="M155" i="7"/>
  <c r="I155" i="7"/>
  <c r="I154" i="7"/>
  <c r="I153" i="7"/>
  <c r="I152" i="7"/>
  <c r="I151" i="7"/>
  <c r="I147" i="7"/>
  <c r="I146" i="7"/>
  <c r="I145" i="7"/>
  <c r="I144" i="7"/>
  <c r="I143" i="7"/>
  <c r="I142" i="7"/>
  <c r="I124" i="7"/>
  <c r="I123" i="7"/>
  <c r="I122" i="7"/>
  <c r="I121" i="7"/>
  <c r="I120" i="7"/>
  <c r="I119" i="7"/>
  <c r="I115" i="7"/>
  <c r="J114" i="7"/>
  <c r="I114" i="7"/>
  <c r="I113" i="7"/>
  <c r="I112" i="7"/>
  <c r="I111" i="7"/>
  <c r="I110" i="7"/>
  <c r="I106" i="7"/>
  <c r="I105" i="7"/>
  <c r="I104" i="7"/>
  <c r="I103" i="7"/>
  <c r="I102" i="7"/>
  <c r="I101" i="7"/>
  <c r="I83" i="7"/>
  <c r="I82" i="7"/>
  <c r="I81" i="7"/>
  <c r="I80" i="7"/>
  <c r="I79" i="7"/>
  <c r="I78" i="7"/>
  <c r="I74" i="7"/>
  <c r="I73" i="7"/>
  <c r="I72" i="7"/>
  <c r="I71" i="7"/>
  <c r="I70" i="7"/>
  <c r="I69" i="7"/>
  <c r="I65" i="7"/>
  <c r="I64" i="7"/>
  <c r="I63" i="7"/>
  <c r="I62" i="7"/>
  <c r="I61" i="7"/>
  <c r="J60" i="7"/>
  <c r="I60" i="7"/>
  <c r="I42" i="7"/>
  <c r="I41" i="7"/>
  <c r="I40" i="7"/>
  <c r="I39" i="7"/>
  <c r="I38" i="7"/>
  <c r="I37" i="7"/>
  <c r="I33" i="7"/>
  <c r="J32" i="7"/>
  <c r="I32" i="7" s="1"/>
  <c r="I31" i="7"/>
  <c r="I30" i="7"/>
  <c r="I29" i="7"/>
  <c r="I28" i="7"/>
  <c r="I24" i="7"/>
  <c r="I23" i="7"/>
  <c r="I22" i="7"/>
  <c r="I21" i="7"/>
  <c r="I20" i="7"/>
  <c r="I19" i="7"/>
  <c r="M31" i="6"/>
  <c r="G31" i="6"/>
  <c r="E31" i="6"/>
  <c r="C65" i="6" s="1"/>
  <c r="M30" i="6"/>
  <c r="G30" i="6"/>
  <c r="E30" i="6"/>
  <c r="C64" i="6" s="1"/>
  <c r="M29" i="6"/>
  <c r="G29" i="6"/>
  <c r="E29" i="6"/>
  <c r="C63" i="6" s="1"/>
  <c r="M28" i="6"/>
  <c r="G28" i="6"/>
  <c r="E28" i="6"/>
  <c r="C62" i="6" s="1"/>
  <c r="M27" i="6"/>
  <c r="G27" i="6"/>
  <c r="E27" i="6"/>
  <c r="C61" i="6" s="1"/>
  <c r="M26" i="6"/>
  <c r="G26" i="6"/>
  <c r="E26" i="6"/>
  <c r="C60" i="6" s="1"/>
  <c r="M24" i="6"/>
  <c r="G24" i="6"/>
  <c r="E24" i="6"/>
  <c r="C59" i="6" s="1"/>
  <c r="M23" i="6"/>
  <c r="G23" i="6"/>
  <c r="E23" i="6"/>
  <c r="C58" i="6" s="1"/>
  <c r="M22" i="6"/>
  <c r="G22" i="6"/>
  <c r="E22" i="6"/>
  <c r="C57" i="6" s="1"/>
  <c r="M21" i="6"/>
  <c r="G21" i="6"/>
  <c r="E21" i="6"/>
  <c r="C56" i="6" s="1"/>
  <c r="M20" i="6"/>
  <c r="G20" i="6"/>
  <c r="E20" i="6"/>
  <c r="C55" i="6" s="1"/>
  <c r="M19" i="6"/>
  <c r="G19" i="6"/>
  <c r="E19" i="6"/>
  <c r="C54" i="6" s="1"/>
  <c r="M18" i="6"/>
  <c r="G18" i="6"/>
  <c r="E18" i="6"/>
  <c r="M17" i="6"/>
  <c r="G17" i="6"/>
  <c r="E17" i="6"/>
  <c r="C52" i="6" s="1"/>
  <c r="M16" i="6"/>
  <c r="G16" i="6"/>
  <c r="E16" i="6"/>
  <c r="C51" i="6" s="1"/>
  <c r="M15" i="6"/>
  <c r="G15" i="6"/>
  <c r="E15" i="6"/>
  <c r="C50" i="6" s="1"/>
  <c r="M14" i="6"/>
  <c r="G14" i="6"/>
  <c r="E14" i="6"/>
  <c r="C49" i="6" s="1"/>
  <c r="M13" i="6"/>
  <c r="G13" i="6"/>
  <c r="E13" i="6"/>
  <c r="C48" i="6" s="1"/>
  <c r="M12" i="6"/>
  <c r="G12" i="6"/>
  <c r="E12" i="6"/>
  <c r="C47" i="6" s="1"/>
  <c r="M11" i="6"/>
  <c r="G11" i="6"/>
  <c r="E11" i="6"/>
  <c r="C46" i="6" s="1"/>
  <c r="M10" i="6"/>
  <c r="G10" i="6"/>
  <c r="E10" i="6"/>
  <c r="M9" i="6"/>
  <c r="G9" i="6"/>
  <c r="E9" i="6"/>
  <c r="C44" i="6" s="1"/>
  <c r="M8" i="6"/>
  <c r="G8" i="6"/>
  <c r="E8" i="6"/>
  <c r="C43" i="6" s="1"/>
  <c r="M7" i="6"/>
  <c r="G7" i="6"/>
  <c r="E7" i="6"/>
  <c r="C42" i="6" s="1"/>
  <c r="M6" i="6"/>
  <c r="G6" i="6"/>
  <c r="E6" i="6"/>
  <c r="C41" i="6" s="1"/>
  <c r="M5" i="6"/>
  <c r="G5" i="6"/>
  <c r="E5" i="6"/>
  <c r="C40" i="6" s="1"/>
  <c r="M4" i="6"/>
  <c r="G4" i="6"/>
  <c r="E4" i="6"/>
  <c r="C39" i="6" s="1"/>
  <c r="M3" i="6"/>
  <c r="G3" i="6"/>
  <c r="E3" i="6"/>
  <c r="C38" i="6" s="1"/>
  <c r="AB158" i="8" l="1"/>
  <c r="AN159" i="8"/>
  <c r="AN155" i="8"/>
  <c r="AN150" i="8"/>
  <c r="M158" i="8"/>
  <c r="L158" i="8"/>
  <c r="Q158" i="8"/>
  <c r="R158" i="8"/>
  <c r="Y158" i="8"/>
  <c r="Z158" i="8"/>
  <c r="I158" i="8"/>
  <c r="J158" i="8"/>
  <c r="H158" i="8"/>
  <c r="AF158" i="8"/>
  <c r="N158" i="8"/>
  <c r="S158" i="8"/>
  <c r="T158" i="8"/>
  <c r="O158" i="8"/>
  <c r="V158" i="8"/>
  <c r="P158" i="8"/>
  <c r="K158" i="8"/>
  <c r="W158" i="8"/>
  <c r="U158" i="8"/>
  <c r="G158" i="8"/>
  <c r="X158" i="8"/>
  <c r="M141" i="8"/>
  <c r="Z141" i="8"/>
  <c r="J141" i="8"/>
  <c r="R141" i="8"/>
  <c r="S141" i="8"/>
  <c r="K141" i="8"/>
  <c r="W141" i="8"/>
  <c r="X141" i="8"/>
  <c r="O141" i="8"/>
  <c r="AF141" i="8"/>
  <c r="AJ141" i="8"/>
  <c r="AN141" i="8" s="1"/>
  <c r="AI141" i="8"/>
  <c r="Q141" i="8"/>
  <c r="N141" i="8"/>
  <c r="P141" i="8"/>
  <c r="G141" i="8"/>
  <c r="AA141" i="8"/>
  <c r="Y141" i="8"/>
  <c r="U141" i="8"/>
  <c r="V141" i="8"/>
  <c r="AH141" i="8"/>
  <c r="H141" i="8"/>
  <c r="T141" i="8"/>
  <c r="I141" i="8"/>
  <c r="L141" i="8"/>
  <c r="AG141" i="8"/>
  <c r="AN160" i="8"/>
  <c r="AN162" i="8"/>
  <c r="AG158" i="8"/>
  <c r="AE158" i="8"/>
  <c r="AL158" i="8"/>
  <c r="AN168" i="8"/>
  <c r="AK158" i="8"/>
  <c r="AC141" i="8"/>
  <c r="AI158" i="8"/>
  <c r="AN152" i="8"/>
  <c r="AJ158" i="8"/>
  <c r="AN158" i="8" s="1"/>
  <c r="AK141" i="8"/>
  <c r="AN147" i="8"/>
  <c r="AA158" i="8"/>
  <c r="AN144" i="8"/>
  <c r="AB141" i="8"/>
  <c r="F293" i="6"/>
  <c r="H62" i="6"/>
  <c r="D62" i="6"/>
  <c r="E62" i="6"/>
  <c r="D293" i="6"/>
  <c r="G62" i="6"/>
  <c r="E293" i="6"/>
  <c r="F62" i="6"/>
  <c r="E49" i="6"/>
  <c r="F49" i="6"/>
  <c r="G49" i="6"/>
  <c r="H49" i="6"/>
  <c r="D49" i="6"/>
  <c r="E57" i="6"/>
  <c r="G57" i="6"/>
  <c r="H57" i="6" s="1"/>
  <c r="F57" i="6"/>
  <c r="D57" i="6"/>
  <c r="E296" i="6"/>
  <c r="E65" i="6"/>
  <c r="F296" i="6"/>
  <c r="G65" i="6"/>
  <c r="F65" i="6"/>
  <c r="D296" i="6"/>
  <c r="D65" i="6"/>
  <c r="F44" i="6"/>
  <c r="G44" i="6"/>
  <c r="H44" i="6"/>
  <c r="D44" i="6"/>
  <c r="E44" i="6"/>
  <c r="F52" i="6"/>
  <c r="G52" i="6"/>
  <c r="H52" i="6"/>
  <c r="D52" i="6"/>
  <c r="E52" i="6"/>
  <c r="D291" i="6"/>
  <c r="E291" i="6"/>
  <c r="F60" i="6"/>
  <c r="F291" i="6"/>
  <c r="D60" i="6"/>
  <c r="E60" i="6"/>
  <c r="H60" i="6"/>
  <c r="G60" i="6"/>
  <c r="E41" i="6"/>
  <c r="F41" i="6"/>
  <c r="G41" i="6"/>
  <c r="H41" i="6"/>
  <c r="D41" i="6"/>
  <c r="G47" i="6"/>
  <c r="D47" i="6"/>
  <c r="E47" i="6"/>
  <c r="H47" i="6"/>
  <c r="F47" i="6"/>
  <c r="G55" i="6"/>
  <c r="E55" i="6"/>
  <c r="F55" i="6"/>
  <c r="H55" i="6"/>
  <c r="D55" i="6"/>
  <c r="E63" i="6"/>
  <c r="D294" i="6"/>
  <c r="H63" i="6"/>
  <c r="E294" i="6"/>
  <c r="G63" i="6"/>
  <c r="F294" i="6"/>
  <c r="D63" i="6"/>
  <c r="F63" i="6"/>
  <c r="D46" i="6"/>
  <c r="F46" i="6"/>
  <c r="H46" i="6"/>
  <c r="G46" i="6"/>
  <c r="E46" i="6"/>
  <c r="D39" i="6"/>
  <c r="E39" i="6"/>
  <c r="F39" i="6"/>
  <c r="G39" i="6"/>
  <c r="H39" i="6"/>
  <c r="H50" i="6"/>
  <c r="D50" i="6"/>
  <c r="E50" i="6"/>
  <c r="F50" i="6"/>
  <c r="G50" i="6"/>
  <c r="D58" i="6"/>
  <c r="F58" i="6"/>
  <c r="H58" i="6"/>
  <c r="E58" i="6"/>
  <c r="G58" i="6"/>
  <c r="F38" i="6"/>
  <c r="G38" i="6"/>
  <c r="H38" i="6"/>
  <c r="D38" i="6"/>
  <c r="E38" i="6"/>
  <c r="H42" i="6"/>
  <c r="E42" i="6"/>
  <c r="D42" i="6"/>
  <c r="F42" i="6"/>
  <c r="G42" i="6"/>
  <c r="E61" i="6"/>
  <c r="F61" i="6"/>
  <c r="F292" i="6"/>
  <c r="G61" i="6"/>
  <c r="D292" i="6"/>
  <c r="E292" i="6"/>
  <c r="H61" i="6"/>
  <c r="D61" i="6"/>
  <c r="D54" i="6"/>
  <c r="F54" i="6"/>
  <c r="H54" i="6"/>
  <c r="G54" i="6"/>
  <c r="E54" i="6"/>
  <c r="F40" i="6"/>
  <c r="G40" i="6"/>
  <c r="H40" i="6"/>
  <c r="D40" i="6"/>
  <c r="E40" i="6"/>
  <c r="D48" i="6"/>
  <c r="G48" i="6"/>
  <c r="E48" i="6"/>
  <c r="F48" i="6"/>
  <c r="H48" i="6"/>
  <c r="D56" i="6"/>
  <c r="G56" i="6"/>
  <c r="E56" i="6"/>
  <c r="F56" i="6"/>
  <c r="H56" i="6"/>
  <c r="H64" i="6"/>
  <c r="D64" i="6"/>
  <c r="D295" i="6"/>
  <c r="E64" i="6"/>
  <c r="F295" i="6"/>
  <c r="G64" i="6"/>
  <c r="E295" i="6"/>
  <c r="F64" i="6"/>
  <c r="H43" i="6"/>
  <c r="E43" i="6"/>
  <c r="F43" i="6"/>
  <c r="G43" i="6"/>
  <c r="D43" i="6"/>
  <c r="E51" i="6"/>
  <c r="F51" i="6"/>
  <c r="G51" i="6"/>
  <c r="H51" i="6"/>
  <c r="D51" i="6"/>
  <c r="E59" i="6"/>
  <c r="F59" i="6"/>
  <c r="G59" i="6"/>
  <c r="H59" i="6"/>
  <c r="D59" i="6"/>
  <c r="F70" i="6"/>
  <c r="D70" i="6"/>
  <c r="E70" i="6"/>
  <c r="D71" i="6"/>
  <c r="F71" i="6"/>
  <c r="E71" i="6"/>
  <c r="D79" i="6"/>
  <c r="F79" i="6"/>
  <c r="E79" i="6"/>
  <c r="D87" i="6"/>
  <c r="F87" i="6"/>
  <c r="E87" i="6"/>
  <c r="F89" i="6"/>
  <c r="E89" i="6"/>
  <c r="D89" i="6"/>
  <c r="H3" i="6"/>
  <c r="E82" i="6"/>
  <c r="D82" i="6"/>
  <c r="F82" i="6"/>
  <c r="F90" i="6"/>
  <c r="E90" i="6"/>
  <c r="D90" i="6"/>
  <c r="F73" i="6"/>
  <c r="E73" i="6"/>
  <c r="D73" i="6"/>
  <c r="E74" i="6"/>
  <c r="F74" i="6"/>
  <c r="D74" i="6"/>
  <c r="F81" i="6"/>
  <c r="E81" i="6"/>
  <c r="D81" i="6"/>
  <c r="E84" i="6"/>
  <c r="D84" i="6"/>
  <c r="F84" i="6"/>
  <c r="F72" i="6"/>
  <c r="E72" i="6"/>
  <c r="D72" i="6"/>
  <c r="F80" i="6"/>
  <c r="E80" i="6"/>
  <c r="D80" i="6"/>
  <c r="F88" i="6"/>
  <c r="E88" i="6"/>
  <c r="D88" i="6"/>
  <c r="E76" i="6"/>
  <c r="D76" i="6"/>
  <c r="F76" i="6"/>
  <c r="E75" i="6"/>
  <c r="D75" i="6"/>
  <c r="F75" i="6"/>
  <c r="E83" i="6"/>
  <c r="D83" i="6"/>
  <c r="F83" i="6"/>
  <c r="E91" i="6"/>
  <c r="D91" i="6"/>
  <c r="F91" i="6"/>
  <c r="F78" i="6"/>
  <c r="D78" i="6"/>
  <c r="E78" i="6"/>
  <c r="F86" i="6"/>
  <c r="D86" i="6"/>
  <c r="E86" i="6"/>
  <c r="AA4" i="6"/>
  <c r="Y6" i="6" s="1"/>
  <c r="H10" i="6"/>
  <c r="C45" i="6"/>
  <c r="H15" i="6"/>
  <c r="H18" i="6"/>
  <c r="C53" i="6"/>
  <c r="H20" i="6"/>
  <c r="H12" i="6"/>
  <c r="H7" i="6"/>
  <c r="H23" i="6"/>
  <c r="H29" i="6"/>
  <c r="Z4" i="6"/>
  <c r="Y5" i="6" s="1"/>
  <c r="AB4" i="6"/>
  <c r="I9" i="6" s="1"/>
  <c r="X44" i="6" s="1"/>
  <c r="F274" i="6" s="1"/>
  <c r="Y4" i="6"/>
  <c r="I17" i="6"/>
  <c r="X52" i="6" s="1"/>
  <c r="F282" i="6" s="1"/>
  <c r="I12" i="6"/>
  <c r="X47" i="6" s="1"/>
  <c r="F277" i="6" s="1"/>
  <c r="H6" i="6"/>
  <c r="H9" i="6"/>
  <c r="H17" i="6"/>
  <c r="H26" i="6"/>
  <c r="H4" i="6"/>
  <c r="H14" i="6"/>
  <c r="H22" i="6"/>
  <c r="H5" i="6"/>
  <c r="H11" i="6"/>
  <c r="H19" i="6"/>
  <c r="H28" i="6"/>
  <c r="H8" i="6"/>
  <c r="H16" i="6"/>
  <c r="H24" i="6"/>
  <c r="H13" i="6"/>
  <c r="H21" i="6"/>
  <c r="H30" i="6"/>
  <c r="H27" i="6"/>
  <c r="H31" i="6"/>
  <c r="E31" i="5"/>
  <c r="I31" i="5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J31" i="5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K31" i="5"/>
  <c r="E32" i="5"/>
  <c r="F32" i="5"/>
  <c r="K32" i="5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E33" i="5"/>
  <c r="F33" i="5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D311" i="6" l="1"/>
  <c r="F311" i="6"/>
  <c r="E311" i="6"/>
  <c r="D307" i="6"/>
  <c r="E307" i="6"/>
  <c r="F307" i="6"/>
  <c r="E298" i="6"/>
  <c r="F298" i="6"/>
  <c r="D298" i="6"/>
  <c r="D297" i="6"/>
  <c r="E297" i="6"/>
  <c r="F297" i="6"/>
  <c r="D322" i="6"/>
  <c r="E322" i="6"/>
  <c r="F322" i="6"/>
  <c r="D318" i="6"/>
  <c r="E318" i="6"/>
  <c r="F318" i="6"/>
  <c r="E314" i="6"/>
  <c r="D314" i="6"/>
  <c r="F314" i="6"/>
  <c r="F317" i="6"/>
  <c r="D317" i="6"/>
  <c r="E317" i="6"/>
  <c r="F53" i="6"/>
  <c r="D53" i="6"/>
  <c r="E53" i="6"/>
  <c r="G53" i="6"/>
  <c r="H53" i="6"/>
  <c r="F301" i="6"/>
  <c r="D301" i="6"/>
  <c r="E301" i="6"/>
  <c r="F309" i="6"/>
  <c r="D309" i="6"/>
  <c r="E309" i="6"/>
  <c r="H65" i="6"/>
  <c r="E320" i="6"/>
  <c r="F320" i="6"/>
  <c r="D320" i="6"/>
  <c r="D300" i="6"/>
  <c r="F300" i="6"/>
  <c r="E300" i="6"/>
  <c r="F325" i="6"/>
  <c r="D325" i="6"/>
  <c r="E325" i="6"/>
  <c r="D324" i="6"/>
  <c r="E324" i="6"/>
  <c r="F324" i="6"/>
  <c r="D305" i="6"/>
  <c r="E305" i="6"/>
  <c r="F305" i="6"/>
  <c r="D313" i="6"/>
  <c r="E313" i="6"/>
  <c r="F313" i="6"/>
  <c r="D316" i="6"/>
  <c r="F316" i="6"/>
  <c r="E316" i="6"/>
  <c r="F308" i="6"/>
  <c r="D308" i="6"/>
  <c r="E308" i="6"/>
  <c r="D299" i="6"/>
  <c r="E299" i="6"/>
  <c r="F299" i="6"/>
  <c r="E304" i="6"/>
  <c r="F304" i="6"/>
  <c r="D304" i="6"/>
  <c r="D302" i="6"/>
  <c r="E302" i="6"/>
  <c r="F302" i="6"/>
  <c r="E45" i="6"/>
  <c r="D45" i="6"/>
  <c r="G45" i="6"/>
  <c r="H45" i="6"/>
  <c r="F45" i="6"/>
  <c r="D306" i="6"/>
  <c r="E306" i="6"/>
  <c r="F306" i="6"/>
  <c r="D315" i="6"/>
  <c r="E315" i="6"/>
  <c r="F315" i="6"/>
  <c r="D323" i="6"/>
  <c r="E323" i="6"/>
  <c r="F323" i="6"/>
  <c r="E303" i="6"/>
  <c r="D303" i="6"/>
  <c r="F303" i="6"/>
  <c r="D319" i="6"/>
  <c r="F319" i="6"/>
  <c r="E319" i="6"/>
  <c r="D310" i="6"/>
  <c r="E310" i="6"/>
  <c r="F310" i="6"/>
  <c r="E312" i="6"/>
  <c r="F312" i="6"/>
  <c r="D312" i="6"/>
  <c r="D321" i="6"/>
  <c r="E321" i="6"/>
  <c r="F321" i="6"/>
  <c r="E108" i="6"/>
  <c r="D108" i="6"/>
  <c r="F108" i="6"/>
  <c r="E100" i="6"/>
  <c r="D100" i="6"/>
  <c r="F100" i="6"/>
  <c r="D135" i="6"/>
  <c r="F135" i="6"/>
  <c r="E135" i="6"/>
  <c r="F105" i="6"/>
  <c r="E105" i="6"/>
  <c r="D105" i="6"/>
  <c r="F97" i="6"/>
  <c r="E97" i="6"/>
  <c r="D97" i="6"/>
  <c r="E164" i="6"/>
  <c r="D164" i="6"/>
  <c r="F164" i="6"/>
  <c r="F198" i="6"/>
  <c r="E198" i="6"/>
  <c r="D198" i="6"/>
  <c r="K56" i="6"/>
  <c r="D220" i="6" s="1"/>
  <c r="L56" i="6"/>
  <c r="D242" i="6" s="1"/>
  <c r="M56" i="6"/>
  <c r="D264" i="6" s="1"/>
  <c r="S56" i="6"/>
  <c r="P56" i="6" s="1"/>
  <c r="E220" i="6" s="1"/>
  <c r="F190" i="6"/>
  <c r="E190" i="6"/>
  <c r="D190" i="6"/>
  <c r="M48" i="6"/>
  <c r="D256" i="6" s="1"/>
  <c r="S48" i="6"/>
  <c r="L48" i="6"/>
  <c r="D234" i="6" s="1"/>
  <c r="K48" i="6"/>
  <c r="D212" i="6" s="1"/>
  <c r="F182" i="6"/>
  <c r="E182" i="6"/>
  <c r="D182" i="6"/>
  <c r="L40" i="6"/>
  <c r="D226" i="6" s="1"/>
  <c r="M40" i="6"/>
  <c r="D248" i="6" s="1"/>
  <c r="K40" i="6"/>
  <c r="D204" i="6" s="1"/>
  <c r="S40" i="6"/>
  <c r="Q40" i="6" s="1"/>
  <c r="E226" i="6" s="1"/>
  <c r="F150" i="6"/>
  <c r="E150" i="6"/>
  <c r="D150" i="6"/>
  <c r="F125" i="6"/>
  <c r="E125" i="6"/>
  <c r="D125" i="6"/>
  <c r="S61" i="6"/>
  <c r="E346" i="6" s="1"/>
  <c r="K61" i="6"/>
  <c r="D328" i="6" s="1"/>
  <c r="M61" i="6"/>
  <c r="D340" i="6" s="1"/>
  <c r="L61" i="6"/>
  <c r="D334" i="6" s="1"/>
  <c r="F184" i="6"/>
  <c r="E184" i="6"/>
  <c r="D184" i="6"/>
  <c r="L42" i="6"/>
  <c r="D228" i="6" s="1"/>
  <c r="M42" i="6"/>
  <c r="D250" i="6" s="1"/>
  <c r="S42" i="6"/>
  <c r="Q42" i="6" s="1"/>
  <c r="E228" i="6" s="1"/>
  <c r="K42" i="6"/>
  <c r="D206" i="6" s="1"/>
  <c r="F117" i="6"/>
  <c r="E117" i="6"/>
  <c r="D117" i="6"/>
  <c r="F200" i="6"/>
  <c r="E200" i="6"/>
  <c r="D200" i="6"/>
  <c r="M58" i="6"/>
  <c r="D266" i="6" s="1"/>
  <c r="S58" i="6"/>
  <c r="E288" i="6" s="1"/>
  <c r="K58" i="6"/>
  <c r="D222" i="6" s="1"/>
  <c r="L58" i="6"/>
  <c r="D244" i="6" s="1"/>
  <c r="F192" i="6"/>
  <c r="E192" i="6"/>
  <c r="D192" i="6"/>
  <c r="S50" i="6"/>
  <c r="Q50" i="6" s="1"/>
  <c r="E236" i="6" s="1"/>
  <c r="K50" i="6"/>
  <c r="D214" i="6" s="1"/>
  <c r="L50" i="6"/>
  <c r="D236" i="6" s="1"/>
  <c r="M50" i="6"/>
  <c r="D258" i="6" s="1"/>
  <c r="L63" i="6"/>
  <c r="D336" i="6" s="1"/>
  <c r="K63" i="6"/>
  <c r="D330" i="6" s="1"/>
  <c r="M63" i="6"/>
  <c r="D342" i="6" s="1"/>
  <c r="S63" i="6"/>
  <c r="D175" i="6"/>
  <c r="F175" i="6"/>
  <c r="E175" i="6"/>
  <c r="D167" i="6"/>
  <c r="F167" i="6"/>
  <c r="E167" i="6"/>
  <c r="F93" i="6"/>
  <c r="E93" i="6"/>
  <c r="D93" i="6"/>
  <c r="E92" i="6"/>
  <c r="D92" i="6"/>
  <c r="F92" i="6"/>
  <c r="F130" i="6"/>
  <c r="E130" i="6"/>
  <c r="D130" i="6"/>
  <c r="S64" i="6"/>
  <c r="R64" i="6" s="1"/>
  <c r="E343" i="6" s="1"/>
  <c r="M64" i="6"/>
  <c r="D343" i="6" s="1"/>
  <c r="K64" i="6"/>
  <c r="D331" i="6" s="1"/>
  <c r="L64" i="6"/>
  <c r="D337" i="6" s="1"/>
  <c r="D103" i="6"/>
  <c r="F103" i="6"/>
  <c r="E103" i="6"/>
  <c r="F178" i="6"/>
  <c r="E178" i="6"/>
  <c r="D178" i="6"/>
  <c r="F181" i="6"/>
  <c r="E181" i="6"/>
  <c r="D181" i="6"/>
  <c r="L39" i="6"/>
  <c r="D225" i="6" s="1"/>
  <c r="K39" i="6"/>
  <c r="D203" i="6" s="1"/>
  <c r="M39" i="6"/>
  <c r="D247" i="6" s="1"/>
  <c r="S39" i="6"/>
  <c r="R39" i="6" s="1"/>
  <c r="E247" i="6" s="1"/>
  <c r="F85" i="6"/>
  <c r="D85" i="6"/>
  <c r="E85" i="6"/>
  <c r="E196" i="6"/>
  <c r="D196" i="6"/>
  <c r="F196" i="6"/>
  <c r="K54" i="6"/>
  <c r="D218" i="6" s="1"/>
  <c r="L54" i="6"/>
  <c r="D240" i="6" s="1"/>
  <c r="S54" i="6"/>
  <c r="P54" i="6" s="1"/>
  <c r="E218" i="6" s="1"/>
  <c r="M54" i="6"/>
  <c r="D262" i="6" s="1"/>
  <c r="F122" i="6"/>
  <c r="E122" i="6"/>
  <c r="D122" i="6"/>
  <c r="F201" i="6"/>
  <c r="E201" i="6"/>
  <c r="D201" i="6"/>
  <c r="L59" i="6"/>
  <c r="D245" i="6" s="1"/>
  <c r="M59" i="6"/>
  <c r="D267" i="6" s="1"/>
  <c r="K59" i="6"/>
  <c r="D223" i="6" s="1"/>
  <c r="S59" i="6"/>
  <c r="E289" i="6" s="1"/>
  <c r="F171" i="6"/>
  <c r="E171" i="6"/>
  <c r="D171" i="6"/>
  <c r="F163" i="6"/>
  <c r="E163" i="6"/>
  <c r="D163" i="6"/>
  <c r="F120" i="6"/>
  <c r="E120" i="6"/>
  <c r="D120" i="6"/>
  <c r="F154" i="6"/>
  <c r="E154" i="6"/>
  <c r="D154" i="6"/>
  <c r="F146" i="6"/>
  <c r="E146" i="6"/>
  <c r="D146" i="6"/>
  <c r="F138" i="6"/>
  <c r="E138" i="6"/>
  <c r="D138" i="6"/>
  <c r="E172" i="6"/>
  <c r="D172" i="6"/>
  <c r="F172" i="6"/>
  <c r="F147" i="6"/>
  <c r="E147" i="6"/>
  <c r="D147" i="6"/>
  <c r="E140" i="6"/>
  <c r="D140" i="6"/>
  <c r="F140" i="6"/>
  <c r="F139" i="6"/>
  <c r="E139" i="6"/>
  <c r="D139" i="6"/>
  <c r="E156" i="6"/>
  <c r="D156" i="6"/>
  <c r="F156" i="6"/>
  <c r="E148" i="6"/>
  <c r="D148" i="6"/>
  <c r="F148" i="6"/>
  <c r="D111" i="6"/>
  <c r="F111" i="6"/>
  <c r="E111" i="6"/>
  <c r="F131" i="6"/>
  <c r="E131" i="6"/>
  <c r="D131" i="6"/>
  <c r="E123" i="6"/>
  <c r="D123" i="6"/>
  <c r="F123" i="6"/>
  <c r="D159" i="6"/>
  <c r="F159" i="6"/>
  <c r="E159" i="6"/>
  <c r="F158" i="6"/>
  <c r="E158" i="6"/>
  <c r="D158" i="6"/>
  <c r="E188" i="6"/>
  <c r="D188" i="6"/>
  <c r="F188" i="6"/>
  <c r="M46" i="6"/>
  <c r="D254" i="6" s="1"/>
  <c r="S46" i="6"/>
  <c r="R46" i="6" s="1"/>
  <c r="E254" i="6" s="1"/>
  <c r="K46" i="6"/>
  <c r="D210" i="6" s="1"/>
  <c r="L46" i="6"/>
  <c r="D232" i="6" s="1"/>
  <c r="F142" i="6"/>
  <c r="E142" i="6"/>
  <c r="D142" i="6"/>
  <c r="F160" i="6"/>
  <c r="E160" i="6"/>
  <c r="D160" i="6"/>
  <c r="E180" i="6"/>
  <c r="D180" i="6"/>
  <c r="F180" i="6"/>
  <c r="M38" i="6"/>
  <c r="D246" i="6" s="1"/>
  <c r="K38" i="6"/>
  <c r="D202" i="6" s="1"/>
  <c r="S38" i="6"/>
  <c r="R38" i="6" s="1"/>
  <c r="E246" i="6" s="1"/>
  <c r="L38" i="6"/>
  <c r="D224" i="6" s="1"/>
  <c r="S62" i="6"/>
  <c r="E347" i="6" s="1"/>
  <c r="K62" i="6"/>
  <c r="D329" i="6" s="1"/>
  <c r="M62" i="6"/>
  <c r="D341" i="6" s="1"/>
  <c r="L62" i="6"/>
  <c r="D335" i="6" s="1"/>
  <c r="F174" i="6"/>
  <c r="E174" i="6"/>
  <c r="D174" i="6"/>
  <c r="F166" i="6"/>
  <c r="E166" i="6"/>
  <c r="D166" i="6"/>
  <c r="F179" i="6"/>
  <c r="E179" i="6"/>
  <c r="D179" i="6"/>
  <c r="F149" i="6"/>
  <c r="E149" i="6"/>
  <c r="D149" i="6"/>
  <c r="F141" i="6"/>
  <c r="E141" i="6"/>
  <c r="D141" i="6"/>
  <c r="F98" i="6"/>
  <c r="E98" i="6"/>
  <c r="D98" i="6"/>
  <c r="E132" i="6"/>
  <c r="D132" i="6"/>
  <c r="F132" i="6"/>
  <c r="E124" i="6"/>
  <c r="D124" i="6"/>
  <c r="F124" i="6"/>
  <c r="E116" i="6"/>
  <c r="D116" i="6"/>
  <c r="F116" i="6"/>
  <c r="F106" i="6"/>
  <c r="E106" i="6"/>
  <c r="D106" i="6"/>
  <c r="D191" i="6"/>
  <c r="F191" i="6"/>
  <c r="E191" i="6"/>
  <c r="L49" i="6"/>
  <c r="D235" i="6" s="1"/>
  <c r="S49" i="6"/>
  <c r="R49" i="6" s="1"/>
  <c r="E257" i="6" s="1"/>
  <c r="K49" i="6"/>
  <c r="D213" i="6" s="1"/>
  <c r="M49" i="6"/>
  <c r="D257" i="6" s="1"/>
  <c r="F118" i="6"/>
  <c r="D118" i="6"/>
  <c r="E118" i="6"/>
  <c r="D183" i="6"/>
  <c r="F183" i="6"/>
  <c r="E183" i="6"/>
  <c r="S41" i="6"/>
  <c r="E271" i="6" s="1"/>
  <c r="K41" i="6"/>
  <c r="D205" i="6" s="1"/>
  <c r="M41" i="6"/>
  <c r="D249" i="6" s="1"/>
  <c r="L41" i="6"/>
  <c r="D227" i="6" s="1"/>
  <c r="F134" i="6"/>
  <c r="E134" i="6"/>
  <c r="D134" i="6"/>
  <c r="F126" i="6"/>
  <c r="E126" i="6"/>
  <c r="D126" i="6"/>
  <c r="F155" i="6"/>
  <c r="E155" i="6"/>
  <c r="D155" i="6"/>
  <c r="F197" i="6"/>
  <c r="E197" i="6"/>
  <c r="D197" i="6"/>
  <c r="L55" i="6"/>
  <c r="D241" i="6" s="1"/>
  <c r="M55" i="6"/>
  <c r="D263" i="6" s="1"/>
  <c r="K55" i="6"/>
  <c r="D219" i="6" s="1"/>
  <c r="S55" i="6"/>
  <c r="Q55" i="6" s="1"/>
  <c r="E241" i="6" s="1"/>
  <c r="F101" i="6"/>
  <c r="E101" i="6"/>
  <c r="D101" i="6"/>
  <c r="F137" i="6"/>
  <c r="E137" i="6"/>
  <c r="D137" i="6"/>
  <c r="F136" i="6"/>
  <c r="E136" i="6"/>
  <c r="D136" i="6"/>
  <c r="F113" i="6"/>
  <c r="E113" i="6"/>
  <c r="D113" i="6"/>
  <c r="F176" i="6"/>
  <c r="E176" i="6"/>
  <c r="D176" i="6"/>
  <c r="F170" i="6"/>
  <c r="E170" i="6"/>
  <c r="D170" i="6"/>
  <c r="F144" i="6"/>
  <c r="E144" i="6"/>
  <c r="D144" i="6"/>
  <c r="F157" i="6"/>
  <c r="E157" i="6"/>
  <c r="D157" i="6"/>
  <c r="D127" i="6"/>
  <c r="F127" i="6"/>
  <c r="E127" i="6"/>
  <c r="D119" i="6"/>
  <c r="F119" i="6"/>
  <c r="E119" i="6"/>
  <c r="F186" i="6"/>
  <c r="E186" i="6"/>
  <c r="D186" i="6"/>
  <c r="K44" i="6"/>
  <c r="D208" i="6" s="1"/>
  <c r="M44" i="6"/>
  <c r="D252" i="6" s="1"/>
  <c r="S44" i="6"/>
  <c r="P44" i="6" s="1"/>
  <c r="E208" i="6" s="1"/>
  <c r="L44" i="6"/>
  <c r="D230" i="6" s="1"/>
  <c r="F110" i="6"/>
  <c r="D110" i="6"/>
  <c r="E110" i="6"/>
  <c r="F102" i="6"/>
  <c r="D102" i="6"/>
  <c r="E102" i="6"/>
  <c r="F94" i="6"/>
  <c r="D94" i="6"/>
  <c r="E94" i="6"/>
  <c r="F194" i="6"/>
  <c r="E194" i="6"/>
  <c r="D194" i="6"/>
  <c r="S52" i="6"/>
  <c r="P52" i="6" s="1"/>
  <c r="E216" i="6" s="1"/>
  <c r="K52" i="6"/>
  <c r="D216" i="6" s="1"/>
  <c r="M52" i="6"/>
  <c r="D260" i="6" s="1"/>
  <c r="L52" i="6"/>
  <c r="D238" i="6" s="1"/>
  <c r="F169" i="6"/>
  <c r="E169" i="6"/>
  <c r="D169" i="6"/>
  <c r="F96" i="6"/>
  <c r="E96" i="6"/>
  <c r="D96" i="6"/>
  <c r="K60" i="6"/>
  <c r="D327" i="6" s="1"/>
  <c r="S60" i="6"/>
  <c r="M60" i="6"/>
  <c r="D339" i="6" s="1"/>
  <c r="L60" i="6"/>
  <c r="D333" i="6" s="1"/>
  <c r="F161" i="6"/>
  <c r="E161" i="6"/>
  <c r="D161" i="6"/>
  <c r="F112" i="6"/>
  <c r="E112" i="6"/>
  <c r="D112" i="6"/>
  <c r="F104" i="6"/>
  <c r="E104" i="6"/>
  <c r="D104" i="6"/>
  <c r="F177" i="6"/>
  <c r="E177" i="6"/>
  <c r="D177" i="6"/>
  <c r="F109" i="6"/>
  <c r="E109" i="6"/>
  <c r="D109" i="6"/>
  <c r="F189" i="6"/>
  <c r="E189" i="6"/>
  <c r="D189" i="6"/>
  <c r="L47" i="6"/>
  <c r="D233" i="6" s="1"/>
  <c r="M47" i="6"/>
  <c r="D255" i="6" s="1"/>
  <c r="S47" i="6"/>
  <c r="K47" i="6"/>
  <c r="D211" i="6" s="1"/>
  <c r="E115" i="6"/>
  <c r="D115" i="6"/>
  <c r="F115" i="6"/>
  <c r="F114" i="6"/>
  <c r="E114" i="6"/>
  <c r="D114" i="6"/>
  <c r="F185" i="6"/>
  <c r="E185" i="6"/>
  <c r="D185" i="6"/>
  <c r="S43" i="6"/>
  <c r="P43" i="6" s="1"/>
  <c r="E207" i="6" s="1"/>
  <c r="L43" i="6"/>
  <c r="D229" i="6" s="1"/>
  <c r="M43" i="6"/>
  <c r="D251" i="6" s="1"/>
  <c r="K43" i="6"/>
  <c r="D207" i="6" s="1"/>
  <c r="F128" i="6"/>
  <c r="E128" i="6"/>
  <c r="D128" i="6"/>
  <c r="D95" i="6"/>
  <c r="F95" i="6"/>
  <c r="E95" i="6"/>
  <c r="F153" i="6"/>
  <c r="E153" i="6"/>
  <c r="D153" i="6"/>
  <c r="F152" i="6"/>
  <c r="E152" i="6"/>
  <c r="D152" i="6"/>
  <c r="F77" i="6"/>
  <c r="D77" i="6"/>
  <c r="E77" i="6"/>
  <c r="F193" i="6"/>
  <c r="E193" i="6"/>
  <c r="D193" i="6"/>
  <c r="K51" i="6"/>
  <c r="D215" i="6" s="1"/>
  <c r="L51" i="6"/>
  <c r="D237" i="6" s="1"/>
  <c r="M51" i="6"/>
  <c r="D259" i="6" s="1"/>
  <c r="S51" i="6"/>
  <c r="P51" i="6" s="1"/>
  <c r="E215" i="6" s="1"/>
  <c r="F168" i="6"/>
  <c r="E168" i="6"/>
  <c r="D168" i="6"/>
  <c r="F162" i="6"/>
  <c r="E162" i="6"/>
  <c r="D162" i="6"/>
  <c r="F133" i="6"/>
  <c r="E133" i="6"/>
  <c r="D133" i="6"/>
  <c r="F145" i="6"/>
  <c r="E145" i="6"/>
  <c r="D145" i="6"/>
  <c r="U52" i="6"/>
  <c r="F216" i="6" s="1"/>
  <c r="W52" i="6"/>
  <c r="F260" i="6" s="1"/>
  <c r="V52" i="6"/>
  <c r="F238" i="6" s="1"/>
  <c r="V47" i="6"/>
  <c r="F233" i="6" s="1"/>
  <c r="W47" i="6"/>
  <c r="F255" i="6" s="1"/>
  <c r="U47" i="6"/>
  <c r="F211" i="6" s="1"/>
  <c r="V44" i="6"/>
  <c r="F230" i="6" s="1"/>
  <c r="W44" i="6"/>
  <c r="F252" i="6" s="1"/>
  <c r="U44" i="6"/>
  <c r="F208" i="6" s="1"/>
  <c r="I3" i="6"/>
  <c r="X38" i="6" s="1"/>
  <c r="F268" i="6" s="1"/>
  <c r="I19" i="6"/>
  <c r="X54" i="6" s="1"/>
  <c r="F284" i="6" s="1"/>
  <c r="I27" i="6"/>
  <c r="X61" i="6" s="1"/>
  <c r="F346" i="6" s="1"/>
  <c r="I23" i="6"/>
  <c r="X58" i="6" s="1"/>
  <c r="F288" i="6" s="1"/>
  <c r="I7" i="6"/>
  <c r="X42" i="6" s="1"/>
  <c r="F272" i="6" s="1"/>
  <c r="I26" i="6"/>
  <c r="X60" i="6" s="1"/>
  <c r="F345" i="6" s="1"/>
  <c r="I16" i="6"/>
  <c r="X51" i="6" s="1"/>
  <c r="F281" i="6" s="1"/>
  <c r="I28" i="6"/>
  <c r="X62" i="6" s="1"/>
  <c r="F347" i="6" s="1"/>
  <c r="I6" i="6"/>
  <c r="X41" i="6" s="1"/>
  <c r="F271" i="6" s="1"/>
  <c r="I5" i="6"/>
  <c r="X40" i="6" s="1"/>
  <c r="F270" i="6" s="1"/>
  <c r="I11" i="6"/>
  <c r="X46" i="6" s="1"/>
  <c r="F276" i="6" s="1"/>
  <c r="I10" i="6"/>
  <c r="X45" i="6" s="1"/>
  <c r="F275" i="6" s="1"/>
  <c r="I30" i="6"/>
  <c r="X64" i="6" s="1"/>
  <c r="F349" i="6" s="1"/>
  <c r="I4" i="6"/>
  <c r="X39" i="6" s="1"/>
  <c r="F269" i="6" s="1"/>
  <c r="I15" i="6"/>
  <c r="X50" i="6" s="1"/>
  <c r="F280" i="6" s="1"/>
  <c r="I29" i="6"/>
  <c r="X63" i="6" s="1"/>
  <c r="F348" i="6" s="1"/>
  <c r="I18" i="6"/>
  <c r="X53" i="6" s="1"/>
  <c r="F283" i="6" s="1"/>
  <c r="I31" i="6"/>
  <c r="X65" i="6" s="1"/>
  <c r="F350" i="6" s="1"/>
  <c r="I14" i="6"/>
  <c r="X49" i="6" s="1"/>
  <c r="F279" i="6" s="1"/>
  <c r="I24" i="6"/>
  <c r="X59" i="6" s="1"/>
  <c r="F289" i="6" s="1"/>
  <c r="I13" i="6"/>
  <c r="X48" i="6" s="1"/>
  <c r="F278" i="6" s="1"/>
  <c r="I8" i="6"/>
  <c r="X43" i="6" s="1"/>
  <c r="F273" i="6" s="1"/>
  <c r="I20" i="6"/>
  <c r="X55" i="6" s="1"/>
  <c r="F285" i="6" s="1"/>
  <c r="I22" i="6"/>
  <c r="X57" i="6" s="1"/>
  <c r="F287" i="6" s="1"/>
  <c r="I21" i="6"/>
  <c r="X56" i="6" s="1"/>
  <c r="F286" i="6" s="1"/>
  <c r="R41" i="6" l="1"/>
  <c r="E249" i="6" s="1"/>
  <c r="R52" i="6"/>
  <c r="E260" i="6" s="1"/>
  <c r="Q64" i="6"/>
  <c r="E337" i="6" s="1"/>
  <c r="E349" i="6"/>
  <c r="R63" i="6"/>
  <c r="E342" i="6" s="1"/>
  <c r="E348" i="6"/>
  <c r="D326" i="6"/>
  <c r="E326" i="6"/>
  <c r="F326" i="6"/>
  <c r="P60" i="6"/>
  <c r="E327" i="6" s="1"/>
  <c r="E345" i="6"/>
  <c r="R60" i="6"/>
  <c r="E339" i="6" s="1"/>
  <c r="Q58" i="6"/>
  <c r="E244" i="6" s="1"/>
  <c r="P58" i="6"/>
  <c r="E222" i="6" s="1"/>
  <c r="R58" i="6"/>
  <c r="E266" i="6" s="1"/>
  <c r="R43" i="6"/>
  <c r="E251" i="6" s="1"/>
  <c r="Q41" i="6"/>
  <c r="E227" i="6" s="1"/>
  <c r="Q46" i="6"/>
  <c r="E232" i="6" s="1"/>
  <c r="P42" i="6"/>
  <c r="E206" i="6" s="1"/>
  <c r="R56" i="6"/>
  <c r="E264" i="6" s="1"/>
  <c r="P41" i="6"/>
  <c r="E205" i="6" s="1"/>
  <c r="Q54" i="6"/>
  <c r="E240" i="6" s="1"/>
  <c r="Q49" i="6"/>
  <c r="E235" i="6" s="1"/>
  <c r="R40" i="6"/>
  <c r="E248" i="6" s="1"/>
  <c r="Q38" i="6"/>
  <c r="E224" i="6" s="1"/>
  <c r="F165" i="6"/>
  <c r="E165" i="6"/>
  <c r="D165" i="6"/>
  <c r="D143" i="6"/>
  <c r="F143" i="6"/>
  <c r="E143" i="6"/>
  <c r="R59" i="6"/>
  <c r="E267" i="6" s="1"/>
  <c r="F195" i="6"/>
  <c r="E195" i="6"/>
  <c r="D195" i="6"/>
  <c r="M53" i="6"/>
  <c r="D261" i="6" s="1"/>
  <c r="S53" i="6"/>
  <c r="Q53" i="6" s="1"/>
  <c r="E239" i="6" s="1"/>
  <c r="K53" i="6"/>
  <c r="D217" i="6" s="1"/>
  <c r="L53" i="6"/>
  <c r="D239" i="6" s="1"/>
  <c r="Q39" i="6"/>
  <c r="E225" i="6" s="1"/>
  <c r="P50" i="6"/>
  <c r="E214" i="6" s="1"/>
  <c r="E280" i="6"/>
  <c r="Q51" i="6"/>
  <c r="E237" i="6" s="1"/>
  <c r="E281" i="6"/>
  <c r="Q43" i="6"/>
  <c r="E229" i="6" s="1"/>
  <c r="E273" i="6"/>
  <c r="Q47" i="6"/>
  <c r="E233" i="6" s="1"/>
  <c r="E277" i="6"/>
  <c r="F121" i="6"/>
  <c r="E121" i="6"/>
  <c r="D121" i="6"/>
  <c r="R62" i="6"/>
  <c r="E341" i="6" s="1"/>
  <c r="P38" i="6"/>
  <c r="E202" i="6" s="1"/>
  <c r="E268" i="6"/>
  <c r="Q59" i="6"/>
  <c r="E245" i="6" s="1"/>
  <c r="F173" i="6"/>
  <c r="E173" i="6"/>
  <c r="D173" i="6"/>
  <c r="F129" i="6"/>
  <c r="E129" i="6"/>
  <c r="D129" i="6"/>
  <c r="P63" i="6"/>
  <c r="E330" i="6" s="1"/>
  <c r="R61" i="6"/>
  <c r="E340" i="6" s="1"/>
  <c r="P55" i="6"/>
  <c r="E219" i="6" s="1"/>
  <c r="E285" i="6"/>
  <c r="Q62" i="6"/>
  <c r="E335" i="6" s="1"/>
  <c r="R47" i="6"/>
  <c r="E255" i="6" s="1"/>
  <c r="Q60" i="6"/>
  <c r="E333" i="6" s="1"/>
  <c r="E107" i="6"/>
  <c r="D107" i="6"/>
  <c r="F107" i="6"/>
  <c r="P64" i="6"/>
  <c r="E331" i="6" s="1"/>
  <c r="R44" i="6"/>
  <c r="E252" i="6" s="1"/>
  <c r="E274" i="6"/>
  <c r="Q48" i="6"/>
  <c r="E234" i="6" s="1"/>
  <c r="E278" i="6"/>
  <c r="Q61" i="6"/>
  <c r="E334" i="6" s="1"/>
  <c r="E99" i="6"/>
  <c r="D99" i="6"/>
  <c r="F99" i="6"/>
  <c r="S65" i="6"/>
  <c r="K65" i="6"/>
  <c r="D332" i="6" s="1"/>
  <c r="L65" i="6"/>
  <c r="D338" i="6" s="1"/>
  <c r="M65" i="6"/>
  <c r="D344" i="6" s="1"/>
  <c r="D151" i="6"/>
  <c r="F151" i="6"/>
  <c r="E151" i="6"/>
  <c r="P62" i="6"/>
  <c r="E329" i="6" s="1"/>
  <c r="R51" i="6"/>
  <c r="E259" i="6" s="1"/>
  <c r="F187" i="6"/>
  <c r="E187" i="6"/>
  <c r="D187" i="6"/>
  <c r="K45" i="6"/>
  <c r="D209" i="6" s="1"/>
  <c r="L45" i="6"/>
  <c r="D231" i="6" s="1"/>
  <c r="M45" i="6"/>
  <c r="D253" i="6" s="1"/>
  <c r="S45" i="6"/>
  <c r="P45" i="6" s="1"/>
  <c r="E209" i="6" s="1"/>
  <c r="P47" i="6"/>
  <c r="E211" i="6" s="1"/>
  <c r="D199" i="6"/>
  <c r="F199" i="6"/>
  <c r="E199" i="6"/>
  <c r="M57" i="6"/>
  <c r="D265" i="6" s="1"/>
  <c r="K57" i="6"/>
  <c r="D221" i="6" s="1"/>
  <c r="L57" i="6"/>
  <c r="D243" i="6" s="1"/>
  <c r="S57" i="6"/>
  <c r="Q63" i="6"/>
  <c r="E336" i="6" s="1"/>
  <c r="R42" i="6"/>
  <c r="E250" i="6" s="1"/>
  <c r="E272" i="6"/>
  <c r="P61" i="6"/>
  <c r="E328" i="6" s="1"/>
  <c r="P40" i="6"/>
  <c r="E204" i="6" s="1"/>
  <c r="E270" i="6"/>
  <c r="P48" i="6"/>
  <c r="E212" i="6" s="1"/>
  <c r="P39" i="6"/>
  <c r="E203" i="6" s="1"/>
  <c r="E269" i="6"/>
  <c r="Q52" i="6"/>
  <c r="E238" i="6" s="1"/>
  <c r="E282" i="6"/>
  <c r="Q44" i="6"/>
  <c r="E230" i="6" s="1"/>
  <c r="R55" i="6"/>
  <c r="E263" i="6" s="1"/>
  <c r="P49" i="6"/>
  <c r="E213" i="6" s="1"/>
  <c r="E279" i="6"/>
  <c r="P46" i="6"/>
  <c r="E210" i="6" s="1"/>
  <c r="E276" i="6"/>
  <c r="P59" i="6"/>
  <c r="E223" i="6" s="1"/>
  <c r="R54" i="6"/>
  <c r="E262" i="6" s="1"/>
  <c r="E284" i="6"/>
  <c r="R50" i="6"/>
  <c r="E258" i="6" s="1"/>
  <c r="R48" i="6"/>
  <c r="E256" i="6" s="1"/>
  <c r="Q56" i="6"/>
  <c r="E242" i="6" s="1"/>
  <c r="E286" i="6"/>
  <c r="W55" i="6"/>
  <c r="F263" i="6" s="1"/>
  <c r="V55" i="6"/>
  <c r="F241" i="6" s="1"/>
  <c r="U55" i="6"/>
  <c r="F219" i="6" s="1"/>
  <c r="U50" i="6"/>
  <c r="F214" i="6" s="1"/>
  <c r="W50" i="6"/>
  <c r="F258" i="6" s="1"/>
  <c r="V50" i="6"/>
  <c r="F236" i="6" s="1"/>
  <c r="W51" i="6"/>
  <c r="F259" i="6" s="1"/>
  <c r="U51" i="6"/>
  <c r="F215" i="6" s="1"/>
  <c r="V51" i="6"/>
  <c r="F237" i="6" s="1"/>
  <c r="W39" i="6"/>
  <c r="F247" i="6" s="1"/>
  <c r="V39" i="6"/>
  <c r="F225" i="6" s="1"/>
  <c r="U39" i="6"/>
  <c r="F203" i="6" s="1"/>
  <c r="U60" i="6"/>
  <c r="F327" i="6" s="1"/>
  <c r="W60" i="6"/>
  <c r="F339" i="6" s="1"/>
  <c r="V60" i="6"/>
  <c r="F333" i="6" s="1"/>
  <c r="V43" i="6"/>
  <c r="F229" i="6" s="1"/>
  <c r="U43" i="6"/>
  <c r="F207" i="6" s="1"/>
  <c r="W43" i="6"/>
  <c r="F251" i="6" s="1"/>
  <c r="U64" i="6"/>
  <c r="F331" i="6" s="1"/>
  <c r="W64" i="6"/>
  <c r="F343" i="6" s="1"/>
  <c r="V64" i="6"/>
  <c r="F337" i="6" s="1"/>
  <c r="V42" i="6"/>
  <c r="F228" i="6" s="1"/>
  <c r="U42" i="6"/>
  <c r="F206" i="6" s="1"/>
  <c r="W42" i="6"/>
  <c r="F250" i="6" s="1"/>
  <c r="U59" i="6"/>
  <c r="F223" i="6" s="1"/>
  <c r="V59" i="6"/>
  <c r="F245" i="6" s="1"/>
  <c r="W59" i="6"/>
  <c r="F267" i="6" s="1"/>
  <c r="W45" i="6"/>
  <c r="F253" i="6" s="1"/>
  <c r="V45" i="6"/>
  <c r="F231" i="6" s="1"/>
  <c r="U45" i="6"/>
  <c r="F209" i="6" s="1"/>
  <c r="U58" i="6"/>
  <c r="F222" i="6" s="1"/>
  <c r="V58" i="6"/>
  <c r="F244" i="6" s="1"/>
  <c r="W58" i="6"/>
  <c r="F266" i="6" s="1"/>
  <c r="V49" i="6"/>
  <c r="F235" i="6" s="1"/>
  <c r="W49" i="6"/>
  <c r="F257" i="6" s="1"/>
  <c r="U49" i="6"/>
  <c r="F213" i="6" s="1"/>
  <c r="V46" i="6"/>
  <c r="F232" i="6" s="1"/>
  <c r="W46" i="6"/>
  <c r="F254" i="6" s="1"/>
  <c r="U46" i="6"/>
  <c r="F210" i="6" s="1"/>
  <c r="V61" i="6"/>
  <c r="F334" i="6" s="1"/>
  <c r="U61" i="6"/>
  <c r="F328" i="6" s="1"/>
  <c r="W61" i="6"/>
  <c r="F340" i="6" s="1"/>
  <c r="W65" i="6"/>
  <c r="F344" i="6" s="1"/>
  <c r="V65" i="6"/>
  <c r="F338" i="6" s="1"/>
  <c r="U65" i="6"/>
  <c r="F332" i="6" s="1"/>
  <c r="V40" i="6"/>
  <c r="F226" i="6" s="1"/>
  <c r="W40" i="6"/>
  <c r="F248" i="6" s="1"/>
  <c r="U40" i="6"/>
  <c r="F204" i="6" s="1"/>
  <c r="U54" i="6"/>
  <c r="F218" i="6" s="1"/>
  <c r="V54" i="6"/>
  <c r="F240" i="6" s="1"/>
  <c r="W54" i="6"/>
  <c r="F262" i="6" s="1"/>
  <c r="V48" i="6"/>
  <c r="F234" i="6" s="1"/>
  <c r="W48" i="6"/>
  <c r="F256" i="6" s="1"/>
  <c r="U48" i="6"/>
  <c r="F212" i="6" s="1"/>
  <c r="W56" i="6"/>
  <c r="F264" i="6" s="1"/>
  <c r="U56" i="6"/>
  <c r="F220" i="6" s="1"/>
  <c r="V56" i="6"/>
  <c r="F242" i="6" s="1"/>
  <c r="W53" i="6"/>
  <c r="F261" i="6" s="1"/>
  <c r="U53" i="6"/>
  <c r="F217" i="6" s="1"/>
  <c r="V53" i="6"/>
  <c r="F239" i="6" s="1"/>
  <c r="W41" i="6"/>
  <c r="F249" i="6" s="1"/>
  <c r="U41" i="6"/>
  <c r="F205" i="6" s="1"/>
  <c r="V41" i="6"/>
  <c r="F227" i="6" s="1"/>
  <c r="V38" i="6"/>
  <c r="F224" i="6" s="1"/>
  <c r="W38" i="6"/>
  <c r="F246" i="6" s="1"/>
  <c r="U38" i="6"/>
  <c r="F202" i="6" s="1"/>
  <c r="U57" i="6"/>
  <c r="F221" i="6" s="1"/>
  <c r="W57" i="6"/>
  <c r="F265" i="6" s="1"/>
  <c r="V57" i="6"/>
  <c r="F243" i="6" s="1"/>
  <c r="W63" i="6"/>
  <c r="F342" i="6" s="1"/>
  <c r="V63" i="6"/>
  <c r="F336" i="6" s="1"/>
  <c r="U63" i="6"/>
  <c r="F330" i="6" s="1"/>
  <c r="W62" i="6"/>
  <c r="F341" i="6" s="1"/>
  <c r="V62" i="6"/>
  <c r="F335" i="6" s="1"/>
  <c r="U62" i="6"/>
  <c r="F329" i="6" s="1"/>
  <c r="Q65" i="6" l="1"/>
  <c r="E338" i="6" s="1"/>
  <c r="E350" i="6"/>
  <c r="P57" i="6"/>
  <c r="E221" i="6" s="1"/>
  <c r="E287" i="6"/>
  <c r="P65" i="6"/>
  <c r="E332" i="6" s="1"/>
  <c r="R53" i="6"/>
  <c r="E261" i="6" s="1"/>
  <c r="E283" i="6"/>
  <c r="R57" i="6"/>
  <c r="E265" i="6" s="1"/>
  <c r="P53" i="6"/>
  <c r="E217" i="6" s="1"/>
  <c r="Q57" i="6"/>
  <c r="E243" i="6" s="1"/>
  <c r="Q45" i="6"/>
  <c r="E231" i="6" s="1"/>
  <c r="R65" i="6"/>
  <c r="E344" i="6" s="1"/>
  <c r="R45" i="6"/>
  <c r="E253" i="6" s="1"/>
  <c r="E2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Hauenstein</author>
  </authors>
  <commentList>
    <comment ref="E2" authorId="0" shapeId="0" xr:uid="{1348A280-764B-43F5-A0BE-C7714447459D}">
      <text>
        <r>
          <rPr>
            <sz val="11"/>
            <color theme="1"/>
            <rFont val="Calibri"/>
            <family val="2"/>
            <charset val="128"/>
            <scheme val="minor"/>
          </rPr>
          <t>Christian Hauenstein:
harmonize with 2015 stock data provided to model in order to have smooth 2015-2016 stock change/inflow/outflow</t>
        </r>
      </text>
    </comment>
  </commentList>
</comments>
</file>

<file path=xl/sharedStrings.xml><?xml version="1.0" encoding="utf-8"?>
<sst xmlns="http://schemas.openxmlformats.org/spreadsheetml/2006/main" count="7088" uniqueCount="632">
  <si>
    <t>ODYM-RECC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</si>
  <si>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</si>
  <si>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</si>
  <si>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</si>
  <si>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</si>
  <si>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</si>
  <si>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</si>
  <si>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</si>
  <si>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</si>
  <si>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</si>
  <si>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m2/cap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</si>
  <si>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</si>
  <si>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</si>
  <si>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</si>
  <si>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</si>
  <si>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</si>
  <si>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</si>
  <si>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</si>
  <si>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(to be filled manually)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</si>
  <si>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</si>
  <si>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</si>
  <si>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</si>
  <si>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</si>
  <si>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</si>
  <si>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</si>
  <si>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</si>
  <si>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</si>
  <si>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</si>
  <si>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</si>
  <si>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</si>
  <si>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</si>
  <si>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V2.0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</si>
  <si>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</si>
  <si>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</si>
  <si>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</si>
  <si>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</si>
  <si>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</si>
  <si>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</si>
  <si>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</si>
  <si>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</si>
  <si>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</si>
  <si>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</si>
  <si>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</si>
  <si>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</si>
  <si>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</si>
  <si>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</si>
  <si>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</si>
  <si>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Product Group G</t>
  </si>
  <si>
    <t>SSP_Scenarios</t>
  </si>
  <si>
    <t>Scenario S</t>
  </si>
  <si>
    <t>values</t>
  </si>
  <si>
    <t># Aspects: Specify aspects in order of appearance in data table.</t>
  </si>
  <si>
    <t>Region r</t>
  </si>
  <si>
    <t>unit</t>
  </si>
  <si>
    <t># Aspects_Meaning: Describe meaning of each aspect</t>
  </si>
  <si>
    <t>Time</t>
  </si>
  <si>
    <t>time t</t>
  </si>
  <si>
    <t>stats_array_string</t>
  </si>
  <si>
    <t>String describing uncertainty distribution (http://stats-arrays.readthedocs.io/en/latest/)</t>
  </si>
  <si>
    <t># DATA: Specify the different quantification layers given: Value, Error, etc, or different scenarios. Must be identical to column names in sheet "Values_Master"</t>
  </si>
  <si>
    <t>comment</t>
  </si>
  <si>
    <t>Comment on data proxy choice</t>
  </si>
  <si>
    <t># DATA_Info: Describe each data layer</t>
  </si>
  <si>
    <t/>
  </si>
  <si>
    <t>LED</t>
  </si>
  <si>
    <t>SSP1</t>
  </si>
  <si>
    <t>SSP2</t>
  </si>
  <si>
    <t>residential buildings</t>
  </si>
  <si>
    <t>R32USA</t>
  </si>
  <si>
    <t>R32JPN</t>
  </si>
  <si>
    <t>R32CAN</t>
  </si>
  <si>
    <t>R32CHN</t>
  </si>
  <si>
    <t>R32IND</t>
  </si>
  <si>
    <t>France</t>
  </si>
  <si>
    <t>Germany</t>
  </si>
  <si>
    <t>Italy</t>
  </si>
  <si>
    <t>Poland</t>
  </si>
  <si>
    <t>Spain</t>
  </si>
  <si>
    <t>UK</t>
  </si>
  <si>
    <t>R32EU12-M</t>
  </si>
  <si>
    <t>Oth_R32EU12-H</t>
  </si>
  <si>
    <t>Oth_R32EU15</t>
  </si>
  <si>
    <t>m2/cap and veh/cap</t>
  </si>
  <si>
    <t>d70ff49d-88c3-4a52-a12e-14ec6f53984f</t>
  </si>
  <si>
    <t>2_S_RECC_FinalProducts_Future_resbuildings</t>
  </si>
  <si>
    <t>V2.1</t>
  </si>
  <si>
    <t>Sectors</t>
  </si>
  <si>
    <t>Dataset</t>
  </si>
  <si>
    <t>literature_id</t>
  </si>
  <si>
    <t>literature_key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</si>
  <si>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</si>
  <si>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</si>
  <si>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</si>
  <si>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</si>
  <si>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</si>
  <si>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</si>
  <si>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</si>
  <si>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</si>
  <si>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</si>
  <si>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</si>
  <si>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RECC scenario target table, sheet 2_S_FinalProds_Fut_resbldgs</t>
  </si>
  <si>
    <t>Date</t>
  </si>
  <si>
    <t>Version number before edit</t>
  </si>
  <si>
    <t>Version number after edit</t>
  </si>
  <si>
    <t>old UUID</t>
  </si>
  <si>
    <t>new UUID</t>
  </si>
  <si>
    <t>Who</t>
  </si>
  <si>
    <t>What</t>
  </si>
  <si>
    <t>Ref1</t>
  </si>
  <si>
    <t>Ref2</t>
  </si>
  <si>
    <t>Ref3</t>
  </si>
  <si>
    <t>Ref4</t>
  </si>
  <si>
    <t>Ref5</t>
  </si>
  <si>
    <t>sp</t>
  </si>
  <si>
    <t>changed product group classifiation to Sectors, added log and ref sheets and completed the latter.</t>
  </si>
  <si>
    <t>V2.2</t>
  </si>
  <si>
    <t>ca90ab58-12ed-40ad-8c0c-2b199fde4c0d</t>
  </si>
  <si>
    <t>transferred new data from scenario target table interpolation</t>
  </si>
  <si>
    <t>Edgar modified the target table to remove the 2020,30,40 values for LED building stocks, s.p. transferred new data from scenario target table interpolation.</t>
  </si>
  <si>
    <t>e2284950-9fb6-4d8a-a231-da0ec847d2a3</t>
  </si>
  <si>
    <t>Re-ran the interpolation script. Smoother saturation in India.</t>
  </si>
  <si>
    <t>2019-09-20</t>
  </si>
  <si>
    <t>iedc_dataset_name (dataset ID of industrial ecology data commons (IEDC), replaces detailed description here, available under http://www.database.industrialecology.uni-freiburg.de/)</t>
  </si>
  <si>
    <t>converted via script, for scenario target values, cf. the scenario model docu</t>
  </si>
  <si>
    <t>iedc_dataset_version_number (dataset version number of industrial ecology data commons (IEDC))</t>
  </si>
  <si>
    <t>d54d70eb-5eae-4a92-a342-28dcb0049e57</t>
  </si>
  <si>
    <t>R5.2OECD_Other</t>
  </si>
  <si>
    <t>R5.2REF_Other</t>
  </si>
  <si>
    <t>R5.2ASIA_Other</t>
  </si>
  <si>
    <t>R5.2MAF_Other</t>
  </si>
  <si>
    <t>R5.2LAM_Other</t>
  </si>
  <si>
    <t>SingleCountry</t>
  </si>
  <si>
    <t>V2.3</t>
  </si>
  <si>
    <t>Re-ran the interpolation script. Smoother saturation in India. Added proxies for RoW regions.</t>
  </si>
  <si>
    <t>Actual data.</t>
  </si>
  <si>
    <t>20/30/40/50 m2 as first proxy (needs to be refined once a specific country is modelled.)</t>
  </si>
  <si>
    <t>d4d61d01-daf1-4bd6-8182-10bc5778bc4e</t>
  </si>
  <si>
    <t>to 5.5.20</t>
  </si>
  <si>
    <t>R5.2MNF_Other</t>
  </si>
  <si>
    <t>R5.2SSA_Other</t>
  </si>
  <si>
    <t>Expanded to 20 regions.</t>
  </si>
  <si>
    <t>G</t>
  </si>
  <si>
    <t>r</t>
  </si>
  <si>
    <t>t</t>
  </si>
  <si>
    <t>60b1ceb3-6a90-4e84-a4b7-a21e4b646932</t>
  </si>
  <si>
    <t>ODYM-RECC v2.4 final transfer of data from target table to parameter file.</t>
  </si>
  <si>
    <t>GLOBAL</t>
  </si>
  <si>
    <t>square meters per capita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</si>
  <si>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</si>
  <si>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</si>
  <si>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</si>
  <si>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</si>
  <si>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</si>
  <si>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</si>
  <si>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</si>
  <si>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</si>
  <si>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Reformatting to transparent data processing</t>
  </si>
  <si>
    <t>fc</t>
  </si>
  <si>
    <t>V2.4</t>
  </si>
  <si>
    <t>calibrated extension</t>
  </si>
  <si>
    <t>extension of historical data</t>
  </si>
  <si>
    <t>m2/cap ssp2</t>
  </si>
  <si>
    <t>pop from SSP2: SSP_PopData.xls</t>
  </si>
  <si>
    <t>m2</t>
  </si>
  <si>
    <t>G7 RECC\scenarios\data driven forecasts\floor space Japan\floorspace per cap Japan forecasts.xlsx</t>
  </si>
  <si>
    <t>G7 RECC\scenarios\data driven forecasts\floor space USA\floorspace per cap USA forecasts.xlsx</t>
  </si>
  <si>
    <t>using US growth rates</t>
  </si>
  <si>
    <t>calculated here</t>
  </si>
  <si>
    <t>G7 RECC\Data\RB_ResidentialBuildings\CA_Canada\H_historic\RB_CA_H_S_review_190404_KK\RB_CA_H_S_review_190404_KK.xlsx</t>
  </si>
  <si>
    <t>source:</t>
  </si>
  <si>
    <t>Japan</t>
  </si>
  <si>
    <t>USA</t>
  </si>
  <si>
    <t>Canada</t>
  </si>
  <si>
    <t>Canada in SSP2</t>
  </si>
  <si>
    <t>m2perCap_background imported from scenario_target_tables_MASTER</t>
  </si>
  <si>
    <t>a76554cc-350a-4374-8718-ce57bb00f2d6</t>
  </si>
  <si>
    <t>Removed all values beside 2015,2020,2030,2040,2050,2060</t>
  </si>
  <si>
    <t>9R EU</t>
  </si>
  <si>
    <t>R32JPN growth rate for SSP2</t>
  </si>
  <si>
    <t>Pop in mio, 2015</t>
  </si>
  <si>
    <t>Total ResB floorspace in mio m2, 2015</t>
  </si>
  <si>
    <t>Percap ResB floorspace in m2/cap. 2015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</si>
  <si>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</si>
  <si>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</si>
  <si>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</si>
  <si>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</si>
  <si>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</si>
  <si>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</si>
  <si>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</si>
  <si>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</si>
  <si>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</si>
  <si>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</si>
  <si>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</si>
  <si>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Ireland</t>
  </si>
  <si>
    <t>Latvia</t>
  </si>
  <si>
    <t>Lithuania</t>
  </si>
  <si>
    <t>Luxembourg</t>
  </si>
  <si>
    <t>Malta</t>
  </si>
  <si>
    <t>Netherlands</t>
  </si>
  <si>
    <t>Portugal</t>
  </si>
  <si>
    <t>Romania</t>
  </si>
  <si>
    <t>Slovakia</t>
  </si>
  <si>
    <t>Slovenia</t>
  </si>
  <si>
    <t>Sweden</t>
  </si>
  <si>
    <t>Source: 2_P_RECC_Population_SSP_32R_V2.3; IIASA GDP, SSP1, 2015</t>
  </si>
  <si>
    <t>Source: 2_S_RECC_FinalProducts_2015_resbuildings_V1.4</t>
  </si>
  <si>
    <t>LED: 30m2/cap for all countries</t>
  </si>
  <si>
    <t>SSP1: mirroring trends for other  EU countries (GER,…) included in previous version; constant floorspace, at least 38m2/cap</t>
  </si>
  <si>
    <t>SSP2: mirroring trend from previous version; growth based on JPN growth rate, at least 45m2/cap in 2060</t>
  </si>
  <si>
    <t>Source: 2_S_RECC_FinalProducts_2015_resbuildings_V1.3</t>
  </si>
  <si>
    <t>Orange cells must be filled.</t>
  </si>
  <si>
    <t>Interpolation history</t>
  </si>
  <si>
    <t>(filled automatically, please don't edit columns C and D)</t>
  </si>
  <si>
    <t>Blue cells are optional.</t>
  </si>
  <si>
    <t>Interpolation UUID</t>
  </si>
  <si>
    <t>Interpolation date</t>
  </si>
  <si>
    <t>Sector B:</t>
  </si>
  <si>
    <t>General information</t>
  </si>
  <si>
    <t>71030d28-c97f-4b67-8f9c-6ca4f692a5cc</t>
  </si>
  <si>
    <t>2019-06-24</t>
  </si>
  <si>
    <t>System effect/question</t>
  </si>
  <si>
    <t>future development of per capita product stock</t>
  </si>
  <si>
    <t>6a1769c5-d799-459e-88d7-a12ccdd7cddc</t>
  </si>
  <si>
    <t>2019-06-25</t>
  </si>
  <si>
    <t>Region r:</t>
  </si>
  <si>
    <t>Sector/Good:</t>
  </si>
  <si>
    <t>5dc3be8a-b4fe-4983-8db7-0e7e9f637189</t>
  </si>
  <si>
    <t>2019-08-06</t>
  </si>
  <si>
    <t>Material:</t>
  </si>
  <si>
    <t>d96ed072-b1a1-4137-8ade-f4b5bde37b2f</t>
  </si>
  <si>
    <t>2019-08-08</t>
  </si>
  <si>
    <t>Historical and technical potential</t>
  </si>
  <si>
    <t>Refers to RE strategy:</t>
  </si>
  <si>
    <t>239bcdb8-4ef3-467f-9499-5954dfbdedc3</t>
  </si>
  <si>
    <t>value</t>
  </si>
  <si>
    <t>unit of measurement (can be a ratio or percent)</t>
  </si>
  <si>
    <t>data source (if applicable)</t>
  </si>
  <si>
    <t>Description of assumption (qualitative)</t>
  </si>
  <si>
    <t>Comments (including quality or uncertainty assessment)</t>
  </si>
  <si>
    <t>Editor</t>
  </si>
  <si>
    <t>General comments:</t>
  </si>
  <si>
    <t>99dd6acb-1324-43e7-8e45-7d2de8521f6a</t>
  </si>
  <si>
    <t>2019-09-09</t>
  </si>
  <si>
    <t>historical</t>
  </si>
  <si>
    <t>2_S_RECC_FinalProducts_2015_G7IC_V1.0</t>
  </si>
  <si>
    <t>S.P.</t>
  </si>
  <si>
    <t>Index structure of parameter</t>
  </si>
  <si>
    <t>b1b4d51e-e320-4ed0-acc2-47e0a28163b9</t>
  </si>
  <si>
    <t>2019-11-28</t>
  </si>
  <si>
    <t>Sector resbuildings B</t>
  </si>
  <si>
    <t>067b888b-8306-4958-86b7-73ea822bd88b</t>
  </si>
  <si>
    <t>2019-12-23</t>
  </si>
  <si>
    <t>maximum technical potential</t>
  </si>
  <si>
    <t>b956ec84-9b14-4cfa-bffc-7e04df452199</t>
  </si>
  <si>
    <t>7ef5df38-bb53-4dce-8bc5-21fb4fd35528</t>
  </si>
  <si>
    <t>2020-01-16</t>
  </si>
  <si>
    <t>Time t</t>
  </si>
  <si>
    <t>4bc60f2a-09b5-4195-a5a0-97f29aa7cb9a</t>
  </si>
  <si>
    <t>2020-03-25</t>
  </si>
  <si>
    <t>Parameter links</t>
  </si>
  <si>
    <t>8721d252-2778-41af-8670-b0581a92d1a6</t>
  </si>
  <si>
    <t>2020-03-28</t>
  </si>
  <si>
    <t>Link to sheet</t>
  </si>
  <si>
    <t>ResBuildings_Background</t>
  </si>
  <si>
    <t>64225202-c54a-4bec-8fa0-c8646ce4c1a0</t>
  </si>
  <si>
    <t>2020-04-01</t>
  </si>
  <si>
    <t>Link type</t>
  </si>
  <si>
    <t>manual</t>
  </si>
  <si>
    <t>6103d319-be1b-4228-950a-5ffeecdaf41e</t>
  </si>
  <si>
    <t>Comment</t>
  </si>
  <si>
    <t>Consistency with ResBuildings_Background must be maintained!</t>
  </si>
  <si>
    <t>14f16c34-0542-4f4e-bf44-831c29733468</t>
  </si>
  <si>
    <t>2020-04-21</t>
  </si>
  <si>
    <t>Implementation</t>
  </si>
  <si>
    <t>Scenario:</t>
  </si>
  <si>
    <t>9a447c6b-b6ff-476b-a4de-239df8964a4f</t>
  </si>
  <si>
    <t>2020-04-22</t>
  </si>
  <si>
    <t>% of target</t>
  </si>
  <si>
    <t>Explicit link/rationale to scenario storyline, description of assumption (qualitative)</t>
  </si>
  <si>
    <t>target (implementation) value</t>
  </si>
  <si>
    <t>lock-in</t>
  </si>
  <si>
    <t>The LED publication doesn't describe the shape of the curve</t>
  </si>
  <si>
    <t>TF</t>
  </si>
  <si>
    <t>f88c87cd-9d72-464f-a7d1-f97303a93243</t>
  </si>
  <si>
    <t>2020-05-02</t>
  </si>
  <si>
    <t>slower decline</t>
  </si>
  <si>
    <t>5b5b471a-8323-455c-9fd6-0303b6d52f43</t>
  </si>
  <si>
    <t>faster decline</t>
  </si>
  <si>
    <t>a0f505f8-ebf5-4b3b-bd9d-6f316d024c14</t>
  </si>
  <si>
    <t>Based on Low energy demand scenario: Grübler et al. (2018), DOI 10.1038/s41560-018-0172-6</t>
  </si>
  <si>
    <t>The US would fail to reach the 30 m2/cap target by 2050</t>
  </si>
  <si>
    <t>The LED publication doesn't describe individual countries</t>
  </si>
  <si>
    <t>0a13cdac-f6e1-4ce3-8166-284aa688e592</t>
  </si>
  <si>
    <t>LED target reached in 2060 to avoid sharp changes in 2050</t>
  </si>
  <si>
    <t>8b5d4bf5-3aa1-4c27-90d4-a5776a56eac2</t>
  </si>
  <si>
    <t>2020-05-09</t>
  </si>
  <si>
    <t>bc5a8ff4-1f4d-4115-b010-dc25ec79640d</t>
  </si>
  <si>
    <t>2020-05-18</t>
  </si>
  <si>
    <t>5dba73ca-589a-4a56-a46c-7908f2f3853b</t>
  </si>
  <si>
    <t>13b8bc86-5d35-42a5-ab18-46247eeb4e02</t>
  </si>
  <si>
    <t>2020-05-26</t>
  </si>
  <si>
    <t>bd73d14d-c637-429d-943c-bbe4b7bb9f75</t>
  </si>
  <si>
    <t>2020-05-29</t>
  </si>
  <si>
    <t>0470881e-1595-4aa8-908e-63ba3981d225</t>
  </si>
  <si>
    <t>2020-05-31</t>
  </si>
  <si>
    <t>5f62ae5c-06dd-4327-8c60-0224420c5e70</t>
  </si>
  <si>
    <t>7e1ac1f0-b889-4617-a00b-984ca745de7d</t>
  </si>
  <si>
    <t>2020-06-09</t>
  </si>
  <si>
    <t>9acfc1ca-1501-4096-83a2-091039d3439f</t>
  </si>
  <si>
    <t>Rationale: stocks stay constant for global north countries but at least 40 m2/cap, global south converge to ca. global north level of 40 m2/cap</t>
  </si>
  <si>
    <t>TF (based on S.P.)</t>
  </si>
  <si>
    <t>fb07c593-649c-49ed-abff-94d2d2a12891</t>
  </si>
  <si>
    <t>2020-06-11</t>
  </si>
  <si>
    <t>2020-07-17</t>
  </si>
  <si>
    <t>5c62f46c-5545-4826-864c-00f73ccc80f2</t>
  </si>
  <si>
    <t>2020-08-19</t>
  </si>
  <si>
    <t>83dbcabd-ee7a-4ea2-a011-049f620de658</t>
  </si>
  <si>
    <t>2022-04-29</t>
  </si>
  <si>
    <t>42b79a69-5d1c-43e6-b3af-33b770cb5eb7</t>
  </si>
  <si>
    <t>EH</t>
  </si>
  <si>
    <t>b351a4b3-fb04-4f8c-9fe0-488793d2f7d8</t>
  </si>
  <si>
    <t>2022-05-26</t>
  </si>
  <si>
    <t>floorspace per cap USA forecasts.xlsx</t>
  </si>
  <si>
    <t>data-driven forecast (gdp/pop+urbpop/pop+ARIMA[2,0,0] errors)</t>
  </si>
  <si>
    <t>rounded to nearest integer</t>
  </si>
  <si>
    <t>7d3c0de8-aafd-4800-bd2f-677c00498053</t>
  </si>
  <si>
    <t>2023-03-24</t>
  </si>
  <si>
    <t>c14d6f72-a857-48fa-a536-228e0c936e93</t>
  </si>
  <si>
    <t>2023-06-19</t>
  </si>
  <si>
    <t>ba0d607e-ae13-4e90-bb71-6e12667931e1</t>
  </si>
  <si>
    <t>2023-08-10</t>
  </si>
  <si>
    <t>P.B.</t>
  </si>
  <si>
    <t>TF - PB</t>
  </si>
  <si>
    <t>Low energy demand scenario: Grübler et al. (2018), DOI 10.1038/s41560-018-0172-6</t>
  </si>
  <si>
    <t>floorspace per cap Japan forecasts.xlsx</t>
  </si>
  <si>
    <t>between US value and global average</t>
  </si>
  <si>
    <t>70 was the previous calibrated version</t>
  </si>
  <si>
    <t>Grow using USA growth rates</t>
  </si>
  <si>
    <t>also see sheet "m2perCap_background"</t>
  </si>
  <si>
    <t>74 was the previous calibrated version</t>
  </si>
  <si>
    <t>76 was the previous calibrated version</t>
  </si>
  <si>
    <t>no previous version</t>
  </si>
  <si>
    <t>extension of the 2015-2050 growth rate to 2060</t>
  </si>
  <si>
    <t>Rationale: stocks stay constant for global north countries but at least 50 m2/cap, converge to ca. global north level of 50 m2/cap</t>
  </si>
  <si>
    <t>It took Japan and Germany ~25 years to go from 35m2/cap to ~47m2/cap</t>
  </si>
  <si>
    <t>S.P. &amp; TF</t>
  </si>
  <si>
    <t>India would not reach the 30 m2/cap target by 2050</t>
  </si>
  <si>
    <t>India reaches more than 90% of the 30 m2/cap target by 2060</t>
  </si>
  <si>
    <t>SP</t>
  </si>
  <si>
    <t>India reaches the 30 m2/cap target by 2060</t>
  </si>
  <si>
    <t>India doesn't yet reach ca. global north level of 40 m2/cap but is still higher than LED</t>
  </si>
  <si>
    <t>intermediate value</t>
  </si>
  <si>
    <t>India doesn't yet reach ca. global north level of 50 m2/cap</t>
  </si>
  <si>
    <t>Grow using Japan growth rates</t>
  </si>
  <si>
    <t>Surprisingly Germany and Japan had similar levels and growth patterns 1990-2016</t>
  </si>
  <si>
    <t>Surprisingly Germany and Japan had similar levels and growth patterns 1990-2017</t>
  </si>
  <si>
    <t>Surprisingly Germany and Japan had similar levels and growth patterns 1990-2018</t>
  </si>
  <si>
    <t>Surprisingly Germany and Japan had similar levels and growth patterns 1990-2019</t>
  </si>
  <si>
    <t>Surprisingly Germany and Japan had similar levels and growth patterns 1990-2020</t>
  </si>
  <si>
    <t>ch</t>
  </si>
  <si>
    <t>V2.5</t>
  </si>
  <si>
    <t>1c1a00df-a4e4-4604-9852-810d406c458f</t>
  </si>
  <si>
    <t>Sheet 'Calc_2_S_Future_ResB' imported from RECC_scenario_target_tables_v2_5_EU_single_countries_v02.xlsx [2]</t>
  </si>
  <si>
    <t>RECC scenario target table, sheet Calc_1_F_service_demand</t>
  </si>
  <si>
    <t>archieved as \Dropbox\RECC_v2_5_v2_6\data\CURRENT_V2_5\Single_EU_Country_Datasets\scenarios\RECC_scenario_target_tables_v2_5_EU_single_countries_v02.xlsx</t>
  </si>
  <si>
    <t>22 EU single countries apprehended. See sheet Calc_2_S_Future_ResB for details.</t>
  </si>
  <si>
    <t>Sheet '2_S_RECC_Future_resbuildings' imported from RECC_scenario_target_tables_v2_5_EU_single_countries_v02.xlsx [2], reporting data for other than EU countries</t>
  </si>
  <si>
    <t>Updated EU27+UK countries. See sheet Calc_2_S_Future_ResB for details.</t>
  </si>
  <si>
    <t>Apprehend 22 EU single countries &amp; Update all EU27+UK countries</t>
  </si>
  <si>
    <t>26f45a08-57f2-410c-9542-2bb58e374691</t>
  </si>
  <si>
    <t>Database</t>
  </si>
  <si>
    <t>Item code</t>
  </si>
  <si>
    <t>ISO code</t>
  </si>
  <si>
    <t>Unit</t>
  </si>
  <si>
    <t>Source</t>
  </si>
  <si>
    <t>Note</t>
  </si>
  <si>
    <t>Title</t>
  </si>
  <si>
    <t>nbrlpr</t>
  </si>
  <si>
    <t>AT</t>
  </si>
  <si>
    <t>k</t>
  </si>
  <si>
    <t>stat-MZ</t>
  </si>
  <si>
    <t>Stock of dwellings (permanently occupied)</t>
  </si>
  <si>
    <t>BE</t>
  </si>
  <si>
    <t>STATBEL</t>
  </si>
  <si>
    <t>BG</t>
  </si>
  <si>
    <t>n.a.</t>
  </si>
  <si>
    <t>Calculated</t>
  </si>
  <si>
    <t>HR</t>
  </si>
  <si>
    <t>EIHP</t>
  </si>
  <si>
    <t>CY</t>
  </si>
  <si>
    <t>cystat</t>
  </si>
  <si>
    <t>CZ</t>
  </si>
  <si>
    <t>CZSO,Estimated</t>
  </si>
  <si>
    <t>DK</t>
  </si>
  <si>
    <t>DST</t>
  </si>
  <si>
    <t>EE</t>
  </si>
  <si>
    <t>SE</t>
  </si>
  <si>
    <t>FI</t>
  </si>
  <si>
    <t>Motiva,STFIN</t>
  </si>
  <si>
    <t>FR</t>
  </si>
  <si>
    <t>INSEE</t>
  </si>
  <si>
    <t>DE</t>
  </si>
  <si>
    <t>PROG</t>
  </si>
  <si>
    <t>GR</t>
  </si>
  <si>
    <t>ELSTAT</t>
  </si>
  <si>
    <t>HU</t>
  </si>
  <si>
    <t>KSH,Calculated</t>
  </si>
  <si>
    <t>IE</t>
  </si>
  <si>
    <t>CSO</t>
  </si>
  <si>
    <t>IT</t>
  </si>
  <si>
    <t>ISTAT</t>
  </si>
  <si>
    <t>LV</t>
  </si>
  <si>
    <t>CSB</t>
  </si>
  <si>
    <t>LT</t>
  </si>
  <si>
    <t>LITSO</t>
  </si>
  <si>
    <t>LU</t>
  </si>
  <si>
    <t>STATEC</t>
  </si>
  <si>
    <t>MT</t>
  </si>
  <si>
    <t>NSO</t>
  </si>
  <si>
    <t>NL</t>
  </si>
  <si>
    <t>CBS</t>
  </si>
  <si>
    <t>PL</t>
  </si>
  <si>
    <t>PT</t>
  </si>
  <si>
    <t>FCT_UNL</t>
  </si>
  <si>
    <t>RO</t>
  </si>
  <si>
    <t>OEN</t>
  </si>
  <si>
    <t>SK</t>
  </si>
  <si>
    <t>SOSR</t>
  </si>
  <si>
    <t>SI</t>
  </si>
  <si>
    <t>JSI_EEC</t>
  </si>
  <si>
    <t>ES</t>
  </si>
  <si>
    <t>INE-ES</t>
  </si>
  <si>
    <t>STEM</t>
  </si>
  <si>
    <t>GB</t>
  </si>
  <si>
    <t>NO</t>
  </si>
  <si>
    <t>SSB</t>
  </si>
  <si>
    <t>calc., new def. 2014</t>
  </si>
  <si>
    <t>RS</t>
  </si>
  <si>
    <t>RZS</t>
  </si>
  <si>
    <t>2017 estimated</t>
  </si>
  <si>
    <t>CH</t>
  </si>
  <si>
    <t>RegBL</t>
  </si>
  <si>
    <t>EU28</t>
  </si>
  <si>
    <t>ODYSSEE</t>
  </si>
  <si>
    <t>EU</t>
  </si>
  <si>
    <t>surlog</t>
  </si>
  <si>
    <t>Floor area of dwellings (average)</t>
  </si>
  <si>
    <t>NSI</t>
  </si>
  <si>
    <t>CZSO</t>
  </si>
  <si>
    <t>DESTATIS</t>
  </si>
  <si>
    <t>SEAI</t>
  </si>
  <si>
    <t>EWA</t>
  </si>
  <si>
    <t>Estimated</t>
  </si>
  <si>
    <t>SORS</t>
  </si>
  <si>
    <t>IDAE,MITMA</t>
  </si>
  <si>
    <t>EHS</t>
  </si>
  <si>
    <t>pop</t>
  </si>
  <si>
    <t>Eurostat</t>
  </si>
  <si>
    <t>Population</t>
  </si>
  <si>
    <t>ONS</t>
  </si>
  <si>
    <t>Since 1999 without data for AP Kosovo and Metohija</t>
  </si>
  <si>
    <t>SFOE</t>
  </si>
  <si>
    <t>Blue italic:  early estimates by Enerdata</t>
  </si>
  <si>
    <t>Source: Odyssee</t>
  </si>
  <si>
    <t>Date of export: 2023-08-15</t>
  </si>
  <si>
    <t>https://odyssee.enerdata.net/database/</t>
  </si>
  <si>
    <t>### own calculation</t>
  </si>
  <si>
    <t>floor area per capita</t>
  </si>
  <si>
    <t>floor area per capita growth - base year 2015</t>
  </si>
  <si>
    <t>2015 &amp; 2016 value proxy: Use closest to year 2015 available value and multiply with EU28 growth rate for the respective period</t>
  </si>
  <si>
    <t>Norway</t>
  </si>
  <si>
    <t>Serbia</t>
  </si>
  <si>
    <t>Switzerland</t>
  </si>
  <si>
    <t>2020-no_covid:</t>
  </si>
  <si>
    <t>Per capita floor area  [m2/cap] 2016-2020, using growth rates from sheet ODYSSEE_EU_data+calc</t>
  </si>
  <si>
    <t>2019 to 2020 change in line with trend of previous years, despite COVID-19 pandemic</t>
  </si>
  <si>
    <t>Proxy: use EU growth rates</t>
  </si>
  <si>
    <t>Proxy for 2020: continue 2015-2019 trend</t>
  </si>
  <si>
    <t>SSP2: mirroring trend from previous version; growth rate simlyfied, with accelerating growth towards 2040 and slowing growth towards 2060, at least 45m2/cap in 2060</t>
  </si>
  <si>
    <t>Used in V2.5</t>
  </si>
  <si>
    <t>V2.6</t>
  </si>
  <si>
    <t>Add years 2016-2019 for all EU27+UK countries, update target values</t>
  </si>
  <si>
    <t>ODYSSEE database</t>
  </si>
  <si>
    <t>Use data from ODYSSEE database [3] for per capita floor area demand in years 2016-2020</t>
  </si>
  <si>
    <t>[3]</t>
  </si>
  <si>
    <t>Per capita floor area growth rate derived from ODYSSEE data, see sheet 'ODYSSEE_EU_data+calc'</t>
  </si>
  <si>
    <t>Growth rate applied to 2015 per capita floor area stock, see sheet 'Calc_2_S_Future_ResB'</t>
  </si>
  <si>
    <t>LED target value (2060): 30m2/cap</t>
  </si>
  <si>
    <t>SSP1: constant floor area, but at least 38m2/cap by 2060</t>
  </si>
  <si>
    <t>SSP2: growth (2015-2060) based on JPN growth rate, at least 45m2/cap in 2060; relative growth rate for intermediate time steps as in LED/SSP1 scenario</t>
  </si>
  <si>
    <t>2030, 2040, 2050 and 2060 target values for LED, SSP1 and SSP2 updated (using simplyfied relative growth rates for intermediate time steps, 1/6, 1/2, 5/6 of 2060 to 2020 difference for  years 2030, 2040, 2050, respectively)</t>
  </si>
  <si>
    <t>V2.7</t>
  </si>
  <si>
    <t>Remove years 2016-2019 for EU countries</t>
  </si>
  <si>
    <t>Remove annual target values for the years 2016-2019, because RECC model cannot depict annual fluctuations in building stock (causes new construction to drop to zero in one year, and jump up high in next year again)</t>
  </si>
  <si>
    <t>a269b74d-ff78-402e-acab-f5b2111724c0</t>
  </si>
  <si>
    <t>residential buildings. future development of per capita product stock</t>
  </si>
  <si>
    <t>WN1.0</t>
  </si>
  <si>
    <t>Clean dataset for WN version</t>
  </si>
  <si>
    <t>4bceefff-d4e8-40c3-a981-f8847a5547bf</t>
  </si>
  <si>
    <t>RECC_Classifications_Master_WN1.0</t>
  </si>
  <si>
    <t>Regions_WN</t>
  </si>
  <si>
    <t>ALG</t>
  </si>
  <si>
    <t>AR</t>
  </si>
  <si>
    <t>AZ</t>
  </si>
  <si>
    <t>BHR</t>
  </si>
  <si>
    <t>EG</t>
  </si>
  <si>
    <t>GE</t>
  </si>
  <si>
    <t>IRA</t>
  </si>
  <si>
    <t>JRD</t>
  </si>
  <si>
    <t>KWT</t>
  </si>
  <si>
    <t>LEB</t>
  </si>
  <si>
    <t>LIB</t>
  </si>
  <si>
    <t>MOR</t>
  </si>
  <si>
    <t>OMN</t>
  </si>
  <si>
    <t>QTR</t>
  </si>
  <si>
    <t>SAU</t>
  </si>
  <si>
    <t>SYR</t>
  </si>
  <si>
    <t>TUN</t>
  </si>
  <si>
    <t>TUR</t>
  </si>
  <si>
    <t>UAE</t>
  </si>
  <si>
    <t>BAU</t>
  </si>
  <si>
    <t>fapc</t>
  </si>
  <si>
    <t>Algeria</t>
  </si>
  <si>
    <t>Armenia</t>
  </si>
  <si>
    <t>Azerbaijan</t>
  </si>
  <si>
    <t>Bahrain</t>
  </si>
  <si>
    <t>Egypt, Arab Rep.</t>
  </si>
  <si>
    <t>Georgia</t>
  </si>
  <si>
    <t>Iraq</t>
  </si>
  <si>
    <t>Jordan</t>
  </si>
  <si>
    <t>Kuwait</t>
  </si>
  <si>
    <t>Lebanon</t>
  </si>
  <si>
    <t>Libya</t>
  </si>
  <si>
    <t>Morocco</t>
  </si>
  <si>
    <t>Oman</t>
  </si>
  <si>
    <t>Qatar</t>
  </si>
  <si>
    <t>Saudi Arabia</t>
  </si>
  <si>
    <t>Syrian Arab Republic</t>
  </si>
  <si>
    <t>Tunisia</t>
  </si>
  <si>
    <t>Turkiye</t>
  </si>
  <si>
    <t>United Arab Emirates</t>
  </si>
  <si>
    <t>see;values2 finalproducts</t>
  </si>
  <si>
    <t>WEO Country Code</t>
  </si>
  <si>
    <t>ISO</t>
  </si>
  <si>
    <t>WEO Subject Code</t>
  </si>
  <si>
    <t>Country</t>
  </si>
  <si>
    <t>Subject Descriptor</t>
  </si>
  <si>
    <t>Subject Notes</t>
  </si>
  <si>
    <t>Units</t>
  </si>
  <si>
    <t>Scale</t>
  </si>
  <si>
    <t>Country/Series-specific Notes</t>
  </si>
  <si>
    <t>DZA</t>
  </si>
  <si>
    <t>Gross domestic product per capita, current prices</t>
  </si>
  <si>
    <t>GDP is expressed in current U.S. dollars per person. Data are derived by first converting GDP in national currency to U.S. dollars and then dividing it by total population.</t>
  </si>
  <si>
    <t>U.S. dollars</t>
  </si>
  <si>
    <t>See notes for:  Gross domestic product, current prices (National currency) Population (Persons).</t>
  </si>
  <si>
    <t>ARM</t>
  </si>
  <si>
    <t>AZE</t>
  </si>
  <si>
    <t>EGY</t>
  </si>
  <si>
    <t>Egypt</t>
  </si>
  <si>
    <t>GEO</t>
  </si>
  <si>
    <t>IRQ</t>
  </si>
  <si>
    <t>JOR</t>
  </si>
  <si>
    <t>LBN</t>
  </si>
  <si>
    <t>n/a</t>
  </si>
  <si>
    <t>LBY</t>
  </si>
  <si>
    <t>MAR</t>
  </si>
  <si>
    <t>QAT</t>
  </si>
  <si>
    <t>Syria</t>
  </si>
  <si>
    <t>Türkiye</t>
  </si>
  <si>
    <t>ARE</t>
  </si>
  <si>
    <t>Download entire World Economic Outlook database, April 2019 (imf.org)</t>
  </si>
  <si>
    <t>growth in 7 years</t>
  </si>
  <si>
    <t>IF IT IS LESS THAN 2, %5 CHANGE</t>
  </si>
  <si>
    <t>IF ITS LESS THAN 5, %10 CHANGE</t>
  </si>
  <si>
    <t>IF IT IS HIGHER THAN 10, SET THE HIGHEST PER CAPITA AREA</t>
  </si>
  <si>
    <t>IF ITS HIGHER THAN 10, %15 CHANGE</t>
  </si>
  <si>
    <t>GDP growth (annual %)</t>
  </si>
  <si>
    <t>NY.GDP.MKTP.KD.ZG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</si>
  <si>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</si>
  <si>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</si>
  <si>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</si>
  <si>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</si>
  <si>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</si>
  <si>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</si>
  <si>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</si>
  <si>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</si>
  <si>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</si>
  <si>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</si>
  <si>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</si>
  <si>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</si>
  <si>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</si>
  <si>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</si>
  <si>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</si>
  <si>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</si>
  <si>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</si>
  <si>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</si>
  <si>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</si>
  <si>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</si>
  <si>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</si>
  <si>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</si>
  <si>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</si>
  <si>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</si>
  <si>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</si>
  <si>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average annual growth</t>
  </si>
  <si>
    <t>0-10000</t>
  </si>
  <si>
    <t>10000-20000</t>
  </si>
  <si>
    <t>20000-30000</t>
  </si>
  <si>
    <t>30-40</t>
  </si>
  <si>
    <t>40-50</t>
  </si>
  <si>
    <t>50-60</t>
  </si>
  <si>
    <t>Predicted FAPC in 2050</t>
  </si>
  <si>
    <t>FAPC in 2023</t>
  </si>
  <si>
    <t>ALG (Algeria)</t>
  </si>
  <si>
    <t>AR (Armenia)</t>
  </si>
  <si>
    <t>AZ (Azerbaijan)</t>
  </si>
  <si>
    <t>BHR (Bahrain)</t>
  </si>
  <si>
    <t>EG (Egypt, Arab Rep.)</t>
  </si>
  <si>
    <t>GE (Georgia)</t>
  </si>
  <si>
    <t>IRA (Iraq)</t>
  </si>
  <si>
    <t>JRD (Jordan)</t>
  </si>
  <si>
    <t>KWT (Kuwait)</t>
  </si>
  <si>
    <t>LEB (Lebanon)</t>
  </si>
  <si>
    <t>LIB (Libya)</t>
  </si>
  <si>
    <t>MOR (Morocco)</t>
  </si>
  <si>
    <t>OMN (Oman)</t>
  </si>
  <si>
    <t>QTR (Qatar)</t>
  </si>
  <si>
    <t>SAU (Saudi Arabia)</t>
  </si>
  <si>
    <t>SYR (Syrian Arab Republic)</t>
  </si>
  <si>
    <t>TUN (Tunisia)</t>
  </si>
  <si>
    <t>TUR (Turkiye)</t>
  </si>
  <si>
    <t>UAE (United Arab Emirates)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</si>
</sst>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_(* #,##0.00_);_(* \(#,##0.00\);_(* &quot;-&quot;??_);_(@_)"/>
    <numFmt numFmtId="166" formatCode="0.000"/>
    <numFmt numFmtId="167" formatCode="_-* #,##0_-;\-* #,##0_-;_-* &quot;-&quot;??_-;_-@_-"/>
    <numFmt numFmtId="168" formatCode="_(* #,##0_);_(* \(#,##0\);_(* &quot;-&quot;??_);_(@_)"/>
    <numFmt numFmtId="169" formatCode="0.0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charset val="128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0"/>
      <color rgb="FF000000"/>
      <name val="Calibri"/>
    </font>
    <font>
      <i/>
      <sz val="10"/>
      <color rgb="FF006699"/>
      <name val="Calibri"/>
    </font>
    <font>
      <u/>
      <sz val="11"/>
      <color theme="10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sz val="15"/>
      <color rgb="FF20212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/>
    <xf numFmtId="165" fontId="16" fillId="0" borderId="0" applyFon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115">
    <xf numFmtId="0" fontId="0" fillId="0" borderId="0" xfId="0"/>
    <xf numFmtId="0" fontId="10" fillId="2" borderId="0" xfId="1" applyFont="1" applyFill="1" applyAlignment="1">
      <alignment horizontal="center"/>
    </xf>
    <xf numFmtId="0" fontId="9" fillId="0" borderId="0" xfId="1" quotePrefix="1"/>
    <xf numFmtId="0" fontId="11" fillId="0" borderId="0" xfId="1" applyFont="1"/>
    <xf numFmtId="0" fontId="10" fillId="2" borderId="0" xfId="1" applyFont="1" applyFill="1"/>
    <xf numFmtId="0" fontId="12" fillId="0" borderId="0" xfId="1" applyFont="1"/>
    <xf numFmtId="0" fontId="10" fillId="0" borderId="0" xfId="1" applyFont="1"/>
    <xf numFmtId="0" fontId="9" fillId="3" borderId="0" xfId="1" applyFill="1"/>
    <xf numFmtId="0" fontId="13" fillId="2" borderId="0" xfId="1" applyFont="1" applyFill="1"/>
    <xf numFmtId="0" fontId="11" fillId="3" borderId="0" xfId="1" applyFont="1" applyFill="1" applyAlignment="1">
      <alignment horizontal="center"/>
    </xf>
    <xf numFmtId="0" fontId="11" fillId="3" borderId="0" xfId="1" applyFont="1" applyFill="1"/>
    <xf numFmtId="0" fontId="9" fillId="0" borderId="0" xfId="1"/>
    <xf numFmtId="0" fontId="8" fillId="0" borderId="0" xfId="1" quotePrefix="1" applyFont="1"/>
    <xf numFmtId="0" fontId="14" fillId="0" borderId="0" xfId="0" applyFont="1" applyAlignment="1">
      <alignment horizontal="center" vertical="top"/>
    </xf>
    <xf numFmtId="0" fontId="7" fillId="0" borderId="0" xfId="1" applyFont="1"/>
    <xf numFmtId="0" fontId="7" fillId="3" borderId="0" xfId="1" applyFont="1" applyFill="1"/>
    <xf numFmtId="0" fontId="10" fillId="0" borderId="0" xfId="0" applyFont="1"/>
    <xf numFmtId="14" fontId="0" fillId="0" borderId="0" xfId="0" applyNumberFormat="1"/>
    <xf numFmtId="16" fontId="0" fillId="0" borderId="0" xfId="0" applyNumberFormat="1"/>
    <xf numFmtId="14" fontId="6" fillId="0" borderId="0" xfId="1" quotePrefix="1" applyNumberFormat="1" applyFont="1"/>
    <xf numFmtId="0" fontId="15" fillId="0" borderId="0" xfId="0" applyFont="1"/>
    <xf numFmtId="0" fontId="11" fillId="0" borderId="0" xfId="0" applyFont="1"/>
    <xf numFmtId="0" fontId="13" fillId="3" borderId="0" xfId="0" applyFont="1" applyFill="1"/>
    <xf numFmtId="0" fontId="15" fillId="4" borderId="0" xfId="0" applyFont="1" applyFill="1" applyAlignment="1">
      <alignment wrapText="1"/>
    </xf>
    <xf numFmtId="0" fontId="10" fillId="4" borderId="0" xfId="0" applyFont="1" applyFill="1"/>
    <xf numFmtId="0" fontId="10" fillId="4" borderId="0" xfId="0" applyFont="1" applyFill="1" applyAlignment="1">
      <alignment wrapText="1"/>
    </xf>
    <xf numFmtId="0" fontId="0" fillId="5" borderId="0" xfId="0" applyFill="1"/>
    <xf numFmtId="14" fontId="0" fillId="5" borderId="0" xfId="0" applyNumberFormat="1" applyFill="1"/>
    <xf numFmtId="0" fontId="9" fillId="5" borderId="0" xfId="1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17" fillId="0" borderId="0" xfId="0" applyFont="1"/>
    <xf numFmtId="0" fontId="5" fillId="0" borderId="0" xfId="0" applyFont="1"/>
    <xf numFmtId="0" fontId="18" fillId="4" borderId="0" xfId="0" applyFont="1" applyFill="1"/>
    <xf numFmtId="0" fontId="19" fillId="0" borderId="0" xfId="0" applyFont="1"/>
    <xf numFmtId="0" fontId="0" fillId="0" borderId="1" xfId="0" applyBorder="1"/>
    <xf numFmtId="0" fontId="0" fillId="6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  <xf numFmtId="0" fontId="0" fillId="0" borderId="10" xfId="0" applyBorder="1"/>
    <xf numFmtId="0" fontId="0" fillId="6" borderId="11" xfId="0" applyFill="1" applyBorder="1"/>
    <xf numFmtId="0" fontId="0" fillId="0" borderId="12" xfId="0" applyBorder="1"/>
    <xf numFmtId="0" fontId="0" fillId="9" borderId="0" xfId="0" applyFill="1"/>
    <xf numFmtId="0" fontId="20" fillId="0" borderId="0" xfId="0" applyFont="1"/>
    <xf numFmtId="0" fontId="0" fillId="0" borderId="3" xfId="0" applyBorder="1"/>
    <xf numFmtId="0" fontId="0" fillId="0" borderId="13" xfId="0" applyBorder="1"/>
    <xf numFmtId="0" fontId="10" fillId="0" borderId="13" xfId="0" applyFont="1" applyBorder="1"/>
    <xf numFmtId="0" fontId="10" fillId="0" borderId="4" xfId="0" applyFont="1" applyBorder="1"/>
    <xf numFmtId="0" fontId="0" fillId="0" borderId="14" xfId="0" applyBorder="1"/>
    <xf numFmtId="0" fontId="0" fillId="5" borderId="15" xfId="0" applyFill="1" applyBorder="1"/>
    <xf numFmtId="0" fontId="21" fillId="5" borderId="0" xfId="0" applyFont="1" applyFill="1"/>
    <xf numFmtId="0" fontId="0" fillId="5" borderId="9" xfId="0" applyFill="1" applyBorder="1"/>
    <xf numFmtId="166" fontId="20" fillId="0" borderId="0" xfId="0" applyNumberFormat="1" applyFont="1"/>
    <xf numFmtId="0" fontId="0" fillId="0" borderId="4" xfId="0" applyBorder="1"/>
    <xf numFmtId="0" fontId="21" fillId="6" borderId="0" xfId="0" applyFont="1" applyFill="1"/>
    <xf numFmtId="0" fontId="0" fillId="3" borderId="8" xfId="0" applyFill="1" applyBorder="1"/>
    <xf numFmtId="0" fontId="0" fillId="0" borderId="9" xfId="0" applyBorder="1"/>
    <xf numFmtId="0" fontId="0" fillId="3" borderId="14" xfId="0" applyFill="1" applyBorder="1"/>
    <xf numFmtId="0" fontId="0" fillId="0" borderId="15" xfId="0" applyBorder="1"/>
    <xf numFmtId="0" fontId="10" fillId="0" borderId="3" xfId="0" applyFont="1" applyBorder="1"/>
    <xf numFmtId="0" fontId="0" fillId="0" borderId="16" xfId="0" applyBorder="1"/>
    <xf numFmtId="0" fontId="0" fillId="5" borderId="16" xfId="0" applyFill="1" applyBorder="1"/>
    <xf numFmtId="0" fontId="0" fillId="10" borderId="9" xfId="0" applyFill="1" applyBorder="1"/>
    <xf numFmtId="0" fontId="0" fillId="10" borderId="15" xfId="0" applyFill="1" applyBorder="1"/>
    <xf numFmtId="0" fontId="0" fillId="11" borderId="0" xfId="0" applyFill="1"/>
    <xf numFmtId="0" fontId="10" fillId="11" borderId="0" xfId="0" applyFont="1" applyFill="1"/>
    <xf numFmtId="9" fontId="0" fillId="12" borderId="0" xfId="0" applyNumberFormat="1" applyFill="1"/>
    <xf numFmtId="9" fontId="0" fillId="12" borderId="16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5" borderId="0" xfId="0" applyNumberFormat="1" applyFill="1"/>
    <xf numFmtId="1" fontId="0" fillId="6" borderId="0" xfId="0" applyNumberFormat="1" applyFill="1"/>
    <xf numFmtId="1" fontId="0" fillId="5" borderId="16" xfId="0" applyNumberFormat="1" applyFill="1" applyBorder="1"/>
    <xf numFmtId="166" fontId="0" fillId="0" borderId="0" xfId="0" applyNumberFormat="1"/>
    <xf numFmtId="167" fontId="16" fillId="0" borderId="0" xfId="2" applyNumberFormat="1"/>
    <xf numFmtId="168" fontId="0" fillId="0" borderId="0" xfId="0" applyNumberFormat="1"/>
    <xf numFmtId="0" fontId="10" fillId="0" borderId="0" xfId="0" applyFont="1" applyAlignment="1">
      <alignment horizontal="right"/>
    </xf>
    <xf numFmtId="167" fontId="10" fillId="0" borderId="0" xfId="0" applyNumberFormat="1" applyFont="1"/>
    <xf numFmtId="166" fontId="10" fillId="0" borderId="0" xfId="0" applyNumberFormat="1" applyFont="1"/>
    <xf numFmtId="0" fontId="5" fillId="0" borderId="0" xfId="0" applyFont="1" applyAlignment="1">
      <alignment horizontal="right"/>
    </xf>
    <xf numFmtId="0" fontId="0" fillId="6" borderId="16" xfId="0" applyFill="1" applyBorder="1"/>
    <xf numFmtId="0" fontId="0" fillId="6" borderId="15" xfId="0" applyFill="1" applyBorder="1"/>
    <xf numFmtId="14" fontId="0" fillId="11" borderId="0" xfId="0" applyNumberFormat="1" applyFill="1"/>
    <xf numFmtId="0" fontId="22" fillId="0" borderId="0" xfId="3" applyAlignment="1">
      <alignment vertical="center"/>
    </xf>
    <xf numFmtId="0" fontId="22" fillId="0" borderId="0" xfId="3" applyAlignment="1">
      <alignment horizontal="right" vertical="center"/>
    </xf>
    <xf numFmtId="0" fontId="23" fillId="0" borderId="0" xfId="3" applyFont="1" applyAlignment="1">
      <alignment horizontal="right" vertical="center"/>
    </xf>
    <xf numFmtId="0" fontId="24" fillId="0" borderId="0" xfId="4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2" fillId="13" borderId="0" xfId="3" applyFill="1" applyAlignment="1">
      <alignment vertical="center"/>
    </xf>
    <xf numFmtId="0" fontId="4" fillId="0" borderId="0" xfId="0" applyFont="1"/>
    <xf numFmtId="0" fontId="0" fillId="13" borderId="0" xfId="0" applyFill="1"/>
    <xf numFmtId="14" fontId="0" fillId="6" borderId="0" xfId="0" applyNumberFormat="1" applyFill="1"/>
    <xf numFmtId="17" fontId="0" fillId="0" borderId="0" xfId="0" applyNumberFormat="1"/>
    <xf numFmtId="0" fontId="3" fillId="0" borderId="0" xfId="1" applyFont="1"/>
    <xf numFmtId="0" fontId="3" fillId="3" borderId="0" xfId="1" quotePrefix="1" applyFont="1" applyFill="1"/>
    <xf numFmtId="0" fontId="2" fillId="3" borderId="0" xfId="1" applyFont="1" applyFill="1"/>
    <xf numFmtId="0" fontId="10" fillId="0" borderId="0" xfId="0" applyFont="1" applyAlignment="1">
      <alignment vertical="center" wrapText="1"/>
    </xf>
    <xf numFmtId="0" fontId="10" fillId="13" borderId="0" xfId="0" applyFont="1" applyFill="1" applyAlignment="1">
      <alignment vertical="center" wrapText="1"/>
    </xf>
    <xf numFmtId="0" fontId="1" fillId="0" borderId="0" xfId="1" applyFont="1"/>
    <xf numFmtId="0" fontId="24" fillId="0" borderId="0" xfId="4"/>
    <xf numFmtId="2" fontId="0" fillId="0" borderId="0" xfId="5" applyNumberFormat="1" applyFont="1"/>
    <xf numFmtId="2" fontId="0" fillId="13" borderId="0" xfId="5" applyNumberFormat="1" applyFont="1" applyFill="1"/>
    <xf numFmtId="169" fontId="0" fillId="0" borderId="0" xfId="0" applyNumberFormat="1"/>
    <xf numFmtId="1" fontId="0" fillId="0" borderId="0" xfId="0" applyNumberFormat="1"/>
    <xf numFmtId="9" fontId="0" fillId="0" borderId="0" xfId="5" applyFont="1"/>
    <xf numFmtId="164" fontId="26" fillId="0" borderId="0" xfId="0" applyNumberFormat="1" applyFont="1"/>
    <xf numFmtId="2" fontId="0" fillId="0" borderId="0" xfId="0" applyNumberFormat="1"/>
  </cellXfs>
  <cellStyles count="6">
    <cellStyle name="Comma" xfId="2" builtinId="3"/>
    <cellStyle name="Hyperlink" xfId="4" builtinId="8"/>
    <cellStyle name="Normal" xfId="0" builtinId="0"/>
    <cellStyle name="Normal 2" xfId="1" xr:uid="{00000000-0005-0000-0000-000000000000}"/>
    <cellStyle name="Normal 3" xfId="3" xr:uid="{11BB0325-FEC7-43E4-9875-B37B25678FB4}"/>
    <cellStyle name="Percent" xfId="5" builtinId="5"/>
  </cellStyles>
  <dxfs count="3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FAPC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Current Value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comments_shn!$AQ$88:$AR$106</c:f>
              <c:strCache>
                <c:ptCount val="19"/>
                <c:pt idx="0">
                  <c:v>BHR (Bahrain)</c:v>
                </c:pt>
                <c:pt idx="1">
                  <c:v>KWT (Kuwait)</c:v>
                </c:pt>
                <c:pt idx="2">
                  <c:v>OMN (Oman)</c:v>
                </c:pt>
                <c:pt idx="3">
                  <c:v>QTR (Qatar)</c:v>
                </c:pt>
                <c:pt idx="4">
                  <c:v>SAU (Saudi Arabia)</c:v>
                </c:pt>
                <c:pt idx="5">
                  <c:v>TUR (Turkiye)</c:v>
                </c:pt>
                <c:pt idx="6">
                  <c:v>UAE (United Arab Emirates)</c:v>
                </c:pt>
                <c:pt idx="7">
                  <c:v>AR (Armenia)</c:v>
                </c:pt>
                <c:pt idx="8">
                  <c:v>AZ (Azerbaijan)</c:v>
                </c:pt>
                <c:pt idx="9">
                  <c:v>GE (Georgia)</c:v>
                </c:pt>
                <c:pt idx="10">
                  <c:v>IRA (Iraq)</c:v>
                </c:pt>
                <c:pt idx="11">
                  <c:v>ALG (Algeria)</c:v>
                </c:pt>
                <c:pt idx="12">
                  <c:v>EG (Egypt, Arab Rep.)</c:v>
                </c:pt>
                <c:pt idx="13">
                  <c:v>JRD (Jordan)</c:v>
                </c:pt>
                <c:pt idx="14">
                  <c:v>LEB (Lebanon)</c:v>
                </c:pt>
                <c:pt idx="15">
                  <c:v>LIB (Libya)</c:v>
                </c:pt>
                <c:pt idx="16">
                  <c:v>MOR (Morocco)</c:v>
                </c:pt>
                <c:pt idx="17">
                  <c:v>TUN (Tunisia)</c:v>
                </c:pt>
                <c:pt idx="18">
                  <c:v>SYR (Syrian Arab Republic)</c:v>
                </c:pt>
              </c:strCache>
            </c:strRef>
          </c:cat>
          <c:val>
            <c:numRef>
              <c:f>comments_shn!$AS$88:$AS$106</c:f>
              <c:numCache>
                <c:formatCode>0</c:formatCode>
                <c:ptCount val="19"/>
                <c:pt idx="0">
                  <c:v>53.875979800591438</c:v>
                </c:pt>
                <c:pt idx="1">
                  <c:v>41.202431904745872</c:v>
                </c:pt>
                <c:pt idx="2">
                  <c:v>48.643286667096554</c:v>
                </c:pt>
                <c:pt idx="3">
                  <c:v>29.16605835780155</c:v>
                </c:pt>
                <c:pt idx="4">
                  <c:v>37.765231341344673</c:v>
                </c:pt>
                <c:pt idx="5">
                  <c:v>51.690424276441547</c:v>
                </c:pt>
                <c:pt idx="6">
                  <c:v>36.169592536637971</c:v>
                </c:pt>
                <c:pt idx="7">
                  <c:v>32.224603365830177</c:v>
                </c:pt>
                <c:pt idx="8">
                  <c:v>26.046054725073756</c:v>
                </c:pt>
                <c:pt idx="9">
                  <c:v>34.032671196137414</c:v>
                </c:pt>
                <c:pt idx="10">
                  <c:v>27.092794540081133</c:v>
                </c:pt>
                <c:pt idx="11">
                  <c:v>36.472425185745315</c:v>
                </c:pt>
                <c:pt idx="12">
                  <c:v>26.934526746135166</c:v>
                </c:pt>
                <c:pt idx="13">
                  <c:v>25.704630029442594</c:v>
                </c:pt>
                <c:pt idx="14">
                  <c:v>35.644353713621065</c:v>
                </c:pt>
                <c:pt idx="15">
                  <c:v>34.068058815360892</c:v>
                </c:pt>
                <c:pt idx="16">
                  <c:v>29.441507238781412</c:v>
                </c:pt>
                <c:pt idx="17">
                  <c:v>37.134264438993661</c:v>
                </c:pt>
                <c:pt idx="18">
                  <c:v>26.108912957468078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4B9F-B997-F45AB612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68896"/>
        <c:axId val="608970696"/>
      </c:areaChart>
      <c:barChart>
        <c:barDir val="col"/>
        <c:grouping val="clustered"/>
        <c:varyColors val="0"/>
        <c:ser>
          <c:idx val="1"/>
          <c:order val="1"/>
          <c:tx>
            <c:v>BAU Expected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91-4B9F-B997-F45AB61299B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91-4B9F-B997-F45AB61299B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291-4B9F-B997-F45AB61299B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1-4B9F-B997-F45AB61299B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91-4B9F-B997-F45AB61299B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1-4B9F-B997-F45AB61299B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91-4B9F-B997-F45AB61299B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91-4B9F-B997-F45AB61299BC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291-4B9F-B997-F45AB61299BC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91-4B9F-B997-F45AB61299BC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291-4B9F-B997-F45AB61299BC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91-4B9F-B997-F45AB61299BC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291-4B9F-B997-F45AB61299BC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91-4B9F-B997-F45AB6129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comments_shn!$AQ$88:$AR$106</c:f>
              <c:strCache>
                <c:ptCount val="19"/>
                <c:pt idx="0">
                  <c:v>BHR (Bahrain)</c:v>
                </c:pt>
                <c:pt idx="1">
                  <c:v>KWT (Kuwait)</c:v>
                </c:pt>
                <c:pt idx="2">
                  <c:v>OMN (Oman)</c:v>
                </c:pt>
                <c:pt idx="3">
                  <c:v>QTR (Qatar)</c:v>
                </c:pt>
                <c:pt idx="4">
                  <c:v>SAU (Saudi Arabia)</c:v>
                </c:pt>
                <c:pt idx="5">
                  <c:v>TUR (Turkiye)</c:v>
                </c:pt>
                <c:pt idx="6">
                  <c:v>UAE (United Arab Emirates)</c:v>
                </c:pt>
                <c:pt idx="7">
                  <c:v>AR (Armenia)</c:v>
                </c:pt>
                <c:pt idx="8">
                  <c:v>AZ (Azerbaijan)</c:v>
                </c:pt>
                <c:pt idx="9">
                  <c:v>GE (Georgia)</c:v>
                </c:pt>
                <c:pt idx="10">
                  <c:v>IRA (Iraq)</c:v>
                </c:pt>
                <c:pt idx="11">
                  <c:v>ALG (Algeria)</c:v>
                </c:pt>
                <c:pt idx="12">
                  <c:v>EG (Egypt, Arab Rep.)</c:v>
                </c:pt>
                <c:pt idx="13">
                  <c:v>JRD (Jordan)</c:v>
                </c:pt>
                <c:pt idx="14">
                  <c:v>LEB (Lebanon)</c:v>
                </c:pt>
                <c:pt idx="15">
                  <c:v>LIB (Libya)</c:v>
                </c:pt>
                <c:pt idx="16">
                  <c:v>MOR (Morocco)</c:v>
                </c:pt>
                <c:pt idx="17">
                  <c:v>TUN (Tunisia)</c:v>
                </c:pt>
                <c:pt idx="18">
                  <c:v>SYR (Syrian Arab Republic)</c:v>
                </c:pt>
              </c:strCache>
            </c:strRef>
          </c:cat>
          <c:val>
            <c:numRef>
              <c:f>comments_shn!$AT$88:$AT$106</c:f>
              <c:numCache>
                <c:formatCode>0</c:formatCode>
                <c:ptCount val="19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1-4B9F-B997-F45AB61299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8968896"/>
        <c:axId val="608970696"/>
      </c:barChart>
      <c:catAx>
        <c:axId val="6089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70696"/>
        <c:crosses val="autoZero"/>
        <c:auto val="1"/>
        <c:lblAlgn val="ctr"/>
        <c:lblOffset val="100"/>
        <c:noMultiLvlLbl val="0"/>
      </c:catAx>
      <c:valAx>
        <c:axId val="6089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de-DE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m2perCap_background!$A$5:$A$115</c:f>
              <c:numCache>
                <c:formatCode>General</c:formatCode>
                <c:ptCount val="1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  <c:pt idx="101">
                  <c:v>2091</c:v>
                </c:pt>
                <c:pt idx="102">
                  <c:v>2092</c:v>
                </c:pt>
                <c:pt idx="103">
                  <c:v>2093</c:v>
                </c:pt>
                <c:pt idx="104">
                  <c:v>2094</c:v>
                </c:pt>
                <c:pt idx="105">
                  <c:v>2095</c:v>
                </c:pt>
                <c:pt idx="106">
                  <c:v>2096</c:v>
                </c:pt>
                <c:pt idx="107">
                  <c:v>2097</c:v>
                </c:pt>
                <c:pt idx="108">
                  <c:v>2098</c:v>
                </c:pt>
                <c:pt idx="109">
                  <c:v>2099</c:v>
                </c:pt>
                <c:pt idx="110">
                  <c:v>2100</c:v>
                </c:pt>
              </c:numCache>
            </c:numRef>
          </c:cat>
          <c:val>
            <c:numRef>
              <c:f>m2perCap_background!$D$5:$D$115</c:f>
              <c:numCache>
                <c:formatCode>General</c:formatCode>
                <c:ptCount val="111"/>
                <c:pt idx="0">
                  <c:v>43.612373827897088</c:v>
                </c:pt>
                <c:pt idx="1">
                  <c:v>44.603090643164613</c:v>
                </c:pt>
                <c:pt idx="2">
                  <c:v>45.295617589457649</c:v>
                </c:pt>
                <c:pt idx="3">
                  <c:v>45.949668920965287</c:v>
                </c:pt>
                <c:pt idx="4">
                  <c:v>46.464776027594738</c:v>
                </c:pt>
                <c:pt idx="5">
                  <c:v>47.058073532770152</c:v>
                </c:pt>
                <c:pt idx="6">
                  <c:v>47.507565112759252</c:v>
                </c:pt>
                <c:pt idx="7">
                  <c:v>47.825716014882929</c:v>
                </c:pt>
                <c:pt idx="8">
                  <c:v>48.192308629935162</c:v>
                </c:pt>
                <c:pt idx="9">
                  <c:v>48.54677169376712</c:v>
                </c:pt>
                <c:pt idx="10">
                  <c:v>48.967363188849077</c:v>
                </c:pt>
                <c:pt idx="11">
                  <c:v>49.376601564911731</c:v>
                </c:pt>
                <c:pt idx="12">
                  <c:v>49.904905732224783</c:v>
                </c:pt>
                <c:pt idx="13">
                  <c:v>50.480671366687027</c:v>
                </c:pt>
                <c:pt idx="14">
                  <c:v>51.107292403419663</c:v>
                </c:pt>
                <c:pt idx="15">
                  <c:v>51.692180129777462</c:v>
                </c:pt>
                <c:pt idx="16">
                  <c:v>52.32344023334241</c:v>
                </c:pt>
                <c:pt idx="17">
                  <c:v>52.923259125558992</c:v>
                </c:pt>
                <c:pt idx="18">
                  <c:v>53.478865044323811</c:v>
                </c:pt>
                <c:pt idx="19">
                  <c:v>53.885871282609124</c:v>
                </c:pt>
                <c:pt idx="20">
                  <c:v>54.261753962250133</c:v>
                </c:pt>
                <c:pt idx="21">
                  <c:v>54.638177214252472</c:v>
                </c:pt>
                <c:pt idx="22">
                  <c:v>54.900576213351002</c:v>
                </c:pt>
                <c:pt idx="23">
                  <c:v>55.159003212200233</c:v>
                </c:pt>
                <c:pt idx="24">
                  <c:v>55.409077141406129</c:v>
                </c:pt>
                <c:pt idx="25">
                  <c:v>55.654991010350273</c:v>
                </c:pt>
                <c:pt idx="26">
                  <c:v>55.980803768138749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7-4046-A33A-91ECBC8B9B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m2perCap_background!$A$5:$A$115</c:f>
              <c:numCache>
                <c:formatCode>General</c:formatCode>
                <c:ptCount val="1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  <c:pt idx="101">
                  <c:v>2091</c:v>
                </c:pt>
                <c:pt idx="102">
                  <c:v>2092</c:v>
                </c:pt>
                <c:pt idx="103">
                  <c:v>2093</c:v>
                </c:pt>
                <c:pt idx="104">
                  <c:v>2094</c:v>
                </c:pt>
                <c:pt idx="105">
                  <c:v>2095</c:v>
                </c:pt>
                <c:pt idx="106">
                  <c:v>2096</c:v>
                </c:pt>
                <c:pt idx="107">
                  <c:v>2097</c:v>
                </c:pt>
                <c:pt idx="108">
                  <c:v>2098</c:v>
                </c:pt>
                <c:pt idx="109">
                  <c:v>2099</c:v>
                </c:pt>
                <c:pt idx="110">
                  <c:v>2100</c:v>
                </c:pt>
              </c:numCache>
            </c:numRef>
          </c:cat>
          <c:val>
            <c:numRef>
              <c:f>m2perCap_background!$E$5:$E$115</c:f>
              <c:numCache>
                <c:formatCode>General</c:formatCode>
                <c:ptCount val="111"/>
                <c:pt idx="0">
                  <c:v>0</c:v>
                </c:pt>
                <c:pt idx="26">
                  <c:v>56.156068627343615</c:v>
                </c:pt>
                <c:pt idx="27">
                  <c:v>56.403385142345094</c:v>
                </c:pt>
                <c:pt idx="28">
                  <c:v>56.7114377116932</c:v>
                </c:pt>
                <c:pt idx="29">
                  <c:v>57.067752194098048</c:v>
                </c:pt>
                <c:pt idx="30">
                  <c:v>57.458973640583224</c:v>
                </c:pt>
                <c:pt idx="31">
                  <c:v>57.872889771603447</c:v>
                </c:pt>
                <c:pt idx="32">
                  <c:v>58.303572989484721</c:v>
                </c:pt>
                <c:pt idx="33">
                  <c:v>58.746111402714028</c:v>
                </c:pt>
                <c:pt idx="34">
                  <c:v>59.195236035581132</c:v>
                </c:pt>
                <c:pt idx="35">
                  <c:v>59.645701717988956</c:v>
                </c:pt>
                <c:pt idx="36">
                  <c:v>60.092572752811314</c:v>
                </c:pt>
                <c:pt idx="37">
                  <c:v>60.531524453659557</c:v>
                </c:pt>
                <c:pt idx="38">
                  <c:v>60.959009784174526</c:v>
                </c:pt>
                <c:pt idx="39">
                  <c:v>61.37240219170549</c:v>
                </c:pt>
                <c:pt idx="40">
                  <c:v>61.770067024149554</c:v>
                </c:pt>
                <c:pt idx="41">
                  <c:v>62.151036186572036</c:v>
                </c:pt>
                <c:pt idx="42">
                  <c:v>62.513952759023439</c:v>
                </c:pt>
                <c:pt idx="43">
                  <c:v>62.858094637904934</c:v>
                </c:pt>
                <c:pt idx="44">
                  <c:v>63.183580851282258</c:v>
                </c:pt>
                <c:pt idx="45">
                  <c:v>63.491276336433145</c:v>
                </c:pt>
                <c:pt idx="46">
                  <c:v>63.782609430146501</c:v>
                </c:pt>
                <c:pt idx="47">
                  <c:v>64.059421099839184</c:v>
                </c:pt>
                <c:pt idx="48">
                  <c:v>64.323806239468269</c:v>
                </c:pt>
                <c:pt idx="49">
                  <c:v>64.577994641465338</c:v>
                </c:pt>
                <c:pt idx="50">
                  <c:v>64.824176422240072</c:v>
                </c:pt>
                <c:pt idx="51">
                  <c:v>65.064502022180221</c:v>
                </c:pt>
                <c:pt idx="52">
                  <c:v>65.301201233717407</c:v>
                </c:pt>
                <c:pt idx="53">
                  <c:v>65.536273728356093</c:v>
                </c:pt>
                <c:pt idx="54">
                  <c:v>65.771377963812313</c:v>
                </c:pt>
                <c:pt idx="55">
                  <c:v>66.007799443196106</c:v>
                </c:pt>
                <c:pt idx="56">
                  <c:v>66.246426909398323</c:v>
                </c:pt>
                <c:pt idx="57">
                  <c:v>66.487831697134553</c:v>
                </c:pt>
                <c:pt idx="58">
                  <c:v>66.73221218651436</c:v>
                </c:pt>
                <c:pt idx="59">
                  <c:v>66.979504895902707</c:v>
                </c:pt>
                <c:pt idx="60">
                  <c:v>67.229384481919851</c:v>
                </c:pt>
                <c:pt idx="61">
                  <c:v>67.481335156280963</c:v>
                </c:pt>
                <c:pt idx="62">
                  <c:v>67.734737973044119</c:v>
                </c:pt>
                <c:pt idx="63">
                  <c:v>67.988878763814881</c:v>
                </c:pt>
                <c:pt idx="64">
                  <c:v>68.243003684176898</c:v>
                </c:pt>
                <c:pt idx="65">
                  <c:v>68.496358889713747</c:v>
                </c:pt>
                <c:pt idx="66">
                  <c:v>68.748206406417864</c:v>
                </c:pt>
                <c:pt idx="67">
                  <c:v>68.997911417938596</c:v>
                </c:pt>
                <c:pt idx="68">
                  <c:v>69.244894654356003</c:v>
                </c:pt>
                <c:pt idx="69">
                  <c:v>69.488695873815871</c:v>
                </c:pt>
                <c:pt idx="70">
                  <c:v>69.728981797734122</c:v>
                </c:pt>
                <c:pt idx="71">
                  <c:v>69.96551436997926</c:v>
                </c:pt>
                <c:pt idx="72">
                  <c:v>70.198126951259255</c:v>
                </c:pt>
                <c:pt idx="73">
                  <c:v>70.426779865552191</c:v>
                </c:pt>
                <c:pt idx="74">
                  <c:v>70.65150485367559</c:v>
                </c:pt>
                <c:pt idx="75">
                  <c:v>70.872452684512723</c:v>
                </c:pt>
                <c:pt idx="76">
                  <c:v>71.089829673377594</c:v>
                </c:pt>
                <c:pt idx="77">
                  <c:v>71.303889746810384</c:v>
                </c:pt>
                <c:pt idx="78">
                  <c:v>71.514942377782063</c:v>
                </c:pt>
                <c:pt idx="79">
                  <c:v>71.72332084487671</c:v>
                </c:pt>
                <c:pt idx="80">
                  <c:v>71.92934255626966</c:v>
                </c:pt>
                <c:pt idx="81">
                  <c:v>72.133332855340569</c:v>
                </c:pt>
                <c:pt idx="82">
                  <c:v>72.335529798220946</c:v>
                </c:pt>
                <c:pt idx="83">
                  <c:v>72.536131765020372</c:v>
                </c:pt>
                <c:pt idx="84">
                  <c:v>72.735313330235257</c:v>
                </c:pt>
                <c:pt idx="85">
                  <c:v>72.933209392340103</c:v>
                </c:pt>
                <c:pt idx="86">
                  <c:v>73.129907238583158</c:v>
                </c:pt>
                <c:pt idx="87">
                  <c:v>73.325478285803825</c:v>
                </c:pt>
                <c:pt idx="88">
                  <c:v>73.519946339615274</c:v>
                </c:pt>
                <c:pt idx="89">
                  <c:v>73.713311400017488</c:v>
                </c:pt>
                <c:pt idx="90">
                  <c:v>73.905525855784191</c:v>
                </c:pt>
                <c:pt idx="91">
                  <c:v>74.096542095689102</c:v>
                </c:pt>
                <c:pt idx="92">
                  <c:v>74.286304573301479</c:v>
                </c:pt>
                <c:pt idx="93">
                  <c:v>74.474757742190718</c:v>
                </c:pt>
                <c:pt idx="94">
                  <c:v>74.661814315108543</c:v>
                </c:pt>
                <c:pt idx="95">
                  <c:v>74.847410810419916</c:v>
                </c:pt>
                <c:pt idx="96">
                  <c:v>75.031467876081024</c:v>
                </c:pt>
                <c:pt idx="97">
                  <c:v>75.213914095252392</c:v>
                </c:pt>
                <c:pt idx="98">
                  <c:v>75.394685986298981</c:v>
                </c:pt>
                <c:pt idx="99">
                  <c:v>75.573735937994471</c:v>
                </c:pt>
                <c:pt idx="100">
                  <c:v>75.751016339112581</c:v>
                </c:pt>
                <c:pt idx="101">
                  <c:v>75.92651131924454</c:v>
                </c:pt>
                <c:pt idx="102">
                  <c:v>76.100212943185966</c:v>
                </c:pt>
                <c:pt idx="103">
                  <c:v>76.272137081345633</c:v>
                </c:pt>
                <c:pt idx="104">
                  <c:v>76.442315474541061</c:v>
                </c:pt>
                <c:pt idx="105">
                  <c:v>76.610771928385404</c:v>
                </c:pt>
                <c:pt idx="106">
                  <c:v>76.777561989309319</c:v>
                </c:pt>
                <c:pt idx="107">
                  <c:v>76.942733268539158</c:v>
                </c:pt>
                <c:pt idx="108">
                  <c:v>77.106333377301169</c:v>
                </c:pt>
                <c:pt idx="109">
                  <c:v>77.268417862026055</c:v>
                </c:pt>
                <c:pt idx="110">
                  <c:v>77.429050204348854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7-4046-A33A-91ECBC8B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58464"/>
        <c:axId val="436651936"/>
      </c:lineChart>
      <c:catAx>
        <c:axId val="4366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51936"/>
        <c:crosses val="autoZero"/>
        <c:auto val="1"/>
        <c:lblAlgn val="ctr"/>
        <c:lblOffset val="100"/>
        <c:noMultiLvlLbl val="0"/>
      </c:catAx>
      <c:valAx>
        <c:axId val="436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584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381000</xdr:colOff>
      <xdr:row>63</xdr:row>
      <xdr:rowOff>104775</xdr:rowOff>
    </xdr:from>
    <xdr:to>
      <xdr:col>48</xdr:col>
      <xdr:colOff>638175</xdr:colOff>
      <xdr:row>74</xdr:row>
      <xdr:rowOff>161925</xdr:rowOff>
    </xdr:to>
    <xdr:pic>
      <xdr:nvPicPr>
        <xdr:cNvPr id="2" name="Picture 1" descr="A table with text and numbers&#10;&#10;Description automatically generated">
          <a:extLst>
            <a:ext uri="{FF2B5EF4-FFF2-40B4-BE49-F238E27FC236}">
              <a16:creationId xmlns:a16="http://schemas.microsoft.com/office/drawing/2014/main" id="{355BE88A-7A68-C15E-C031-B3C3D2D97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9675" y="13820775"/>
          <a:ext cx="5514975" cy="2200275"/>
        </a:xfrm>
        <a:prstGeom prst="rect">
          <a:avLst/>
        </a:prstGeom>
      </xdr:spPr>
    </xdr:pic>
    <xdr:clientData/>
  </xdr:twoCellAnchor>
  <xdr:twoCellAnchor>
    <xdr:from>
      <xdr:col>18</xdr:col>
      <xdr:colOff>38100</xdr:colOff>
      <xdr:row>61</xdr:row>
      <xdr:rowOff>96836</xdr:rowOff>
    </xdr:from>
    <xdr:to>
      <xdr:col>29</xdr:col>
      <xdr:colOff>666750</xdr:colOff>
      <xdr:row>88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932E2-4646-A313-594B-30594FCCA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346075</xdr:colOff>
      <xdr:row>5</xdr:row>
      <xdr:rowOff>184150</xdr:rowOff>
    </xdr:from>
    <xdr:to>
      <xdr:col>14</xdr:col>
      <xdr:colOff>47625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74E5C-991D-4F96-900F-7B095D2C2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07DEDBB8-90CB-4109-ACC7-058C882F518A}">
    <nsvFilter filterId="{00000000-0001-0000-0100-000000000000}" ref="A1:G210" tableId="0">
      <sortRules>
        <sortRule colId="1">
          <sortCondition ref="B1:B210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C6A60DCF-1B77-48B1-BADF-53ED811C26A3}">
    <nsvFilter filterId="{00000000-0001-0000-0100-000000000000}" ref="A1:G134" tableId="0">
      <sortRules>
        <sortRule colId="1">
          <sortCondition ref="B1:B134"/>
        </sortRule>
      </sortRules>
    </nsvFilter>
  </namedSheetView>
</namedSheetView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odyssee.enerdata.net/databas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mf.org/en/Publications/WEO/weo-database/2023/October/download-entire-databa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odyssee.enerdata.net/datab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D15" sqref="D15"/>
    </sheetView>
  </sheetViews>
  <sheetFormatPr defaultColWidth="9.140625" defaultRowHeight="15"/>
  <cols>
    <col min="1" max="1" width="36.5703125" style="11" bestFit="1" customWidth="1"/>
    <col min="2" max="2" width="37.7109375" style="11" customWidth="1"/>
    <col min="3" max="3" width="23.140625" style="11" bestFit="1" customWidth="1"/>
    <col min="4" max="4" width="26.42578125" style="11" customWidth="1"/>
    <col min="5" max="5" width="11.5703125" style="11" bestFit="1" customWidth="1"/>
    <col min="6" max="6" width="30.42578125" style="11" customWidth="1"/>
    <col min="7" max="7" width="6.5703125" style="11" customWidth="1"/>
    <col min="8" max="8" width="43" style="11" customWidth="1"/>
    <col min="9" max="9" width="3.42578125" style="11" customWidth="1"/>
    <col min="10" max="11" width="3.28515625" style="11" customWidth="1"/>
    <col min="12" max="12" width="9.140625" style="11" customWidth="1"/>
    <col min="13" max="16384" width="9.140625" style="11"/>
  </cols>
  <sheetData>
    <row r="1" spans="1:12">
      <c r="A1" s="1" t="s">
        <v>0</v>
      </c>
      <c r="E1" s="2"/>
      <c r="H1" s="3" t="s">
        <v>1</v>
      </c>
    </row>
    <row r="2" spans="1:12">
      <c r="A2" s="4" t="s">
        <v>2</v>
      </c>
      <c r="B2" s="2" t="s">
        <v>3</v>
      </c>
      <c r="E2" s="2"/>
      <c r="H2" s="5" t="s">
        <v>4</v>
      </c>
      <c r="L2" s="2"/>
    </row>
    <row r="3" spans="1:12">
      <c r="A3" s="4" t="s">
        <v>5</v>
      </c>
      <c r="B3" s="106" t="s">
        <v>84</v>
      </c>
      <c r="E3" s="2"/>
      <c r="H3" s="5" t="s">
        <v>6</v>
      </c>
      <c r="L3" s="2"/>
    </row>
    <row r="4" spans="1:12">
      <c r="A4" s="4" t="s">
        <v>7</v>
      </c>
      <c r="B4" s="101" t="s">
        <v>495</v>
      </c>
      <c r="E4" s="2"/>
      <c r="H4" s="11" t="s">
        <v>8</v>
      </c>
      <c r="L4" s="2"/>
    </row>
    <row r="5" spans="1:12">
      <c r="A5" s="4" t="s">
        <v>9</v>
      </c>
      <c r="B5" s="21" t="s">
        <v>146</v>
      </c>
      <c r="C5" s="22" t="s">
        <v>10</v>
      </c>
      <c r="D5" s="21" t="s">
        <v>147</v>
      </c>
      <c r="E5" s="2"/>
      <c r="H5" s="11" t="s">
        <v>11</v>
      </c>
      <c r="L5" s="2"/>
    </row>
    <row r="6" spans="1:12">
      <c r="A6" s="4" t="s">
        <v>12</v>
      </c>
      <c r="B6" s="21" t="s">
        <v>146</v>
      </c>
      <c r="C6" s="21" t="s">
        <v>13</v>
      </c>
      <c r="D6" s="21"/>
      <c r="E6" s="2"/>
      <c r="H6" s="11" t="s">
        <v>14</v>
      </c>
      <c r="L6" s="2"/>
    </row>
    <row r="7" spans="1:12">
      <c r="A7" s="4" t="s">
        <v>15</v>
      </c>
      <c r="B7" s="21" t="s">
        <v>146</v>
      </c>
      <c r="C7" s="21"/>
      <c r="D7" s="21"/>
      <c r="E7" s="2"/>
      <c r="H7" s="11" t="s">
        <v>16</v>
      </c>
      <c r="L7" s="2"/>
    </row>
    <row r="8" spans="1:12">
      <c r="A8" s="6" t="s">
        <v>17</v>
      </c>
      <c r="B8" s="11" t="s">
        <v>18</v>
      </c>
      <c r="E8" s="2"/>
      <c r="H8" s="11" t="s">
        <v>19</v>
      </c>
      <c r="L8" s="2"/>
    </row>
    <row r="9" spans="1:12">
      <c r="A9" s="6" t="s">
        <v>20</v>
      </c>
      <c r="B9" s="15" t="s">
        <v>84</v>
      </c>
      <c r="E9" s="2"/>
      <c r="H9" s="11" t="s">
        <v>21</v>
      </c>
      <c r="L9" s="2"/>
    </row>
    <row r="10" spans="1:12">
      <c r="A10" s="4" t="s">
        <v>22</v>
      </c>
      <c r="B10" t="s">
        <v>498</v>
      </c>
      <c r="E10" s="2"/>
      <c r="H10" s="11" t="s">
        <v>23</v>
      </c>
      <c r="L10" s="2"/>
    </row>
    <row r="11" spans="1:12">
      <c r="A11" s="6" t="s">
        <v>24</v>
      </c>
      <c r="B11" s="19" t="s">
        <v>121</v>
      </c>
      <c r="E11" s="2"/>
      <c r="H11" s="11" t="s">
        <v>25</v>
      </c>
      <c r="L11" s="2"/>
    </row>
    <row r="12" spans="1:12">
      <c r="A12" s="4" t="s">
        <v>26</v>
      </c>
      <c r="B12" s="19">
        <v>45254</v>
      </c>
      <c r="E12" s="2"/>
      <c r="H12" s="11" t="s">
        <v>27</v>
      </c>
      <c r="L12" s="2"/>
    </row>
    <row r="13" spans="1:12">
      <c r="A13" s="4" t="s">
        <v>28</v>
      </c>
      <c r="B13" s="101" t="s">
        <v>157</v>
      </c>
      <c r="E13" s="2"/>
      <c r="H13" s="11" t="s">
        <v>29</v>
      </c>
      <c r="L13" s="2"/>
    </row>
    <row r="14" spans="1:12">
      <c r="A14" s="4" t="s">
        <v>30</v>
      </c>
      <c r="B14" s="102" t="s">
        <v>496</v>
      </c>
      <c r="E14" s="2"/>
      <c r="H14" s="11" t="s">
        <v>32</v>
      </c>
      <c r="L14" s="2"/>
    </row>
    <row r="15" spans="1:12">
      <c r="A15" s="4" t="s">
        <v>33</v>
      </c>
      <c r="B15" s="103" t="s">
        <v>499</v>
      </c>
      <c r="E15" s="2"/>
      <c r="H15" s="11" t="s">
        <v>34</v>
      </c>
      <c r="L15" s="2"/>
    </row>
    <row r="16" spans="1:12">
      <c r="A16" s="6" t="s">
        <v>35</v>
      </c>
      <c r="E16" s="2"/>
      <c r="L16" s="2"/>
    </row>
    <row r="17" spans="1:12">
      <c r="A17" s="6" t="s">
        <v>35</v>
      </c>
      <c r="E17" s="2"/>
      <c r="L17" s="2"/>
    </row>
    <row r="18" spans="1:12">
      <c r="A18" s="6" t="s">
        <v>35</v>
      </c>
      <c r="E18" s="2"/>
      <c r="L18" s="2"/>
    </row>
    <row r="19" spans="1:12">
      <c r="A19" s="6" t="s">
        <v>35</v>
      </c>
      <c r="E19" s="2"/>
      <c r="L19" s="2"/>
    </row>
    <row r="20" spans="1:12">
      <c r="A20" s="6" t="s">
        <v>35</v>
      </c>
      <c r="E20" s="2"/>
      <c r="L20" s="2"/>
    </row>
    <row r="21" spans="1:12">
      <c r="A21" s="4" t="s">
        <v>36</v>
      </c>
      <c r="B21" s="1" t="s">
        <v>37</v>
      </c>
      <c r="C21" s="8" t="s">
        <v>38</v>
      </c>
      <c r="D21" s="9">
        <v>209</v>
      </c>
      <c r="E21" s="8" t="s">
        <v>39</v>
      </c>
      <c r="F21" s="9">
        <v>4</v>
      </c>
      <c r="H21" s="11" t="s">
        <v>40</v>
      </c>
      <c r="L21" s="2"/>
    </row>
    <row r="22" spans="1:12">
      <c r="A22" s="4" t="s">
        <v>41</v>
      </c>
      <c r="B22" s="4" t="s">
        <v>42</v>
      </c>
      <c r="C22" s="4" t="s">
        <v>43</v>
      </c>
      <c r="D22" s="4" t="s">
        <v>44</v>
      </c>
      <c r="E22" s="4" t="s">
        <v>45</v>
      </c>
      <c r="F22" s="4" t="s">
        <v>46</v>
      </c>
      <c r="L22" s="2"/>
    </row>
    <row r="23" spans="1:12">
      <c r="A23" s="15" t="s">
        <v>86</v>
      </c>
      <c r="B23" s="11" t="s">
        <v>47</v>
      </c>
      <c r="C23" s="10" t="s">
        <v>48</v>
      </c>
      <c r="D23" s="11" t="s">
        <v>49</v>
      </c>
      <c r="E23" s="7" t="s">
        <v>50</v>
      </c>
      <c r="F23" s="11" t="s">
        <v>18</v>
      </c>
      <c r="G23" s="2"/>
      <c r="H23" s="11" t="s">
        <v>51</v>
      </c>
      <c r="L23" s="2"/>
    </row>
    <row r="24" spans="1:12">
      <c r="A24" s="10" t="s">
        <v>500</v>
      </c>
      <c r="B24" s="11" t="s">
        <v>52</v>
      </c>
      <c r="E24" s="7" t="s">
        <v>53</v>
      </c>
      <c r="F24" s="12" t="s">
        <v>82</v>
      </c>
      <c r="G24" s="2"/>
      <c r="H24" s="3" t="s">
        <v>54</v>
      </c>
      <c r="L24" s="2"/>
    </row>
    <row r="25" spans="1:12">
      <c r="A25" s="7" t="s">
        <v>55</v>
      </c>
      <c r="B25" s="11" t="s">
        <v>56</v>
      </c>
      <c r="C25" s="3"/>
      <c r="E25" s="7" t="s">
        <v>57</v>
      </c>
      <c r="F25" s="11" t="s">
        <v>58</v>
      </c>
      <c r="G25" s="2"/>
      <c r="H25" s="3" t="s">
        <v>59</v>
      </c>
      <c r="L25" s="2"/>
    </row>
    <row r="26" spans="1:12">
      <c r="E26" s="7" t="s">
        <v>60</v>
      </c>
      <c r="F26" s="11" t="s">
        <v>61</v>
      </c>
      <c r="G26" s="2"/>
      <c r="H26" s="11" t="s">
        <v>62</v>
      </c>
      <c r="L26" s="2"/>
    </row>
    <row r="27" spans="1:12">
      <c r="G27" s="2"/>
      <c r="L27" s="2"/>
    </row>
    <row r="28" spans="1:12">
      <c r="E28" s="2"/>
      <c r="G28" s="2"/>
      <c r="L28" s="2"/>
    </row>
    <row r="29" spans="1:12">
      <c r="G29" s="2" t="s">
        <v>63</v>
      </c>
    </row>
    <row r="30" spans="1:12">
      <c r="B30" s="2"/>
      <c r="G30" s="2" t="s">
        <v>63</v>
      </c>
    </row>
    <row r="31" spans="1:12">
      <c r="B31" s="2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47BB-EF55-4EA5-A42A-0E8CB66A5870}">
  <dimension ref="A1:S115"/>
  <sheetViews>
    <sheetView topLeftCell="A22" workbookViewId="0">
      <selection activeCell="R34" sqref="R34"/>
    </sheetView>
  </sheetViews>
  <sheetFormatPr defaultColWidth="8.28515625" defaultRowHeight="15"/>
  <cols>
    <col min="6" max="6" width="8.28515625" customWidth="1"/>
  </cols>
  <sheetData>
    <row r="1" spans="1:11">
      <c r="A1" t="s">
        <v>173</v>
      </c>
    </row>
    <row r="2" spans="1:11">
      <c r="E2" t="s">
        <v>172</v>
      </c>
      <c r="F2" t="s">
        <v>172</v>
      </c>
      <c r="G2" t="s">
        <v>171</v>
      </c>
      <c r="H2" t="s">
        <v>170</v>
      </c>
      <c r="I2" t="s">
        <v>74</v>
      </c>
      <c r="J2" t="s">
        <v>73</v>
      </c>
      <c r="K2" t="s">
        <v>75</v>
      </c>
    </row>
    <row r="3" spans="1:11">
      <c r="A3" t="s">
        <v>169</v>
      </c>
      <c r="B3" t="s">
        <v>168</v>
      </c>
      <c r="C3" t="s">
        <v>168</v>
      </c>
      <c r="D3" t="s">
        <v>167</v>
      </c>
      <c r="E3" t="s">
        <v>166</v>
      </c>
      <c r="F3" t="s">
        <v>166</v>
      </c>
      <c r="G3" t="s">
        <v>165</v>
      </c>
      <c r="H3" t="s">
        <v>164</v>
      </c>
    </row>
    <row r="4" spans="1:11">
      <c r="B4" t="s">
        <v>163</v>
      </c>
      <c r="C4" t="s">
        <v>162</v>
      </c>
      <c r="D4" t="s">
        <v>10</v>
      </c>
      <c r="E4" t="s">
        <v>161</v>
      </c>
      <c r="F4" t="s">
        <v>161</v>
      </c>
      <c r="G4" t="s">
        <v>161</v>
      </c>
      <c r="H4" t="s">
        <v>161</v>
      </c>
    </row>
    <row r="5" spans="1:11">
      <c r="A5">
        <v>1990</v>
      </c>
      <c r="B5">
        <v>1208100000</v>
      </c>
      <c r="C5">
        <v>27700854.00000003</v>
      </c>
      <c r="D5">
        <v>43.612373827897088</v>
      </c>
      <c r="E5" t="s">
        <v>160</v>
      </c>
      <c r="F5" t="s">
        <v>159</v>
      </c>
    </row>
    <row r="6" spans="1:11">
      <c r="A6">
        <v>1991</v>
      </c>
      <c r="B6">
        <v>1251500000</v>
      </c>
      <c r="C6">
        <v>28058593.742130991</v>
      </c>
      <c r="D6">
        <v>44.603090643164613</v>
      </c>
    </row>
    <row r="7" spans="1:11">
      <c r="A7">
        <v>1992</v>
      </c>
      <c r="B7">
        <v>1286200000</v>
      </c>
      <c r="C7">
        <v>28395683.036218438</v>
      </c>
      <c r="D7">
        <v>45.295617589457649</v>
      </c>
    </row>
    <row r="8" spans="1:11">
      <c r="A8">
        <v>1993</v>
      </c>
      <c r="B8">
        <v>1319400000</v>
      </c>
      <c r="C8">
        <v>28714026.259240411</v>
      </c>
      <c r="D8">
        <v>45.949668920965287</v>
      </c>
    </row>
    <row r="9" spans="1:11">
      <c r="A9">
        <v>1994</v>
      </c>
      <c r="B9">
        <v>1348200000</v>
      </c>
      <c r="C9">
        <v>29015527.788174938</v>
      </c>
      <c r="D9">
        <v>46.464776027594738</v>
      </c>
    </row>
    <row r="10" spans="1:11">
      <c r="A10">
        <v>1995</v>
      </c>
      <c r="B10">
        <v>1378900000</v>
      </c>
      <c r="C10">
        <v>29302092.000000089</v>
      </c>
      <c r="D10">
        <v>47.058073532770152</v>
      </c>
    </row>
    <row r="11" spans="1:11">
      <c r="A11">
        <v>1996</v>
      </c>
      <c r="B11">
        <v>1405100000</v>
      </c>
      <c r="C11">
        <v>29576342.139720138</v>
      </c>
      <c r="D11">
        <v>47.507565112759252</v>
      </c>
    </row>
    <row r="12" spans="1:11">
      <c r="A12">
        <v>1997</v>
      </c>
      <c r="B12">
        <v>1427300000</v>
      </c>
      <c r="C12">
        <v>29843776.924444519</v>
      </c>
      <c r="D12">
        <v>47.825716014882929</v>
      </c>
    </row>
    <row r="13" spans="1:11">
      <c r="A13">
        <v>1998</v>
      </c>
      <c r="B13">
        <v>1451100000</v>
      </c>
      <c r="C13">
        <v>30110613.939308848</v>
      </c>
      <c r="D13">
        <v>48.192308629935162</v>
      </c>
    </row>
    <row r="14" spans="1:11">
      <c r="A14">
        <v>1999</v>
      </c>
      <c r="B14">
        <v>1475000000</v>
      </c>
      <c r="C14">
        <v>30383070.769448798</v>
      </c>
      <c r="D14">
        <v>48.54677169376712</v>
      </c>
    </row>
    <row r="15" spans="1:11">
      <c r="A15">
        <v>2000</v>
      </c>
      <c r="B15">
        <v>1501700000</v>
      </c>
      <c r="C15">
        <v>30667365.00000003</v>
      </c>
      <c r="D15">
        <v>48.967363188849077</v>
      </c>
    </row>
    <row r="16" spans="1:11">
      <c r="A16">
        <v>2001</v>
      </c>
      <c r="B16">
        <v>1529100000</v>
      </c>
      <c r="C16">
        <v>30968109.418988802</v>
      </c>
      <c r="D16">
        <v>49.376601564911731</v>
      </c>
    </row>
    <row r="17" spans="1:19">
      <c r="A17">
        <v>2002</v>
      </c>
      <c r="B17">
        <v>1561200000</v>
      </c>
      <c r="C17">
        <v>31283497.62600385</v>
      </c>
      <c r="D17">
        <v>49.904905732224783</v>
      </c>
    </row>
    <row r="18" spans="1:19">
      <c r="A18">
        <v>2003</v>
      </c>
      <c r="B18">
        <v>1595700000</v>
      </c>
      <c r="C18">
        <v>31610118.42352451</v>
      </c>
      <c r="D18">
        <v>50.480671366687027</v>
      </c>
    </row>
    <row r="19" spans="1:19">
      <c r="A19">
        <v>2004</v>
      </c>
      <c r="B19">
        <v>1632600000</v>
      </c>
      <c r="C19">
        <v>31944560.614030112</v>
      </c>
      <c r="D19">
        <v>51.107292403419663</v>
      </c>
    </row>
    <row r="20" spans="1:19">
      <c r="A20">
        <v>2005</v>
      </c>
      <c r="B20">
        <v>1668800000</v>
      </c>
      <c r="C20">
        <v>32283413.000000011</v>
      </c>
      <c r="D20">
        <v>51.692180129777462</v>
      </c>
    </row>
    <row r="21" spans="1:19">
      <c r="A21">
        <v>2006</v>
      </c>
      <c r="B21">
        <v>1707000000</v>
      </c>
      <c r="C21">
        <v>32624001.640324809</v>
      </c>
      <c r="D21">
        <v>52.32344023334241</v>
      </c>
    </row>
    <row r="22" spans="1:19">
      <c r="A22">
        <v>2007</v>
      </c>
      <c r="B22">
        <v>1744700000</v>
      </c>
      <c r="C22">
        <v>32966601.619540229</v>
      </c>
      <c r="D22">
        <v>52.923259125558992</v>
      </c>
    </row>
    <row r="23" spans="1:19">
      <c r="A23">
        <v>2008</v>
      </c>
      <c r="B23">
        <v>1781500000</v>
      </c>
      <c r="C23">
        <v>33312225.278593238</v>
      </c>
      <c r="D23">
        <v>53.478865044323811</v>
      </c>
    </row>
    <row r="24" spans="1:19">
      <c r="A24">
        <v>2009</v>
      </c>
      <c r="B24">
        <v>1813900000</v>
      </c>
      <c r="C24">
        <v>33661884.958430827</v>
      </c>
      <c r="D24">
        <v>53.885871282609124</v>
      </c>
    </row>
    <row r="25" spans="1:19">
      <c r="A25">
        <v>2010</v>
      </c>
      <c r="B25">
        <v>1845800000</v>
      </c>
      <c r="C25">
        <v>34016593</v>
      </c>
      <c r="D25">
        <v>54.261753962250133</v>
      </c>
    </row>
    <row r="26" spans="1:19">
      <c r="A26">
        <v>2011</v>
      </c>
      <c r="B26">
        <v>1878300000</v>
      </c>
      <c r="C26">
        <v>34377061.89638482</v>
      </c>
      <c r="D26">
        <v>54.638177214252472</v>
      </c>
      <c r="G26">
        <v>70.372519999999994</v>
      </c>
    </row>
    <row r="27" spans="1:19">
      <c r="A27">
        <v>2012</v>
      </c>
      <c r="B27">
        <v>1907400000</v>
      </c>
      <c r="C27">
        <v>34742804.749217711</v>
      </c>
      <c r="D27">
        <v>54.900576213351002</v>
      </c>
      <c r="G27">
        <v>70.351249999999993</v>
      </c>
    </row>
    <row r="28" spans="1:19">
      <c r="A28">
        <v>2013</v>
      </c>
      <c r="B28">
        <v>1936800000</v>
      </c>
      <c r="C28">
        <v>35113034.812268198</v>
      </c>
      <c r="D28">
        <v>55.159003212200233</v>
      </c>
      <c r="G28">
        <v>70.31953</v>
      </c>
    </row>
    <row r="29" spans="1:19">
      <c r="A29">
        <v>2014</v>
      </c>
      <c r="B29">
        <v>1966300000</v>
      </c>
      <c r="C29">
        <v>35486965.339305788</v>
      </c>
      <c r="D29">
        <v>55.409077141406129</v>
      </c>
      <c r="G29">
        <v>70.394499999999994</v>
      </c>
    </row>
    <row r="30" spans="1:19">
      <c r="A30">
        <v>2015</v>
      </c>
      <c r="B30">
        <v>1996000000</v>
      </c>
      <c r="C30">
        <v>35863809.584100008</v>
      </c>
      <c r="D30">
        <v>55.654991010350273</v>
      </c>
      <c r="G30">
        <v>70.547399999999996</v>
      </c>
      <c r="H30" s="29">
        <v>46.75</v>
      </c>
      <c r="I30" s="29">
        <v>41.6</v>
      </c>
      <c r="J30" s="29">
        <v>40.6</v>
      </c>
      <c r="K30" s="29">
        <v>42.81</v>
      </c>
    </row>
    <row r="31" spans="1:19">
      <c r="A31">
        <v>2016</v>
      </c>
      <c r="B31">
        <v>2028900000</v>
      </c>
      <c r="C31">
        <v>36242780.800420381</v>
      </c>
      <c r="D31">
        <v>55.980803768138749</v>
      </c>
      <c r="E31">
        <f t="shared" ref="E31:E62" si="0">G31/$G$30*$D$31</f>
        <v>56.156068627343615</v>
      </c>
      <c r="F31">
        <v>60.68</v>
      </c>
      <c r="G31">
        <v>70.768270000000001</v>
      </c>
      <c r="H31">
        <v>46.552773770756502</v>
      </c>
      <c r="I31">
        <f t="shared" ref="I31:I62" si="1">I30*$H31/$H30</f>
        <v>41.424500296544828</v>
      </c>
      <c r="J31">
        <f t="shared" ref="J31:J62" si="2">J30*$H31/$H30</f>
        <v>40.428719039416343</v>
      </c>
      <c r="K31">
        <f t="shared" ref="K31:K62" si="3">K30*$H31/$H30</f>
        <v>42.629395617670284</v>
      </c>
      <c r="M31">
        <f>(E115-E31)*100/E31</f>
        <v>37.881892548736865</v>
      </c>
      <c r="N31">
        <f t="shared" ref="N31:R31" si="4">(F115-F31)*100/F31</f>
        <v>37.881892548737056</v>
      </c>
      <c r="O31">
        <f t="shared" si="4"/>
        <v>37.881892548736872</v>
      </c>
      <c r="P31">
        <f t="shared" si="4"/>
        <v>27.528168981616506</v>
      </c>
      <c r="Q31">
        <f t="shared" si="4"/>
        <v>27.528168981616549</v>
      </c>
      <c r="R31">
        <f t="shared" si="4"/>
        <v>27.528168981616346</v>
      </c>
      <c r="S31">
        <f>(K115-K31)*100/K31</f>
        <v>27.528168981616542</v>
      </c>
    </row>
    <row r="32" spans="1:19">
      <c r="A32">
        <v>2017</v>
      </c>
      <c r="E32">
        <f t="shared" si="0"/>
        <v>56.403385142345094</v>
      </c>
      <c r="F32">
        <f t="shared" ref="F32:F63" si="5">F31*G32/G31</f>
        <v>60.94724032677356</v>
      </c>
      <c r="G32">
        <v>71.079939999999993</v>
      </c>
      <c r="H32">
        <v>46.355849999999997</v>
      </c>
      <c r="I32">
        <f t="shared" si="1"/>
        <v>41.24926973262032</v>
      </c>
      <c r="J32">
        <f t="shared" si="2"/>
        <v>40.257700748663105</v>
      </c>
      <c r="K32">
        <f t="shared" si="3"/>
        <v>42.449068203208554</v>
      </c>
    </row>
    <row r="33" spans="1:11">
      <c r="A33">
        <v>2018</v>
      </c>
      <c r="E33">
        <f t="shared" si="0"/>
        <v>56.7114377116932</v>
      </c>
      <c r="F33">
        <f t="shared" si="5"/>
        <v>61.280109602792315</v>
      </c>
      <c r="G33">
        <v>71.468149999999994</v>
      </c>
      <c r="H33">
        <v>46.606529999999999</v>
      </c>
      <c r="I33">
        <f t="shared" si="1"/>
        <v>41.472334716577542</v>
      </c>
      <c r="J33">
        <f t="shared" si="2"/>
        <v>40.47540359358289</v>
      </c>
      <c r="K33">
        <f t="shared" si="3"/>
        <v>42.678621375401072</v>
      </c>
    </row>
    <row r="34" spans="1:11">
      <c r="A34">
        <v>2019</v>
      </c>
      <c r="E34">
        <f t="shared" si="0"/>
        <v>57.067752194098048</v>
      </c>
      <c r="F34">
        <f t="shared" si="5"/>
        <v>61.665128770280809</v>
      </c>
      <c r="G34">
        <v>71.917180000000002</v>
      </c>
      <c r="H34">
        <v>46.854930000000003</v>
      </c>
      <c r="I34">
        <f t="shared" si="1"/>
        <v>41.693370866310168</v>
      </c>
      <c r="J34">
        <f t="shared" si="2"/>
        <v>40.691126374331553</v>
      </c>
      <c r="K34">
        <f t="shared" si="3"/>
        <v>42.906086701604281</v>
      </c>
    </row>
    <row r="35" spans="1:11">
      <c r="A35">
        <v>2020</v>
      </c>
      <c r="E35">
        <f t="shared" si="0"/>
        <v>57.458973640583224</v>
      </c>
      <c r="F35">
        <f t="shared" si="5"/>
        <v>62.087867005933596</v>
      </c>
      <c r="G35">
        <v>72.410200000000003</v>
      </c>
      <c r="H35">
        <v>47.099159999999998</v>
      </c>
      <c r="I35">
        <f t="shared" si="1"/>
        <v>41.910696385026739</v>
      </c>
      <c r="J35">
        <f t="shared" si="2"/>
        <v>40.903227721925127</v>
      </c>
      <c r="K35">
        <f t="shared" si="3"/>
        <v>43.129733467379673</v>
      </c>
    </row>
    <row r="36" spans="1:11">
      <c r="A36">
        <v>2021</v>
      </c>
      <c r="E36">
        <f t="shared" si="0"/>
        <v>57.872889771603447</v>
      </c>
      <c r="F36">
        <f t="shared" si="5"/>
        <v>62.535128209294939</v>
      </c>
      <c r="G36">
        <v>72.931820000000002</v>
      </c>
      <c r="H36">
        <v>47.337769999999999</v>
      </c>
      <c r="I36">
        <f t="shared" si="1"/>
        <v>42.123021005347596</v>
      </c>
      <c r="J36">
        <f t="shared" si="2"/>
        <v>41.110448385026736</v>
      </c>
      <c r="K36">
        <f t="shared" si="3"/>
        <v>43.348233875935826</v>
      </c>
    </row>
    <row r="37" spans="1:11">
      <c r="A37">
        <v>2022</v>
      </c>
      <c r="E37">
        <f t="shared" si="0"/>
        <v>58.303572989484721</v>
      </c>
      <c r="F37">
        <f t="shared" si="5"/>
        <v>63.000507255582207</v>
      </c>
      <c r="G37">
        <v>73.47457</v>
      </c>
      <c r="H37">
        <v>47.57085</v>
      </c>
      <c r="I37">
        <f t="shared" si="1"/>
        <v>42.330424812834231</v>
      </c>
      <c r="J37">
        <f t="shared" si="2"/>
        <v>41.312866524064169</v>
      </c>
      <c r="K37">
        <f t="shared" si="3"/>
        <v>43.561670342245982</v>
      </c>
    </row>
    <row r="38" spans="1:11">
      <c r="A38">
        <v>2023</v>
      </c>
      <c r="E38">
        <f t="shared" si="0"/>
        <v>58.746111402714028</v>
      </c>
      <c r="F38">
        <f t="shared" si="5"/>
        <v>63.478696551434709</v>
      </c>
      <c r="G38">
        <v>74.032259999999994</v>
      </c>
      <c r="H38">
        <v>47.79889</v>
      </c>
      <c r="I38">
        <f t="shared" si="1"/>
        <v>42.533343828877015</v>
      </c>
      <c r="J38">
        <f t="shared" si="2"/>
        <v>41.510907679144381</v>
      </c>
      <c r="K38">
        <f t="shared" si="3"/>
        <v>43.770491570053466</v>
      </c>
    </row>
    <row r="39" spans="1:11">
      <c r="A39">
        <v>2024</v>
      </c>
      <c r="E39">
        <f t="shared" si="0"/>
        <v>59.195236035581132</v>
      </c>
      <c r="F39">
        <f t="shared" si="5"/>
        <v>63.964002652601238</v>
      </c>
      <c r="G39">
        <v>74.598249999999993</v>
      </c>
      <c r="H39">
        <v>48.022399999999998</v>
      </c>
      <c r="I39">
        <f t="shared" si="1"/>
        <v>42.73223187165776</v>
      </c>
      <c r="J39">
        <f t="shared" si="2"/>
        <v>41.705014759358278</v>
      </c>
      <c r="K39">
        <f t="shared" si="3"/>
        <v>43.975164577540099</v>
      </c>
    </row>
    <row r="40" spans="1:11">
      <c r="A40">
        <v>2025</v>
      </c>
      <c r="E40">
        <f t="shared" si="0"/>
        <v>59.645701717988956</v>
      </c>
      <c r="F40">
        <f t="shared" si="5"/>
        <v>64.450757838223282</v>
      </c>
      <c r="G40">
        <v>75.165930000000003</v>
      </c>
      <c r="H40">
        <v>48.241849999999999</v>
      </c>
      <c r="I40">
        <f t="shared" si="1"/>
        <v>42.92750716577541</v>
      </c>
      <c r="J40">
        <f t="shared" si="2"/>
        <v>41.895595935828865</v>
      </c>
      <c r="K40">
        <f t="shared" si="3"/>
        <v>44.176119754010692</v>
      </c>
    </row>
    <row r="41" spans="1:11">
      <c r="A41">
        <v>2026</v>
      </c>
      <c r="E41">
        <f t="shared" si="0"/>
        <v>60.092572752811314</v>
      </c>
      <c r="F41">
        <f t="shared" si="5"/>
        <v>64.933628791547406</v>
      </c>
      <c r="G41">
        <v>75.729079999999996</v>
      </c>
      <c r="H41">
        <v>48.457729999999998</v>
      </c>
      <c r="I41">
        <f t="shared" si="1"/>
        <v>43.119605732620329</v>
      </c>
      <c r="J41">
        <f t="shared" si="2"/>
        <v>42.083076748663089</v>
      </c>
      <c r="K41">
        <f t="shared" si="3"/>
        <v>44.373805803208548</v>
      </c>
    </row>
    <row r="42" spans="1:11">
      <c r="A42">
        <v>2027</v>
      </c>
      <c r="E42">
        <f t="shared" si="0"/>
        <v>60.531524453659557</v>
      </c>
      <c r="F42">
        <f t="shared" si="5"/>
        <v>65.407942429566262</v>
      </c>
      <c r="G42">
        <v>76.282250000000005</v>
      </c>
      <c r="H42">
        <v>48.670520000000003</v>
      </c>
      <c r="I42">
        <f t="shared" si="1"/>
        <v>43.308954695187182</v>
      </c>
      <c r="J42">
        <f t="shared" si="2"/>
        <v>42.267874053475921</v>
      </c>
      <c r="K42">
        <f t="shared" si="3"/>
        <v>44.56866227165775</v>
      </c>
    </row>
    <row r="43" spans="1:11">
      <c r="A43">
        <v>2028</v>
      </c>
      <c r="E43">
        <f t="shared" si="0"/>
        <v>60.959009784174526</v>
      </c>
      <c r="F43">
        <f t="shared" si="5"/>
        <v>65.869865966767335</v>
      </c>
      <c r="G43">
        <v>76.820970000000003</v>
      </c>
      <c r="H43">
        <v>48.880719999999997</v>
      </c>
      <c r="I43">
        <f t="shared" si="1"/>
        <v>43.495998973262047</v>
      </c>
      <c r="J43">
        <f t="shared" si="2"/>
        <v>42.450422074866289</v>
      </c>
      <c r="K43">
        <f t="shared" si="3"/>
        <v>44.761147020320841</v>
      </c>
    </row>
    <row r="44" spans="1:11">
      <c r="A44">
        <v>2029</v>
      </c>
      <c r="E44">
        <f t="shared" si="0"/>
        <v>61.37240219170549</v>
      </c>
      <c r="F44">
        <f t="shared" si="5"/>
        <v>66.316561255489248</v>
      </c>
      <c r="G44">
        <v>77.341930000000005</v>
      </c>
      <c r="H44">
        <v>49.088799999999999</v>
      </c>
      <c r="I44">
        <f t="shared" si="1"/>
        <v>43.681156791443868</v>
      </c>
      <c r="J44">
        <f t="shared" si="2"/>
        <v>42.631128983957197</v>
      </c>
      <c r="K44">
        <f t="shared" si="3"/>
        <v>44.951690438502659</v>
      </c>
    </row>
    <row r="45" spans="1:11">
      <c r="A45">
        <v>2030</v>
      </c>
      <c r="E45">
        <f t="shared" si="0"/>
        <v>61.770067024149554</v>
      </c>
      <c r="F45">
        <f t="shared" si="5"/>
        <v>66.746261956099843</v>
      </c>
      <c r="G45">
        <v>77.843069999999997</v>
      </c>
      <c r="H45">
        <v>49.295250000000003</v>
      </c>
      <c r="I45">
        <f t="shared" si="1"/>
        <v>43.86486417112301</v>
      </c>
      <c r="J45">
        <f t="shared" si="2"/>
        <v>42.810420320855599</v>
      </c>
      <c r="K45">
        <f t="shared" si="3"/>
        <v>45.140741229946514</v>
      </c>
    </row>
    <row r="46" spans="1:11">
      <c r="A46">
        <v>2031</v>
      </c>
      <c r="E46">
        <f t="shared" si="0"/>
        <v>62.151036186572036</v>
      </c>
      <c r="F46">
        <f t="shared" si="5"/>
        <v>67.157921983962623</v>
      </c>
      <c r="G46">
        <v>78.323170000000005</v>
      </c>
      <c r="H46">
        <v>49.500450000000001</v>
      </c>
      <c r="I46">
        <f t="shared" si="1"/>
        <v>44.04745925133691</v>
      </c>
      <c r="J46">
        <f t="shared" si="2"/>
        <v>42.988626096256667</v>
      </c>
      <c r="K46">
        <f t="shared" si="3"/>
        <v>45.328647368983944</v>
      </c>
    </row>
    <row r="47" spans="1:11">
      <c r="A47">
        <v>2032</v>
      </c>
      <c r="E47">
        <f t="shared" si="0"/>
        <v>62.513952759023439</v>
      </c>
      <c r="F47">
        <f t="shared" si="5"/>
        <v>67.55007510569358</v>
      </c>
      <c r="G47">
        <v>78.780519999999996</v>
      </c>
      <c r="H47">
        <v>49.704389999999997</v>
      </c>
      <c r="I47">
        <f t="shared" si="1"/>
        <v>44.22893313368985</v>
      </c>
      <c r="J47">
        <f t="shared" si="2"/>
        <v>43.165737625668427</v>
      </c>
      <c r="K47">
        <f t="shared" si="3"/>
        <v>45.515399698395704</v>
      </c>
    </row>
    <row r="48" spans="1:11">
      <c r="A48">
        <v>2033</v>
      </c>
      <c r="E48">
        <f t="shared" si="0"/>
        <v>62.858094637904934</v>
      </c>
      <c r="F48">
        <f t="shared" si="5"/>
        <v>67.921941045047475</v>
      </c>
      <c r="G48">
        <v>79.214209999999994</v>
      </c>
      <c r="H48">
        <v>49.906930000000003</v>
      </c>
      <c r="I48">
        <f t="shared" si="1"/>
        <v>44.40916124064173</v>
      </c>
      <c r="J48">
        <f t="shared" si="2"/>
        <v>43.341633326203194</v>
      </c>
      <c r="K48">
        <f t="shared" si="3"/>
        <v>45.700870017112294</v>
      </c>
    </row>
    <row r="49" spans="1:11">
      <c r="A49">
        <v>2034</v>
      </c>
      <c r="E49">
        <f t="shared" si="0"/>
        <v>63.183580851282258</v>
      </c>
      <c r="F49">
        <f t="shared" si="5"/>
        <v>68.273648418987818</v>
      </c>
      <c r="G49">
        <v>79.624390000000005</v>
      </c>
      <c r="H49">
        <v>50.107939999999999</v>
      </c>
      <c r="I49">
        <f t="shared" si="1"/>
        <v>44.58802789304815</v>
      </c>
      <c r="J49">
        <f t="shared" si="2"/>
        <v>43.516200299465218</v>
      </c>
      <c r="K49">
        <f t="shared" si="3"/>
        <v>45.884939281283415</v>
      </c>
    </row>
    <row r="50" spans="1:11">
      <c r="A50">
        <v>2035</v>
      </c>
      <c r="E50">
        <f t="shared" si="0"/>
        <v>63.491276336433145</v>
      </c>
      <c r="F50">
        <f t="shared" si="5"/>
        <v>68.606131844116064</v>
      </c>
      <c r="G50">
        <v>80.012150000000005</v>
      </c>
      <c r="H50">
        <v>50.307310000000001</v>
      </c>
      <c r="I50">
        <f t="shared" si="1"/>
        <v>44.76543520855617</v>
      </c>
      <c r="J50">
        <f t="shared" si="2"/>
        <v>43.689343016042763</v>
      </c>
      <c r="K50">
        <f t="shared" si="3"/>
        <v>46.067506761497327</v>
      </c>
    </row>
    <row r="51" spans="1:11">
      <c r="A51">
        <v>2036</v>
      </c>
      <c r="E51">
        <f t="shared" si="0"/>
        <v>63.782609430146501</v>
      </c>
      <c r="F51">
        <f t="shared" si="5"/>
        <v>68.920934723994293</v>
      </c>
      <c r="G51">
        <v>80.379289999999997</v>
      </c>
      <c r="H51">
        <v>50.504890000000003</v>
      </c>
      <c r="I51">
        <f t="shared" si="1"/>
        <v>44.941249711229972</v>
      </c>
      <c r="J51">
        <f t="shared" si="2"/>
        <v>43.860931208556131</v>
      </c>
      <c r="K51">
        <f t="shared" si="3"/>
        <v>46.24843509946524</v>
      </c>
    </row>
    <row r="52" spans="1:11">
      <c r="A52">
        <v>2037</v>
      </c>
      <c r="E52">
        <f t="shared" si="0"/>
        <v>64.059421099839184</v>
      </c>
      <c r="F52">
        <f t="shared" si="5"/>
        <v>69.220046334324735</v>
      </c>
      <c r="G52">
        <v>80.728129999999993</v>
      </c>
      <c r="H52">
        <v>50.700580000000002</v>
      </c>
      <c r="I52">
        <f t="shared" si="1"/>
        <v>45.115382417112322</v>
      </c>
      <c r="J52">
        <f t="shared" si="2"/>
        <v>44.030878032085539</v>
      </c>
      <c r="K52">
        <f t="shared" si="3"/>
        <v>46.427632722994652</v>
      </c>
    </row>
    <row r="53" spans="1:11">
      <c r="A53">
        <v>2038</v>
      </c>
      <c r="E53">
        <f t="shared" si="0"/>
        <v>64.323806239468269</v>
      </c>
      <c r="F53">
        <f t="shared" si="5"/>
        <v>69.505730333665127</v>
      </c>
      <c r="G53">
        <v>81.061310000000006</v>
      </c>
      <c r="H53">
        <v>50.89423</v>
      </c>
      <c r="I53">
        <f t="shared" si="1"/>
        <v>45.287699850267401</v>
      </c>
      <c r="J53">
        <f t="shared" si="2"/>
        <v>44.199053219251311</v>
      </c>
      <c r="K53">
        <f t="shared" si="3"/>
        <v>46.604962273796787</v>
      </c>
    </row>
    <row r="54" spans="1:11">
      <c r="A54">
        <v>2039</v>
      </c>
      <c r="E54">
        <f t="shared" si="0"/>
        <v>64.577994641465338</v>
      </c>
      <c r="F54">
        <f t="shared" si="5"/>
        <v>69.780396146465137</v>
      </c>
      <c r="G54">
        <v>81.381640000000004</v>
      </c>
      <c r="H54">
        <v>51.085729999999998</v>
      </c>
      <c r="I54">
        <f t="shared" si="1"/>
        <v>45.458104128342264</v>
      </c>
      <c r="J54">
        <f t="shared" si="2"/>
        <v>44.36536124064169</v>
      </c>
      <c r="K54">
        <f t="shared" si="3"/>
        <v>46.780323022459882</v>
      </c>
    </row>
    <row r="55" spans="1:11">
      <c r="A55">
        <v>2040</v>
      </c>
      <c r="E55">
        <f t="shared" si="0"/>
        <v>64.824176422240072</v>
      </c>
      <c r="F55">
        <f t="shared" si="5"/>
        <v>70.046410324853269</v>
      </c>
      <c r="G55">
        <v>81.691879999999998</v>
      </c>
      <c r="H55">
        <v>51.274949999999997</v>
      </c>
      <c r="I55">
        <f t="shared" si="1"/>
        <v>45.62647957219253</v>
      </c>
      <c r="J55">
        <f t="shared" si="2"/>
        <v>44.529689197860932</v>
      </c>
      <c r="K55">
        <f t="shared" si="3"/>
        <v>46.953595925133676</v>
      </c>
    </row>
    <row r="56" spans="1:11">
      <c r="A56">
        <v>2041</v>
      </c>
      <c r="E56">
        <f t="shared" si="0"/>
        <v>65.064502022180221</v>
      </c>
      <c r="F56">
        <f t="shared" si="5"/>
        <v>70.306096548636887</v>
      </c>
      <c r="G56">
        <v>81.994739999999993</v>
      </c>
      <c r="H56">
        <v>51.461790000000001</v>
      </c>
      <c r="I56">
        <f t="shared" si="1"/>
        <v>45.79273719786098</v>
      </c>
      <c r="J56">
        <f t="shared" si="2"/>
        <v>44.691950245989283</v>
      </c>
      <c r="K56">
        <f t="shared" si="3"/>
        <v>47.12468940962566</v>
      </c>
    </row>
    <row r="57" spans="1:11">
      <c r="A57">
        <v>2042</v>
      </c>
      <c r="E57">
        <f t="shared" si="0"/>
        <v>65.301201233717407</v>
      </c>
      <c r="F57">
        <f t="shared" si="5"/>
        <v>70.561864242265685</v>
      </c>
      <c r="G57">
        <v>82.293030000000002</v>
      </c>
      <c r="H57">
        <v>51.646270000000001</v>
      </c>
      <c r="I57">
        <f t="shared" si="1"/>
        <v>45.956894802139054</v>
      </c>
      <c r="J57">
        <f t="shared" si="2"/>
        <v>44.852161754010673</v>
      </c>
      <c r="K57">
        <f t="shared" si="3"/>
        <v>47.293621790374324</v>
      </c>
    </row>
    <row r="58" spans="1:11">
      <c r="A58">
        <v>2043</v>
      </c>
      <c r="E58">
        <f t="shared" si="0"/>
        <v>65.536273728356093</v>
      </c>
      <c r="F58">
        <f t="shared" si="5"/>
        <v>70.815874170726559</v>
      </c>
      <c r="G58">
        <v>82.589269999999999</v>
      </c>
      <c r="H58">
        <v>51.828470000000003</v>
      </c>
      <c r="I58">
        <f t="shared" si="1"/>
        <v>46.119023572192532</v>
      </c>
      <c r="J58">
        <f t="shared" si="2"/>
        <v>45.010393197860935</v>
      </c>
      <c r="K58">
        <f t="shared" si="3"/>
        <v>47.46046632513368</v>
      </c>
    </row>
    <row r="59" spans="1:11">
      <c r="A59">
        <v>2044</v>
      </c>
      <c r="E59">
        <f t="shared" si="0"/>
        <v>65.771377963812313</v>
      </c>
      <c r="F59">
        <f t="shared" si="5"/>
        <v>71.069918397044376</v>
      </c>
      <c r="G59">
        <v>82.885549999999995</v>
      </c>
      <c r="H59">
        <v>52.008420000000001</v>
      </c>
      <c r="I59">
        <f t="shared" si="1"/>
        <v>46.27915020320858</v>
      </c>
      <c r="J59">
        <f t="shared" si="2"/>
        <v>45.166670631016011</v>
      </c>
      <c r="K59">
        <f t="shared" si="3"/>
        <v>47.625250485561487</v>
      </c>
    </row>
    <row r="60" spans="1:11">
      <c r="A60">
        <v>2045</v>
      </c>
      <c r="E60">
        <f t="shared" si="0"/>
        <v>66.007799443196106</v>
      </c>
      <c r="F60">
        <f t="shared" si="5"/>
        <v>71.325385984424997</v>
      </c>
      <c r="G60">
        <v>83.183490000000006</v>
      </c>
      <c r="H60">
        <v>52.186199999999999</v>
      </c>
      <c r="I60">
        <f t="shared" si="1"/>
        <v>46.437345882352965</v>
      </c>
      <c r="J60">
        <f t="shared" si="2"/>
        <v>45.321063529411731</v>
      </c>
      <c r="K60">
        <f t="shared" si="3"/>
        <v>47.788047529411756</v>
      </c>
    </row>
    <row r="61" spans="1:11">
      <c r="A61">
        <v>2046</v>
      </c>
      <c r="E61">
        <f t="shared" si="0"/>
        <v>66.246426909398323</v>
      </c>
      <c r="F61">
        <f t="shared" si="5"/>
        <v>71.58323727286259</v>
      </c>
      <c r="G61">
        <v>83.484210000000004</v>
      </c>
      <c r="H61">
        <v>52.361849999999997</v>
      </c>
      <c r="I61">
        <f t="shared" si="1"/>
        <v>46.593646203208579</v>
      </c>
      <c r="J61">
        <f t="shared" si="2"/>
        <v>45.473606631016004</v>
      </c>
      <c r="K61">
        <f t="shared" si="3"/>
        <v>47.948894085561484</v>
      </c>
    </row>
    <row r="62" spans="1:11">
      <c r="A62">
        <v>2047</v>
      </c>
      <c r="E62">
        <f t="shared" si="0"/>
        <v>66.487831697134553</v>
      </c>
      <c r="F62">
        <f t="shared" si="5"/>
        <v>71.844089623782011</v>
      </c>
      <c r="G62">
        <v>83.788430000000005</v>
      </c>
      <c r="H62">
        <v>52.535429999999998</v>
      </c>
      <c r="I62">
        <f t="shared" si="1"/>
        <v>46.748104556149755</v>
      </c>
      <c r="J62">
        <f t="shared" si="2"/>
        <v>45.624352042780714</v>
      </c>
      <c r="K62">
        <f t="shared" si="3"/>
        <v>48.107845097326191</v>
      </c>
    </row>
    <row r="63" spans="1:11">
      <c r="A63">
        <v>2048</v>
      </c>
      <c r="E63">
        <f t="shared" ref="E63:E94" si="6">G63/$G$30*$D$31</f>
        <v>66.73221218651436</v>
      </c>
      <c r="F63">
        <f t="shared" si="5"/>
        <v>72.108157398789089</v>
      </c>
      <c r="G63">
        <v>84.096400000000003</v>
      </c>
      <c r="H63">
        <v>52.707009999999997</v>
      </c>
      <c r="I63">
        <f t="shared" ref="I63:I94" si="7">I62*$H63/$H62</f>
        <v>46.900783229946541</v>
      </c>
      <c r="J63">
        <f t="shared" ref="J63:J94" si="8">J62*$H63/$H62</f>
        <v>45.773360556149697</v>
      </c>
      <c r="K63">
        <f t="shared" ref="K63:K94" si="9">K62*$H63/$H62</f>
        <v>48.264964665240626</v>
      </c>
    </row>
    <row r="64" spans="1:11">
      <c r="A64">
        <v>2049</v>
      </c>
      <c r="E64">
        <f t="shared" si="6"/>
        <v>66.979504895902707</v>
      </c>
      <c r="F64">
        <f t="shared" ref="F64:F95" si="10">F63*G64/G63</f>
        <v>72.375372002169954</v>
      </c>
      <c r="G64">
        <v>84.40804</v>
      </c>
      <c r="H64">
        <v>52.876620000000003</v>
      </c>
      <c r="I64">
        <f t="shared" si="7"/>
        <v>47.051708919786115</v>
      </c>
      <c r="J64">
        <f t="shared" si="8"/>
        <v>45.920658224598895</v>
      </c>
      <c r="K64">
        <f t="shared" si="9"/>
        <v>48.420280260962556</v>
      </c>
    </row>
    <row r="65" spans="1:11">
      <c r="A65">
        <v>2050</v>
      </c>
      <c r="E65">
        <f t="shared" si="6"/>
        <v>67.229384481919851</v>
      </c>
      <c r="F65">
        <f t="shared" si="10"/>
        <v>72.645381880891023</v>
      </c>
      <c r="G65">
        <v>84.722939999999994</v>
      </c>
      <c r="H65">
        <v>53.044339999999998</v>
      </c>
      <c r="I65">
        <f t="shared" si="7"/>
        <v>47.200952812834238</v>
      </c>
      <c r="J65">
        <f t="shared" si="8"/>
        <v>46.066314524064133</v>
      </c>
      <c r="K65">
        <f t="shared" si="9"/>
        <v>48.573865142245978</v>
      </c>
    </row>
    <row r="66" spans="1:11">
      <c r="A66">
        <v>2051</v>
      </c>
      <c r="E66">
        <f t="shared" si="6"/>
        <v>67.481335156280963</v>
      </c>
      <c r="F66">
        <f t="shared" si="10"/>
        <v>72.917629694777105</v>
      </c>
      <c r="G66">
        <v>85.040450000000007</v>
      </c>
      <c r="H66">
        <v>53.210209999999996</v>
      </c>
      <c r="I66">
        <f t="shared" si="7"/>
        <v>47.34855050267381</v>
      </c>
      <c r="J66">
        <f t="shared" si="8"/>
        <v>46.210364192513325</v>
      </c>
      <c r="K66">
        <f t="shared" si="9"/>
        <v>48.725755937967904</v>
      </c>
    </row>
    <row r="67" spans="1:11">
      <c r="A67">
        <v>2052</v>
      </c>
      <c r="E67">
        <f t="shared" si="6"/>
        <v>67.734737973044119</v>
      </c>
      <c r="F67">
        <f t="shared" si="10"/>
        <v>73.191446635617964</v>
      </c>
      <c r="G67">
        <v>85.359790000000004</v>
      </c>
      <c r="H67">
        <v>53.37424</v>
      </c>
      <c r="I67">
        <f t="shared" si="7"/>
        <v>47.494510887700557</v>
      </c>
      <c r="J67">
        <f t="shared" si="8"/>
        <v>46.352815914438459</v>
      </c>
      <c r="K67">
        <f t="shared" si="9"/>
        <v>48.875961805347586</v>
      </c>
    </row>
    <row r="68" spans="1:11">
      <c r="A68">
        <v>2053</v>
      </c>
      <c r="E68">
        <f t="shared" si="6"/>
        <v>67.988878763814881</v>
      </c>
      <c r="F68">
        <f t="shared" si="10"/>
        <v>73.466061001632553</v>
      </c>
      <c r="G68">
        <v>85.680059999999997</v>
      </c>
      <c r="H68">
        <v>53.536459999999998</v>
      </c>
      <c r="I68">
        <f t="shared" si="7"/>
        <v>47.638860663101624</v>
      </c>
      <c r="J68">
        <f t="shared" si="8"/>
        <v>46.493695743315463</v>
      </c>
      <c r="K68">
        <f t="shared" si="9"/>
        <v>49.024510216042771</v>
      </c>
    </row>
    <row r="69" spans="1:11">
      <c r="A69">
        <v>2054</v>
      </c>
      <c r="E69">
        <f t="shared" si="6"/>
        <v>68.243003684176898</v>
      </c>
      <c r="F69">
        <f t="shared" si="10"/>
        <v>73.740658218718693</v>
      </c>
      <c r="G69">
        <v>86.000309999999999</v>
      </c>
      <c r="H69">
        <v>53.696869999999997</v>
      </c>
      <c r="I69">
        <f t="shared" si="7"/>
        <v>47.781599828877027</v>
      </c>
      <c r="J69">
        <f t="shared" si="8"/>
        <v>46.633003679144338</v>
      </c>
      <c r="K69">
        <f t="shared" si="9"/>
        <v>49.171401170053464</v>
      </c>
    </row>
    <row r="70" spans="1:11">
      <c r="A70">
        <v>2055</v>
      </c>
      <c r="E70">
        <f t="shared" si="6"/>
        <v>68.496358889713747</v>
      </c>
      <c r="F70">
        <f t="shared" si="10"/>
        <v>74.01442371277416</v>
      </c>
      <c r="G70">
        <v>86.319590000000005</v>
      </c>
      <c r="H70">
        <v>53.85548</v>
      </c>
      <c r="I70">
        <f t="shared" si="7"/>
        <v>47.922737283422485</v>
      </c>
      <c r="J70">
        <f t="shared" si="8"/>
        <v>46.77074840641707</v>
      </c>
      <c r="K70">
        <f t="shared" si="9"/>
        <v>49.31664382459892</v>
      </c>
    </row>
    <row r="71" spans="1:11">
      <c r="A71">
        <v>2056</v>
      </c>
      <c r="E71">
        <f t="shared" si="6"/>
        <v>68.748206406417864</v>
      </c>
      <c r="F71">
        <f t="shared" si="10"/>
        <v>74.286560058625199</v>
      </c>
      <c r="G71">
        <v>86.636970000000005</v>
      </c>
      <c r="H71">
        <v>54.012309999999999</v>
      </c>
      <c r="I71">
        <f t="shared" si="7"/>
        <v>48.062290823529437</v>
      </c>
      <c r="J71">
        <f t="shared" si="8"/>
        <v>46.9069472941176</v>
      </c>
      <c r="K71">
        <f t="shared" si="9"/>
        <v>49.460256494117637</v>
      </c>
    </row>
    <row r="72" spans="1:11">
      <c r="A72">
        <v>2057</v>
      </c>
      <c r="E72">
        <f t="shared" si="6"/>
        <v>68.997911417938596</v>
      </c>
      <c r="F72">
        <f t="shared" si="10"/>
        <v>74.556381299133122</v>
      </c>
      <c r="G72">
        <v>86.951650000000001</v>
      </c>
      <c r="H72">
        <v>54.167369999999998</v>
      </c>
      <c r="I72">
        <f t="shared" si="7"/>
        <v>48.200269347593604</v>
      </c>
      <c r="J72">
        <f t="shared" si="8"/>
        <v>47.041609026737916</v>
      </c>
      <c r="K72">
        <f t="shared" si="9"/>
        <v>49.602248335828861</v>
      </c>
    </row>
    <row r="73" spans="1:11">
      <c r="A73">
        <v>2058</v>
      </c>
      <c r="E73">
        <f t="shared" si="6"/>
        <v>69.244894654356003</v>
      </c>
      <c r="F73">
        <f t="shared" si="10"/>
        <v>74.823261498408868</v>
      </c>
      <c r="G73">
        <v>87.262900000000002</v>
      </c>
      <c r="H73">
        <v>54.32067</v>
      </c>
      <c r="I73">
        <f t="shared" si="7"/>
        <v>48.336681754010712</v>
      </c>
      <c r="J73">
        <f t="shared" si="8"/>
        <v>47.174742288769998</v>
      </c>
      <c r="K73">
        <f t="shared" si="9"/>
        <v>49.74262850695186</v>
      </c>
    </row>
    <row r="74" spans="1:11">
      <c r="A74">
        <v>2059</v>
      </c>
      <c r="E74">
        <f t="shared" si="6"/>
        <v>69.488695873815871</v>
      </c>
      <c r="F74">
        <f t="shared" si="10"/>
        <v>75.086703337526885</v>
      </c>
      <c r="G74">
        <v>87.570139999999995</v>
      </c>
      <c r="H74">
        <v>54.47222</v>
      </c>
      <c r="I74">
        <f t="shared" si="7"/>
        <v>48.471536941176488</v>
      </c>
      <c r="J74">
        <f t="shared" si="8"/>
        <v>47.306355764705827</v>
      </c>
      <c r="K74">
        <f t="shared" si="9"/>
        <v>49.881406164705872</v>
      </c>
    </row>
    <row r="75" spans="1:11">
      <c r="A75">
        <v>2060</v>
      </c>
      <c r="E75">
        <f t="shared" si="6"/>
        <v>69.728981797734122</v>
      </c>
      <c r="F75">
        <f t="shared" si="10"/>
        <v>75.346346688989357</v>
      </c>
      <c r="G75">
        <v>87.872950000000003</v>
      </c>
      <c r="H75">
        <v>54.622050000000002</v>
      </c>
      <c r="I75">
        <f t="shared" si="7"/>
        <v>48.604861604278092</v>
      </c>
      <c r="J75">
        <f t="shared" si="8"/>
        <v>47.436475508021338</v>
      </c>
      <c r="K75">
        <f t="shared" si="9"/>
        <v>50.018608780748657</v>
      </c>
    </row>
    <row r="76" spans="1:11">
      <c r="A76">
        <v>2061</v>
      </c>
      <c r="E76">
        <f t="shared" si="6"/>
        <v>69.96551436997926</v>
      </c>
      <c r="F76">
        <f t="shared" si="10"/>
        <v>75.60193431886924</v>
      </c>
      <c r="G76">
        <v>88.171030000000002</v>
      </c>
      <c r="H76">
        <v>54.770150000000001</v>
      </c>
      <c r="I76">
        <f t="shared" si="7"/>
        <v>48.736646844919797</v>
      </c>
      <c r="J76">
        <f t="shared" si="8"/>
        <v>47.565092834224544</v>
      </c>
      <c r="K76">
        <f t="shared" si="9"/>
        <v>50.154227197860962</v>
      </c>
    </row>
    <row r="77" spans="1:11">
      <c r="A77">
        <v>2062</v>
      </c>
      <c r="E77">
        <f t="shared" si="6"/>
        <v>70.198126951259255</v>
      </c>
      <c r="F77">
        <f t="shared" si="10"/>
        <v>75.85328616341765</v>
      </c>
      <c r="G77">
        <v>88.464169999999996</v>
      </c>
      <c r="H77">
        <v>54.916550000000001</v>
      </c>
      <c r="I77">
        <f t="shared" si="7"/>
        <v>48.866919358288783</v>
      </c>
      <c r="J77">
        <f t="shared" si="8"/>
        <v>47.692233796791385</v>
      </c>
      <c r="K77">
        <f t="shared" si="9"/>
        <v>50.288288887700539</v>
      </c>
    </row>
    <row r="78" spans="1:11">
      <c r="A78">
        <v>2063</v>
      </c>
      <c r="E78">
        <f t="shared" si="6"/>
        <v>70.426779865552191</v>
      </c>
      <c r="F78">
        <f t="shared" si="10"/>
        <v>76.100359350313411</v>
      </c>
      <c r="G78">
        <v>88.752319999999997</v>
      </c>
      <c r="H78">
        <v>55.061239999999998</v>
      </c>
      <c r="I78">
        <f t="shared" si="7"/>
        <v>48.995670245989309</v>
      </c>
      <c r="J78">
        <f t="shared" si="8"/>
        <v>47.817889711229881</v>
      </c>
      <c r="K78">
        <f t="shared" si="9"/>
        <v>50.420784693048134</v>
      </c>
    </row>
    <row r="79" spans="1:11">
      <c r="A79">
        <v>2064</v>
      </c>
      <c r="E79">
        <f t="shared" si="6"/>
        <v>70.65150485367559</v>
      </c>
      <c r="F79">
        <f t="shared" si="10"/>
        <v>76.343188177413467</v>
      </c>
      <c r="G79">
        <v>89.035520000000005</v>
      </c>
      <c r="H79">
        <v>55.204250000000002</v>
      </c>
      <c r="I79">
        <f t="shared" si="7"/>
        <v>49.122926203208564</v>
      </c>
      <c r="J79">
        <f t="shared" si="8"/>
        <v>47.942086631015982</v>
      </c>
      <c r="K79">
        <f t="shared" si="9"/>
        <v>50.551742085561507</v>
      </c>
    </row>
    <row r="80" spans="1:11">
      <c r="A80">
        <v>2065</v>
      </c>
      <c r="E80">
        <f t="shared" si="6"/>
        <v>70.872452684512723</v>
      </c>
      <c r="F80">
        <f t="shared" si="10"/>
        <v>76.581935559538238</v>
      </c>
      <c r="G80">
        <v>89.313959999999994</v>
      </c>
      <c r="H80">
        <v>55.345579999999998</v>
      </c>
      <c r="I80">
        <f t="shared" si="7"/>
        <v>49.248687229946533</v>
      </c>
      <c r="J80">
        <f t="shared" si="8"/>
        <v>48.064824556149667</v>
      </c>
      <c r="K80">
        <f t="shared" si="9"/>
        <v>50.681161065240651</v>
      </c>
    </row>
    <row r="81" spans="1:11">
      <c r="A81">
        <v>2066</v>
      </c>
      <c r="E81">
        <f t="shared" si="6"/>
        <v>71.089829673377594</v>
      </c>
      <c r="F81">
        <f t="shared" si="10"/>
        <v>76.816824432757841</v>
      </c>
      <c r="G81">
        <v>89.587900000000005</v>
      </c>
      <c r="H81">
        <v>55.485239999999997</v>
      </c>
      <c r="I81">
        <f t="shared" si="7"/>
        <v>49.372962224598936</v>
      </c>
      <c r="J81">
        <f t="shared" si="8"/>
        <v>48.186112171122929</v>
      </c>
      <c r="K81">
        <f t="shared" si="9"/>
        <v>50.809050789304827</v>
      </c>
    </row>
    <row r="82" spans="1:11">
      <c r="A82">
        <v>2067</v>
      </c>
      <c r="E82">
        <f t="shared" si="6"/>
        <v>71.303889746810384</v>
      </c>
      <c r="F82">
        <f t="shared" si="10"/>
        <v>77.048129179927713</v>
      </c>
      <c r="G82">
        <v>89.857659999999996</v>
      </c>
      <c r="H82">
        <v>55.623240000000003</v>
      </c>
      <c r="I82">
        <f t="shared" si="7"/>
        <v>49.495760085561514</v>
      </c>
      <c r="J82">
        <f t="shared" si="8"/>
        <v>48.30595816042775</v>
      </c>
      <c r="K82">
        <f t="shared" si="9"/>
        <v>50.935420414973279</v>
      </c>
    </row>
    <row r="83" spans="1:11">
      <c r="A83">
        <v>2068</v>
      </c>
      <c r="E83">
        <f t="shared" si="6"/>
        <v>71.514942377782063</v>
      </c>
      <c r="F83">
        <f t="shared" si="10"/>
        <v>77.276184205153015</v>
      </c>
      <c r="G83">
        <v>90.123630000000006</v>
      </c>
      <c r="H83">
        <v>55.759590000000003</v>
      </c>
      <c r="I83">
        <f t="shared" si="7"/>
        <v>49.617089711229966</v>
      </c>
      <c r="J83">
        <f t="shared" si="8"/>
        <v>48.424371208556089</v>
      </c>
      <c r="K83">
        <f t="shared" si="9"/>
        <v>51.060279099465255</v>
      </c>
    </row>
    <row r="84" spans="1:11">
      <c r="A84">
        <v>2069</v>
      </c>
      <c r="E84">
        <f t="shared" si="6"/>
        <v>71.72332084487671</v>
      </c>
      <c r="F84">
        <f t="shared" si="10"/>
        <v>77.501349635931518</v>
      </c>
      <c r="G84">
        <v>90.386229999999998</v>
      </c>
      <c r="H84">
        <v>55.894289999999998</v>
      </c>
      <c r="I84">
        <f t="shared" si="7"/>
        <v>49.736951101604291</v>
      </c>
      <c r="J84">
        <f t="shared" si="8"/>
        <v>48.54135131550796</v>
      </c>
      <c r="K84">
        <f t="shared" si="9"/>
        <v>51.183626842780761</v>
      </c>
    </row>
    <row r="85" spans="1:11">
      <c r="A85">
        <v>2070</v>
      </c>
      <c r="E85">
        <f t="shared" si="6"/>
        <v>71.92934255626966</v>
      </c>
      <c r="F85">
        <f t="shared" si="10"/>
        <v>77.723968450832601</v>
      </c>
      <c r="G85">
        <v>90.645859999999999</v>
      </c>
      <c r="H85">
        <v>56.027369999999998</v>
      </c>
      <c r="I85">
        <f t="shared" si="7"/>
        <v>49.85537095187167</v>
      </c>
      <c r="J85">
        <f t="shared" si="8"/>
        <v>48.656924534759291</v>
      </c>
      <c r="K85">
        <f t="shared" si="9"/>
        <v>51.305491116577549</v>
      </c>
    </row>
    <row r="86" spans="1:11">
      <c r="A86">
        <v>2071</v>
      </c>
      <c r="E86">
        <f t="shared" si="6"/>
        <v>72.133332855340569</v>
      </c>
      <c r="F86">
        <f t="shared" si="10"/>
        <v>77.944392202889844</v>
      </c>
      <c r="G86">
        <v>90.902929999999998</v>
      </c>
      <c r="H86">
        <v>56.158819999999999</v>
      </c>
      <c r="I86">
        <f t="shared" si="7"/>
        <v>49.972340363636377</v>
      </c>
      <c r="J86">
        <f t="shared" si="8"/>
        <v>48.771082181818116</v>
      </c>
      <c r="K86">
        <f t="shared" si="9"/>
        <v>51.425862763636374</v>
      </c>
    </row>
    <row r="87" spans="1:11">
      <c r="A87">
        <v>2072</v>
      </c>
      <c r="E87">
        <f t="shared" si="6"/>
        <v>72.335529798220946</v>
      </c>
      <c r="F87">
        <f t="shared" si="10"/>
        <v>78.162878126030265</v>
      </c>
      <c r="G87">
        <v>91.157740000000004</v>
      </c>
      <c r="H87">
        <v>56.288670000000003</v>
      </c>
      <c r="I87">
        <f t="shared" si="7"/>
        <v>50.087886032085578</v>
      </c>
      <c r="J87">
        <f t="shared" si="8"/>
        <v>48.883850310160362</v>
      </c>
      <c r="K87">
        <f t="shared" si="9"/>
        <v>51.544769255614987</v>
      </c>
    </row>
    <row r="88" spans="1:11">
      <c r="A88">
        <v>2073</v>
      </c>
      <c r="E88">
        <f t="shared" si="6"/>
        <v>72.536131765020372</v>
      </c>
      <c r="F88">
        <f t="shared" si="10"/>
        <v>78.37964058185969</v>
      </c>
      <c r="G88">
        <v>91.410539999999997</v>
      </c>
      <c r="H88">
        <v>56.41695</v>
      </c>
      <c r="I88">
        <f t="shared" si="7"/>
        <v>50.202034652406425</v>
      </c>
      <c r="J88">
        <f t="shared" si="8"/>
        <v>48.995254973261964</v>
      </c>
      <c r="K88">
        <f t="shared" si="9"/>
        <v>51.662238064171135</v>
      </c>
    </row>
    <row r="89" spans="1:11">
      <c r="A89">
        <v>2074</v>
      </c>
      <c r="E89">
        <f t="shared" si="6"/>
        <v>72.735313330235257</v>
      </c>
      <c r="F89">
        <f t="shared" si="10"/>
        <v>78.594868208591279</v>
      </c>
      <c r="G89">
        <v>91.661550000000005</v>
      </c>
      <c r="H89">
        <v>56.543689999999998</v>
      </c>
      <c r="I89">
        <f t="shared" si="7"/>
        <v>50.3148129197861</v>
      </c>
      <c r="J89">
        <f t="shared" si="8"/>
        <v>49.105322224598865</v>
      </c>
      <c r="K89">
        <f t="shared" si="9"/>
        <v>51.778296660962582</v>
      </c>
    </row>
    <row r="90" spans="1:11">
      <c r="A90">
        <v>2075</v>
      </c>
      <c r="E90">
        <f t="shared" si="6"/>
        <v>72.933209392340103</v>
      </c>
      <c r="F90">
        <f t="shared" si="10"/>
        <v>78.808706772116992</v>
      </c>
      <c r="G90">
        <v>91.910939999999997</v>
      </c>
      <c r="H90">
        <v>56.668900000000001</v>
      </c>
      <c r="I90">
        <f t="shared" si="7"/>
        <v>50.426229732620328</v>
      </c>
      <c r="J90">
        <f t="shared" si="8"/>
        <v>49.214060748663044</v>
      </c>
      <c r="K90">
        <f t="shared" si="9"/>
        <v>51.892954203208568</v>
      </c>
    </row>
    <row r="91" spans="1:11">
      <c r="A91">
        <v>2076</v>
      </c>
      <c r="E91">
        <f t="shared" si="6"/>
        <v>73.129907238583158</v>
      </c>
      <c r="F91">
        <f t="shared" si="10"/>
        <v>79.021250591543421</v>
      </c>
      <c r="G91">
        <v>92.158820000000006</v>
      </c>
      <c r="H91">
        <v>56.792630000000003</v>
      </c>
      <c r="I91">
        <f t="shared" si="7"/>
        <v>50.53632958288771</v>
      </c>
      <c r="J91">
        <f t="shared" si="8"/>
        <v>49.321513967914385</v>
      </c>
      <c r="K91">
        <f t="shared" si="9"/>
        <v>52.006256477005358</v>
      </c>
    </row>
    <row r="92" spans="1:11">
      <c r="A92">
        <v>2077</v>
      </c>
      <c r="E92">
        <f t="shared" si="6"/>
        <v>73.325478285803825</v>
      </c>
      <c r="F92">
        <f t="shared" si="10"/>
        <v>79.23257683704864</v>
      </c>
      <c r="G92">
        <v>92.405280000000005</v>
      </c>
      <c r="H92">
        <v>56.91489</v>
      </c>
      <c r="I92">
        <f t="shared" si="7"/>
        <v>50.645121368983965</v>
      </c>
      <c r="J92">
        <f t="shared" si="8"/>
        <v>49.427690566844859</v>
      </c>
      <c r="K92">
        <f t="shared" si="9"/>
        <v>52.118212639572199</v>
      </c>
    </row>
    <row r="93" spans="1:11">
      <c r="A93">
        <v>2078</v>
      </c>
      <c r="E93">
        <f t="shared" si="6"/>
        <v>73.519946339615274</v>
      </c>
      <c r="F93">
        <f t="shared" si="10"/>
        <v>79.44271123202536</v>
      </c>
      <c r="G93">
        <v>92.650350000000003</v>
      </c>
      <c r="H93">
        <v>57.035710000000002</v>
      </c>
      <c r="I93">
        <f t="shared" si="7"/>
        <v>50.752631786096266</v>
      </c>
      <c r="J93">
        <f t="shared" si="8"/>
        <v>49.532616598930417</v>
      </c>
      <c r="K93">
        <f t="shared" si="9"/>
        <v>52.228850162566857</v>
      </c>
    </row>
    <row r="94" spans="1:11">
      <c r="A94">
        <v>2079</v>
      </c>
      <c r="E94">
        <f t="shared" si="6"/>
        <v>73.713311400017488</v>
      </c>
      <c r="F94">
        <f t="shared" si="10"/>
        <v>79.651653776473594</v>
      </c>
      <c r="G94">
        <v>92.894030000000001</v>
      </c>
      <c r="H94">
        <v>57.15513</v>
      </c>
      <c r="I94">
        <f t="shared" si="7"/>
        <v>50.858896427807494</v>
      </c>
      <c r="J94">
        <f t="shared" si="8"/>
        <v>49.636326802138967</v>
      </c>
      <c r="K94">
        <f t="shared" si="9"/>
        <v>52.338205674866323</v>
      </c>
    </row>
    <row r="95" spans="1:11">
      <c r="A95">
        <v>2080</v>
      </c>
      <c r="E95">
        <f t="shared" ref="E95:E115" si="11">G95/$G$30*$D$31</f>
        <v>73.905525855784191</v>
      </c>
      <c r="F95">
        <f t="shared" si="10"/>
        <v>79.859353023607937</v>
      </c>
      <c r="G95">
        <v>93.136259999999993</v>
      </c>
      <c r="H95">
        <v>57.273150000000001</v>
      </c>
      <c r="I95">
        <f t="shared" ref="I95:I115" si="12">I94*$H95/$H94</f>
        <v>50.963915294117655</v>
      </c>
      <c r="J95">
        <f t="shared" ref="J95:J115" si="13">J94*$H95/$H94</f>
        <v>49.738821176470516</v>
      </c>
      <c r="K95">
        <f t="shared" ref="K95:K115" si="14">K94*$H95/$H94</f>
        <v>52.446279176470597</v>
      </c>
    </row>
    <row r="96" spans="1:11">
      <c r="A96">
        <v>2081</v>
      </c>
      <c r="E96">
        <f t="shared" si="11"/>
        <v>74.096542095689102</v>
      </c>
      <c r="F96">
        <f t="shared" ref="F96:F115" si="15">F95*G96/G95</f>
        <v>80.065757526642997</v>
      </c>
      <c r="G96">
        <v>93.376980000000003</v>
      </c>
      <c r="H96">
        <v>57.38982</v>
      </c>
      <c r="I96">
        <f t="shared" si="12"/>
        <v>51.067732877005355</v>
      </c>
      <c r="J96">
        <f t="shared" si="13"/>
        <v>49.840143144384953</v>
      </c>
      <c r="K96">
        <f t="shared" si="14"/>
        <v>52.553116453475951</v>
      </c>
    </row>
    <row r="97" spans="1:11">
      <c r="A97">
        <v>2082</v>
      </c>
      <c r="E97">
        <f t="shared" si="11"/>
        <v>74.286304573301479</v>
      </c>
      <c r="F97">
        <f t="shared" si="15"/>
        <v>80.270807264329108</v>
      </c>
      <c r="G97">
        <v>93.616119999999995</v>
      </c>
      <c r="H97">
        <v>57.505139999999997</v>
      </c>
      <c r="I97">
        <f t="shared" si="12"/>
        <v>51.170349176470594</v>
      </c>
      <c r="J97">
        <f t="shared" si="13"/>
        <v>49.940292705882278</v>
      </c>
      <c r="K97">
        <f t="shared" si="14"/>
        <v>52.658717505882372</v>
      </c>
    </row>
    <row r="98" spans="1:11">
      <c r="A98">
        <v>2083</v>
      </c>
      <c r="E98">
        <f t="shared" si="11"/>
        <v>74.474757742190718</v>
      </c>
      <c r="F98">
        <f t="shared" si="15"/>
        <v>80.474442215416659</v>
      </c>
      <c r="G98">
        <v>93.853610000000003</v>
      </c>
      <c r="H98">
        <v>57.619129999999998</v>
      </c>
      <c r="I98">
        <f t="shared" si="12"/>
        <v>51.27178198930482</v>
      </c>
      <c r="J98">
        <f t="shared" si="13"/>
        <v>50.039287229946446</v>
      </c>
      <c r="K98">
        <f t="shared" si="14"/>
        <v>52.763100648128365</v>
      </c>
    </row>
    <row r="99" spans="1:11">
      <c r="A99">
        <v>2084</v>
      </c>
      <c r="E99">
        <f t="shared" si="11"/>
        <v>74.661814315108543</v>
      </c>
      <c r="F99">
        <f t="shared" si="15"/>
        <v>80.67656806079907</v>
      </c>
      <c r="G99">
        <v>94.089340000000007</v>
      </c>
      <c r="H99">
        <v>57.731819999999999</v>
      </c>
      <c r="I99">
        <f t="shared" si="12"/>
        <v>51.372058010695199</v>
      </c>
      <c r="J99">
        <f t="shared" si="13"/>
        <v>50.137152770053405</v>
      </c>
      <c r="K99">
        <f t="shared" si="14"/>
        <v>52.866293351871683</v>
      </c>
    </row>
    <row r="100" spans="1:11">
      <c r="A100">
        <v>2085</v>
      </c>
      <c r="E100">
        <f t="shared" si="11"/>
        <v>74.847410810419916</v>
      </c>
      <c r="F100">
        <f t="shared" si="15"/>
        <v>80.877116204762444</v>
      </c>
      <c r="G100">
        <v>94.323229999999995</v>
      </c>
      <c r="H100">
        <v>57.843209999999999</v>
      </c>
      <c r="I100">
        <f t="shared" si="12"/>
        <v>51.471177240641723</v>
      </c>
      <c r="J100">
        <f t="shared" si="13"/>
        <v>50.233889326203141</v>
      </c>
      <c r="K100">
        <f t="shared" si="14"/>
        <v>52.968295617112318</v>
      </c>
    </row>
    <row r="101" spans="1:11">
      <c r="A101">
        <v>2086</v>
      </c>
      <c r="E101">
        <f t="shared" si="11"/>
        <v>75.031467876081024</v>
      </c>
      <c r="F101">
        <f t="shared" si="15"/>
        <v>81.076000902664489</v>
      </c>
      <c r="G101">
        <v>94.555179999999993</v>
      </c>
      <c r="H101">
        <v>57.953310000000002</v>
      </c>
      <c r="I101">
        <f t="shared" si="12"/>
        <v>51.569148577540126</v>
      </c>
      <c r="J101">
        <f t="shared" si="13"/>
        <v>50.329505582887634</v>
      </c>
      <c r="K101">
        <f t="shared" si="14"/>
        <v>53.069116601069538</v>
      </c>
    </row>
    <row r="102" spans="1:11">
      <c r="A102">
        <v>2087</v>
      </c>
      <c r="E102">
        <f t="shared" si="11"/>
        <v>75.213914095252392</v>
      </c>
      <c r="F102">
        <f t="shared" si="15"/>
        <v>81.273144984327089</v>
      </c>
      <c r="G102">
        <v>94.7851</v>
      </c>
      <c r="H102">
        <v>58.062150000000003</v>
      </c>
      <c r="I102">
        <f t="shared" si="12"/>
        <v>51.665998716577562</v>
      </c>
      <c r="J102">
        <f t="shared" si="13"/>
        <v>50.424027593582821</v>
      </c>
      <c r="K102">
        <f t="shared" si="14"/>
        <v>53.168783775401089</v>
      </c>
    </row>
    <row r="103" spans="1:11">
      <c r="A103">
        <v>2088</v>
      </c>
      <c r="E103">
        <f t="shared" si="11"/>
        <v>75.394685986298981</v>
      </c>
      <c r="F103">
        <f t="shared" si="15"/>
        <v>81.46847985403636</v>
      </c>
      <c r="G103">
        <v>95.012910000000005</v>
      </c>
      <c r="H103">
        <v>58.169739999999997</v>
      </c>
      <c r="I103">
        <f t="shared" si="12"/>
        <v>51.761736556149749</v>
      </c>
      <c r="J103">
        <f t="shared" si="13"/>
        <v>50.517464042780674</v>
      </c>
      <c r="K103">
        <f t="shared" si="14"/>
        <v>53.267306297326222</v>
      </c>
    </row>
    <row r="104" spans="1:11">
      <c r="A104">
        <v>2089</v>
      </c>
      <c r="E104">
        <f t="shared" si="11"/>
        <v>75.573735937994471</v>
      </c>
      <c r="F104">
        <f t="shared" si="15"/>
        <v>81.661954065006896</v>
      </c>
      <c r="G104">
        <v>95.238550000000004</v>
      </c>
      <c r="H104">
        <v>58.276090000000003</v>
      </c>
      <c r="I104">
        <f t="shared" si="12"/>
        <v>51.856370994652423</v>
      </c>
      <c r="J104">
        <f t="shared" si="13"/>
        <v>50.609823614973195</v>
      </c>
      <c r="K104">
        <f t="shared" si="14"/>
        <v>53.364693324064191</v>
      </c>
    </row>
    <row r="105" spans="1:11">
      <c r="A105">
        <v>2090</v>
      </c>
      <c r="E105">
        <f t="shared" si="11"/>
        <v>75.751016339112581</v>
      </c>
      <c r="F105">
        <f t="shared" si="15"/>
        <v>81.853516170453304</v>
      </c>
      <c r="G105">
        <v>95.461960000000005</v>
      </c>
      <c r="H105">
        <v>58.381230000000002</v>
      </c>
      <c r="I105">
        <f t="shared" si="12"/>
        <v>51.949928727272749</v>
      </c>
      <c r="J105">
        <f t="shared" si="13"/>
        <v>50.70113236363629</v>
      </c>
      <c r="K105">
        <f t="shared" si="14"/>
        <v>53.460972327272749</v>
      </c>
    </row>
    <row r="106" spans="1:11">
      <c r="A106">
        <v>2091</v>
      </c>
      <c r="E106">
        <f t="shared" si="11"/>
        <v>75.92651131924454</v>
      </c>
      <c r="F106">
        <f t="shared" si="15"/>
        <v>82.043149021447107</v>
      </c>
      <c r="G106">
        <v>95.683120000000002</v>
      </c>
      <c r="H106">
        <v>58.485149999999997</v>
      </c>
      <c r="I106">
        <f t="shared" si="12"/>
        <v>52.042400855614993</v>
      </c>
      <c r="J106">
        <f t="shared" si="13"/>
        <v>50.791381604278001</v>
      </c>
      <c r="K106">
        <f t="shared" si="14"/>
        <v>53.556134149732635</v>
      </c>
    </row>
    <row r="107" spans="1:11">
      <c r="A107">
        <v>2092</v>
      </c>
      <c r="E107">
        <f t="shared" si="11"/>
        <v>76.100212943185966</v>
      </c>
      <c r="F107">
        <f t="shared" si="15"/>
        <v>82.230844043524087</v>
      </c>
      <c r="G107">
        <v>95.902019999999993</v>
      </c>
      <c r="H107">
        <v>58.587879999999998</v>
      </c>
      <c r="I107">
        <f t="shared" si="12"/>
        <v>52.133814074866329</v>
      </c>
      <c r="J107">
        <f t="shared" si="13"/>
        <v>50.880597390374255</v>
      </c>
      <c r="K107">
        <f t="shared" si="14"/>
        <v>53.650206263101623</v>
      </c>
    </row>
    <row r="108" spans="1:11">
      <c r="A108">
        <v>2093</v>
      </c>
      <c r="E108">
        <f t="shared" si="11"/>
        <v>76.272137081345633</v>
      </c>
      <c r="F108">
        <f t="shared" si="15"/>
        <v>82.416618385612722</v>
      </c>
      <c r="G108">
        <v>96.118679999999998</v>
      </c>
      <c r="H108">
        <v>58.689419999999998</v>
      </c>
      <c r="I108">
        <f t="shared" si="12"/>
        <v>52.224168385026758</v>
      </c>
      <c r="J108">
        <f t="shared" si="13"/>
        <v>50.96877972192506</v>
      </c>
      <c r="K108">
        <f t="shared" si="14"/>
        <v>53.743188667379698</v>
      </c>
    </row>
    <row r="109" spans="1:11">
      <c r="A109">
        <v>2094</v>
      </c>
      <c r="E109">
        <f t="shared" si="11"/>
        <v>76.442315474541061</v>
      </c>
      <c r="F109">
        <f t="shared" si="15"/>
        <v>82.600506345569926</v>
      </c>
      <c r="G109">
        <v>96.33314</v>
      </c>
      <c r="H109">
        <v>58.789790000000004</v>
      </c>
      <c r="I109">
        <f t="shared" si="12"/>
        <v>52.313481582887725</v>
      </c>
      <c r="J109">
        <f t="shared" si="13"/>
        <v>51.055945967914369</v>
      </c>
      <c r="K109">
        <f t="shared" si="14"/>
        <v>53.835099677005367</v>
      </c>
    </row>
    <row r="110" spans="1:11">
      <c r="A110">
        <v>2095</v>
      </c>
      <c r="E110">
        <f t="shared" si="11"/>
        <v>76.610771928385404</v>
      </c>
      <c r="F110">
        <f t="shared" si="15"/>
        <v>82.782533646788394</v>
      </c>
      <c r="G110">
        <v>96.545429999999996</v>
      </c>
      <c r="H110">
        <v>58.889000000000003</v>
      </c>
      <c r="I110">
        <f t="shared" si="12"/>
        <v>52.401762566844944</v>
      </c>
      <c r="J110">
        <f t="shared" si="13"/>
        <v>51.142104812834155</v>
      </c>
      <c r="K110">
        <f t="shared" si="14"/>
        <v>53.925948449197875</v>
      </c>
    </row>
    <row r="111" spans="1:11">
      <c r="A111">
        <v>2096</v>
      </c>
      <c r="E111">
        <f t="shared" si="11"/>
        <v>76.777561989309319</v>
      </c>
      <c r="F111">
        <f t="shared" si="15"/>
        <v>82.96276031051778</v>
      </c>
      <c r="G111">
        <v>96.755619999999993</v>
      </c>
      <c r="H111">
        <v>58.987050000000004</v>
      </c>
      <c r="I111">
        <f t="shared" si="12"/>
        <v>52.489011336898415</v>
      </c>
      <c r="J111">
        <f t="shared" si="13"/>
        <v>51.227256256684427</v>
      </c>
      <c r="K111">
        <f t="shared" si="14"/>
        <v>54.015734983957238</v>
      </c>
    </row>
    <row r="112" spans="1:11">
      <c r="A112">
        <v>2097</v>
      </c>
      <c r="E112">
        <f t="shared" si="11"/>
        <v>76.942733268539158</v>
      </c>
      <c r="F112">
        <f t="shared" si="15"/>
        <v>83.141237783543474</v>
      </c>
      <c r="G112">
        <v>96.963769999999997</v>
      </c>
      <c r="H112">
        <v>59.083950000000002</v>
      </c>
      <c r="I112">
        <f t="shared" si="12"/>
        <v>52.575236791443871</v>
      </c>
      <c r="J112">
        <f t="shared" si="13"/>
        <v>51.311408983957151</v>
      </c>
      <c r="K112">
        <f t="shared" si="14"/>
        <v>54.104468438502686</v>
      </c>
    </row>
    <row r="113" spans="1:11">
      <c r="A113">
        <v>2098</v>
      </c>
      <c r="E113">
        <f t="shared" si="11"/>
        <v>77.106333377301169</v>
      </c>
      <c r="F113">
        <f t="shared" si="15"/>
        <v>83.318017512650883</v>
      </c>
      <c r="G113">
        <v>97.169939999999997</v>
      </c>
      <c r="H113">
        <v>59.179720000000003</v>
      </c>
      <c r="I113">
        <f t="shared" si="12"/>
        <v>52.660456727272752</v>
      </c>
      <c r="J113">
        <f t="shared" si="13"/>
        <v>51.394580363636301</v>
      </c>
      <c r="K113">
        <f t="shared" si="14"/>
        <v>54.192167127272747</v>
      </c>
    </row>
    <row r="114" spans="1:11">
      <c r="A114">
        <v>2099</v>
      </c>
      <c r="E114">
        <f t="shared" si="11"/>
        <v>77.268417862026055</v>
      </c>
      <c r="F114">
        <f t="shared" si="15"/>
        <v>83.493159519089659</v>
      </c>
      <c r="G114">
        <v>97.374200000000002</v>
      </c>
      <c r="H114">
        <v>59.274369999999998</v>
      </c>
      <c r="I114">
        <f t="shared" si="12"/>
        <v>52.744680042780772</v>
      </c>
      <c r="J114">
        <f t="shared" si="13"/>
        <v>51.476779080213838</v>
      </c>
      <c r="K114">
        <f t="shared" si="14"/>
        <v>54.278840207486645</v>
      </c>
    </row>
    <row r="115" spans="1:11">
      <c r="A115">
        <v>2100</v>
      </c>
      <c r="E115">
        <f t="shared" si="11"/>
        <v>77.429050204348854</v>
      </c>
      <c r="F115">
        <f t="shared" si="15"/>
        <v>83.666732398573643</v>
      </c>
      <c r="G115">
        <v>97.576629999999994</v>
      </c>
      <c r="H115">
        <v>59.367899999999999</v>
      </c>
      <c r="I115">
        <f t="shared" si="12"/>
        <v>52.827906737967936</v>
      </c>
      <c r="J115">
        <f t="shared" si="13"/>
        <v>51.558005133689775</v>
      </c>
      <c r="K115">
        <f t="shared" si="14"/>
        <v>54.364487679144396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4"/>
  <sheetViews>
    <sheetView topLeftCell="B26" workbookViewId="0">
      <selection activeCell="H42" sqref="H42"/>
    </sheetView>
  </sheetViews>
  <sheetFormatPr defaultColWidth="11.5703125" defaultRowHeight="15"/>
  <cols>
    <col min="8" max="8" width="38" customWidth="1"/>
    <col min="9" max="9" width="17.7109375" customWidth="1"/>
  </cols>
  <sheetData>
    <row r="2" spans="2:13">
      <c r="B2" s="16" t="s">
        <v>101</v>
      </c>
      <c r="C2" s="16" t="s">
        <v>102</v>
      </c>
      <c r="D2" s="16" t="s">
        <v>103</v>
      </c>
      <c r="E2" s="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s">
        <v>109</v>
      </c>
      <c r="K2" s="16" t="s">
        <v>110</v>
      </c>
      <c r="L2" s="16" t="s">
        <v>111</v>
      </c>
      <c r="M2" s="16" t="s">
        <v>112</v>
      </c>
    </row>
    <row r="3" spans="2:13">
      <c r="B3" s="17">
        <v>43671</v>
      </c>
      <c r="C3" t="s">
        <v>31</v>
      </c>
      <c r="D3" s="18" t="s">
        <v>85</v>
      </c>
      <c r="E3" s="14" t="s">
        <v>83</v>
      </c>
      <c r="F3" s="14" t="s">
        <v>83</v>
      </c>
      <c r="G3" t="s">
        <v>113</v>
      </c>
      <c r="H3" t="s">
        <v>114</v>
      </c>
    </row>
    <row r="5" spans="2:13">
      <c r="B5" s="17">
        <v>43688</v>
      </c>
      <c r="C5" s="18" t="s">
        <v>85</v>
      </c>
      <c r="D5" s="18" t="s">
        <v>115</v>
      </c>
      <c r="E5" s="14" t="s">
        <v>83</v>
      </c>
      <c r="F5" s="11" t="s">
        <v>116</v>
      </c>
      <c r="G5" t="s">
        <v>113</v>
      </c>
      <c r="H5" t="s">
        <v>117</v>
      </c>
    </row>
    <row r="7" spans="2:13">
      <c r="B7" s="17">
        <v>43690</v>
      </c>
      <c r="C7" s="18" t="s">
        <v>115</v>
      </c>
      <c r="D7" s="18" t="s">
        <v>115</v>
      </c>
      <c r="E7" s="11" t="s">
        <v>116</v>
      </c>
      <c r="F7" s="11" t="s">
        <v>116</v>
      </c>
      <c r="G7" t="s">
        <v>113</v>
      </c>
      <c r="H7" t="s">
        <v>118</v>
      </c>
    </row>
    <row r="9" spans="2:13">
      <c r="B9" s="17">
        <v>43728</v>
      </c>
      <c r="C9" s="18" t="s">
        <v>115</v>
      </c>
      <c r="D9" s="18" t="s">
        <v>115</v>
      </c>
      <c r="E9" s="11" t="s">
        <v>116</v>
      </c>
      <c r="F9" s="11" t="s">
        <v>119</v>
      </c>
      <c r="G9" t="s">
        <v>113</v>
      </c>
      <c r="H9" t="s">
        <v>120</v>
      </c>
    </row>
    <row r="11" spans="2:13">
      <c r="B11" s="17">
        <v>43943</v>
      </c>
      <c r="C11" t="s">
        <v>115</v>
      </c>
      <c r="D11" t="s">
        <v>132</v>
      </c>
      <c r="E11" t="s">
        <v>125</v>
      </c>
      <c r="F11" t="s">
        <v>136</v>
      </c>
      <c r="G11" t="s">
        <v>113</v>
      </c>
      <c r="H11" t="s">
        <v>133</v>
      </c>
    </row>
    <row r="12" spans="2:13">
      <c r="B12" t="s">
        <v>137</v>
      </c>
    </row>
    <row r="13" spans="2:13">
      <c r="I13" s="16" t="s">
        <v>126</v>
      </c>
      <c r="J13" t="s">
        <v>134</v>
      </c>
    </row>
    <row r="14" spans="2:13">
      <c r="I14" s="16" t="s">
        <v>127</v>
      </c>
      <c r="J14" t="s">
        <v>134</v>
      </c>
    </row>
    <row r="15" spans="2:13">
      <c r="I15" s="16" t="s">
        <v>128</v>
      </c>
      <c r="J15" t="s">
        <v>134</v>
      </c>
    </row>
    <row r="16" spans="2:13">
      <c r="I16" s="16" t="s">
        <v>129</v>
      </c>
      <c r="J16" t="s">
        <v>134</v>
      </c>
    </row>
    <row r="17" spans="1:13">
      <c r="I17" s="16" t="s">
        <v>130</v>
      </c>
      <c r="J17" t="s">
        <v>134</v>
      </c>
    </row>
    <row r="18" spans="1:13">
      <c r="I18" s="16" t="s">
        <v>131</v>
      </c>
      <c r="J18" t="s">
        <v>135</v>
      </c>
    </row>
    <row r="20" spans="1:13">
      <c r="B20" s="17">
        <v>43981</v>
      </c>
      <c r="C20" t="s">
        <v>132</v>
      </c>
      <c r="D20" t="s">
        <v>132</v>
      </c>
      <c r="E20" t="s">
        <v>136</v>
      </c>
      <c r="F20" t="s">
        <v>136</v>
      </c>
      <c r="G20" t="s">
        <v>113</v>
      </c>
      <c r="H20" t="s">
        <v>140</v>
      </c>
    </row>
    <row r="22" spans="1:13">
      <c r="B22" s="17">
        <v>44029</v>
      </c>
      <c r="C22" t="s">
        <v>132</v>
      </c>
      <c r="D22" t="s">
        <v>132</v>
      </c>
      <c r="E22" t="s">
        <v>136</v>
      </c>
      <c r="F22" s="11" t="s">
        <v>144</v>
      </c>
      <c r="G22" t="s">
        <v>113</v>
      </c>
      <c r="H22" t="s">
        <v>145</v>
      </c>
    </row>
    <row r="25" spans="1:13" ht="45">
      <c r="A25" s="23" t="s">
        <v>148</v>
      </c>
      <c r="B25" s="24" t="s">
        <v>149</v>
      </c>
      <c r="C25" s="25" t="s">
        <v>150</v>
      </c>
      <c r="D25" s="25" t="s">
        <v>151</v>
      </c>
      <c r="E25" s="24" t="s">
        <v>104</v>
      </c>
      <c r="F25" s="24" t="s">
        <v>152</v>
      </c>
      <c r="G25" s="24" t="s">
        <v>106</v>
      </c>
      <c r="H25" s="24" t="s">
        <v>153</v>
      </c>
      <c r="I25" s="24" t="s">
        <v>154</v>
      </c>
      <c r="J25" s="25" t="s">
        <v>155</v>
      </c>
      <c r="K25" s="24" t="s">
        <v>110</v>
      </c>
      <c r="L25" s="24" t="s">
        <v>111</v>
      </c>
      <c r="M25" s="24" t="s">
        <v>112</v>
      </c>
    </row>
    <row r="26" spans="1:13">
      <c r="A26" s="26" t="s">
        <v>156</v>
      </c>
      <c r="B26" s="27">
        <v>45138</v>
      </c>
      <c r="C26" s="26" t="s">
        <v>132</v>
      </c>
      <c r="D26" s="26" t="s">
        <v>158</v>
      </c>
      <c r="E26" s="28" t="s">
        <v>144</v>
      </c>
      <c r="F26" s="26" t="s">
        <v>175</v>
      </c>
      <c r="G26" t="s">
        <v>157</v>
      </c>
      <c r="H26" t="s">
        <v>176</v>
      </c>
      <c r="I26">
        <v>6</v>
      </c>
    </row>
    <row r="27" spans="1:13">
      <c r="H27" t="s">
        <v>174</v>
      </c>
    </row>
    <row r="29" spans="1:13">
      <c r="A29" s="70" t="s">
        <v>368</v>
      </c>
      <c r="B29" s="89">
        <v>45152</v>
      </c>
      <c r="C29" s="70" t="s">
        <v>158</v>
      </c>
      <c r="D29" s="70" t="s">
        <v>360</v>
      </c>
      <c r="E29" s="70" t="s">
        <v>175</v>
      </c>
      <c r="F29" s="70" t="s">
        <v>361</v>
      </c>
      <c r="G29" t="s">
        <v>359</v>
      </c>
      <c r="H29" t="s">
        <v>365</v>
      </c>
    </row>
    <row r="30" spans="1:13">
      <c r="H30" t="s">
        <v>367</v>
      </c>
    </row>
    <row r="31" spans="1:13">
      <c r="H31" t="s">
        <v>362</v>
      </c>
    </row>
    <row r="32" spans="1:13">
      <c r="H32" t="s">
        <v>366</v>
      </c>
    </row>
    <row r="34" spans="1:10">
      <c r="A34" s="29" t="s">
        <v>481</v>
      </c>
      <c r="B34" s="99">
        <v>45153</v>
      </c>
      <c r="C34" s="29" t="s">
        <v>360</v>
      </c>
      <c r="D34" s="29" t="s">
        <v>480</v>
      </c>
      <c r="E34" s="29" t="s">
        <v>361</v>
      </c>
      <c r="F34" s="29" t="s">
        <v>369</v>
      </c>
      <c r="G34" t="s">
        <v>359</v>
      </c>
      <c r="H34" t="s">
        <v>483</v>
      </c>
      <c r="J34" t="s">
        <v>484</v>
      </c>
    </row>
    <row r="35" spans="1:10">
      <c r="H35" t="s">
        <v>485</v>
      </c>
    </row>
    <row r="36" spans="1:10">
      <c r="H36" t="s">
        <v>486</v>
      </c>
    </row>
    <row r="37" spans="1:10">
      <c r="H37" t="s">
        <v>490</v>
      </c>
    </row>
    <row r="38" spans="1:10">
      <c r="H38" t="s">
        <v>487</v>
      </c>
    </row>
    <row r="39" spans="1:10">
      <c r="H39" t="s">
        <v>488</v>
      </c>
    </row>
    <row r="40" spans="1:10">
      <c r="H40" t="s">
        <v>489</v>
      </c>
    </row>
    <row r="42" spans="1:10">
      <c r="A42" t="s">
        <v>492</v>
      </c>
      <c r="B42" s="17">
        <v>45160</v>
      </c>
      <c r="C42" t="s">
        <v>480</v>
      </c>
      <c r="D42" t="s">
        <v>491</v>
      </c>
      <c r="E42" t="s">
        <v>369</v>
      </c>
      <c r="F42" t="s">
        <v>494</v>
      </c>
      <c r="G42" t="s">
        <v>359</v>
      </c>
      <c r="H42" t="s">
        <v>493</v>
      </c>
    </row>
    <row r="44" spans="1:10">
      <c r="B44" s="17">
        <v>45254</v>
      </c>
      <c r="C44" t="s">
        <v>491</v>
      </c>
      <c r="D44" t="s">
        <v>496</v>
      </c>
      <c r="E44" t="s">
        <v>494</v>
      </c>
      <c r="F44" t="s">
        <v>498</v>
      </c>
      <c r="G44" t="s">
        <v>157</v>
      </c>
      <c r="H44" t="s">
        <v>497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5"/>
  <sheetViews>
    <sheetView workbookViewId="0">
      <selection activeCell="D5" sqref="D5"/>
    </sheetView>
  </sheetViews>
  <sheetFormatPr defaultColWidth="11.5703125" defaultRowHeight="15"/>
  <sheetData>
    <row r="2" spans="2:16">
      <c r="B2" s="16" t="s">
        <v>87</v>
      </c>
      <c r="C2" s="16" t="s">
        <v>88</v>
      </c>
      <c r="D2" s="16" t="s">
        <v>89</v>
      </c>
      <c r="E2" s="20" t="s">
        <v>122</v>
      </c>
      <c r="F2" s="20" t="s">
        <v>124</v>
      </c>
      <c r="G2" s="16" t="s">
        <v>90</v>
      </c>
      <c r="H2" s="16" t="s">
        <v>91</v>
      </c>
      <c r="I2" s="16" t="s">
        <v>92</v>
      </c>
      <c r="J2" s="16" t="s">
        <v>93</v>
      </c>
      <c r="K2" s="16" t="s">
        <v>94</v>
      </c>
      <c r="L2" s="16" t="s">
        <v>95</v>
      </c>
      <c r="M2" s="16" t="s">
        <v>96</v>
      </c>
      <c r="N2" s="16" t="s">
        <v>97</v>
      </c>
      <c r="O2" s="16" t="s">
        <v>98</v>
      </c>
      <c r="P2" s="16" t="s">
        <v>99</v>
      </c>
    </row>
    <row r="3" spans="2:16">
      <c r="B3" t="s">
        <v>84</v>
      </c>
      <c r="C3">
        <v>1</v>
      </c>
      <c r="D3" t="s">
        <v>100</v>
      </c>
      <c r="P3" t="s">
        <v>123</v>
      </c>
    </row>
    <row r="4" spans="2:16">
      <c r="B4" t="s">
        <v>84</v>
      </c>
      <c r="C4">
        <v>2</v>
      </c>
      <c r="D4" t="s">
        <v>363</v>
      </c>
      <c r="P4" t="s">
        <v>364</v>
      </c>
    </row>
    <row r="5" spans="2:16">
      <c r="B5" t="s">
        <v>84</v>
      </c>
      <c r="C5">
        <v>3</v>
      </c>
      <c r="H5" t="s">
        <v>482</v>
      </c>
      <c r="I5" s="100">
        <v>45078</v>
      </c>
      <c r="M5" s="93" t="s">
        <v>465</v>
      </c>
    </row>
  </sheetData>
  <hyperlinks>
    <hyperlink ref="M5" r:id="rId1" xr:uid="{00F1704B-468C-4765-934C-978073E18223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D126-3205-4296-8464-A0ED6B2337EF}">
  <dimension ref="A1:G3459"/>
  <sheetViews>
    <sheetView topLeftCell="A185" zoomScale="130" zoomScaleNormal="130" workbookViewId="0">
      <selection activeCell="G2" sqref="G2:G210"/>
    </sheetView>
  </sheetViews>
  <sheetFormatPr defaultColWidth="8.85546875" defaultRowHeight="15"/>
  <cols>
    <col min="1" max="1" width="20.42578125" bestFit="1" customWidth="1"/>
    <col min="2" max="2" width="15.28515625" bestFit="1" customWidth="1"/>
    <col min="3" max="3" width="6.85546875" bestFit="1" customWidth="1"/>
    <col min="4" max="4" width="6.85546875" customWidth="1"/>
    <col min="5" max="7" width="12" bestFit="1" customWidth="1"/>
  </cols>
  <sheetData>
    <row r="1" spans="1:7">
      <c r="A1" s="13" t="s">
        <v>141</v>
      </c>
      <c r="B1" s="13" t="s">
        <v>142</v>
      </c>
      <c r="C1" s="13" t="s">
        <v>143</v>
      </c>
      <c r="D1" s="13" t="s">
        <v>520</v>
      </c>
      <c r="E1" s="13" t="s">
        <v>64</v>
      </c>
      <c r="F1" s="13" t="s">
        <v>65</v>
      </c>
      <c r="G1" s="13" t="s">
        <v>66</v>
      </c>
    </row>
    <row r="2" spans="1:7">
      <c r="A2" t="s">
        <v>67</v>
      </c>
      <c r="B2" t="s">
        <v>501</v>
      </c>
      <c r="C2" s="16">
        <v>2015</v>
      </c>
      <c r="D2">
        <v>32.296799546015265</v>
      </c>
      <c r="E2">
        <v>32.296799546015265</v>
      </c>
      <c r="F2">
        <v>32.296799546015265</v>
      </c>
      <c r="G2">
        <v>32.296799546015265</v>
      </c>
    </row>
    <row r="3" spans="1:7">
      <c r="A3" t="s">
        <v>67</v>
      </c>
      <c r="B3" t="s">
        <v>502</v>
      </c>
      <c r="C3" s="16">
        <v>2015</v>
      </c>
      <c r="D3">
        <v>29.901683521320784</v>
      </c>
      <c r="E3">
        <v>29.901683521320784</v>
      </c>
      <c r="F3">
        <v>29.901683521320784</v>
      </c>
      <c r="G3">
        <v>29.901683521320784</v>
      </c>
    </row>
    <row r="4" spans="1:7">
      <c r="A4" t="s">
        <v>67</v>
      </c>
      <c r="B4" t="s">
        <v>503</v>
      </c>
      <c r="C4" s="16">
        <v>2015</v>
      </c>
      <c r="D4">
        <v>29.13462893953389</v>
      </c>
      <c r="E4">
        <v>29.13462893953389</v>
      </c>
      <c r="F4">
        <v>29.13462893953389</v>
      </c>
      <c r="G4">
        <v>29.13462893953389</v>
      </c>
    </row>
    <row r="5" spans="1:7">
      <c r="A5" t="s">
        <v>67</v>
      </c>
      <c r="B5" t="s">
        <v>504</v>
      </c>
      <c r="C5" s="16">
        <v>2015</v>
      </c>
      <c r="D5">
        <v>45.829659951975167</v>
      </c>
      <c r="E5">
        <v>45.829659951975167</v>
      </c>
      <c r="F5">
        <v>45.829659951975167</v>
      </c>
      <c r="G5">
        <v>45.829659951975167</v>
      </c>
    </row>
    <row r="6" spans="1:7">
      <c r="A6" t="s">
        <v>67</v>
      </c>
      <c r="B6" t="s">
        <v>505</v>
      </c>
      <c r="C6" s="16">
        <v>2015</v>
      </c>
      <c r="D6">
        <v>22.418532623767522</v>
      </c>
      <c r="E6">
        <v>22.418532623767522</v>
      </c>
      <c r="F6">
        <v>22.418532623767522</v>
      </c>
      <c r="G6">
        <v>22.418532623767522</v>
      </c>
    </row>
    <row r="7" spans="1:7">
      <c r="A7" t="s">
        <v>67</v>
      </c>
      <c r="B7" t="s">
        <v>506</v>
      </c>
      <c r="C7" s="16">
        <v>2015</v>
      </c>
      <c r="D7">
        <v>32.324872833365909</v>
      </c>
      <c r="E7">
        <v>32.324872833365909</v>
      </c>
      <c r="F7">
        <v>32.324872833365909</v>
      </c>
      <c r="G7">
        <v>32.324872833365909</v>
      </c>
    </row>
    <row r="8" spans="1:7">
      <c r="A8" t="s">
        <v>67</v>
      </c>
      <c r="B8" t="s">
        <v>507</v>
      </c>
      <c r="C8" s="16">
        <v>2015</v>
      </c>
      <c r="D8">
        <v>27.44096681262387</v>
      </c>
      <c r="E8">
        <v>27.44096681262387</v>
      </c>
      <c r="F8">
        <v>27.44096681262387</v>
      </c>
      <c r="G8">
        <v>27.44096681262387</v>
      </c>
    </row>
    <row r="9" spans="1:7">
      <c r="A9" t="s">
        <v>67</v>
      </c>
      <c r="B9" t="s">
        <v>508</v>
      </c>
      <c r="C9" s="16">
        <v>2015</v>
      </c>
      <c r="D9">
        <v>24.697452124644848</v>
      </c>
      <c r="E9">
        <v>24.697452124644848</v>
      </c>
      <c r="F9">
        <v>24.697452124644848</v>
      </c>
      <c r="G9">
        <v>24.697452124644848</v>
      </c>
    </row>
    <row r="10" spans="1:7">
      <c r="A10" t="s">
        <v>67</v>
      </c>
      <c r="B10" t="s">
        <v>509</v>
      </c>
      <c r="C10" s="16">
        <v>2015</v>
      </c>
      <c r="D10">
        <v>45.659052605132665</v>
      </c>
      <c r="E10">
        <v>45.659052605132665</v>
      </c>
      <c r="F10">
        <v>45.659052605132665</v>
      </c>
      <c r="G10">
        <v>45.659052605132665</v>
      </c>
    </row>
    <row r="11" spans="1:7">
      <c r="A11" t="s">
        <v>67</v>
      </c>
      <c r="B11" t="s">
        <v>510</v>
      </c>
      <c r="C11" s="16">
        <v>2015</v>
      </c>
      <c r="D11">
        <v>27.3147147022244</v>
      </c>
      <c r="E11">
        <v>27.3147147022244</v>
      </c>
      <c r="F11">
        <v>27.3147147022244</v>
      </c>
      <c r="G11">
        <v>27.3147147022244</v>
      </c>
    </row>
    <row r="12" spans="1:7">
      <c r="A12" t="s">
        <v>67</v>
      </c>
      <c r="B12" t="s">
        <v>511</v>
      </c>
      <c r="C12" s="16">
        <v>2015</v>
      </c>
      <c r="D12">
        <v>34.030204296096116</v>
      </c>
      <c r="E12">
        <v>34.030204296096116</v>
      </c>
      <c r="F12">
        <v>34.030204296096116</v>
      </c>
      <c r="G12">
        <v>34.030204296096116</v>
      </c>
    </row>
    <row r="13" spans="1:7">
      <c r="A13" t="s">
        <v>67</v>
      </c>
      <c r="B13" t="s">
        <v>512</v>
      </c>
      <c r="C13" s="16">
        <v>2015</v>
      </c>
      <c r="D13">
        <v>35.48966976503015</v>
      </c>
      <c r="E13">
        <v>35.48966976503015</v>
      </c>
      <c r="F13">
        <v>35.48966976503015</v>
      </c>
      <c r="G13">
        <v>35.48966976503015</v>
      </c>
    </row>
    <row r="14" spans="1:7">
      <c r="A14" t="s">
        <v>67</v>
      </c>
      <c r="B14" t="s">
        <v>513</v>
      </c>
      <c r="C14" s="16">
        <v>2015</v>
      </c>
      <c r="D14">
        <v>51.366941124608211</v>
      </c>
      <c r="E14">
        <v>51.366941124608211</v>
      </c>
      <c r="F14">
        <v>51.366941124608211</v>
      </c>
      <c r="G14">
        <v>51.366941124608211</v>
      </c>
    </row>
    <row r="15" spans="1:7">
      <c r="A15" t="s">
        <v>67</v>
      </c>
      <c r="B15" t="s">
        <v>514</v>
      </c>
      <c r="C15" s="16">
        <v>2015</v>
      </c>
      <c r="D15">
        <v>24.67539691540604</v>
      </c>
      <c r="E15">
        <v>24.67539691540604</v>
      </c>
      <c r="F15">
        <v>24.67539691540604</v>
      </c>
      <c r="G15">
        <v>24.67539691540604</v>
      </c>
    </row>
    <row r="16" spans="1:7">
      <c r="A16" t="s">
        <v>67</v>
      </c>
      <c r="B16" t="s">
        <v>515</v>
      </c>
      <c r="C16" s="16">
        <v>2015</v>
      </c>
      <c r="D16">
        <v>36.930631042401167</v>
      </c>
      <c r="E16">
        <v>36.930631042401167</v>
      </c>
      <c r="F16">
        <v>36.930631042401167</v>
      </c>
      <c r="G16">
        <v>36.930631042401167</v>
      </c>
    </row>
    <row r="17" spans="1:7">
      <c r="A17" t="s">
        <v>67</v>
      </c>
      <c r="B17" t="s">
        <v>516</v>
      </c>
      <c r="C17" s="16">
        <v>2015</v>
      </c>
      <c r="D17">
        <v>23.524409594045615</v>
      </c>
      <c r="E17">
        <v>23.524409594045615</v>
      </c>
      <c r="F17">
        <v>23.524409594045615</v>
      </c>
      <c r="G17">
        <v>23.524409594045615</v>
      </c>
    </row>
    <row r="18" spans="1:7">
      <c r="A18" t="s">
        <v>67</v>
      </c>
      <c r="B18" t="s">
        <v>517</v>
      </c>
      <c r="C18" s="16">
        <v>2015</v>
      </c>
      <c r="D18">
        <v>33.658220855414143</v>
      </c>
      <c r="E18">
        <v>33.658220855414143</v>
      </c>
      <c r="F18">
        <v>33.658220855414143</v>
      </c>
      <c r="G18">
        <v>33.658220855414143</v>
      </c>
    </row>
    <row r="19" spans="1:7">
      <c r="A19" t="s">
        <v>67</v>
      </c>
      <c r="B19" t="s">
        <v>518</v>
      </c>
      <c r="C19" s="16">
        <v>2015</v>
      </c>
      <c r="D19">
        <v>46.587942270626925</v>
      </c>
      <c r="E19">
        <v>46.587942270626925</v>
      </c>
      <c r="F19">
        <v>46.587942270626925</v>
      </c>
      <c r="G19">
        <v>46.587942270626925</v>
      </c>
    </row>
    <row r="20" spans="1:7">
      <c r="A20" t="s">
        <v>67</v>
      </c>
      <c r="B20" t="s">
        <v>519</v>
      </c>
      <c r="C20" s="16">
        <v>2015</v>
      </c>
      <c r="D20">
        <v>31.753740914675983</v>
      </c>
      <c r="E20">
        <v>31.753740914675983</v>
      </c>
      <c r="F20">
        <v>31.753740914675983</v>
      </c>
      <c r="G20">
        <v>31.753740914675983</v>
      </c>
    </row>
    <row r="21" spans="1:7">
      <c r="A21" t="s">
        <v>67</v>
      </c>
      <c r="B21" t="s">
        <v>501</v>
      </c>
      <c r="C21" s="21">
        <v>2016</v>
      </c>
      <c r="D21">
        <v>32.779265691156155</v>
      </c>
      <c r="E21">
        <v>32.779265691156155</v>
      </c>
      <c r="F21">
        <v>32.779265691156155</v>
      </c>
      <c r="G21">
        <v>32.779265691156155</v>
      </c>
    </row>
    <row r="22" spans="1:7">
      <c r="A22" t="s">
        <v>67</v>
      </c>
      <c r="B22" t="s">
        <v>502</v>
      </c>
      <c r="C22" s="21">
        <v>2016</v>
      </c>
      <c r="D22">
        <v>30.337332868376979</v>
      </c>
      <c r="E22">
        <v>30.337332868376979</v>
      </c>
      <c r="F22">
        <v>30.337332868376979</v>
      </c>
      <c r="G22">
        <v>30.337332868376979</v>
      </c>
    </row>
    <row r="23" spans="1:7">
      <c r="A23" t="s">
        <v>67</v>
      </c>
      <c r="B23" t="s">
        <v>503</v>
      </c>
      <c r="C23" s="21">
        <v>2016</v>
      </c>
      <c r="D23">
        <v>29.101259987893076</v>
      </c>
      <c r="E23">
        <v>29.101259987893076</v>
      </c>
      <c r="F23">
        <v>29.101259987893076</v>
      </c>
      <c r="G23">
        <v>29.101259987893076</v>
      </c>
    </row>
    <row r="24" spans="1:7">
      <c r="A24" t="s">
        <v>67</v>
      </c>
      <c r="B24" t="s">
        <v>504</v>
      </c>
      <c r="C24" s="21">
        <v>2016</v>
      </c>
      <c r="D24">
        <v>47.332682822066218</v>
      </c>
      <c r="E24">
        <v>47.332682822066218</v>
      </c>
      <c r="F24">
        <v>47.332682822066218</v>
      </c>
      <c r="G24">
        <v>47.332682822066218</v>
      </c>
    </row>
    <row r="25" spans="1:7">
      <c r="A25" t="s">
        <v>67</v>
      </c>
      <c r="B25" t="s">
        <v>505</v>
      </c>
      <c r="C25" s="21">
        <v>2016</v>
      </c>
      <c r="D25">
        <v>22.96067476929926</v>
      </c>
      <c r="E25">
        <v>22.96067476929926</v>
      </c>
      <c r="F25">
        <v>22.96067476929926</v>
      </c>
      <c r="G25">
        <v>22.96067476929926</v>
      </c>
    </row>
    <row r="26" spans="1:7">
      <c r="A26" t="s">
        <v>67</v>
      </c>
      <c r="B26" t="s">
        <v>506</v>
      </c>
      <c r="C26" s="21">
        <v>2016</v>
      </c>
      <c r="D26">
        <v>32.580222173703859</v>
      </c>
      <c r="E26">
        <v>32.580222173703859</v>
      </c>
      <c r="F26">
        <v>32.580222173703859</v>
      </c>
      <c r="G26">
        <v>32.580222173703859</v>
      </c>
    </row>
    <row r="27" spans="1:7">
      <c r="A27" t="s">
        <v>67</v>
      </c>
      <c r="B27" t="s">
        <v>507</v>
      </c>
      <c r="C27" s="21">
        <v>2016</v>
      </c>
      <c r="D27">
        <v>27.37836064081521</v>
      </c>
      <c r="E27">
        <v>27.37836064081521</v>
      </c>
      <c r="F27">
        <v>27.37836064081521</v>
      </c>
      <c r="G27">
        <v>27.37836064081521</v>
      </c>
    </row>
    <row r="28" spans="1:7">
      <c r="A28" t="s">
        <v>67</v>
      </c>
      <c r="B28" t="s">
        <v>508</v>
      </c>
      <c r="C28" s="21">
        <v>2016</v>
      </c>
      <c r="D28">
        <v>24.463533396002898</v>
      </c>
      <c r="E28">
        <v>24.463533396002898</v>
      </c>
      <c r="F28">
        <v>24.463533396002898</v>
      </c>
      <c r="G28">
        <v>24.463533396002898</v>
      </c>
    </row>
    <row r="29" spans="1:7">
      <c r="A29" t="s">
        <v>67</v>
      </c>
      <c r="B29" t="s">
        <v>509</v>
      </c>
      <c r="C29" s="21">
        <v>2016</v>
      </c>
      <c r="D29">
        <v>45.384282704456453</v>
      </c>
      <c r="E29">
        <v>45.384282704456453</v>
      </c>
      <c r="F29">
        <v>45.384282704456453</v>
      </c>
      <c r="G29">
        <v>45.384282704456453</v>
      </c>
    </row>
    <row r="30" spans="1:7">
      <c r="A30" t="s">
        <v>67</v>
      </c>
      <c r="B30" t="s">
        <v>510</v>
      </c>
      <c r="C30" s="21">
        <v>2016</v>
      </c>
      <c r="D30">
        <v>28.592664137938652</v>
      </c>
      <c r="E30">
        <v>28.592664137938652</v>
      </c>
      <c r="F30">
        <v>28.592664137938652</v>
      </c>
      <c r="G30">
        <v>28.592664137938652</v>
      </c>
    </row>
    <row r="31" spans="1:7">
      <c r="A31" t="s">
        <v>67</v>
      </c>
      <c r="B31" t="s">
        <v>511</v>
      </c>
      <c r="C31" s="21">
        <v>2016</v>
      </c>
      <c r="D31">
        <v>34.051117660376939</v>
      </c>
      <c r="E31">
        <v>34.051117660376939</v>
      </c>
      <c r="F31">
        <v>34.051117660376939</v>
      </c>
      <c r="G31">
        <v>34.051117660376939</v>
      </c>
    </row>
    <row r="32" spans="1:7">
      <c r="A32" t="s">
        <v>67</v>
      </c>
      <c r="B32" t="s">
        <v>512</v>
      </c>
      <c r="C32" s="21">
        <v>2016</v>
      </c>
      <c r="D32">
        <v>35.517510185926142</v>
      </c>
      <c r="E32">
        <v>35.517510185926142</v>
      </c>
      <c r="F32">
        <v>35.517510185926142</v>
      </c>
      <c r="G32">
        <v>35.517510185926142</v>
      </c>
    </row>
    <row r="33" spans="1:7">
      <c r="A33" t="s">
        <v>67</v>
      </c>
      <c r="B33" t="s">
        <v>513</v>
      </c>
      <c r="C33" s="21">
        <v>2016</v>
      </c>
      <c r="D33">
        <v>50.209393165555923</v>
      </c>
      <c r="E33">
        <v>50.209393165555923</v>
      </c>
      <c r="F33">
        <v>50.209393165555923</v>
      </c>
      <c r="G33">
        <v>50.209393165555923</v>
      </c>
    </row>
    <row r="34" spans="1:7">
      <c r="A34" t="s">
        <v>67</v>
      </c>
      <c r="B34" t="s">
        <v>514</v>
      </c>
      <c r="C34" s="21">
        <v>2016</v>
      </c>
      <c r="D34">
        <v>24.571201890352359</v>
      </c>
      <c r="E34">
        <v>24.571201890352359</v>
      </c>
      <c r="F34">
        <v>24.571201890352359</v>
      </c>
      <c r="G34">
        <v>24.571201890352359</v>
      </c>
    </row>
    <row r="35" spans="1:7">
      <c r="A35" t="s">
        <v>67</v>
      </c>
      <c r="B35" t="s">
        <v>515</v>
      </c>
      <c r="C35" s="21">
        <v>2016</v>
      </c>
      <c r="D35">
        <v>37.188076986093741</v>
      </c>
      <c r="E35">
        <v>37.188076986093741</v>
      </c>
      <c r="F35">
        <v>37.188076986093741</v>
      </c>
      <c r="G35">
        <v>37.188076986093741</v>
      </c>
    </row>
    <row r="36" spans="1:7">
      <c r="A36" t="s">
        <v>67</v>
      </c>
      <c r="B36" t="s">
        <v>516</v>
      </c>
      <c r="C36" s="21">
        <v>2016</v>
      </c>
      <c r="D36">
        <v>24.194990326175194</v>
      </c>
      <c r="E36">
        <v>24.194990326175194</v>
      </c>
      <c r="F36">
        <v>24.194990326175194</v>
      </c>
      <c r="G36">
        <v>24.194990326175194</v>
      </c>
    </row>
    <row r="37" spans="1:7">
      <c r="A37" t="s">
        <v>67</v>
      </c>
      <c r="B37" t="s">
        <v>517</v>
      </c>
      <c r="C37" s="21">
        <v>2016</v>
      </c>
      <c r="D37">
        <v>34.184049623392461</v>
      </c>
      <c r="E37">
        <v>34.184049623392461</v>
      </c>
      <c r="F37">
        <v>34.184049623392461</v>
      </c>
      <c r="G37">
        <v>34.184049623392461</v>
      </c>
    </row>
    <row r="38" spans="1:7">
      <c r="A38" t="s">
        <v>67</v>
      </c>
      <c r="B38" t="s">
        <v>518</v>
      </c>
      <c r="C38" s="21">
        <v>2016</v>
      </c>
      <c r="D38">
        <v>46.960925802432698</v>
      </c>
      <c r="E38">
        <v>46.960925802432698</v>
      </c>
      <c r="F38">
        <v>46.960925802432698</v>
      </c>
      <c r="G38">
        <v>46.960925802432698</v>
      </c>
    </row>
    <row r="39" spans="1:7">
      <c r="A39" t="s">
        <v>67</v>
      </c>
      <c r="B39" t="s">
        <v>519</v>
      </c>
      <c r="C39" s="21">
        <v>2016</v>
      </c>
      <c r="D39">
        <v>32.654083193549788</v>
      </c>
      <c r="E39">
        <v>32.654083193549788</v>
      </c>
      <c r="F39">
        <v>32.654083193549788</v>
      </c>
      <c r="G39">
        <v>32.654083193549788</v>
      </c>
    </row>
    <row r="40" spans="1:7">
      <c r="A40" t="s">
        <v>67</v>
      </c>
      <c r="B40" t="s">
        <v>501</v>
      </c>
      <c r="C40">
        <v>2017</v>
      </c>
      <c r="D40">
        <v>33.24221357895992</v>
      </c>
      <c r="E40">
        <v>33.24221357895992</v>
      </c>
      <c r="F40">
        <v>33.24221357895992</v>
      </c>
      <c r="G40">
        <v>33.24221357895992</v>
      </c>
    </row>
    <row r="41" spans="1:7">
      <c r="A41" t="s">
        <v>67</v>
      </c>
      <c r="B41" t="s">
        <v>502</v>
      </c>
      <c r="C41">
        <v>2017</v>
      </c>
      <c r="D41">
        <v>30.789310933581962</v>
      </c>
      <c r="E41">
        <v>30.789310933581962</v>
      </c>
      <c r="F41">
        <v>30.789310933581962</v>
      </c>
      <c r="G41">
        <v>30.789310933581962</v>
      </c>
    </row>
    <row r="42" spans="1:7">
      <c r="A42" t="s">
        <v>67</v>
      </c>
      <c r="B42" t="s">
        <v>503</v>
      </c>
      <c r="C42">
        <v>2017</v>
      </c>
      <c r="D42">
        <v>29.104761299656172</v>
      </c>
      <c r="E42">
        <v>29.104761299656172</v>
      </c>
      <c r="F42">
        <v>29.104761299656172</v>
      </c>
      <c r="G42">
        <v>29.104761299656172</v>
      </c>
    </row>
    <row r="43" spans="1:7">
      <c r="A43" t="s">
        <v>67</v>
      </c>
      <c r="B43" t="s">
        <v>504</v>
      </c>
      <c r="C43">
        <v>2017</v>
      </c>
      <c r="D43">
        <v>48.749253060383012</v>
      </c>
      <c r="E43">
        <v>48.749253060383012</v>
      </c>
      <c r="F43">
        <v>48.749253060383012</v>
      </c>
      <c r="G43">
        <v>48.749253060383012</v>
      </c>
    </row>
    <row r="44" spans="1:7">
      <c r="A44" t="s">
        <v>67</v>
      </c>
      <c r="B44" t="s">
        <v>505</v>
      </c>
      <c r="C44">
        <v>2017</v>
      </c>
      <c r="D44">
        <v>23.493541301054712</v>
      </c>
      <c r="E44">
        <v>23.493541301054712</v>
      </c>
      <c r="F44">
        <v>23.493541301054712</v>
      </c>
      <c r="G44">
        <v>23.493541301054712</v>
      </c>
    </row>
    <row r="45" spans="1:7">
      <c r="A45" t="s">
        <v>67</v>
      </c>
      <c r="B45" t="s">
        <v>506</v>
      </c>
      <c r="C45">
        <v>2017</v>
      </c>
      <c r="D45">
        <v>32.850503684543789</v>
      </c>
      <c r="E45">
        <v>32.850503684543789</v>
      </c>
      <c r="F45">
        <v>32.850503684543789</v>
      </c>
      <c r="G45">
        <v>32.850503684543789</v>
      </c>
    </row>
    <row r="46" spans="1:7">
      <c r="A46" t="s">
        <v>67</v>
      </c>
      <c r="B46" t="s">
        <v>507</v>
      </c>
      <c r="C46">
        <v>2017</v>
      </c>
      <c r="D46">
        <v>27.330384342921668</v>
      </c>
      <c r="E46">
        <v>27.330384342921668</v>
      </c>
      <c r="F46">
        <v>27.330384342921668</v>
      </c>
      <c r="G46">
        <v>27.330384342921668</v>
      </c>
    </row>
    <row r="47" spans="1:7">
      <c r="A47" t="s">
        <v>67</v>
      </c>
      <c r="B47" t="s">
        <v>508</v>
      </c>
      <c r="C47">
        <v>2017</v>
      </c>
      <c r="D47">
        <v>24.772223730740976</v>
      </c>
      <c r="E47">
        <v>24.772223730740976</v>
      </c>
      <c r="F47">
        <v>24.772223730740976</v>
      </c>
      <c r="G47">
        <v>24.772223730740976</v>
      </c>
    </row>
    <row r="48" spans="1:7">
      <c r="A48" t="s">
        <v>67</v>
      </c>
      <c r="B48" t="s">
        <v>509</v>
      </c>
      <c r="C48">
        <v>2017</v>
      </c>
      <c r="D48">
        <v>45.811821522730035</v>
      </c>
      <c r="E48">
        <v>45.811821522730035</v>
      </c>
      <c r="F48">
        <v>45.811821522730035</v>
      </c>
      <c r="G48">
        <v>45.811821522730035</v>
      </c>
    </row>
    <row r="49" spans="1:7">
      <c r="A49" t="s">
        <v>67</v>
      </c>
      <c r="B49" t="s">
        <v>510</v>
      </c>
      <c r="C49">
        <v>2017</v>
      </c>
      <c r="D49">
        <v>29.973548573866509</v>
      </c>
      <c r="E49">
        <v>29.973548573866509</v>
      </c>
      <c r="F49">
        <v>29.973548573866509</v>
      </c>
      <c r="G49">
        <v>29.973548573866509</v>
      </c>
    </row>
    <row r="50" spans="1:7">
      <c r="A50" t="s">
        <v>67</v>
      </c>
      <c r="B50" t="s">
        <v>511</v>
      </c>
      <c r="C50">
        <v>2017</v>
      </c>
      <c r="D50">
        <v>34.038834131068342</v>
      </c>
      <c r="E50">
        <v>34.038834131068342</v>
      </c>
      <c r="F50">
        <v>34.038834131068342</v>
      </c>
      <c r="G50">
        <v>34.038834131068342</v>
      </c>
    </row>
    <row r="51" spans="1:7">
      <c r="A51" t="s">
        <v>67</v>
      </c>
      <c r="B51" t="s">
        <v>512</v>
      </c>
      <c r="C51">
        <v>2017</v>
      </c>
      <c r="D51">
        <v>35.55063959120821</v>
      </c>
      <c r="E51">
        <v>35.55063959120821</v>
      </c>
      <c r="F51">
        <v>35.55063959120821</v>
      </c>
      <c r="G51">
        <v>35.55063959120821</v>
      </c>
    </row>
    <row r="52" spans="1:7">
      <c r="A52" t="s">
        <v>67</v>
      </c>
      <c r="B52" t="s">
        <v>513</v>
      </c>
      <c r="C52">
        <v>2017</v>
      </c>
      <c r="D52">
        <v>49.83210393811148</v>
      </c>
      <c r="E52">
        <v>49.83210393811148</v>
      </c>
      <c r="F52">
        <v>49.83210393811148</v>
      </c>
      <c r="G52">
        <v>49.83210393811148</v>
      </c>
    </row>
    <row r="53" spans="1:7">
      <c r="A53" t="s">
        <v>67</v>
      </c>
      <c r="B53" t="s">
        <v>514</v>
      </c>
      <c r="C53">
        <v>2017</v>
      </c>
      <c r="D53">
        <v>25.058365631752732</v>
      </c>
      <c r="E53">
        <v>25.058365631752732</v>
      </c>
      <c r="F53">
        <v>25.058365631752732</v>
      </c>
      <c r="G53">
        <v>25.058365631752732</v>
      </c>
    </row>
    <row r="54" spans="1:7">
      <c r="A54" t="s">
        <v>67</v>
      </c>
      <c r="B54" t="s">
        <v>515</v>
      </c>
      <c r="C54">
        <v>2017</v>
      </c>
      <c r="D54">
        <v>37.314553772348404</v>
      </c>
      <c r="E54">
        <v>37.314553772348404</v>
      </c>
      <c r="F54">
        <v>37.314553772348404</v>
      </c>
      <c r="G54">
        <v>37.314553772348404</v>
      </c>
    </row>
    <row r="55" spans="1:7">
      <c r="A55" t="s">
        <v>67</v>
      </c>
      <c r="B55" t="s">
        <v>516</v>
      </c>
      <c r="C55">
        <v>2017</v>
      </c>
      <c r="D55">
        <v>24.654033292704526</v>
      </c>
      <c r="E55">
        <v>24.654033292704526</v>
      </c>
      <c r="F55">
        <v>24.654033292704526</v>
      </c>
      <c r="G55">
        <v>24.654033292704526</v>
      </c>
    </row>
    <row r="56" spans="1:7">
      <c r="A56" t="s">
        <v>67</v>
      </c>
      <c r="B56" t="s">
        <v>517</v>
      </c>
      <c r="C56">
        <v>2017</v>
      </c>
      <c r="D56">
        <v>34.704698066172917</v>
      </c>
      <c r="E56">
        <v>34.704698066172917</v>
      </c>
      <c r="F56">
        <v>34.704698066172917</v>
      </c>
      <c r="G56">
        <v>34.704698066172917</v>
      </c>
    </row>
    <row r="57" spans="1:7">
      <c r="A57" t="s">
        <v>67</v>
      </c>
      <c r="B57" t="s">
        <v>518</v>
      </c>
      <c r="C57">
        <v>2017</v>
      </c>
      <c r="D57">
        <v>47.496019270939179</v>
      </c>
      <c r="E57">
        <v>47.496019270939179</v>
      </c>
      <c r="F57">
        <v>47.496019270939179</v>
      </c>
      <c r="G57">
        <v>47.496019270939179</v>
      </c>
    </row>
    <row r="58" spans="1:7">
      <c r="A58" t="s">
        <v>67</v>
      </c>
      <c r="B58" t="s">
        <v>519</v>
      </c>
      <c r="C58">
        <v>2017</v>
      </c>
      <c r="D58">
        <v>33.551388698053081</v>
      </c>
      <c r="E58">
        <v>33.551388698053081</v>
      </c>
      <c r="F58">
        <v>33.551388698053081</v>
      </c>
      <c r="G58">
        <v>33.551388698053081</v>
      </c>
    </row>
    <row r="59" spans="1:7">
      <c r="A59" t="s">
        <v>67</v>
      </c>
      <c r="B59" t="s">
        <v>501</v>
      </c>
      <c r="C59">
        <v>2018</v>
      </c>
      <c r="D59">
        <v>33.692987266452327</v>
      </c>
      <c r="E59">
        <v>33.692987266452327</v>
      </c>
      <c r="F59">
        <v>33.692987266452327</v>
      </c>
      <c r="G59">
        <v>33.692987266452327</v>
      </c>
    </row>
    <row r="60" spans="1:7">
      <c r="A60" t="s">
        <v>67</v>
      </c>
      <c r="B60" t="s">
        <v>502</v>
      </c>
      <c r="C60">
        <v>2018</v>
      </c>
      <c r="D60">
        <v>31.261736559646994</v>
      </c>
      <c r="E60">
        <v>31.261736559646994</v>
      </c>
      <c r="F60">
        <v>31.261736559646994</v>
      </c>
      <c r="G60">
        <v>31.261736559646994</v>
      </c>
    </row>
    <row r="61" spans="1:7">
      <c r="A61" t="s">
        <v>67</v>
      </c>
      <c r="B61" t="s">
        <v>503</v>
      </c>
      <c r="C61">
        <v>2018</v>
      </c>
      <c r="D61">
        <v>29.138893912433883</v>
      </c>
      <c r="E61">
        <v>29.138893912433883</v>
      </c>
      <c r="F61">
        <v>29.138893912433883</v>
      </c>
      <c r="G61">
        <v>29.138893912433883</v>
      </c>
    </row>
    <row r="62" spans="1:7">
      <c r="A62" t="s">
        <v>67</v>
      </c>
      <c r="B62" t="s">
        <v>504</v>
      </c>
      <c r="C62">
        <v>2018</v>
      </c>
      <c r="D62">
        <v>49.672396956073726</v>
      </c>
      <c r="E62">
        <v>49.672396956073726</v>
      </c>
      <c r="F62">
        <v>49.672396956073726</v>
      </c>
      <c r="G62">
        <v>49.672396956073726</v>
      </c>
    </row>
    <row r="63" spans="1:7">
      <c r="A63" t="s">
        <v>67</v>
      </c>
      <c r="B63" t="s">
        <v>505</v>
      </c>
      <c r="C63">
        <v>2018</v>
      </c>
      <c r="D63">
        <v>24.018307827207565</v>
      </c>
      <c r="E63">
        <v>24.018307827207565</v>
      </c>
      <c r="F63">
        <v>24.018307827207565</v>
      </c>
      <c r="G63">
        <v>24.018307827207565</v>
      </c>
    </row>
    <row r="64" spans="1:7">
      <c r="A64" t="s">
        <v>67</v>
      </c>
      <c r="B64" t="s">
        <v>506</v>
      </c>
      <c r="C64">
        <v>2018</v>
      </c>
      <c r="D64">
        <v>33.138079553601997</v>
      </c>
      <c r="E64">
        <v>33.138079553601997</v>
      </c>
      <c r="F64">
        <v>33.138079553601997</v>
      </c>
      <c r="G64">
        <v>33.138079553601997</v>
      </c>
    </row>
    <row r="65" spans="1:7">
      <c r="A65" t="s">
        <v>67</v>
      </c>
      <c r="B65" t="s">
        <v>507</v>
      </c>
      <c r="C65">
        <v>2018</v>
      </c>
      <c r="D65">
        <v>27.253457852035453</v>
      </c>
      <c r="E65">
        <v>27.253457852035453</v>
      </c>
      <c r="F65">
        <v>27.253457852035453</v>
      </c>
      <c r="G65">
        <v>27.253457852035453</v>
      </c>
    </row>
    <row r="66" spans="1:7">
      <c r="A66" t="s">
        <v>67</v>
      </c>
      <c r="B66" t="s">
        <v>508</v>
      </c>
      <c r="C66">
        <v>2018</v>
      </c>
      <c r="D66">
        <v>25.08108014948953</v>
      </c>
      <c r="E66">
        <v>25.08108014948953</v>
      </c>
      <c r="F66">
        <v>25.08108014948953</v>
      </c>
      <c r="G66">
        <v>25.08108014948953</v>
      </c>
    </row>
    <row r="67" spans="1:7">
      <c r="A67" t="s">
        <v>67</v>
      </c>
      <c r="B67" t="s">
        <v>509</v>
      </c>
      <c r="C67">
        <v>2018</v>
      </c>
      <c r="D67">
        <v>44.987485512230961</v>
      </c>
      <c r="E67">
        <v>44.987485512230961</v>
      </c>
      <c r="F67">
        <v>44.987485512230961</v>
      </c>
      <c r="G67">
        <v>44.987485512230961</v>
      </c>
    </row>
    <row r="68" spans="1:7">
      <c r="A68" t="s">
        <v>67</v>
      </c>
      <c r="B68" t="s">
        <v>510</v>
      </c>
      <c r="C68">
        <v>2018</v>
      </c>
      <c r="D68">
        <v>31.471416401899088</v>
      </c>
      <c r="E68">
        <v>31.471416401899088</v>
      </c>
      <c r="F68">
        <v>31.471416401899088</v>
      </c>
      <c r="G68">
        <v>31.471416401899088</v>
      </c>
    </row>
    <row r="69" spans="1:7">
      <c r="A69" t="s">
        <v>67</v>
      </c>
      <c r="B69" t="s">
        <v>511</v>
      </c>
      <c r="C69">
        <v>2018</v>
      </c>
      <c r="D69">
        <v>34.008703471348156</v>
      </c>
      <c r="E69">
        <v>34.008703471348156</v>
      </c>
      <c r="F69">
        <v>34.008703471348156</v>
      </c>
      <c r="G69">
        <v>34.008703471348156</v>
      </c>
    </row>
    <row r="70" spans="1:7">
      <c r="A70" t="s">
        <v>67</v>
      </c>
      <c r="B70" t="s">
        <v>512</v>
      </c>
      <c r="C70">
        <v>2018</v>
      </c>
      <c r="D70">
        <v>35.604242573887134</v>
      </c>
      <c r="E70">
        <v>35.604242573887134</v>
      </c>
      <c r="F70">
        <v>35.604242573887134</v>
      </c>
      <c r="G70">
        <v>35.604242573887134</v>
      </c>
    </row>
    <row r="71" spans="1:7">
      <c r="A71" t="s">
        <v>67</v>
      </c>
      <c r="B71" t="s">
        <v>513</v>
      </c>
      <c r="C71">
        <v>2018</v>
      </c>
      <c r="D71">
        <v>50.3864257185352</v>
      </c>
      <c r="E71">
        <v>50.3864257185352</v>
      </c>
      <c r="F71">
        <v>50.3864257185352</v>
      </c>
      <c r="G71">
        <v>50.3864257185352</v>
      </c>
    </row>
    <row r="72" spans="1:7">
      <c r="A72" t="s">
        <v>67</v>
      </c>
      <c r="B72" t="s">
        <v>514</v>
      </c>
      <c r="C72">
        <v>2018</v>
      </c>
      <c r="D72">
        <v>26.073341712348391</v>
      </c>
      <c r="E72">
        <v>26.073341712348391</v>
      </c>
      <c r="F72">
        <v>26.073341712348391</v>
      </c>
      <c r="G72">
        <v>26.073341712348391</v>
      </c>
    </row>
    <row r="73" spans="1:7">
      <c r="A73" t="s">
        <v>67</v>
      </c>
      <c r="B73" t="s">
        <v>515</v>
      </c>
      <c r="C73">
        <v>2018</v>
      </c>
      <c r="D73">
        <v>37.230628033968152</v>
      </c>
      <c r="E73">
        <v>37.230628033968152</v>
      </c>
      <c r="F73">
        <v>37.230628033968152</v>
      </c>
      <c r="G73">
        <v>37.230628033968152</v>
      </c>
    </row>
    <row r="74" spans="1:7">
      <c r="A74" t="s">
        <v>67</v>
      </c>
      <c r="B74" t="s">
        <v>516</v>
      </c>
      <c r="C74">
        <v>2018</v>
      </c>
      <c r="D74">
        <v>24.902332219565523</v>
      </c>
      <c r="E74">
        <v>24.902332219565523</v>
      </c>
      <c r="F74">
        <v>24.902332219565523</v>
      </c>
      <c r="G74">
        <v>24.902332219565523</v>
      </c>
    </row>
    <row r="75" spans="1:7">
      <c r="A75" t="s">
        <v>67</v>
      </c>
      <c r="B75" t="s">
        <v>517</v>
      </c>
      <c r="C75">
        <v>2018</v>
      </c>
      <c r="D75">
        <v>35.226704196456183</v>
      </c>
      <c r="E75">
        <v>35.226704196456183</v>
      </c>
      <c r="F75">
        <v>35.226704196456183</v>
      </c>
      <c r="G75">
        <v>35.226704196456183</v>
      </c>
    </row>
    <row r="76" spans="1:7">
      <c r="A76" t="s">
        <v>67</v>
      </c>
      <c r="B76" t="s">
        <v>518</v>
      </c>
      <c r="C76">
        <v>2018</v>
      </c>
      <c r="D76">
        <v>48.220839594256582</v>
      </c>
      <c r="E76">
        <v>48.220839594256582</v>
      </c>
      <c r="F76">
        <v>48.220839594256582</v>
      </c>
      <c r="G76">
        <v>48.220839594256582</v>
      </c>
    </row>
    <row r="77" spans="1:7">
      <c r="A77" t="s">
        <v>67</v>
      </c>
      <c r="B77" t="s">
        <v>519</v>
      </c>
      <c r="C77">
        <v>2018</v>
      </c>
      <c r="D77">
        <v>34.442299216057528</v>
      </c>
      <c r="E77">
        <v>34.442299216057528</v>
      </c>
      <c r="F77">
        <v>34.442299216057528</v>
      </c>
      <c r="G77">
        <v>34.442299216057528</v>
      </c>
    </row>
    <row r="78" spans="1:7">
      <c r="A78" t="s">
        <v>67</v>
      </c>
      <c r="B78" t="s">
        <v>501</v>
      </c>
      <c r="C78">
        <v>2019</v>
      </c>
      <c r="D78">
        <v>34.136747818452392</v>
      </c>
      <c r="E78">
        <v>34.136747818452392</v>
      </c>
      <c r="F78">
        <v>34.136747818452392</v>
      </c>
      <c r="G78">
        <v>34.136747818452392</v>
      </c>
    </row>
    <row r="79" spans="1:7">
      <c r="A79" t="s">
        <v>67</v>
      </c>
      <c r="B79" t="s">
        <v>502</v>
      </c>
      <c r="C79">
        <v>2019</v>
      </c>
      <c r="D79">
        <v>31.745936270062682</v>
      </c>
      <c r="E79">
        <v>31.745936270062682</v>
      </c>
      <c r="F79">
        <v>31.745936270062682</v>
      </c>
      <c r="G79">
        <v>31.745936270062682</v>
      </c>
    </row>
    <row r="80" spans="1:7">
      <c r="A80" t="s">
        <v>67</v>
      </c>
      <c r="B80" t="s">
        <v>503</v>
      </c>
      <c r="C80">
        <v>2019</v>
      </c>
      <c r="D80">
        <v>29.176010599644762</v>
      </c>
      <c r="E80">
        <v>29.176010599644762</v>
      </c>
      <c r="F80">
        <v>29.176010599644762</v>
      </c>
      <c r="G80">
        <v>29.176010599644762</v>
      </c>
    </row>
    <row r="81" spans="1:7">
      <c r="A81" t="s">
        <v>67</v>
      </c>
      <c r="B81" t="s">
        <v>504</v>
      </c>
      <c r="C81">
        <v>2019</v>
      </c>
      <c r="D81">
        <v>51.358943081006778</v>
      </c>
      <c r="E81">
        <v>51.358943081006778</v>
      </c>
      <c r="F81">
        <v>51.358943081006778</v>
      </c>
      <c r="G81">
        <v>51.358943081006778</v>
      </c>
    </row>
    <row r="82" spans="1:7">
      <c r="A82" t="s">
        <v>67</v>
      </c>
      <c r="B82" t="s">
        <v>505</v>
      </c>
      <c r="C82">
        <v>2019</v>
      </c>
      <c r="D82">
        <v>24.540756737982434</v>
      </c>
      <c r="E82">
        <v>24.540756737982434</v>
      </c>
      <c r="F82">
        <v>24.540756737982434</v>
      </c>
      <c r="G82">
        <v>24.540756737982434</v>
      </c>
    </row>
    <row r="83" spans="1:7">
      <c r="A83" t="s">
        <v>67</v>
      </c>
      <c r="B83" t="s">
        <v>506</v>
      </c>
      <c r="C83">
        <v>2019</v>
      </c>
      <c r="D83">
        <v>33.470203388186128</v>
      </c>
      <c r="E83">
        <v>33.470203388186128</v>
      </c>
      <c r="F83">
        <v>33.470203388186128</v>
      </c>
      <c r="G83">
        <v>33.470203388186128</v>
      </c>
    </row>
    <row r="84" spans="1:7">
      <c r="A84" t="s">
        <v>67</v>
      </c>
      <c r="B84" t="s">
        <v>507</v>
      </c>
      <c r="C84">
        <v>2019</v>
      </c>
      <c r="D84">
        <v>27.177974283604176</v>
      </c>
      <c r="E84">
        <v>27.177974283604176</v>
      </c>
      <c r="F84">
        <v>27.177974283604176</v>
      </c>
      <c r="G84">
        <v>27.177974283604176</v>
      </c>
    </row>
    <row r="85" spans="1:7">
      <c r="A85" t="s">
        <v>67</v>
      </c>
      <c r="B85" t="s">
        <v>508</v>
      </c>
      <c r="C85">
        <v>2019</v>
      </c>
      <c r="D85">
        <v>25.389267184467482</v>
      </c>
      <c r="E85">
        <v>25.389267184467482</v>
      </c>
      <c r="F85">
        <v>25.389267184467482</v>
      </c>
      <c r="G85">
        <v>25.389267184467482</v>
      </c>
    </row>
    <row r="86" spans="1:7">
      <c r="A86" t="s">
        <v>67</v>
      </c>
      <c r="B86" t="s">
        <v>509</v>
      </c>
      <c r="C86">
        <v>2019</v>
      </c>
      <c r="D86">
        <v>44.914374690019677</v>
      </c>
      <c r="E86">
        <v>44.914374690019677</v>
      </c>
      <c r="F86">
        <v>44.914374690019677</v>
      </c>
      <c r="G86">
        <v>44.914374690019677</v>
      </c>
    </row>
    <row r="87" spans="1:7">
      <c r="A87" t="s">
        <v>67</v>
      </c>
      <c r="B87" t="s">
        <v>510</v>
      </c>
      <c r="C87">
        <v>2019</v>
      </c>
      <c r="D87">
        <v>33.111342442438186</v>
      </c>
      <c r="E87">
        <v>33.111342442438186</v>
      </c>
      <c r="F87">
        <v>33.111342442438186</v>
      </c>
      <c r="G87">
        <v>33.111342442438186</v>
      </c>
    </row>
    <row r="88" spans="1:7">
      <c r="A88" t="s">
        <v>67</v>
      </c>
      <c r="B88" t="s">
        <v>511</v>
      </c>
      <c r="C88">
        <v>2019</v>
      </c>
      <c r="D88">
        <v>34.022091704036754</v>
      </c>
      <c r="E88">
        <v>34.022091704036754</v>
      </c>
      <c r="F88">
        <v>34.022091704036754</v>
      </c>
      <c r="G88">
        <v>34.022091704036754</v>
      </c>
    </row>
    <row r="89" spans="1:7">
      <c r="A89" t="s">
        <v>67</v>
      </c>
      <c r="B89" t="s">
        <v>512</v>
      </c>
      <c r="C89">
        <v>2019</v>
      </c>
      <c r="D89">
        <v>35.678764455269409</v>
      </c>
      <c r="E89">
        <v>35.678764455269409</v>
      </c>
      <c r="F89">
        <v>35.678764455269409</v>
      </c>
      <c r="G89">
        <v>35.678764455269409</v>
      </c>
    </row>
    <row r="90" spans="1:7">
      <c r="A90" t="s">
        <v>67</v>
      </c>
      <c r="B90" t="s">
        <v>513</v>
      </c>
      <c r="C90">
        <v>2019</v>
      </c>
      <c r="D90">
        <v>51.564964864600853</v>
      </c>
      <c r="E90">
        <v>51.564964864600853</v>
      </c>
      <c r="F90">
        <v>51.564964864600853</v>
      </c>
      <c r="G90">
        <v>51.564964864600853</v>
      </c>
    </row>
    <row r="91" spans="1:7">
      <c r="A91" t="s">
        <v>67</v>
      </c>
      <c r="B91" t="s">
        <v>514</v>
      </c>
      <c r="C91">
        <v>2019</v>
      </c>
      <c r="D91">
        <v>27.188229496727047</v>
      </c>
      <c r="E91">
        <v>27.188229496727047</v>
      </c>
      <c r="F91">
        <v>27.188229496727047</v>
      </c>
      <c r="G91">
        <v>27.188229496727047</v>
      </c>
    </row>
    <row r="92" spans="1:7">
      <c r="A92" t="s">
        <v>67</v>
      </c>
      <c r="B92" t="s">
        <v>515</v>
      </c>
      <c r="C92">
        <v>2019</v>
      </c>
      <c r="D92">
        <v>37.166930649836338</v>
      </c>
      <c r="E92">
        <v>37.166930649836338</v>
      </c>
      <c r="F92">
        <v>37.166930649836338</v>
      </c>
      <c r="G92">
        <v>37.166930649836338</v>
      </c>
    </row>
    <row r="93" spans="1:7">
      <c r="A93" t="s">
        <v>67</v>
      </c>
      <c r="B93" t="s">
        <v>516</v>
      </c>
      <c r="C93">
        <v>2019</v>
      </c>
      <c r="D93">
        <v>25.046433738929199</v>
      </c>
      <c r="E93">
        <v>25.046433738929199</v>
      </c>
      <c r="F93">
        <v>25.046433738929199</v>
      </c>
      <c r="G93">
        <v>25.046433738929199</v>
      </c>
    </row>
    <row r="94" spans="1:7">
      <c r="A94" t="s">
        <v>67</v>
      </c>
      <c r="B94" t="s">
        <v>517</v>
      </c>
      <c r="C94">
        <v>2019</v>
      </c>
      <c r="D94">
        <v>35.753973039590115</v>
      </c>
      <c r="E94">
        <v>35.753973039590115</v>
      </c>
      <c r="F94">
        <v>35.753973039590115</v>
      </c>
      <c r="G94">
        <v>35.753973039590115</v>
      </c>
    </row>
    <row r="95" spans="1:7">
      <c r="A95" t="s">
        <v>67</v>
      </c>
      <c r="B95" t="s">
        <v>518</v>
      </c>
      <c r="C95">
        <v>2019</v>
      </c>
      <c r="D95">
        <v>48.960780098159198</v>
      </c>
      <c r="E95">
        <v>48.960780098159198</v>
      </c>
      <c r="F95">
        <v>48.960780098159198</v>
      </c>
      <c r="G95">
        <v>48.960780098159198</v>
      </c>
    </row>
    <row r="96" spans="1:7">
      <c r="A96" t="s">
        <v>67</v>
      </c>
      <c r="B96" t="s">
        <v>519</v>
      </c>
      <c r="C96">
        <v>2019</v>
      </c>
      <c r="D96">
        <v>35.320784006793417</v>
      </c>
      <c r="E96">
        <v>35.320784006793417</v>
      </c>
      <c r="F96">
        <v>35.320784006793417</v>
      </c>
      <c r="G96">
        <v>35.320784006793417</v>
      </c>
    </row>
    <row r="97" spans="1:7">
      <c r="A97" t="s">
        <v>67</v>
      </c>
      <c r="B97" t="s">
        <v>501</v>
      </c>
      <c r="C97">
        <v>2020</v>
      </c>
      <c r="D97">
        <v>34.590126943555056</v>
      </c>
      <c r="E97">
        <v>34.590126943555056</v>
      </c>
      <c r="F97">
        <v>34.590126943555056</v>
      </c>
      <c r="G97">
        <v>34.590126943555056</v>
      </c>
    </row>
    <row r="98" spans="1:7">
      <c r="A98" t="s">
        <v>67</v>
      </c>
      <c r="B98" t="s">
        <v>502</v>
      </c>
      <c r="C98">
        <v>2020</v>
      </c>
      <c r="D98">
        <v>32.224603365830177</v>
      </c>
      <c r="E98">
        <v>32.224603365830177</v>
      </c>
      <c r="F98">
        <v>32.224603365830177</v>
      </c>
      <c r="G98">
        <v>32.224603365830177</v>
      </c>
    </row>
    <row r="99" spans="1:7">
      <c r="A99" t="s">
        <v>67</v>
      </c>
      <c r="B99" t="s">
        <v>503</v>
      </c>
      <c r="C99">
        <v>2020</v>
      </c>
      <c r="D99">
        <v>29.257871915019233</v>
      </c>
      <c r="E99">
        <v>29.257871915019233</v>
      </c>
      <c r="F99">
        <v>29.257871915019233</v>
      </c>
      <c r="G99">
        <v>29.257871915019233</v>
      </c>
    </row>
    <row r="100" spans="1:7">
      <c r="A100" t="s">
        <v>67</v>
      </c>
      <c r="B100" t="s">
        <v>504</v>
      </c>
      <c r="C100">
        <v>2020</v>
      </c>
      <c r="D100">
        <v>53.875979800591438</v>
      </c>
      <c r="E100">
        <v>53.875979800591438</v>
      </c>
      <c r="F100">
        <v>53.875979800591438</v>
      </c>
      <c r="G100">
        <v>53.875979800591438</v>
      </c>
    </row>
    <row r="101" spans="1:7">
      <c r="A101" t="s">
        <v>67</v>
      </c>
      <c r="B101" t="s">
        <v>505</v>
      </c>
      <c r="C101">
        <v>2020</v>
      </c>
      <c r="D101">
        <v>25.052279709621917</v>
      </c>
      <c r="E101">
        <v>25.052279709621917</v>
      </c>
      <c r="F101">
        <v>25.052279709621917</v>
      </c>
      <c r="G101">
        <v>25.052279709621917</v>
      </c>
    </row>
    <row r="102" spans="1:7">
      <c r="A102" t="s">
        <v>67</v>
      </c>
      <c r="B102" t="s">
        <v>506</v>
      </c>
      <c r="C102">
        <v>2020</v>
      </c>
      <c r="D102">
        <v>33.722264441123066</v>
      </c>
      <c r="E102">
        <v>33.722264441123066</v>
      </c>
      <c r="F102">
        <v>33.722264441123066</v>
      </c>
      <c r="G102">
        <v>33.722264441123066</v>
      </c>
    </row>
    <row r="103" spans="1:7">
      <c r="A103" t="s">
        <v>67</v>
      </c>
      <c r="B103" t="s">
        <v>507</v>
      </c>
      <c r="C103">
        <v>2020</v>
      </c>
      <c r="D103">
        <v>27.092794540081133</v>
      </c>
      <c r="E103">
        <v>27.092794540081133</v>
      </c>
      <c r="F103">
        <v>27.092794540081133</v>
      </c>
      <c r="G103">
        <v>27.092794540081133</v>
      </c>
    </row>
    <row r="104" spans="1:7">
      <c r="A104" t="s">
        <v>67</v>
      </c>
      <c r="B104" t="s">
        <v>508</v>
      </c>
      <c r="C104">
        <v>2020</v>
      </c>
      <c r="D104">
        <v>25.704630029442594</v>
      </c>
      <c r="E104">
        <v>25.704630029442594</v>
      </c>
      <c r="F104">
        <v>25.704630029442594</v>
      </c>
      <c r="G104">
        <v>25.704630029442594</v>
      </c>
    </row>
    <row r="105" spans="1:7">
      <c r="A105" t="s">
        <v>67</v>
      </c>
      <c r="B105" t="s">
        <v>509</v>
      </c>
      <c r="C105">
        <v>2020</v>
      </c>
      <c r="D105">
        <v>46.949155001319141</v>
      </c>
      <c r="E105">
        <v>46.949155001319141</v>
      </c>
      <c r="F105">
        <v>46.949155001319141</v>
      </c>
      <c r="G105">
        <v>46.949155001319141</v>
      </c>
    </row>
    <row r="106" spans="1:7">
      <c r="A106" t="s">
        <v>67</v>
      </c>
      <c r="B106" t="s">
        <v>510</v>
      </c>
      <c r="C106">
        <v>2020</v>
      </c>
      <c r="D106">
        <v>34.542598086712481</v>
      </c>
      <c r="E106">
        <v>34.542598086712481</v>
      </c>
      <c r="F106">
        <v>34.542598086712481</v>
      </c>
      <c r="G106">
        <v>34.542598086712481</v>
      </c>
    </row>
    <row r="107" spans="1:7">
      <c r="A107" t="s">
        <v>67</v>
      </c>
      <c r="B107" t="s">
        <v>511</v>
      </c>
      <c r="C107">
        <v>2020</v>
      </c>
      <c r="D107">
        <v>34.068058815360892</v>
      </c>
      <c r="E107">
        <v>34.068058815360892</v>
      </c>
      <c r="F107">
        <v>34.068058815360892</v>
      </c>
      <c r="G107">
        <v>34.068058815360892</v>
      </c>
    </row>
    <row r="108" spans="1:7">
      <c r="A108" t="s">
        <v>67</v>
      </c>
      <c r="B108" t="s">
        <v>512</v>
      </c>
      <c r="C108">
        <v>2020</v>
      </c>
      <c r="D108">
        <v>35.744478630137813</v>
      </c>
      <c r="E108">
        <v>35.744478630137813</v>
      </c>
      <c r="F108">
        <v>35.744478630137813</v>
      </c>
      <c r="G108">
        <v>35.744478630137813</v>
      </c>
    </row>
    <row r="109" spans="1:7">
      <c r="A109" t="s">
        <v>67</v>
      </c>
      <c r="B109" t="s">
        <v>513</v>
      </c>
      <c r="C109">
        <v>2020</v>
      </c>
      <c r="D109">
        <v>53.450574118627927</v>
      </c>
      <c r="E109">
        <v>53.450574118627927</v>
      </c>
      <c r="F109">
        <v>53.450574118627927</v>
      </c>
      <c r="G109">
        <v>53.450574118627927</v>
      </c>
    </row>
    <row r="110" spans="1:7">
      <c r="A110" t="s">
        <v>67</v>
      </c>
      <c r="B110" t="s">
        <v>514</v>
      </c>
      <c r="C110">
        <v>2020</v>
      </c>
      <c r="D110">
        <v>29.16605835780155</v>
      </c>
      <c r="E110">
        <v>29.16605835780155</v>
      </c>
      <c r="F110">
        <v>29.16605835780155</v>
      </c>
      <c r="G110">
        <v>29.16605835780155</v>
      </c>
    </row>
    <row r="111" spans="1:7">
      <c r="A111" t="s">
        <v>67</v>
      </c>
      <c r="B111" t="s">
        <v>515</v>
      </c>
      <c r="C111">
        <v>2020</v>
      </c>
      <c r="D111">
        <v>37.765231341344681</v>
      </c>
      <c r="E111">
        <v>37.765231341344681</v>
      </c>
      <c r="F111">
        <v>37.765231341344681</v>
      </c>
      <c r="G111">
        <v>37.765231341344681</v>
      </c>
    </row>
    <row r="112" spans="1:7">
      <c r="A112" t="s">
        <v>67</v>
      </c>
      <c r="B112" t="s">
        <v>516</v>
      </c>
      <c r="C112">
        <v>2020</v>
      </c>
      <c r="D112">
        <v>26.108912957468078</v>
      </c>
      <c r="E112">
        <v>26.108912957468078</v>
      </c>
      <c r="F112">
        <v>26.108912957468078</v>
      </c>
      <c r="G112">
        <v>26.108912957468078</v>
      </c>
    </row>
    <row r="113" spans="1:7">
      <c r="A113" t="s">
        <v>67</v>
      </c>
      <c r="B113" t="s">
        <v>517</v>
      </c>
      <c r="C113">
        <v>2020</v>
      </c>
      <c r="D113">
        <v>36.282687110364847</v>
      </c>
      <c r="E113">
        <v>36.282687110364847</v>
      </c>
      <c r="F113">
        <v>36.282687110364847</v>
      </c>
      <c r="G113">
        <v>36.282687110364847</v>
      </c>
    </row>
    <row r="114" spans="1:7">
      <c r="A114" t="s">
        <v>67</v>
      </c>
      <c r="B114" t="s">
        <v>518</v>
      </c>
      <c r="C114">
        <v>2020</v>
      </c>
      <c r="D114">
        <v>49.699902637923209</v>
      </c>
      <c r="E114">
        <v>49.699902637923209</v>
      </c>
      <c r="F114">
        <v>49.699902637923209</v>
      </c>
      <c r="G114">
        <v>49.699902637923209</v>
      </c>
    </row>
    <row r="115" spans="1:7">
      <c r="A115" t="s">
        <v>67</v>
      </c>
      <c r="B115" t="s">
        <v>519</v>
      </c>
      <c r="C115">
        <v>2020</v>
      </c>
      <c r="D115">
        <v>36.169592536637971</v>
      </c>
      <c r="E115">
        <v>36.169592536637971</v>
      </c>
      <c r="F115">
        <v>36.169592536637971</v>
      </c>
      <c r="G115">
        <v>36.169592536637971</v>
      </c>
    </row>
    <row r="116" spans="1:7">
      <c r="A116" t="s">
        <v>67</v>
      </c>
      <c r="B116" t="s">
        <v>501</v>
      </c>
      <c r="C116">
        <v>2021</v>
      </c>
      <c r="D116">
        <v>34.850373769966176</v>
      </c>
      <c r="E116">
        <v>34.850373769966176</v>
      </c>
      <c r="F116">
        <v>34.850373769966176</v>
      </c>
      <c r="G116">
        <v>34.850373769966176</v>
      </c>
    </row>
    <row r="117" spans="1:7">
      <c r="A117" t="s">
        <v>67</v>
      </c>
      <c r="B117" t="s">
        <v>502</v>
      </c>
      <c r="C117">
        <v>2021</v>
      </c>
      <c r="D117">
        <v>32.668988281684427</v>
      </c>
      <c r="E117">
        <v>32.668988281684427</v>
      </c>
      <c r="F117">
        <v>32.668988281684427</v>
      </c>
      <c r="G117">
        <v>32.668988281684427</v>
      </c>
    </row>
    <row r="118" spans="1:7">
      <c r="A118" t="s">
        <v>67</v>
      </c>
      <c r="B118" t="s">
        <v>503</v>
      </c>
      <c r="C118">
        <v>2021</v>
      </c>
      <c r="D118">
        <v>29.776425117143752</v>
      </c>
      <c r="E118">
        <v>29.776425117143752</v>
      </c>
      <c r="F118">
        <v>29.776425117143752</v>
      </c>
      <c r="G118">
        <v>29.776425117143752</v>
      </c>
    </row>
    <row r="119" spans="1:7">
      <c r="A119" t="s">
        <v>67</v>
      </c>
      <c r="B119" t="s">
        <v>504</v>
      </c>
      <c r="C119">
        <v>2021</v>
      </c>
      <c r="D119">
        <v>54.079080305576653</v>
      </c>
      <c r="E119">
        <v>54.079080305576653</v>
      </c>
      <c r="F119">
        <v>54.079080305576653</v>
      </c>
      <c r="G119">
        <v>54.079080305576653</v>
      </c>
    </row>
    <row r="120" spans="1:7">
      <c r="A120" t="s">
        <v>67</v>
      </c>
      <c r="B120" t="s">
        <v>505</v>
      </c>
      <c r="C120">
        <v>2021</v>
      </c>
      <c r="D120">
        <v>25.550972716881368</v>
      </c>
      <c r="E120">
        <v>25.550972716881368</v>
      </c>
      <c r="F120">
        <v>25.550972716881368</v>
      </c>
      <c r="G120">
        <v>25.550972716881368</v>
      </c>
    </row>
    <row r="121" spans="1:7">
      <c r="A121" t="s">
        <v>67</v>
      </c>
      <c r="B121" t="s">
        <v>506</v>
      </c>
      <c r="C121">
        <v>2021</v>
      </c>
      <c r="D121">
        <v>34.129207830094991</v>
      </c>
      <c r="E121">
        <v>34.129207830094991</v>
      </c>
      <c r="F121">
        <v>34.129207830094991</v>
      </c>
      <c r="G121">
        <v>34.129207830094991</v>
      </c>
    </row>
    <row r="122" spans="1:7">
      <c r="A122" t="s">
        <v>67</v>
      </c>
      <c r="B122" t="s">
        <v>507</v>
      </c>
      <c r="C122">
        <v>2021</v>
      </c>
      <c r="D122">
        <v>27.665474676579102</v>
      </c>
      <c r="E122">
        <v>27.665474676579102</v>
      </c>
      <c r="F122">
        <v>27.665474676579102</v>
      </c>
      <c r="G122">
        <v>27.665474676579102</v>
      </c>
    </row>
    <row r="123" spans="1:7">
      <c r="A123" t="s">
        <v>67</v>
      </c>
      <c r="B123" t="s">
        <v>508</v>
      </c>
      <c r="C123">
        <v>2021</v>
      </c>
      <c r="D123">
        <v>26.187014278706531</v>
      </c>
      <c r="E123">
        <v>26.187014278706531</v>
      </c>
      <c r="F123">
        <v>26.187014278706531</v>
      </c>
      <c r="G123">
        <v>26.187014278706531</v>
      </c>
    </row>
    <row r="124" spans="1:7">
      <c r="A124" t="s">
        <v>67</v>
      </c>
      <c r="B124" t="s">
        <v>509</v>
      </c>
      <c r="C124">
        <v>2021</v>
      </c>
      <c r="D124">
        <v>47.325426126286168</v>
      </c>
      <c r="E124">
        <v>47.325426126286168</v>
      </c>
      <c r="F124">
        <v>47.325426126286168</v>
      </c>
      <c r="G124">
        <v>47.325426126286168</v>
      </c>
    </row>
    <row r="125" spans="1:7">
      <c r="A125" t="s">
        <v>67</v>
      </c>
      <c r="B125" t="s">
        <v>510</v>
      </c>
      <c r="C125">
        <v>2021</v>
      </c>
      <c r="D125">
        <v>34.80403313454466</v>
      </c>
      <c r="E125">
        <v>34.80403313454466</v>
      </c>
      <c r="F125">
        <v>34.80403313454466</v>
      </c>
      <c r="G125">
        <v>34.80403313454466</v>
      </c>
    </row>
    <row r="126" spans="1:7">
      <c r="A126" t="s">
        <v>67</v>
      </c>
      <c r="B126" t="s">
        <v>511</v>
      </c>
      <c r="C126">
        <v>2021</v>
      </c>
      <c r="D126">
        <v>34.341357344976878</v>
      </c>
      <c r="E126">
        <v>34.341357344976878</v>
      </c>
      <c r="F126">
        <v>34.341357344976878</v>
      </c>
      <c r="G126">
        <v>34.341357344976878</v>
      </c>
    </row>
    <row r="127" spans="1:7">
      <c r="A127" t="s">
        <v>67</v>
      </c>
      <c r="B127" t="s">
        <v>512</v>
      </c>
      <c r="C127">
        <v>2021</v>
      </c>
      <c r="D127">
        <v>35.97586666438437</v>
      </c>
      <c r="E127">
        <v>35.97586666438437</v>
      </c>
      <c r="F127">
        <v>35.97586666438437</v>
      </c>
      <c r="G127">
        <v>35.97586666438437</v>
      </c>
    </row>
    <row r="128" spans="1:7">
      <c r="A128" t="s">
        <v>67</v>
      </c>
      <c r="B128" t="s">
        <v>513</v>
      </c>
      <c r="C128">
        <v>2021</v>
      </c>
      <c r="D128">
        <v>53.664309765662232</v>
      </c>
      <c r="E128">
        <v>53.664309765662232</v>
      </c>
      <c r="F128">
        <v>53.664309765662232</v>
      </c>
      <c r="G128">
        <v>53.664309765662232</v>
      </c>
    </row>
    <row r="129" spans="1:7">
      <c r="A129" t="s">
        <v>67</v>
      </c>
      <c r="B129" t="s">
        <v>514</v>
      </c>
      <c r="C129">
        <v>2021</v>
      </c>
      <c r="D129">
        <v>29.98690689885651</v>
      </c>
      <c r="E129">
        <v>29.98690689885651</v>
      </c>
      <c r="F129">
        <v>29.98690689885651</v>
      </c>
      <c r="G129">
        <v>29.98690689885651</v>
      </c>
    </row>
    <row r="130" spans="1:7">
      <c r="A130" t="s">
        <v>67</v>
      </c>
      <c r="B130" t="s">
        <v>515</v>
      </c>
      <c r="C130">
        <v>2021</v>
      </c>
      <c r="D130">
        <v>38.371100557811062</v>
      </c>
      <c r="E130">
        <v>38.371100557811062</v>
      </c>
      <c r="F130">
        <v>38.371100557811062</v>
      </c>
      <c r="G130">
        <v>38.371100557811062</v>
      </c>
    </row>
    <row r="131" spans="1:7">
      <c r="A131" t="s">
        <v>67</v>
      </c>
      <c r="B131" t="s">
        <v>516</v>
      </c>
      <c r="C131">
        <v>2021</v>
      </c>
      <c r="D131">
        <v>26.456190133531379</v>
      </c>
      <c r="E131">
        <v>26.456190133531379</v>
      </c>
      <c r="F131">
        <v>26.456190133531379</v>
      </c>
      <c r="G131">
        <v>26.456190133531379</v>
      </c>
    </row>
    <row r="132" spans="1:7">
      <c r="A132" t="s">
        <v>67</v>
      </c>
      <c r="B132" t="s">
        <v>517</v>
      </c>
      <c r="C132">
        <v>2021</v>
      </c>
      <c r="D132">
        <v>36.50061993260573</v>
      </c>
      <c r="E132">
        <v>36.50061993260573</v>
      </c>
      <c r="F132">
        <v>36.50061993260573</v>
      </c>
      <c r="G132">
        <v>36.50061993260573</v>
      </c>
    </row>
    <row r="133" spans="1:7">
      <c r="A133" t="s">
        <v>67</v>
      </c>
      <c r="B133" t="s">
        <v>518</v>
      </c>
      <c r="C133">
        <v>2021</v>
      </c>
      <c r="D133">
        <v>50.007405071975128</v>
      </c>
      <c r="E133">
        <v>50.007405071975128</v>
      </c>
      <c r="F133">
        <v>50.007405071975128</v>
      </c>
      <c r="G133">
        <v>50.007405071975128</v>
      </c>
    </row>
    <row r="134" spans="1:7">
      <c r="A134" t="s">
        <v>67</v>
      </c>
      <c r="B134" t="s">
        <v>519</v>
      </c>
      <c r="C134">
        <v>2021</v>
      </c>
      <c r="D134">
        <v>36.815352723222027</v>
      </c>
      <c r="E134">
        <v>36.815352723222027</v>
      </c>
      <c r="F134">
        <v>36.815352723222027</v>
      </c>
      <c r="G134">
        <v>36.815352723222027</v>
      </c>
    </row>
    <row r="135" spans="1:7">
      <c r="A135" t="s">
        <v>67</v>
      </c>
      <c r="B135" t="s">
        <v>501</v>
      </c>
      <c r="C135">
        <v>2022</v>
      </c>
      <c r="D135">
        <v>35.110620596377302</v>
      </c>
      <c r="E135">
        <v>35.110620596377302</v>
      </c>
      <c r="F135">
        <v>35.110620596377302</v>
      </c>
      <c r="G135">
        <v>35.110620596377302</v>
      </c>
    </row>
    <row r="136" spans="1:7">
      <c r="A136" t="s">
        <v>67</v>
      </c>
      <c r="B136" t="s">
        <v>502</v>
      </c>
      <c r="C136">
        <v>2022</v>
      </c>
      <c r="D136">
        <v>33.113373197538671</v>
      </c>
      <c r="E136">
        <v>33.113373197538671</v>
      </c>
      <c r="F136">
        <v>33.113373197538671</v>
      </c>
      <c r="G136">
        <v>33.113373197538671</v>
      </c>
    </row>
    <row r="137" spans="1:7">
      <c r="A137" t="s">
        <v>67</v>
      </c>
      <c r="B137" t="s">
        <v>503</v>
      </c>
      <c r="C137">
        <v>2022</v>
      </c>
      <c r="D137">
        <v>30.294978319268271</v>
      </c>
      <c r="E137">
        <v>30.294978319268271</v>
      </c>
      <c r="F137">
        <v>30.294978319268271</v>
      </c>
      <c r="G137">
        <v>30.294978319268271</v>
      </c>
    </row>
    <row r="138" spans="1:7">
      <c r="A138" t="s">
        <v>67</v>
      </c>
      <c r="B138" t="s">
        <v>504</v>
      </c>
      <c r="C138">
        <v>2022</v>
      </c>
      <c r="D138">
        <v>54.282180810561862</v>
      </c>
      <c r="E138">
        <v>54.282180810561862</v>
      </c>
      <c r="F138">
        <v>54.282180810561862</v>
      </c>
      <c r="G138">
        <v>54.282180810561862</v>
      </c>
    </row>
    <row r="139" spans="1:7">
      <c r="A139" t="s">
        <v>67</v>
      </c>
      <c r="B139" t="s">
        <v>505</v>
      </c>
      <c r="C139">
        <v>2022</v>
      </c>
      <c r="D139">
        <v>26.049665724140823</v>
      </c>
      <c r="E139">
        <v>26.049665724140823</v>
      </c>
      <c r="F139">
        <v>26.049665724140823</v>
      </c>
      <c r="G139">
        <v>26.049665724140823</v>
      </c>
    </row>
    <row r="140" spans="1:7">
      <c r="A140" t="s">
        <v>67</v>
      </c>
      <c r="B140" t="s">
        <v>506</v>
      </c>
      <c r="C140">
        <v>2022</v>
      </c>
      <c r="D140">
        <v>34.536151219066909</v>
      </c>
      <c r="E140">
        <v>34.536151219066909</v>
      </c>
      <c r="F140">
        <v>34.536151219066909</v>
      </c>
      <c r="G140">
        <v>34.536151219066909</v>
      </c>
    </row>
    <row r="141" spans="1:7">
      <c r="A141" t="s">
        <v>67</v>
      </c>
      <c r="B141" t="s">
        <v>507</v>
      </c>
      <c r="C141">
        <v>2022</v>
      </c>
      <c r="D141">
        <v>28.238154813077074</v>
      </c>
      <c r="E141">
        <v>28.238154813077074</v>
      </c>
      <c r="F141">
        <v>28.238154813077074</v>
      </c>
      <c r="G141">
        <v>28.238154813077074</v>
      </c>
    </row>
    <row r="142" spans="1:7">
      <c r="A142" t="s">
        <v>67</v>
      </c>
      <c r="B142" t="s">
        <v>508</v>
      </c>
      <c r="C142">
        <v>2022</v>
      </c>
      <c r="D142">
        <v>26.669398527970465</v>
      </c>
      <c r="E142">
        <v>26.669398527970465</v>
      </c>
      <c r="F142">
        <v>26.669398527970465</v>
      </c>
      <c r="G142">
        <v>26.669398527970465</v>
      </c>
    </row>
    <row r="143" spans="1:7">
      <c r="A143" t="s">
        <v>67</v>
      </c>
      <c r="B143" t="s">
        <v>509</v>
      </c>
      <c r="C143">
        <v>2022</v>
      </c>
      <c r="D143">
        <v>47.701697251253186</v>
      </c>
      <c r="E143">
        <v>47.701697251253186</v>
      </c>
      <c r="F143">
        <v>47.701697251253186</v>
      </c>
      <c r="G143">
        <v>47.701697251253186</v>
      </c>
    </row>
    <row r="144" spans="1:7">
      <c r="A144" t="s">
        <v>67</v>
      </c>
      <c r="B144" t="s">
        <v>510</v>
      </c>
      <c r="C144">
        <v>2022</v>
      </c>
      <c r="D144">
        <v>35.065468182376854</v>
      </c>
      <c r="E144">
        <v>35.065468182376854</v>
      </c>
      <c r="F144">
        <v>35.065468182376854</v>
      </c>
      <c r="G144">
        <v>35.065468182376854</v>
      </c>
    </row>
    <row r="145" spans="1:7">
      <c r="A145" t="s">
        <v>67</v>
      </c>
      <c r="B145" t="s">
        <v>511</v>
      </c>
      <c r="C145">
        <v>2022</v>
      </c>
      <c r="D145">
        <v>34.614655874592856</v>
      </c>
      <c r="E145">
        <v>34.614655874592856</v>
      </c>
      <c r="F145">
        <v>34.614655874592856</v>
      </c>
      <c r="G145">
        <v>34.614655874592856</v>
      </c>
    </row>
    <row r="146" spans="1:7">
      <c r="A146" t="s">
        <v>67</v>
      </c>
      <c r="B146" t="s">
        <v>512</v>
      </c>
      <c r="C146">
        <v>2022</v>
      </c>
      <c r="D146">
        <v>36.207254698630926</v>
      </c>
      <c r="E146">
        <v>36.207254698630926</v>
      </c>
      <c r="F146">
        <v>36.207254698630926</v>
      </c>
      <c r="G146">
        <v>36.207254698630926</v>
      </c>
    </row>
    <row r="147" spans="1:7">
      <c r="A147" t="s">
        <v>67</v>
      </c>
      <c r="B147" t="s">
        <v>513</v>
      </c>
      <c r="C147">
        <v>2022</v>
      </c>
      <c r="D147">
        <v>53.878045412696537</v>
      </c>
      <c r="E147">
        <v>53.878045412696537</v>
      </c>
      <c r="F147">
        <v>53.878045412696537</v>
      </c>
      <c r="G147">
        <v>53.878045412696537</v>
      </c>
    </row>
    <row r="148" spans="1:7">
      <c r="A148" t="s">
        <v>67</v>
      </c>
      <c r="B148" t="s">
        <v>514</v>
      </c>
      <c r="C148">
        <v>2022</v>
      </c>
      <c r="D148">
        <v>30.807755439911471</v>
      </c>
      <c r="E148">
        <v>30.807755439911471</v>
      </c>
      <c r="F148">
        <v>30.807755439911471</v>
      </c>
      <c r="G148">
        <v>30.807755439911471</v>
      </c>
    </row>
    <row r="149" spans="1:7">
      <c r="A149" t="s">
        <v>67</v>
      </c>
      <c r="B149" t="s">
        <v>515</v>
      </c>
      <c r="C149">
        <v>2022</v>
      </c>
      <c r="D149">
        <v>38.976969774277443</v>
      </c>
      <c r="E149">
        <v>38.976969774277443</v>
      </c>
      <c r="F149">
        <v>38.976969774277443</v>
      </c>
      <c r="G149">
        <v>38.976969774277443</v>
      </c>
    </row>
    <row r="150" spans="1:7">
      <c r="A150" t="s">
        <v>67</v>
      </c>
      <c r="B150" t="s">
        <v>516</v>
      </c>
      <c r="C150">
        <v>2022</v>
      </c>
      <c r="D150">
        <v>26.80346730959468</v>
      </c>
      <c r="E150">
        <v>26.80346730959468</v>
      </c>
      <c r="F150">
        <v>26.80346730959468</v>
      </c>
      <c r="G150">
        <v>26.80346730959468</v>
      </c>
    </row>
    <row r="151" spans="1:7">
      <c r="A151" t="s">
        <v>67</v>
      </c>
      <c r="B151" t="s">
        <v>517</v>
      </c>
      <c r="C151">
        <v>2022</v>
      </c>
      <c r="D151">
        <v>36.718552754846606</v>
      </c>
      <c r="E151">
        <v>36.718552754846606</v>
      </c>
      <c r="F151">
        <v>36.718552754846606</v>
      </c>
      <c r="G151">
        <v>36.718552754846606</v>
      </c>
    </row>
    <row r="152" spans="1:7">
      <c r="A152" t="s">
        <v>67</v>
      </c>
      <c r="B152" t="s">
        <v>518</v>
      </c>
      <c r="C152">
        <v>2022</v>
      </c>
      <c r="D152">
        <v>50.314907506027048</v>
      </c>
      <c r="E152">
        <v>50.314907506027048</v>
      </c>
      <c r="F152">
        <v>50.314907506027048</v>
      </c>
      <c r="G152">
        <v>50.314907506027048</v>
      </c>
    </row>
    <row r="153" spans="1:7">
      <c r="A153" t="s">
        <v>67</v>
      </c>
      <c r="B153" t="s">
        <v>519</v>
      </c>
      <c r="C153">
        <v>2022</v>
      </c>
      <c r="D153">
        <v>37.461112909806076</v>
      </c>
      <c r="E153">
        <v>37.461112909806076</v>
      </c>
      <c r="F153">
        <v>37.461112909806076</v>
      </c>
      <c r="G153">
        <v>37.461112909806076</v>
      </c>
    </row>
    <row r="154" spans="1:7">
      <c r="A154" t="s">
        <v>67</v>
      </c>
      <c r="B154" t="s">
        <v>501</v>
      </c>
      <c r="C154">
        <v>2023</v>
      </c>
      <c r="D154">
        <v>35.370867422788422</v>
      </c>
      <c r="E154">
        <v>35.370867422788422</v>
      </c>
      <c r="F154">
        <v>35.370867422788422</v>
      </c>
      <c r="G154">
        <v>35.370867422788422</v>
      </c>
    </row>
    <row r="155" spans="1:7">
      <c r="A155" t="s">
        <v>67</v>
      </c>
      <c r="B155" t="s">
        <v>502</v>
      </c>
      <c r="C155">
        <v>2023</v>
      </c>
      <c r="D155">
        <v>33.557758113392914</v>
      </c>
      <c r="E155">
        <v>33.557758113392914</v>
      </c>
      <c r="F155">
        <v>33.557758113392914</v>
      </c>
      <c r="G155">
        <v>33.557758113392914</v>
      </c>
    </row>
    <row r="156" spans="1:7">
      <c r="A156" t="s">
        <v>67</v>
      </c>
      <c r="B156" t="s">
        <v>503</v>
      </c>
      <c r="C156">
        <v>2023</v>
      </c>
      <c r="D156">
        <v>30.81353152139279</v>
      </c>
      <c r="E156">
        <v>30.81353152139279</v>
      </c>
      <c r="F156">
        <v>30.81353152139279</v>
      </c>
      <c r="G156">
        <v>30.81353152139279</v>
      </c>
    </row>
    <row r="157" spans="1:7">
      <c r="A157" t="s">
        <v>67</v>
      </c>
      <c r="B157" t="s">
        <v>504</v>
      </c>
      <c r="C157">
        <v>2023</v>
      </c>
      <c r="D157">
        <v>54.485281315547077</v>
      </c>
      <c r="E157">
        <v>54.485281315547077</v>
      </c>
      <c r="F157">
        <v>54.485281315547077</v>
      </c>
      <c r="G157">
        <v>54.485281315547077</v>
      </c>
    </row>
    <row r="158" spans="1:7">
      <c r="A158" t="s">
        <v>67</v>
      </c>
      <c r="B158" t="s">
        <v>505</v>
      </c>
      <c r="C158">
        <v>2023</v>
      </c>
      <c r="D158">
        <v>26.548358731400274</v>
      </c>
      <c r="E158">
        <v>26.548358731400274</v>
      </c>
      <c r="F158">
        <v>26.548358731400274</v>
      </c>
      <c r="G158">
        <v>26.548358731400274</v>
      </c>
    </row>
    <row r="159" spans="1:7">
      <c r="A159" t="s">
        <v>67</v>
      </c>
      <c r="B159" t="s">
        <v>506</v>
      </c>
      <c r="C159">
        <v>2023</v>
      </c>
      <c r="D159">
        <v>34.943094608038834</v>
      </c>
      <c r="E159">
        <v>34.943094608038834</v>
      </c>
      <c r="F159">
        <v>34.943094608038834</v>
      </c>
      <c r="G159">
        <v>34.943094608038834</v>
      </c>
    </row>
    <row r="160" spans="1:7">
      <c r="A160" t="s">
        <v>67</v>
      </c>
      <c r="B160" t="s">
        <v>507</v>
      </c>
      <c r="C160">
        <v>2023</v>
      </c>
      <c r="D160">
        <v>28.810834949575046</v>
      </c>
      <c r="E160">
        <v>28.810834949575046</v>
      </c>
      <c r="F160">
        <v>28.810834949575046</v>
      </c>
      <c r="G160">
        <v>28.810834949575046</v>
      </c>
    </row>
    <row r="161" spans="1:7">
      <c r="A161" t="s">
        <v>67</v>
      </c>
      <c r="B161" t="s">
        <v>508</v>
      </c>
      <c r="C161">
        <v>2023</v>
      </c>
      <c r="D161">
        <v>27.151782777234402</v>
      </c>
      <c r="E161">
        <v>27.151782777234402</v>
      </c>
      <c r="F161">
        <v>27.151782777234402</v>
      </c>
      <c r="G161">
        <v>27.151782777234402</v>
      </c>
    </row>
    <row r="162" spans="1:7">
      <c r="A162" t="s">
        <v>67</v>
      </c>
      <c r="B162" t="s">
        <v>509</v>
      </c>
      <c r="C162">
        <v>2023</v>
      </c>
      <c r="D162">
        <v>48.077968376220205</v>
      </c>
      <c r="E162">
        <v>48.077968376220205</v>
      </c>
      <c r="F162">
        <v>48.077968376220205</v>
      </c>
      <c r="G162">
        <v>48.077968376220205</v>
      </c>
    </row>
    <row r="163" spans="1:7">
      <c r="A163" t="s">
        <v>67</v>
      </c>
      <c r="B163" t="s">
        <v>510</v>
      </c>
      <c r="C163">
        <v>2023</v>
      </c>
      <c r="D163">
        <v>35.326903230209041</v>
      </c>
      <c r="E163">
        <v>35.326903230209041</v>
      </c>
      <c r="F163">
        <v>35.326903230209041</v>
      </c>
      <c r="G163">
        <v>35.326903230209041</v>
      </c>
    </row>
    <row r="164" spans="1:7">
      <c r="A164" t="s">
        <v>67</v>
      </c>
      <c r="B164" t="s">
        <v>511</v>
      </c>
      <c r="C164">
        <v>2023</v>
      </c>
      <c r="D164">
        <v>34.887954404208834</v>
      </c>
      <c r="E164">
        <v>34.887954404208834</v>
      </c>
      <c r="F164">
        <v>34.887954404208834</v>
      </c>
      <c r="G164">
        <v>34.887954404208834</v>
      </c>
    </row>
    <row r="165" spans="1:7">
      <c r="A165" t="s">
        <v>67</v>
      </c>
      <c r="B165" t="s">
        <v>512</v>
      </c>
      <c r="C165">
        <v>2023</v>
      </c>
      <c r="D165">
        <v>36.438642732877483</v>
      </c>
      <c r="E165">
        <v>36.438642732877483</v>
      </c>
      <c r="F165">
        <v>36.438642732877483</v>
      </c>
      <c r="G165">
        <v>36.438642732877483</v>
      </c>
    </row>
    <row r="166" spans="1:7">
      <c r="A166" t="s">
        <v>67</v>
      </c>
      <c r="B166" t="s">
        <v>513</v>
      </c>
      <c r="C166">
        <v>2023</v>
      </c>
      <c r="D166">
        <v>54.091781059730835</v>
      </c>
      <c r="E166">
        <v>54.091781059730835</v>
      </c>
      <c r="F166">
        <v>54.091781059730835</v>
      </c>
      <c r="G166">
        <v>54.091781059730835</v>
      </c>
    </row>
    <row r="167" spans="1:7">
      <c r="A167" t="s">
        <v>67</v>
      </c>
      <c r="B167" t="s">
        <v>514</v>
      </c>
      <c r="C167">
        <v>2023</v>
      </c>
      <c r="D167">
        <v>31.628603980966432</v>
      </c>
      <c r="E167">
        <v>31.628603980966432</v>
      </c>
      <c r="F167">
        <v>31.628603980966432</v>
      </c>
      <c r="G167">
        <v>31.628603980966432</v>
      </c>
    </row>
    <row r="168" spans="1:7">
      <c r="A168" t="s">
        <v>67</v>
      </c>
      <c r="B168" t="s">
        <v>515</v>
      </c>
      <c r="C168">
        <v>2023</v>
      </c>
      <c r="D168">
        <v>39.582838990743824</v>
      </c>
      <c r="E168">
        <v>39.582838990743824</v>
      </c>
      <c r="F168">
        <v>39.582838990743824</v>
      </c>
      <c r="G168">
        <v>39.582838990743824</v>
      </c>
    </row>
    <row r="169" spans="1:7">
      <c r="A169" t="s">
        <v>67</v>
      </c>
      <c r="B169" t="s">
        <v>516</v>
      </c>
      <c r="C169">
        <v>2023</v>
      </c>
      <c r="D169">
        <v>27.150744485657977</v>
      </c>
      <c r="E169">
        <v>27.150744485657977</v>
      </c>
      <c r="F169">
        <v>27.150744485657977</v>
      </c>
      <c r="G169">
        <v>27.150744485657977</v>
      </c>
    </row>
    <row r="170" spans="1:7">
      <c r="A170" t="s">
        <v>67</v>
      </c>
      <c r="B170" t="s">
        <v>517</v>
      </c>
      <c r="C170">
        <v>2023</v>
      </c>
      <c r="D170">
        <v>36.936485577087488</v>
      </c>
      <c r="E170">
        <v>36.936485577087488</v>
      </c>
      <c r="F170">
        <v>36.936485577087488</v>
      </c>
      <c r="G170">
        <v>36.936485577087488</v>
      </c>
    </row>
    <row r="171" spans="1:7">
      <c r="A171" t="s">
        <v>67</v>
      </c>
      <c r="B171" t="s">
        <v>518</v>
      </c>
      <c r="C171">
        <v>2023</v>
      </c>
      <c r="D171">
        <v>50.622409940078967</v>
      </c>
      <c r="E171">
        <v>50.622409940078967</v>
      </c>
      <c r="F171">
        <v>50.622409940078967</v>
      </c>
      <c r="G171">
        <v>50.622409940078967</v>
      </c>
    </row>
    <row r="172" spans="1:7">
      <c r="A172" t="s">
        <v>67</v>
      </c>
      <c r="B172" t="s">
        <v>519</v>
      </c>
      <c r="C172">
        <v>2023</v>
      </c>
      <c r="D172">
        <v>38.106873096390125</v>
      </c>
      <c r="E172">
        <v>38.106873096390125</v>
      </c>
      <c r="F172">
        <v>38.106873096390125</v>
      </c>
      <c r="G172">
        <v>38.106873096390125</v>
      </c>
    </row>
    <row r="173" spans="1:7">
      <c r="A173" t="s">
        <v>67</v>
      </c>
      <c r="B173" t="s">
        <v>501</v>
      </c>
      <c r="C173">
        <v>2024</v>
      </c>
      <c r="D173">
        <v>35.631114249199548</v>
      </c>
      <c r="E173">
        <v>35.631114249199548</v>
      </c>
      <c r="F173">
        <v>35.631114249199548</v>
      </c>
      <c r="G173">
        <v>35.631114249199548</v>
      </c>
    </row>
    <row r="174" spans="1:7">
      <c r="A174" t="s">
        <v>67</v>
      </c>
      <c r="B174" t="s">
        <v>502</v>
      </c>
      <c r="C174">
        <v>2024</v>
      </c>
      <c r="D174">
        <v>34.002143029247158</v>
      </c>
      <c r="E174">
        <v>34.002143029247158</v>
      </c>
      <c r="F174">
        <v>34.002143029247158</v>
      </c>
      <c r="G174">
        <v>34.002143029247158</v>
      </c>
    </row>
    <row r="175" spans="1:7">
      <c r="A175" t="s">
        <v>67</v>
      </c>
      <c r="B175" t="s">
        <v>503</v>
      </c>
      <c r="C175">
        <v>2024</v>
      </c>
      <c r="D175">
        <v>31.332084723517312</v>
      </c>
      <c r="E175">
        <v>31.332084723517312</v>
      </c>
      <c r="F175">
        <v>31.332084723517312</v>
      </c>
      <c r="G175">
        <v>31.332084723517312</v>
      </c>
    </row>
    <row r="176" spans="1:7">
      <c r="A176" t="s">
        <v>67</v>
      </c>
      <c r="B176" t="s">
        <v>504</v>
      </c>
      <c r="C176">
        <v>2024</v>
      </c>
      <c r="D176">
        <v>54.688381820532292</v>
      </c>
      <c r="E176">
        <v>54.688381820532292</v>
      </c>
      <c r="F176">
        <v>54.688381820532292</v>
      </c>
      <c r="G176">
        <v>54.688381820532292</v>
      </c>
    </row>
    <row r="177" spans="1:7">
      <c r="A177" t="s">
        <v>67</v>
      </c>
      <c r="B177" t="s">
        <v>505</v>
      </c>
      <c r="C177">
        <v>2024</v>
      </c>
      <c r="D177">
        <v>27.047051738659725</v>
      </c>
      <c r="E177">
        <v>27.047051738659725</v>
      </c>
      <c r="F177">
        <v>27.047051738659725</v>
      </c>
      <c r="G177">
        <v>27.047051738659725</v>
      </c>
    </row>
    <row r="178" spans="1:7">
      <c r="A178" t="s">
        <v>67</v>
      </c>
      <c r="B178" t="s">
        <v>506</v>
      </c>
      <c r="C178">
        <v>2024</v>
      </c>
      <c r="D178">
        <v>35.350037997010759</v>
      </c>
      <c r="E178">
        <v>35.350037997010759</v>
      </c>
      <c r="F178">
        <v>35.350037997010759</v>
      </c>
      <c r="G178">
        <v>35.350037997010759</v>
      </c>
    </row>
    <row r="179" spans="1:7">
      <c r="A179" t="s">
        <v>67</v>
      </c>
      <c r="B179" t="s">
        <v>507</v>
      </c>
      <c r="C179">
        <v>2024</v>
      </c>
      <c r="D179">
        <v>29.383515086073015</v>
      </c>
      <c r="E179">
        <v>29.383515086073015</v>
      </c>
      <c r="F179">
        <v>29.383515086073015</v>
      </c>
      <c r="G179">
        <v>29.383515086073015</v>
      </c>
    </row>
    <row r="180" spans="1:7">
      <c r="A180" t="s">
        <v>67</v>
      </c>
      <c r="B180" t="s">
        <v>508</v>
      </c>
      <c r="C180">
        <v>2024</v>
      </c>
      <c r="D180">
        <v>27.634167026498336</v>
      </c>
      <c r="E180">
        <v>27.634167026498336</v>
      </c>
      <c r="F180">
        <v>27.634167026498336</v>
      </c>
      <c r="G180">
        <v>27.634167026498336</v>
      </c>
    </row>
    <row r="181" spans="1:7">
      <c r="A181" t="s">
        <v>67</v>
      </c>
      <c r="B181" t="s">
        <v>509</v>
      </c>
      <c r="C181">
        <v>2024</v>
      </c>
      <c r="D181">
        <v>48.454239501187232</v>
      </c>
      <c r="E181">
        <v>48.454239501187232</v>
      </c>
      <c r="F181">
        <v>48.454239501187232</v>
      </c>
      <c r="G181">
        <v>48.454239501187232</v>
      </c>
    </row>
    <row r="182" spans="1:7">
      <c r="A182" t="s">
        <v>67</v>
      </c>
      <c r="B182" t="s">
        <v>510</v>
      </c>
      <c r="C182">
        <v>2024</v>
      </c>
      <c r="D182">
        <v>35.588338278041228</v>
      </c>
      <c r="E182">
        <v>35.588338278041228</v>
      </c>
      <c r="F182">
        <v>35.588338278041228</v>
      </c>
      <c r="G182">
        <v>35.588338278041228</v>
      </c>
    </row>
    <row r="183" spans="1:7">
      <c r="A183" t="s">
        <v>67</v>
      </c>
      <c r="B183" t="s">
        <v>511</v>
      </c>
      <c r="C183">
        <v>2024</v>
      </c>
      <c r="D183">
        <v>35.161252933824812</v>
      </c>
      <c r="E183">
        <v>35.161252933824812</v>
      </c>
      <c r="F183">
        <v>35.161252933824812</v>
      </c>
      <c r="G183">
        <v>35.161252933824812</v>
      </c>
    </row>
    <row r="184" spans="1:7">
      <c r="A184" t="s">
        <v>67</v>
      </c>
      <c r="B184" t="s">
        <v>512</v>
      </c>
      <c r="C184">
        <v>2024</v>
      </c>
      <c r="D184">
        <v>36.67003076712404</v>
      </c>
      <c r="E184">
        <v>36.67003076712404</v>
      </c>
      <c r="F184">
        <v>36.67003076712404</v>
      </c>
      <c r="G184">
        <v>36.67003076712404</v>
      </c>
    </row>
    <row r="185" spans="1:7">
      <c r="A185" t="s">
        <v>67</v>
      </c>
      <c r="B185" t="s">
        <v>513</v>
      </c>
      <c r="C185">
        <v>2024</v>
      </c>
      <c r="D185">
        <v>54.30551670676514</v>
      </c>
      <c r="E185">
        <v>54.30551670676514</v>
      </c>
      <c r="F185">
        <v>54.30551670676514</v>
      </c>
      <c r="G185">
        <v>54.30551670676514</v>
      </c>
    </row>
    <row r="186" spans="1:7">
      <c r="A186" t="s">
        <v>67</v>
      </c>
      <c r="B186" t="s">
        <v>514</v>
      </c>
      <c r="C186">
        <v>2024</v>
      </c>
      <c r="D186">
        <v>32.449452522021396</v>
      </c>
      <c r="E186">
        <v>32.449452522021396</v>
      </c>
      <c r="F186">
        <v>32.449452522021396</v>
      </c>
      <c r="G186">
        <v>32.449452522021396</v>
      </c>
    </row>
    <row r="187" spans="1:7">
      <c r="A187" t="s">
        <v>67</v>
      </c>
      <c r="B187" t="s">
        <v>515</v>
      </c>
      <c r="C187">
        <v>2024</v>
      </c>
      <c r="D187">
        <v>40.188708207210205</v>
      </c>
      <c r="E187">
        <v>40.188708207210205</v>
      </c>
      <c r="F187">
        <v>40.188708207210205</v>
      </c>
      <c r="G187">
        <v>40.188708207210205</v>
      </c>
    </row>
    <row r="188" spans="1:7">
      <c r="A188" t="s">
        <v>67</v>
      </c>
      <c r="B188" t="s">
        <v>516</v>
      </c>
      <c r="C188">
        <v>2024</v>
      </c>
      <c r="D188">
        <v>27.498021661721275</v>
      </c>
      <c r="E188">
        <v>27.498021661721275</v>
      </c>
      <c r="F188">
        <v>27.498021661721275</v>
      </c>
      <c r="G188">
        <v>27.498021661721275</v>
      </c>
    </row>
    <row r="189" spans="1:7">
      <c r="A189" t="s">
        <v>67</v>
      </c>
      <c r="B189" t="s">
        <v>517</v>
      </c>
      <c r="C189">
        <v>2024</v>
      </c>
      <c r="D189">
        <v>37.154418399328364</v>
      </c>
      <c r="E189">
        <v>37.154418399328364</v>
      </c>
      <c r="F189">
        <v>37.154418399328364</v>
      </c>
      <c r="G189">
        <v>37.154418399328364</v>
      </c>
    </row>
    <row r="190" spans="1:7">
      <c r="A190" t="s">
        <v>67</v>
      </c>
      <c r="B190" t="s">
        <v>518</v>
      </c>
      <c r="C190">
        <v>2024</v>
      </c>
      <c r="D190">
        <v>50.929912374130886</v>
      </c>
      <c r="E190">
        <v>50.929912374130886</v>
      </c>
      <c r="F190">
        <v>50.929912374130886</v>
      </c>
      <c r="G190">
        <v>50.929912374130886</v>
      </c>
    </row>
    <row r="191" spans="1:7">
      <c r="A191" t="s">
        <v>67</v>
      </c>
      <c r="B191" t="s">
        <v>519</v>
      </c>
      <c r="C191">
        <v>2024</v>
      </c>
      <c r="D191">
        <v>38.752633282974173</v>
      </c>
      <c r="E191">
        <v>38.752633282974173</v>
      </c>
      <c r="F191">
        <v>38.752633282974173</v>
      </c>
      <c r="G191">
        <v>38.752633282974173</v>
      </c>
    </row>
    <row r="192" spans="1:7">
      <c r="A192" t="s">
        <v>67</v>
      </c>
      <c r="B192" t="s">
        <v>501</v>
      </c>
      <c r="C192">
        <v>2060</v>
      </c>
      <c r="D192">
        <v>45</v>
      </c>
      <c r="E192">
        <v>45</v>
      </c>
      <c r="F192">
        <v>45</v>
      </c>
      <c r="G192">
        <v>45</v>
      </c>
    </row>
    <row r="193" spans="1:7">
      <c r="A193" t="s">
        <v>67</v>
      </c>
      <c r="B193" t="s">
        <v>502</v>
      </c>
      <c r="C193">
        <v>2060</v>
      </c>
      <c r="D193">
        <v>50</v>
      </c>
      <c r="E193">
        <v>50</v>
      </c>
      <c r="F193">
        <v>50</v>
      </c>
      <c r="G193">
        <v>50</v>
      </c>
    </row>
    <row r="194" spans="1:7">
      <c r="A194" t="s">
        <v>67</v>
      </c>
      <c r="B194" t="s">
        <v>503</v>
      </c>
      <c r="C194">
        <v>2060</v>
      </c>
      <c r="D194">
        <v>50</v>
      </c>
      <c r="E194">
        <v>50</v>
      </c>
      <c r="F194">
        <v>50</v>
      </c>
      <c r="G194">
        <v>50</v>
      </c>
    </row>
    <row r="195" spans="1:7">
      <c r="A195" t="s">
        <v>67</v>
      </c>
      <c r="B195" t="s">
        <v>504</v>
      </c>
      <c r="C195">
        <v>2060</v>
      </c>
      <c r="D195">
        <v>62</v>
      </c>
      <c r="E195">
        <v>62</v>
      </c>
      <c r="F195">
        <v>62</v>
      </c>
      <c r="G195">
        <v>62</v>
      </c>
    </row>
    <row r="196" spans="1:7">
      <c r="A196" t="s">
        <v>67</v>
      </c>
      <c r="B196" t="s">
        <v>505</v>
      </c>
      <c r="C196">
        <v>2060</v>
      </c>
      <c r="D196">
        <v>45</v>
      </c>
      <c r="E196">
        <v>45</v>
      </c>
      <c r="F196">
        <v>45</v>
      </c>
      <c r="G196">
        <v>45</v>
      </c>
    </row>
    <row r="197" spans="1:7">
      <c r="A197" t="s">
        <v>67</v>
      </c>
      <c r="B197" t="s">
        <v>506</v>
      </c>
      <c r="C197">
        <v>2060</v>
      </c>
      <c r="D197">
        <v>50</v>
      </c>
      <c r="E197">
        <v>50</v>
      </c>
      <c r="F197">
        <v>50</v>
      </c>
      <c r="G197">
        <v>50</v>
      </c>
    </row>
    <row r="198" spans="1:7">
      <c r="A198" t="s">
        <v>67</v>
      </c>
      <c r="B198" t="s">
        <v>507</v>
      </c>
      <c r="C198">
        <v>2060</v>
      </c>
      <c r="D198">
        <v>50</v>
      </c>
      <c r="E198">
        <v>50</v>
      </c>
      <c r="F198">
        <v>50</v>
      </c>
      <c r="G198">
        <v>50</v>
      </c>
    </row>
    <row r="199" spans="1:7">
      <c r="A199" t="s">
        <v>67</v>
      </c>
      <c r="B199" t="s">
        <v>508</v>
      </c>
      <c r="C199">
        <v>2060</v>
      </c>
      <c r="D199">
        <v>45</v>
      </c>
      <c r="E199">
        <v>45</v>
      </c>
      <c r="F199">
        <v>45</v>
      </c>
      <c r="G199">
        <v>45</v>
      </c>
    </row>
    <row r="200" spans="1:7">
      <c r="A200" t="s">
        <v>67</v>
      </c>
      <c r="B200" t="s">
        <v>509</v>
      </c>
      <c r="C200">
        <v>2060</v>
      </c>
      <c r="D200">
        <v>62</v>
      </c>
      <c r="E200">
        <v>62</v>
      </c>
      <c r="F200">
        <v>62</v>
      </c>
      <c r="G200">
        <v>62</v>
      </c>
    </row>
    <row r="201" spans="1:7">
      <c r="A201" t="s">
        <v>67</v>
      </c>
      <c r="B201" t="s">
        <v>510</v>
      </c>
      <c r="C201">
        <v>2060</v>
      </c>
      <c r="D201">
        <v>45</v>
      </c>
      <c r="E201">
        <v>45</v>
      </c>
      <c r="F201">
        <v>45</v>
      </c>
      <c r="G201">
        <v>45</v>
      </c>
    </row>
    <row r="202" spans="1:7">
      <c r="A202" t="s">
        <v>67</v>
      </c>
      <c r="B202" t="s">
        <v>511</v>
      </c>
      <c r="C202">
        <v>2060</v>
      </c>
      <c r="D202">
        <v>45</v>
      </c>
      <c r="E202">
        <v>45</v>
      </c>
      <c r="F202">
        <v>45</v>
      </c>
      <c r="G202">
        <v>45</v>
      </c>
    </row>
    <row r="203" spans="1:7">
      <c r="A203" t="s">
        <v>67</v>
      </c>
      <c r="B203" t="s">
        <v>512</v>
      </c>
      <c r="C203">
        <v>2060</v>
      </c>
      <c r="D203">
        <v>45</v>
      </c>
      <c r="E203">
        <v>45</v>
      </c>
      <c r="F203">
        <v>45</v>
      </c>
      <c r="G203">
        <v>45</v>
      </c>
    </row>
    <row r="204" spans="1:7">
      <c r="A204" t="s">
        <v>67</v>
      </c>
      <c r="B204" t="s">
        <v>513</v>
      </c>
      <c r="C204">
        <v>2060</v>
      </c>
      <c r="D204">
        <v>62</v>
      </c>
      <c r="E204">
        <v>62</v>
      </c>
      <c r="F204">
        <v>62</v>
      </c>
      <c r="G204">
        <v>62</v>
      </c>
    </row>
    <row r="205" spans="1:7">
      <c r="A205" t="s">
        <v>67</v>
      </c>
      <c r="B205" t="s">
        <v>514</v>
      </c>
      <c r="C205">
        <v>2060</v>
      </c>
      <c r="D205">
        <v>62</v>
      </c>
      <c r="E205">
        <v>62</v>
      </c>
      <c r="F205">
        <v>62</v>
      </c>
      <c r="G205">
        <v>62</v>
      </c>
    </row>
    <row r="206" spans="1:7">
      <c r="A206" t="s">
        <v>67</v>
      </c>
      <c r="B206" t="s">
        <v>515</v>
      </c>
      <c r="C206">
        <v>2060</v>
      </c>
      <c r="D206">
        <v>62</v>
      </c>
      <c r="E206">
        <v>62</v>
      </c>
      <c r="F206">
        <v>62</v>
      </c>
      <c r="G206">
        <v>62</v>
      </c>
    </row>
    <row r="207" spans="1:7">
      <c r="A207" t="s">
        <v>67</v>
      </c>
      <c r="B207" t="s">
        <v>516</v>
      </c>
      <c r="C207">
        <v>2060</v>
      </c>
      <c r="D207">
        <v>40</v>
      </c>
      <c r="E207">
        <v>40</v>
      </c>
      <c r="F207">
        <v>40</v>
      </c>
      <c r="G207">
        <v>40</v>
      </c>
    </row>
    <row r="208" spans="1:7">
      <c r="A208" t="s">
        <v>67</v>
      </c>
      <c r="B208" t="s">
        <v>517</v>
      </c>
      <c r="C208">
        <v>2060</v>
      </c>
      <c r="D208">
        <v>45</v>
      </c>
      <c r="E208">
        <v>45</v>
      </c>
      <c r="F208">
        <v>45</v>
      </c>
      <c r="G208">
        <v>45</v>
      </c>
    </row>
    <row r="209" spans="1:7">
      <c r="A209" t="s">
        <v>67</v>
      </c>
      <c r="B209" t="s">
        <v>518</v>
      </c>
      <c r="C209">
        <v>2060</v>
      </c>
      <c r="D209">
        <v>62</v>
      </c>
      <c r="E209">
        <v>62</v>
      </c>
      <c r="F209">
        <v>62</v>
      </c>
      <c r="G209">
        <v>62</v>
      </c>
    </row>
    <row r="210" spans="1:7">
      <c r="A210" t="s">
        <v>67</v>
      </c>
      <c r="B210" t="s">
        <v>519</v>
      </c>
      <c r="C210">
        <v>2060</v>
      </c>
      <c r="D210">
        <v>62</v>
      </c>
      <c r="E210">
        <v>62</v>
      </c>
      <c r="F210">
        <v>62</v>
      </c>
      <c r="G210">
        <v>62</v>
      </c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21"/>
    </row>
    <row r="250" spans="3:3">
      <c r="C250" s="21"/>
    </row>
    <row r="251" spans="3:3">
      <c r="C251" s="21"/>
    </row>
    <row r="252" spans="3:3">
      <c r="C252" s="21"/>
    </row>
    <row r="253" spans="3:3">
      <c r="C253" s="21"/>
    </row>
    <row r="254" spans="3:3">
      <c r="C254" s="21"/>
    </row>
    <row r="255" spans="3:3">
      <c r="C255" s="21"/>
    </row>
    <row r="256" spans="3:3">
      <c r="C256" s="21"/>
    </row>
    <row r="257" spans="3:3">
      <c r="C257" s="21"/>
    </row>
    <row r="258" spans="3:3">
      <c r="C258" s="21"/>
    </row>
    <row r="259" spans="3:3">
      <c r="C259" s="21"/>
    </row>
    <row r="260" spans="3:3">
      <c r="C260" s="21"/>
    </row>
    <row r="261" spans="3:3">
      <c r="C261" s="21"/>
    </row>
    <row r="262" spans="3:3">
      <c r="C262" s="21"/>
    </row>
    <row r="263" spans="3:3">
      <c r="C263" s="21"/>
    </row>
    <row r="264" spans="3:3">
      <c r="C264" s="21"/>
    </row>
    <row r="265" spans="3:3">
      <c r="C265" s="21"/>
    </row>
    <row r="266" spans="3:3">
      <c r="C266" s="21"/>
    </row>
    <row r="267" spans="3:3">
      <c r="C267" s="21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21"/>
    </row>
    <row r="478" spans="3:3">
      <c r="C478" s="21"/>
    </row>
    <row r="479" spans="3:3">
      <c r="C479" s="21"/>
    </row>
    <row r="480" spans="3:3">
      <c r="C480" s="21"/>
    </row>
    <row r="481" spans="3:3">
      <c r="C481" s="21"/>
    </row>
    <row r="482" spans="3:3">
      <c r="C482" s="21"/>
    </row>
    <row r="483" spans="3:3">
      <c r="C483" s="21"/>
    </row>
    <row r="484" spans="3:3">
      <c r="C484" s="21"/>
    </row>
    <row r="485" spans="3:3">
      <c r="C485" s="21"/>
    </row>
    <row r="486" spans="3:3">
      <c r="C486" s="21"/>
    </row>
    <row r="487" spans="3:3">
      <c r="C487" s="21"/>
    </row>
    <row r="488" spans="3:3">
      <c r="C488" s="21"/>
    </row>
    <row r="489" spans="3:3">
      <c r="C489" s="21"/>
    </row>
    <row r="490" spans="3:3">
      <c r="C490" s="21"/>
    </row>
    <row r="491" spans="3:3">
      <c r="C491" s="21"/>
    </row>
    <row r="492" spans="3:3">
      <c r="C492" s="21"/>
    </row>
    <row r="493" spans="3:3">
      <c r="C493" s="21"/>
    </row>
    <row r="494" spans="3:3">
      <c r="C494" s="21"/>
    </row>
    <row r="495" spans="3:3">
      <c r="C495" s="21"/>
    </row>
    <row r="686" spans="3:3">
      <c r="C686" s="16"/>
    </row>
    <row r="687" spans="3:3">
      <c r="C687" s="16"/>
    </row>
    <row r="688" spans="3:3">
      <c r="C688" s="16"/>
    </row>
    <row r="689" spans="3:3">
      <c r="C689" s="16"/>
    </row>
    <row r="690" spans="3:3">
      <c r="C690" s="16"/>
    </row>
    <row r="691" spans="3:3">
      <c r="C691" s="16"/>
    </row>
    <row r="692" spans="3:3">
      <c r="C692" s="16"/>
    </row>
    <row r="693" spans="3:3">
      <c r="C693" s="16"/>
    </row>
    <row r="694" spans="3:3">
      <c r="C694" s="16"/>
    </row>
    <row r="695" spans="3:3">
      <c r="C695" s="16"/>
    </row>
    <row r="696" spans="3:3">
      <c r="C696" s="16"/>
    </row>
    <row r="697" spans="3:3">
      <c r="C697" s="16"/>
    </row>
    <row r="698" spans="3:3">
      <c r="C698" s="16"/>
    </row>
    <row r="699" spans="3:3">
      <c r="C699" s="16"/>
    </row>
    <row r="700" spans="3:3">
      <c r="C700" s="16"/>
    </row>
    <row r="701" spans="3:3">
      <c r="C701" s="16"/>
    </row>
    <row r="702" spans="3:3">
      <c r="C702" s="16"/>
    </row>
    <row r="703" spans="3:3">
      <c r="C703" s="16"/>
    </row>
    <row r="704" spans="3:3">
      <c r="C704" s="16"/>
    </row>
    <row r="705" spans="3:3">
      <c r="C705" s="21"/>
    </row>
    <row r="706" spans="3:3">
      <c r="C706" s="21"/>
    </row>
    <row r="707" spans="3:3">
      <c r="C707" s="21"/>
    </row>
    <row r="708" spans="3:3">
      <c r="C708" s="21"/>
    </row>
    <row r="709" spans="3:3">
      <c r="C709" s="21"/>
    </row>
    <row r="710" spans="3:3">
      <c r="C710" s="21"/>
    </row>
    <row r="711" spans="3:3">
      <c r="C711" s="21"/>
    </row>
    <row r="712" spans="3:3">
      <c r="C712" s="21"/>
    </row>
    <row r="713" spans="3:3">
      <c r="C713" s="21"/>
    </row>
    <row r="714" spans="3:3">
      <c r="C714" s="21"/>
    </row>
    <row r="715" spans="3:3">
      <c r="C715" s="21"/>
    </row>
    <row r="716" spans="3:3">
      <c r="C716" s="21"/>
    </row>
    <row r="717" spans="3:3">
      <c r="C717" s="21"/>
    </row>
    <row r="718" spans="3:3">
      <c r="C718" s="21"/>
    </row>
    <row r="719" spans="3:3">
      <c r="C719" s="21"/>
    </row>
    <row r="720" spans="3:3">
      <c r="C720" s="21"/>
    </row>
    <row r="721" spans="3:3">
      <c r="C721" s="21"/>
    </row>
    <row r="722" spans="3:3">
      <c r="C722" s="21"/>
    </row>
    <row r="723" spans="3:3">
      <c r="C723" s="21"/>
    </row>
    <row r="914" spans="3:3">
      <c r="C914" s="16"/>
    </row>
    <row r="915" spans="3:3">
      <c r="C915" s="16"/>
    </row>
    <row r="916" spans="3:3">
      <c r="C916" s="16"/>
    </row>
    <row r="917" spans="3:3">
      <c r="C917" s="16"/>
    </row>
    <row r="918" spans="3:3">
      <c r="C918" s="16"/>
    </row>
    <row r="919" spans="3:3">
      <c r="C919" s="16"/>
    </row>
    <row r="920" spans="3:3">
      <c r="C920" s="16"/>
    </row>
    <row r="921" spans="3:3">
      <c r="C921" s="16"/>
    </row>
    <row r="922" spans="3:3">
      <c r="C922" s="16"/>
    </row>
    <row r="923" spans="3:3">
      <c r="C923" s="16"/>
    </row>
    <row r="924" spans="3:3">
      <c r="C924" s="16"/>
    </row>
    <row r="925" spans="3:3">
      <c r="C925" s="16"/>
    </row>
    <row r="926" spans="3:3">
      <c r="C926" s="16"/>
    </row>
    <row r="927" spans="3:3">
      <c r="C927" s="16"/>
    </row>
    <row r="928" spans="3:3">
      <c r="C928" s="16"/>
    </row>
    <row r="929" spans="3:3">
      <c r="C929" s="16"/>
    </row>
    <row r="930" spans="3:3">
      <c r="C930" s="16"/>
    </row>
    <row r="931" spans="3:3">
      <c r="C931" s="16"/>
    </row>
    <row r="932" spans="3:3">
      <c r="C932" s="16"/>
    </row>
    <row r="933" spans="3:3">
      <c r="C933" s="21"/>
    </row>
    <row r="934" spans="3:3">
      <c r="C934" s="21"/>
    </row>
    <row r="935" spans="3:3">
      <c r="C935" s="21"/>
    </row>
    <row r="936" spans="3:3">
      <c r="C936" s="21"/>
    </row>
    <row r="937" spans="3:3">
      <c r="C937" s="21"/>
    </row>
    <row r="938" spans="3:3">
      <c r="C938" s="21"/>
    </row>
    <row r="939" spans="3:3">
      <c r="C939" s="21"/>
    </row>
    <row r="940" spans="3:3">
      <c r="C940" s="21"/>
    </row>
    <row r="941" spans="3:3">
      <c r="C941" s="21"/>
    </row>
    <row r="942" spans="3:3">
      <c r="C942" s="21"/>
    </row>
    <row r="943" spans="3:3">
      <c r="C943" s="21"/>
    </row>
    <row r="944" spans="3:3">
      <c r="C944" s="21"/>
    </row>
    <row r="945" spans="3:3">
      <c r="C945" s="21"/>
    </row>
    <row r="946" spans="3:3">
      <c r="C946" s="21"/>
    </row>
    <row r="947" spans="3:3">
      <c r="C947" s="21"/>
    </row>
    <row r="948" spans="3:3">
      <c r="C948" s="21"/>
    </row>
    <row r="949" spans="3:3">
      <c r="C949" s="21"/>
    </row>
    <row r="950" spans="3:3">
      <c r="C950" s="21"/>
    </row>
    <row r="951" spans="3:3">
      <c r="C951" s="21"/>
    </row>
    <row r="1142" spans="3:3">
      <c r="C1142" s="16"/>
    </row>
    <row r="1143" spans="3:3">
      <c r="C1143" s="16"/>
    </row>
    <row r="1144" spans="3:3">
      <c r="C1144" s="16"/>
    </row>
    <row r="1145" spans="3:3">
      <c r="C1145" s="16"/>
    </row>
    <row r="1146" spans="3:3">
      <c r="C1146" s="16"/>
    </row>
    <row r="1147" spans="3:3">
      <c r="C1147" s="16"/>
    </row>
    <row r="1148" spans="3:3">
      <c r="C1148" s="16"/>
    </row>
    <row r="1149" spans="3:3">
      <c r="C1149" s="16"/>
    </row>
    <row r="1150" spans="3:3">
      <c r="C1150" s="16"/>
    </row>
    <row r="1151" spans="3:3">
      <c r="C1151" s="16"/>
    </row>
    <row r="1152" spans="3:3">
      <c r="C1152" s="16"/>
    </row>
    <row r="1153" spans="3:3">
      <c r="C1153" s="16"/>
    </row>
    <row r="1154" spans="3:3">
      <c r="C1154" s="16"/>
    </row>
    <row r="1155" spans="3:3">
      <c r="C1155" s="16"/>
    </row>
    <row r="1156" spans="3:3">
      <c r="C1156" s="16"/>
    </row>
    <row r="1157" spans="3:3">
      <c r="C1157" s="16"/>
    </row>
    <row r="1158" spans="3:3">
      <c r="C1158" s="16"/>
    </row>
    <row r="1159" spans="3:3">
      <c r="C1159" s="16"/>
    </row>
    <row r="1160" spans="3:3">
      <c r="C1160" s="16"/>
    </row>
    <row r="1161" spans="3:3">
      <c r="C1161" s="21"/>
    </row>
    <row r="1162" spans="3:3">
      <c r="C1162" s="21"/>
    </row>
    <row r="1163" spans="3:3">
      <c r="C1163" s="21"/>
    </row>
    <row r="1164" spans="3:3">
      <c r="C1164" s="21"/>
    </row>
    <row r="1165" spans="3:3">
      <c r="C1165" s="21"/>
    </row>
    <row r="1166" spans="3:3">
      <c r="C1166" s="21"/>
    </row>
    <row r="1167" spans="3:3">
      <c r="C1167" s="21"/>
    </row>
    <row r="1168" spans="3:3">
      <c r="C1168" s="21"/>
    </row>
    <row r="1169" spans="3:3">
      <c r="C1169" s="21"/>
    </row>
    <row r="1170" spans="3:3">
      <c r="C1170" s="21"/>
    </row>
    <row r="1171" spans="3:3">
      <c r="C1171" s="21"/>
    </row>
    <row r="1172" spans="3:3">
      <c r="C1172" s="21"/>
    </row>
    <row r="1173" spans="3:3">
      <c r="C1173" s="21"/>
    </row>
    <row r="1174" spans="3:3">
      <c r="C1174" s="21"/>
    </row>
    <row r="1175" spans="3:3">
      <c r="C1175" s="21"/>
    </row>
    <row r="1176" spans="3:3">
      <c r="C1176" s="21"/>
    </row>
    <row r="1177" spans="3:3">
      <c r="C1177" s="21"/>
    </row>
    <row r="1178" spans="3:3">
      <c r="C1178" s="21"/>
    </row>
    <row r="1179" spans="3:3">
      <c r="C1179" s="21"/>
    </row>
    <row r="1370" spans="3:3">
      <c r="C1370" s="16"/>
    </row>
    <row r="1371" spans="3:3">
      <c r="C1371" s="16"/>
    </row>
    <row r="1372" spans="3:3">
      <c r="C1372" s="16"/>
    </row>
    <row r="1373" spans="3:3">
      <c r="C1373" s="16"/>
    </row>
    <row r="1374" spans="3:3">
      <c r="C1374" s="16"/>
    </row>
    <row r="1375" spans="3:3">
      <c r="C1375" s="16"/>
    </row>
    <row r="1376" spans="3:3">
      <c r="C1376" s="16"/>
    </row>
    <row r="1377" spans="3:3">
      <c r="C1377" s="16"/>
    </row>
    <row r="1378" spans="3:3">
      <c r="C1378" s="16"/>
    </row>
    <row r="1379" spans="3:3">
      <c r="C1379" s="16"/>
    </row>
    <row r="1380" spans="3:3">
      <c r="C1380" s="16"/>
    </row>
    <row r="1381" spans="3:3">
      <c r="C1381" s="16"/>
    </row>
    <row r="1382" spans="3:3">
      <c r="C1382" s="16"/>
    </row>
    <row r="1383" spans="3:3">
      <c r="C1383" s="16"/>
    </row>
    <row r="1384" spans="3:3">
      <c r="C1384" s="16"/>
    </row>
    <row r="1385" spans="3:3">
      <c r="C1385" s="16"/>
    </row>
    <row r="1386" spans="3:3">
      <c r="C1386" s="16"/>
    </row>
    <row r="1387" spans="3:3">
      <c r="C1387" s="16"/>
    </row>
    <row r="1388" spans="3:3">
      <c r="C1388" s="16"/>
    </row>
    <row r="1389" spans="3:3">
      <c r="C1389" s="21"/>
    </row>
    <row r="1390" spans="3:3">
      <c r="C1390" s="21"/>
    </row>
    <row r="1391" spans="3:3">
      <c r="C1391" s="21"/>
    </row>
    <row r="1392" spans="3:3">
      <c r="C1392" s="21"/>
    </row>
    <row r="1393" spans="3:3">
      <c r="C1393" s="21"/>
    </row>
    <row r="1394" spans="3:3">
      <c r="C1394" s="21"/>
    </row>
    <row r="1395" spans="3:3">
      <c r="C1395" s="21"/>
    </row>
    <row r="1396" spans="3:3">
      <c r="C1396" s="21"/>
    </row>
    <row r="1397" spans="3:3">
      <c r="C1397" s="21"/>
    </row>
    <row r="1398" spans="3:3">
      <c r="C1398" s="21"/>
    </row>
    <row r="1399" spans="3:3">
      <c r="C1399" s="21"/>
    </row>
    <row r="1400" spans="3:3">
      <c r="C1400" s="21"/>
    </row>
    <row r="1401" spans="3:3">
      <c r="C1401" s="21"/>
    </row>
    <row r="1402" spans="3:3">
      <c r="C1402" s="21"/>
    </row>
    <row r="1403" spans="3:3">
      <c r="C1403" s="21"/>
    </row>
    <row r="1404" spans="3:3">
      <c r="C1404" s="21"/>
    </row>
    <row r="1405" spans="3:3">
      <c r="C1405" s="21"/>
    </row>
    <row r="1406" spans="3:3">
      <c r="C1406" s="21"/>
    </row>
    <row r="1407" spans="3:3">
      <c r="C1407" s="21"/>
    </row>
    <row r="1598" spans="3:3">
      <c r="C1598" s="16"/>
    </row>
    <row r="1599" spans="3:3">
      <c r="C1599" s="16"/>
    </row>
    <row r="1600" spans="3:3">
      <c r="C1600" s="16"/>
    </row>
    <row r="1601" spans="3:3">
      <c r="C1601" s="16"/>
    </row>
    <row r="1602" spans="3:3">
      <c r="C1602" s="16"/>
    </row>
    <row r="1603" spans="3:3">
      <c r="C1603" s="16"/>
    </row>
    <row r="1604" spans="3:3">
      <c r="C1604" s="16"/>
    </row>
    <row r="1605" spans="3:3">
      <c r="C1605" s="16"/>
    </row>
    <row r="1606" spans="3:3">
      <c r="C1606" s="16"/>
    </row>
    <row r="1607" spans="3:3">
      <c r="C1607" s="16"/>
    </row>
    <row r="1608" spans="3:3">
      <c r="C1608" s="16"/>
    </row>
    <row r="1609" spans="3:3">
      <c r="C1609" s="16"/>
    </row>
    <row r="1610" spans="3:3">
      <c r="C1610" s="16"/>
    </row>
    <row r="1611" spans="3:3">
      <c r="C1611" s="16"/>
    </row>
    <row r="1612" spans="3:3">
      <c r="C1612" s="16"/>
    </row>
    <row r="1613" spans="3:3">
      <c r="C1613" s="16"/>
    </row>
    <row r="1614" spans="3:3">
      <c r="C1614" s="16"/>
    </row>
    <row r="1615" spans="3:3">
      <c r="C1615" s="16"/>
    </row>
    <row r="1616" spans="3:3">
      <c r="C1616" s="16"/>
    </row>
    <row r="1617" spans="3:3">
      <c r="C1617" s="21"/>
    </row>
    <row r="1618" spans="3:3">
      <c r="C1618" s="21"/>
    </row>
    <row r="1619" spans="3:3">
      <c r="C1619" s="21"/>
    </row>
    <row r="1620" spans="3:3">
      <c r="C1620" s="21"/>
    </row>
    <row r="1621" spans="3:3">
      <c r="C1621" s="21"/>
    </row>
    <row r="1622" spans="3:3">
      <c r="C1622" s="21"/>
    </row>
    <row r="1623" spans="3:3">
      <c r="C1623" s="21"/>
    </row>
    <row r="1624" spans="3:3">
      <c r="C1624" s="21"/>
    </row>
    <row r="1625" spans="3:3">
      <c r="C1625" s="21"/>
    </row>
    <row r="1626" spans="3:3">
      <c r="C1626" s="21"/>
    </row>
    <row r="1627" spans="3:3">
      <c r="C1627" s="21"/>
    </row>
    <row r="1628" spans="3:3">
      <c r="C1628" s="21"/>
    </row>
    <row r="1629" spans="3:3">
      <c r="C1629" s="21"/>
    </row>
    <row r="1630" spans="3:3">
      <c r="C1630" s="21"/>
    </row>
    <row r="1631" spans="3:3">
      <c r="C1631" s="21"/>
    </row>
    <row r="1632" spans="3:3">
      <c r="C1632" s="21"/>
    </row>
    <row r="1633" spans="3:3">
      <c r="C1633" s="21"/>
    </row>
    <row r="1634" spans="3:3">
      <c r="C1634" s="21"/>
    </row>
    <row r="1635" spans="3:3">
      <c r="C1635" s="21"/>
    </row>
    <row r="1826" spans="3:3">
      <c r="C1826" s="16"/>
    </row>
    <row r="1827" spans="3:3">
      <c r="C1827" s="16"/>
    </row>
    <row r="1828" spans="3:3">
      <c r="C1828" s="16"/>
    </row>
    <row r="1829" spans="3:3">
      <c r="C1829" s="16"/>
    </row>
    <row r="1830" spans="3:3">
      <c r="C1830" s="16"/>
    </row>
    <row r="1831" spans="3:3">
      <c r="C1831" s="16"/>
    </row>
    <row r="1832" spans="3:3">
      <c r="C1832" s="16"/>
    </row>
    <row r="1833" spans="3:3">
      <c r="C1833" s="16"/>
    </row>
    <row r="1834" spans="3:3">
      <c r="C1834" s="16"/>
    </row>
    <row r="1835" spans="3:3">
      <c r="C1835" s="16"/>
    </row>
    <row r="1836" spans="3:3">
      <c r="C1836" s="16"/>
    </row>
    <row r="1837" spans="3:3">
      <c r="C1837" s="16"/>
    </row>
    <row r="1838" spans="3:3">
      <c r="C1838" s="16"/>
    </row>
    <row r="1839" spans="3:3">
      <c r="C1839" s="16"/>
    </row>
    <row r="1840" spans="3:3">
      <c r="C1840" s="16"/>
    </row>
    <row r="1841" spans="3:3">
      <c r="C1841" s="16"/>
    </row>
    <row r="1842" spans="3:3">
      <c r="C1842" s="16"/>
    </row>
    <row r="1843" spans="3:3">
      <c r="C1843" s="16"/>
    </row>
    <row r="1844" spans="3:3">
      <c r="C1844" s="16"/>
    </row>
    <row r="1845" spans="3:3">
      <c r="C1845" s="21"/>
    </row>
    <row r="1846" spans="3:3">
      <c r="C1846" s="21"/>
    </row>
    <row r="1847" spans="3:3">
      <c r="C1847" s="21"/>
    </row>
    <row r="1848" spans="3:3">
      <c r="C1848" s="21"/>
    </row>
    <row r="1849" spans="3:3">
      <c r="C1849" s="21"/>
    </row>
    <row r="1850" spans="3:3">
      <c r="C1850" s="21"/>
    </row>
    <row r="1851" spans="3:3">
      <c r="C1851" s="21"/>
    </row>
    <row r="1852" spans="3:3">
      <c r="C1852" s="21"/>
    </row>
    <row r="1853" spans="3:3">
      <c r="C1853" s="21"/>
    </row>
    <row r="1854" spans="3:3">
      <c r="C1854" s="21"/>
    </row>
    <row r="1855" spans="3:3">
      <c r="C1855" s="21"/>
    </row>
    <row r="1856" spans="3:3">
      <c r="C1856" s="21"/>
    </row>
    <row r="1857" spans="3:3">
      <c r="C1857" s="21"/>
    </row>
    <row r="1858" spans="3:3">
      <c r="C1858" s="21"/>
    </row>
    <row r="1859" spans="3:3">
      <c r="C1859" s="21"/>
    </row>
    <row r="1860" spans="3:3">
      <c r="C1860" s="21"/>
    </row>
    <row r="1861" spans="3:3">
      <c r="C1861" s="21"/>
    </row>
    <row r="1862" spans="3:3">
      <c r="C1862" s="21"/>
    </row>
    <row r="1863" spans="3:3">
      <c r="C1863" s="21"/>
    </row>
    <row r="2054" spans="3:3">
      <c r="C2054" s="16"/>
    </row>
    <row r="2055" spans="3:3">
      <c r="C2055" s="16"/>
    </row>
    <row r="2056" spans="3:3">
      <c r="C2056" s="16"/>
    </row>
    <row r="2057" spans="3:3">
      <c r="C2057" s="16"/>
    </row>
    <row r="2058" spans="3:3">
      <c r="C2058" s="16"/>
    </row>
    <row r="2059" spans="3:3">
      <c r="C2059" s="16"/>
    </row>
    <row r="2060" spans="3:3">
      <c r="C2060" s="16"/>
    </row>
    <row r="2061" spans="3:3">
      <c r="C2061" s="16"/>
    </row>
    <row r="2062" spans="3:3">
      <c r="C2062" s="16"/>
    </row>
    <row r="2063" spans="3:3">
      <c r="C2063" s="16"/>
    </row>
    <row r="2064" spans="3:3">
      <c r="C2064" s="16"/>
    </row>
    <row r="2065" spans="3:3">
      <c r="C2065" s="16"/>
    </row>
    <row r="2066" spans="3:3">
      <c r="C2066" s="16"/>
    </row>
    <row r="2067" spans="3:3">
      <c r="C2067" s="16"/>
    </row>
    <row r="2068" spans="3:3">
      <c r="C2068" s="16"/>
    </row>
    <row r="2069" spans="3:3">
      <c r="C2069" s="16"/>
    </row>
    <row r="2070" spans="3:3">
      <c r="C2070" s="16"/>
    </row>
    <row r="2071" spans="3:3">
      <c r="C2071" s="16"/>
    </row>
    <row r="2072" spans="3:3">
      <c r="C2072" s="16"/>
    </row>
    <row r="2073" spans="3:3">
      <c r="C2073" s="21"/>
    </row>
    <row r="2074" spans="3:3">
      <c r="C2074" s="21"/>
    </row>
    <row r="2075" spans="3:3">
      <c r="C2075" s="21"/>
    </row>
    <row r="2076" spans="3:3">
      <c r="C2076" s="21"/>
    </row>
    <row r="2077" spans="3:3">
      <c r="C2077" s="21"/>
    </row>
    <row r="2078" spans="3:3">
      <c r="C2078" s="21"/>
    </row>
    <row r="2079" spans="3:3">
      <c r="C2079" s="21"/>
    </row>
    <row r="2080" spans="3:3">
      <c r="C2080" s="21"/>
    </row>
    <row r="2081" spans="3:3">
      <c r="C2081" s="21"/>
    </row>
    <row r="2082" spans="3:3">
      <c r="C2082" s="21"/>
    </row>
    <row r="2083" spans="3:3">
      <c r="C2083" s="21"/>
    </row>
    <row r="2084" spans="3:3">
      <c r="C2084" s="21"/>
    </row>
    <row r="2085" spans="3:3">
      <c r="C2085" s="21"/>
    </row>
    <row r="2086" spans="3:3">
      <c r="C2086" s="21"/>
    </row>
    <row r="2087" spans="3:3">
      <c r="C2087" s="21"/>
    </row>
    <row r="2088" spans="3:3">
      <c r="C2088" s="21"/>
    </row>
    <row r="2089" spans="3:3">
      <c r="C2089" s="21"/>
    </row>
    <row r="2090" spans="3:3">
      <c r="C2090" s="21"/>
    </row>
    <row r="2091" spans="3:3">
      <c r="C2091" s="21"/>
    </row>
    <row r="2282" spans="3:3">
      <c r="C2282" s="16"/>
    </row>
    <row r="2283" spans="3:3">
      <c r="C2283" s="16"/>
    </row>
    <row r="2284" spans="3:3">
      <c r="C2284" s="16"/>
    </row>
    <row r="2285" spans="3:3">
      <c r="C2285" s="16"/>
    </row>
    <row r="2286" spans="3:3">
      <c r="C2286" s="16"/>
    </row>
    <row r="2287" spans="3:3">
      <c r="C2287" s="16"/>
    </row>
    <row r="2288" spans="3:3">
      <c r="C2288" s="16"/>
    </row>
    <row r="2289" spans="3:3">
      <c r="C2289" s="16"/>
    </row>
    <row r="2290" spans="3:3">
      <c r="C2290" s="16"/>
    </row>
    <row r="2291" spans="3:3">
      <c r="C2291" s="16"/>
    </row>
    <row r="2292" spans="3:3">
      <c r="C2292" s="16"/>
    </row>
    <row r="2293" spans="3:3">
      <c r="C2293" s="16"/>
    </row>
    <row r="2294" spans="3:3">
      <c r="C2294" s="16"/>
    </row>
    <row r="2295" spans="3:3">
      <c r="C2295" s="16"/>
    </row>
    <row r="2296" spans="3:3">
      <c r="C2296" s="16"/>
    </row>
    <row r="2297" spans="3:3">
      <c r="C2297" s="16"/>
    </row>
    <row r="2298" spans="3:3">
      <c r="C2298" s="16"/>
    </row>
    <row r="2299" spans="3:3">
      <c r="C2299" s="16"/>
    </row>
    <row r="2300" spans="3:3">
      <c r="C2300" s="16"/>
    </row>
    <row r="2301" spans="3:3">
      <c r="C2301" s="21"/>
    </row>
    <row r="2302" spans="3:3">
      <c r="C2302" s="21"/>
    </row>
    <row r="2303" spans="3:3">
      <c r="C2303" s="21"/>
    </row>
    <row r="2304" spans="3:3">
      <c r="C2304" s="21"/>
    </row>
    <row r="2305" spans="3:3">
      <c r="C2305" s="21"/>
    </row>
    <row r="2306" spans="3:3">
      <c r="C2306" s="21"/>
    </row>
    <row r="2307" spans="3:3">
      <c r="C2307" s="21"/>
    </row>
    <row r="2308" spans="3:3">
      <c r="C2308" s="21"/>
    </row>
    <row r="2309" spans="3:3">
      <c r="C2309" s="21"/>
    </row>
    <row r="2310" spans="3:3">
      <c r="C2310" s="21"/>
    </row>
    <row r="2311" spans="3:3">
      <c r="C2311" s="21"/>
    </row>
    <row r="2312" spans="3:3">
      <c r="C2312" s="21"/>
    </row>
    <row r="2313" spans="3:3">
      <c r="C2313" s="21"/>
    </row>
    <row r="2314" spans="3:3">
      <c r="C2314" s="21"/>
    </row>
    <row r="2315" spans="3:3">
      <c r="C2315" s="21"/>
    </row>
    <row r="2316" spans="3:3">
      <c r="C2316" s="21"/>
    </row>
    <row r="2317" spans="3:3">
      <c r="C2317" s="21"/>
    </row>
    <row r="2318" spans="3:3">
      <c r="C2318" s="21"/>
    </row>
    <row r="2319" spans="3:3">
      <c r="C2319" s="21"/>
    </row>
    <row r="2510" spans="3:3">
      <c r="C2510" s="16"/>
    </row>
    <row r="2511" spans="3:3">
      <c r="C2511" s="16"/>
    </row>
    <row r="2512" spans="3:3">
      <c r="C2512" s="16"/>
    </row>
    <row r="2513" spans="3:3">
      <c r="C2513" s="16"/>
    </row>
    <row r="2514" spans="3:3">
      <c r="C2514" s="16"/>
    </row>
    <row r="2515" spans="3:3">
      <c r="C2515" s="16"/>
    </row>
    <row r="2516" spans="3:3">
      <c r="C2516" s="16"/>
    </row>
    <row r="2517" spans="3:3">
      <c r="C2517" s="16"/>
    </row>
    <row r="2518" spans="3:3">
      <c r="C2518" s="16"/>
    </row>
    <row r="2519" spans="3:3">
      <c r="C2519" s="16"/>
    </row>
    <row r="2520" spans="3:3">
      <c r="C2520" s="16"/>
    </row>
    <row r="2521" spans="3:3">
      <c r="C2521" s="16"/>
    </row>
    <row r="2522" spans="3:3">
      <c r="C2522" s="16"/>
    </row>
    <row r="2523" spans="3:3">
      <c r="C2523" s="16"/>
    </row>
    <row r="2524" spans="3:3">
      <c r="C2524" s="16"/>
    </row>
    <row r="2525" spans="3:3">
      <c r="C2525" s="16"/>
    </row>
    <row r="2526" spans="3:3">
      <c r="C2526" s="16"/>
    </row>
    <row r="2527" spans="3:3">
      <c r="C2527" s="16"/>
    </row>
    <row r="2528" spans="3:3">
      <c r="C2528" s="16"/>
    </row>
    <row r="2529" spans="3:3">
      <c r="C2529" s="21"/>
    </row>
    <row r="2530" spans="3:3">
      <c r="C2530" s="21"/>
    </row>
    <row r="2531" spans="3:3">
      <c r="C2531" s="21"/>
    </row>
    <row r="2532" spans="3:3">
      <c r="C2532" s="21"/>
    </row>
    <row r="2533" spans="3:3">
      <c r="C2533" s="21"/>
    </row>
    <row r="2534" spans="3:3">
      <c r="C2534" s="21"/>
    </row>
    <row r="2535" spans="3:3">
      <c r="C2535" s="21"/>
    </row>
    <row r="2536" spans="3:3">
      <c r="C2536" s="21"/>
    </row>
    <row r="2537" spans="3:3">
      <c r="C2537" s="21"/>
    </row>
    <row r="2538" spans="3:3">
      <c r="C2538" s="21"/>
    </row>
    <row r="2539" spans="3:3">
      <c r="C2539" s="21"/>
    </row>
    <row r="2540" spans="3:3">
      <c r="C2540" s="21"/>
    </row>
    <row r="2541" spans="3:3">
      <c r="C2541" s="21"/>
    </row>
    <row r="2542" spans="3:3">
      <c r="C2542" s="21"/>
    </row>
    <row r="2543" spans="3:3">
      <c r="C2543" s="21"/>
    </row>
    <row r="2544" spans="3:3">
      <c r="C2544" s="21"/>
    </row>
    <row r="2545" spans="3:3">
      <c r="C2545" s="21"/>
    </row>
    <row r="2546" spans="3:3">
      <c r="C2546" s="21"/>
    </row>
    <row r="2547" spans="3:3">
      <c r="C2547" s="21"/>
    </row>
    <row r="2738" spans="3:3">
      <c r="C2738" s="16"/>
    </row>
    <row r="2739" spans="3:3">
      <c r="C2739" s="16"/>
    </row>
    <row r="2740" spans="3:3">
      <c r="C2740" s="16"/>
    </row>
    <row r="2741" spans="3:3">
      <c r="C2741" s="16"/>
    </row>
    <row r="2742" spans="3:3">
      <c r="C2742" s="16"/>
    </row>
    <row r="2743" spans="3:3">
      <c r="C2743" s="16"/>
    </row>
    <row r="2744" spans="3:3">
      <c r="C2744" s="16"/>
    </row>
    <row r="2745" spans="3:3">
      <c r="C2745" s="16"/>
    </row>
    <row r="2746" spans="3:3">
      <c r="C2746" s="16"/>
    </row>
    <row r="2747" spans="3:3">
      <c r="C2747" s="16"/>
    </row>
    <row r="2748" spans="3:3">
      <c r="C2748" s="16"/>
    </row>
    <row r="2749" spans="3:3">
      <c r="C2749" s="16"/>
    </row>
    <row r="2750" spans="3:3">
      <c r="C2750" s="16"/>
    </row>
    <row r="2751" spans="3:3">
      <c r="C2751" s="16"/>
    </row>
    <row r="2752" spans="3:3">
      <c r="C2752" s="16"/>
    </row>
    <row r="2753" spans="3:3">
      <c r="C2753" s="16"/>
    </row>
    <row r="2754" spans="3:3">
      <c r="C2754" s="16"/>
    </row>
    <row r="2755" spans="3:3">
      <c r="C2755" s="16"/>
    </row>
    <row r="2756" spans="3:3">
      <c r="C2756" s="16"/>
    </row>
    <row r="2757" spans="3:3">
      <c r="C2757" s="21"/>
    </row>
    <row r="2758" spans="3:3">
      <c r="C2758" s="21"/>
    </row>
    <row r="2759" spans="3:3">
      <c r="C2759" s="21"/>
    </row>
    <row r="2760" spans="3:3">
      <c r="C2760" s="21"/>
    </row>
    <row r="2761" spans="3:3">
      <c r="C2761" s="21"/>
    </row>
    <row r="2762" spans="3:3">
      <c r="C2762" s="21"/>
    </row>
    <row r="2763" spans="3:3">
      <c r="C2763" s="21"/>
    </row>
    <row r="2764" spans="3:3">
      <c r="C2764" s="21"/>
    </row>
    <row r="2765" spans="3:3">
      <c r="C2765" s="21"/>
    </row>
    <row r="2766" spans="3:3">
      <c r="C2766" s="21"/>
    </row>
    <row r="2767" spans="3:3">
      <c r="C2767" s="21"/>
    </row>
    <row r="2768" spans="3:3">
      <c r="C2768" s="21"/>
    </row>
    <row r="2769" spans="3:3">
      <c r="C2769" s="21"/>
    </row>
    <row r="2770" spans="3:3">
      <c r="C2770" s="21"/>
    </row>
    <row r="2771" spans="3:3">
      <c r="C2771" s="21"/>
    </row>
    <row r="2772" spans="3:3">
      <c r="C2772" s="21"/>
    </row>
    <row r="2773" spans="3:3">
      <c r="C2773" s="21"/>
    </row>
    <row r="2774" spans="3:3">
      <c r="C2774" s="21"/>
    </row>
    <row r="2775" spans="3:3">
      <c r="C2775" s="21"/>
    </row>
    <row r="2966" spans="3:3">
      <c r="C2966" s="16"/>
    </row>
    <row r="2967" spans="3:3">
      <c r="C2967" s="16"/>
    </row>
    <row r="2968" spans="3:3">
      <c r="C2968" s="16"/>
    </row>
    <row r="2969" spans="3:3">
      <c r="C2969" s="16"/>
    </row>
    <row r="2970" spans="3:3">
      <c r="C2970" s="16"/>
    </row>
    <row r="2971" spans="3:3">
      <c r="C2971" s="16"/>
    </row>
    <row r="2972" spans="3:3">
      <c r="C2972" s="16"/>
    </row>
    <row r="2973" spans="3:3">
      <c r="C2973" s="16"/>
    </row>
    <row r="2974" spans="3:3">
      <c r="C2974" s="16"/>
    </row>
    <row r="2975" spans="3:3">
      <c r="C2975" s="16"/>
    </row>
    <row r="2976" spans="3:3">
      <c r="C2976" s="16"/>
    </row>
    <row r="2977" spans="3:3">
      <c r="C2977" s="16"/>
    </row>
    <row r="2978" spans="3:3">
      <c r="C2978" s="16"/>
    </row>
    <row r="2979" spans="3:3">
      <c r="C2979" s="16"/>
    </row>
    <row r="2980" spans="3:3">
      <c r="C2980" s="16"/>
    </row>
    <row r="2981" spans="3:3">
      <c r="C2981" s="16"/>
    </row>
    <row r="2982" spans="3:3">
      <c r="C2982" s="16"/>
    </row>
    <row r="2983" spans="3:3">
      <c r="C2983" s="16"/>
    </row>
    <row r="2984" spans="3:3">
      <c r="C2984" s="16"/>
    </row>
    <row r="2985" spans="3:3">
      <c r="C2985" s="21"/>
    </row>
    <row r="2986" spans="3:3">
      <c r="C2986" s="21"/>
    </row>
    <row r="2987" spans="3:3">
      <c r="C2987" s="21"/>
    </row>
    <row r="2988" spans="3:3">
      <c r="C2988" s="21"/>
    </row>
    <row r="2989" spans="3:3">
      <c r="C2989" s="21"/>
    </row>
    <row r="2990" spans="3:3">
      <c r="C2990" s="21"/>
    </row>
    <row r="2991" spans="3:3">
      <c r="C2991" s="21"/>
    </row>
    <row r="2992" spans="3:3">
      <c r="C2992" s="21"/>
    </row>
    <row r="2993" spans="3:3">
      <c r="C2993" s="21"/>
    </row>
    <row r="2994" spans="3:3">
      <c r="C2994" s="21"/>
    </row>
    <row r="2995" spans="3:3">
      <c r="C2995" s="21"/>
    </row>
    <row r="2996" spans="3:3">
      <c r="C2996" s="21"/>
    </row>
    <row r="2997" spans="3:3">
      <c r="C2997" s="21"/>
    </row>
    <row r="2998" spans="3:3">
      <c r="C2998" s="21"/>
    </row>
    <row r="2999" spans="3:3">
      <c r="C2999" s="21"/>
    </row>
    <row r="3000" spans="3:3">
      <c r="C3000" s="21"/>
    </row>
    <row r="3001" spans="3:3">
      <c r="C3001" s="21"/>
    </row>
    <row r="3002" spans="3:3">
      <c r="C3002" s="21"/>
    </row>
    <row r="3003" spans="3:3">
      <c r="C3003" s="21"/>
    </row>
    <row r="3194" spans="3:3">
      <c r="C3194" s="16"/>
    </row>
    <row r="3195" spans="3:3">
      <c r="C3195" s="16"/>
    </row>
    <row r="3196" spans="3:3">
      <c r="C3196" s="16"/>
    </row>
    <row r="3197" spans="3:3">
      <c r="C3197" s="16"/>
    </row>
    <row r="3198" spans="3:3">
      <c r="C3198" s="16"/>
    </row>
    <row r="3199" spans="3:3">
      <c r="C3199" s="16"/>
    </row>
    <row r="3200" spans="3:3">
      <c r="C3200" s="16"/>
    </row>
    <row r="3201" spans="3:3">
      <c r="C3201" s="16"/>
    </row>
    <row r="3202" spans="3:3">
      <c r="C3202" s="16"/>
    </row>
    <row r="3203" spans="3:3">
      <c r="C3203" s="16"/>
    </row>
    <row r="3204" spans="3:3">
      <c r="C3204" s="16"/>
    </row>
    <row r="3205" spans="3:3">
      <c r="C3205" s="16"/>
    </row>
    <row r="3206" spans="3:3">
      <c r="C3206" s="16"/>
    </row>
    <row r="3207" spans="3:3">
      <c r="C3207" s="16"/>
    </row>
    <row r="3208" spans="3:3">
      <c r="C3208" s="16"/>
    </row>
    <row r="3209" spans="3:3">
      <c r="C3209" s="16"/>
    </row>
    <row r="3210" spans="3:3">
      <c r="C3210" s="16"/>
    </row>
    <row r="3211" spans="3:3">
      <c r="C3211" s="16"/>
    </row>
    <row r="3212" spans="3:3">
      <c r="C3212" s="16"/>
    </row>
    <row r="3213" spans="3:3">
      <c r="C3213" s="21"/>
    </row>
    <row r="3214" spans="3:3">
      <c r="C3214" s="21"/>
    </row>
    <row r="3215" spans="3:3">
      <c r="C3215" s="21"/>
    </row>
    <row r="3216" spans="3:3">
      <c r="C3216" s="21"/>
    </row>
    <row r="3217" spans="3:3">
      <c r="C3217" s="21"/>
    </row>
    <row r="3218" spans="3:3">
      <c r="C3218" s="21"/>
    </row>
    <row r="3219" spans="3:3">
      <c r="C3219" s="21"/>
    </row>
    <row r="3220" spans="3:3">
      <c r="C3220" s="21"/>
    </row>
    <row r="3221" spans="3:3">
      <c r="C3221" s="21"/>
    </row>
    <row r="3222" spans="3:3">
      <c r="C3222" s="21"/>
    </row>
    <row r="3223" spans="3:3">
      <c r="C3223" s="21"/>
    </row>
    <row r="3224" spans="3:3">
      <c r="C3224" s="21"/>
    </row>
    <row r="3225" spans="3:3">
      <c r="C3225" s="21"/>
    </row>
    <row r="3226" spans="3:3">
      <c r="C3226" s="21"/>
    </row>
    <row r="3227" spans="3:3">
      <c r="C3227" s="21"/>
    </row>
    <row r="3228" spans="3:3">
      <c r="C3228" s="21"/>
    </row>
    <row r="3229" spans="3:3">
      <c r="C3229" s="21"/>
    </row>
    <row r="3230" spans="3:3">
      <c r="C3230" s="21"/>
    </row>
    <row r="3231" spans="3:3">
      <c r="C3231" s="21"/>
    </row>
    <row r="3422" spans="3:3">
      <c r="C3422" s="16"/>
    </row>
    <row r="3423" spans="3:3">
      <c r="C3423" s="16"/>
    </row>
    <row r="3424" spans="3:3">
      <c r="C3424" s="16"/>
    </row>
    <row r="3425" spans="3:3">
      <c r="C3425" s="16"/>
    </row>
    <row r="3426" spans="3:3">
      <c r="C3426" s="16"/>
    </row>
    <row r="3427" spans="3:3">
      <c r="C3427" s="16"/>
    </row>
    <row r="3428" spans="3:3">
      <c r="C3428" s="16"/>
    </row>
    <row r="3429" spans="3:3">
      <c r="C3429" s="16"/>
    </row>
    <row r="3430" spans="3:3">
      <c r="C3430" s="16"/>
    </row>
    <row r="3431" spans="3:3">
      <c r="C3431" s="16"/>
    </row>
    <row r="3432" spans="3:3">
      <c r="C3432" s="16"/>
    </row>
    <row r="3433" spans="3:3">
      <c r="C3433" s="16"/>
    </row>
    <row r="3434" spans="3:3">
      <c r="C3434" s="16"/>
    </row>
    <row r="3435" spans="3:3">
      <c r="C3435" s="16"/>
    </row>
    <row r="3436" spans="3:3">
      <c r="C3436" s="16"/>
    </row>
    <row r="3437" spans="3:3">
      <c r="C3437" s="16"/>
    </row>
    <row r="3438" spans="3:3">
      <c r="C3438" s="16"/>
    </row>
    <row r="3439" spans="3:3">
      <c r="C3439" s="16"/>
    </row>
    <row r="3440" spans="3:3">
      <c r="C3440" s="16"/>
    </row>
    <row r="3441" spans="3:3">
      <c r="C3441" s="21"/>
    </row>
    <row r="3442" spans="3:3">
      <c r="C3442" s="21"/>
    </row>
    <row r="3443" spans="3:3">
      <c r="C3443" s="21"/>
    </row>
    <row r="3444" spans="3:3">
      <c r="C3444" s="21"/>
    </row>
    <row r="3445" spans="3:3">
      <c r="C3445" s="21"/>
    </row>
    <row r="3446" spans="3:3">
      <c r="C3446" s="21"/>
    </row>
    <row r="3447" spans="3:3">
      <c r="C3447" s="21"/>
    </row>
    <row r="3448" spans="3:3">
      <c r="C3448" s="21"/>
    </row>
    <row r="3449" spans="3:3">
      <c r="C3449" s="21"/>
    </row>
    <row r="3450" spans="3:3">
      <c r="C3450" s="21"/>
    </row>
    <row r="3451" spans="3:3">
      <c r="C3451" s="21"/>
    </row>
    <row r="3452" spans="3:3">
      <c r="C3452" s="21"/>
    </row>
    <row r="3453" spans="3:3">
      <c r="C3453" s="21"/>
    </row>
    <row r="3454" spans="3:3">
      <c r="C3454" s="21"/>
    </row>
    <row r="3455" spans="3:3">
      <c r="C3455" s="21"/>
    </row>
    <row r="3456" spans="3:3">
      <c r="C3456" s="21"/>
    </row>
    <row r="3457" spans="3:3">
      <c r="C3457" s="21"/>
    </row>
    <row r="3458" spans="3:3">
      <c r="C3458" s="21"/>
    </row>
    <row r="3459" spans="3:3">
      <c r="C3459" s="21"/>
    </row>
  </sheetData>
  <autoFilter ref="A1:G210" xr:uid="{00000000-0001-0000-0100-000000000000}">
    <sortState xmlns:xlrd2="http://schemas.microsoft.com/office/spreadsheetml/2017/richdata2" ref="A2:G210">
      <sortCondition ref="C1:C210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1"/>
  <sheetViews>
    <sheetView topLeftCell="A52" zoomScale="85" zoomScaleNormal="85" workbookViewId="0">
      <selection activeCell="K147" sqref="K147"/>
    </sheetView>
  </sheetViews>
  <sheetFormatPr defaultColWidth="8.85546875" defaultRowHeight="15"/>
  <cols>
    <col min="1" max="1" width="20.42578125" bestFit="1" customWidth="1"/>
    <col min="2" max="2" width="15.28515625" bestFit="1" customWidth="1"/>
    <col min="3" max="3" width="6.85546875" bestFit="1" customWidth="1"/>
    <col min="4" max="4" width="6.85546875" customWidth="1"/>
    <col min="5" max="7" width="12" bestFit="1" customWidth="1"/>
  </cols>
  <sheetData>
    <row r="1" spans="1:15">
      <c r="A1" s="13" t="s">
        <v>141</v>
      </c>
      <c r="B1" s="13" t="s">
        <v>142</v>
      </c>
      <c r="C1" s="13" t="s">
        <v>143</v>
      </c>
      <c r="D1" s="13" t="s">
        <v>520</v>
      </c>
      <c r="E1" s="13" t="s">
        <v>64</v>
      </c>
      <c r="F1" s="13" t="s">
        <v>65</v>
      </c>
      <c r="G1" s="13" t="s">
        <v>66</v>
      </c>
    </row>
    <row r="2" spans="1:15">
      <c r="A2" t="s">
        <v>67</v>
      </c>
      <c r="B2" t="s">
        <v>501</v>
      </c>
      <c r="C2" s="16">
        <v>2015</v>
      </c>
      <c r="D2">
        <v>52.556070217055655</v>
      </c>
      <c r="E2">
        <v>52.556070217055655</v>
      </c>
      <c r="F2">
        <v>52.556070217055655</v>
      </c>
      <c r="G2">
        <v>52.556070217055655</v>
      </c>
    </row>
    <row r="3" spans="1:15">
      <c r="A3" t="s">
        <v>67</v>
      </c>
      <c r="B3" t="s">
        <v>502</v>
      </c>
      <c r="C3" s="16">
        <v>2015</v>
      </c>
      <c r="D3">
        <v>29.901683517846845</v>
      </c>
      <c r="E3">
        <v>29.901683517846845</v>
      </c>
      <c r="F3">
        <v>29.901683517846845</v>
      </c>
      <c r="G3">
        <v>29.901683517846845</v>
      </c>
    </row>
    <row r="4" spans="1:15">
      <c r="A4" t="s">
        <v>67</v>
      </c>
      <c r="B4" t="s">
        <v>503</v>
      </c>
      <c r="C4" s="16">
        <v>2015</v>
      </c>
      <c r="D4">
        <v>25.95121262870806</v>
      </c>
      <c r="E4">
        <v>25.95121262870806</v>
      </c>
      <c r="F4">
        <v>25.95121262870806</v>
      </c>
      <c r="G4">
        <v>25.95121262870806</v>
      </c>
    </row>
    <row r="5" spans="1:15">
      <c r="A5" t="s">
        <v>67</v>
      </c>
      <c r="B5" t="s">
        <v>504</v>
      </c>
      <c r="C5" s="16">
        <v>2015</v>
      </c>
      <c r="D5">
        <v>45.829659949794788</v>
      </c>
      <c r="E5">
        <v>45.829659949794788</v>
      </c>
      <c r="F5">
        <v>45.829659949794788</v>
      </c>
      <c r="G5">
        <v>45.829659949794788</v>
      </c>
    </row>
    <row r="6" spans="1:15">
      <c r="A6" t="s">
        <v>67</v>
      </c>
      <c r="B6" t="s">
        <v>505</v>
      </c>
      <c r="C6" s="16">
        <v>2015</v>
      </c>
      <c r="D6">
        <v>24.227102575377479</v>
      </c>
      <c r="E6">
        <v>24.227102575377479</v>
      </c>
      <c r="F6">
        <v>24.227102575377479</v>
      </c>
      <c r="G6">
        <v>24.227102575377479</v>
      </c>
    </row>
    <row r="7" spans="1:15">
      <c r="A7" t="s">
        <v>67</v>
      </c>
      <c r="B7" t="s">
        <v>506</v>
      </c>
      <c r="C7" s="16">
        <v>2015</v>
      </c>
      <c r="D7">
        <v>32.58336737153347</v>
      </c>
      <c r="E7">
        <v>32.58336737153347</v>
      </c>
      <c r="F7">
        <v>32.58336737153347</v>
      </c>
      <c r="G7">
        <v>32.58336737153347</v>
      </c>
    </row>
    <row r="8" spans="1:15">
      <c r="A8" t="s">
        <v>67</v>
      </c>
      <c r="B8" t="s">
        <v>507</v>
      </c>
      <c r="C8" s="16">
        <v>2015</v>
      </c>
      <c r="D8">
        <v>27.440966812286376</v>
      </c>
      <c r="E8">
        <v>27.440966812286376</v>
      </c>
      <c r="F8">
        <v>27.440966812286376</v>
      </c>
      <c r="G8">
        <v>27.440966812286376</v>
      </c>
    </row>
    <row r="9" spans="1:15">
      <c r="A9" t="s">
        <v>67</v>
      </c>
      <c r="B9" t="s">
        <v>508</v>
      </c>
      <c r="C9" s="16">
        <v>2015</v>
      </c>
      <c r="D9">
        <v>24.697452124644848</v>
      </c>
      <c r="E9">
        <v>24.697452124644848</v>
      </c>
      <c r="F9">
        <v>24.697452124644848</v>
      </c>
      <c r="G9">
        <v>24.697452124644848</v>
      </c>
    </row>
    <row r="10" spans="1:15">
      <c r="A10" t="s">
        <v>67</v>
      </c>
      <c r="B10" t="s">
        <v>509</v>
      </c>
      <c r="C10" s="16">
        <v>2015</v>
      </c>
      <c r="D10">
        <v>40.083429467780761</v>
      </c>
      <c r="E10">
        <v>40.083429467780761</v>
      </c>
      <c r="F10">
        <v>40.083429467780761</v>
      </c>
      <c r="G10">
        <v>40.083429467780761</v>
      </c>
      <c r="N10" s="16"/>
      <c r="O10" s="104"/>
    </row>
    <row r="11" spans="1:15">
      <c r="A11" t="s">
        <v>67</v>
      </c>
      <c r="B11" t="s">
        <v>510</v>
      </c>
      <c r="C11" s="16">
        <v>2015</v>
      </c>
      <c r="D11">
        <v>28.230092919799262</v>
      </c>
      <c r="E11">
        <v>28.230092919799262</v>
      </c>
      <c r="F11">
        <v>28.230092919799262</v>
      </c>
      <c r="G11">
        <v>28.230092919799262</v>
      </c>
      <c r="N11" s="104"/>
      <c r="O11" s="104"/>
    </row>
    <row r="12" spans="1:15">
      <c r="A12" t="s">
        <v>67</v>
      </c>
      <c r="B12" t="s">
        <v>511</v>
      </c>
      <c r="C12" s="16">
        <v>2015</v>
      </c>
      <c r="D12">
        <v>34.030204296096116</v>
      </c>
      <c r="E12">
        <v>34.030204296096116</v>
      </c>
      <c r="F12">
        <v>34.030204296096116</v>
      </c>
      <c r="G12">
        <v>34.030204296096116</v>
      </c>
      <c r="N12" s="104"/>
      <c r="O12" s="104"/>
    </row>
    <row r="13" spans="1:15">
      <c r="A13" t="s">
        <v>67</v>
      </c>
      <c r="B13" t="s">
        <v>512</v>
      </c>
      <c r="C13" s="16">
        <v>2015</v>
      </c>
      <c r="D13">
        <v>46.565412038720254</v>
      </c>
      <c r="E13">
        <v>46.565412038720254</v>
      </c>
      <c r="F13">
        <v>46.565412038720254</v>
      </c>
      <c r="G13">
        <v>46.565412038720254</v>
      </c>
      <c r="O13" s="104"/>
    </row>
    <row r="14" spans="1:15">
      <c r="A14" t="s">
        <v>67</v>
      </c>
      <c r="B14" t="s">
        <v>513</v>
      </c>
      <c r="C14" s="16">
        <v>2015</v>
      </c>
      <c r="D14">
        <v>48.021778381363823</v>
      </c>
      <c r="E14">
        <v>48.021778381363823</v>
      </c>
      <c r="F14">
        <v>48.021778381363823</v>
      </c>
      <c r="G14">
        <v>48.021778381363823</v>
      </c>
      <c r="O14" s="104"/>
    </row>
    <row r="15" spans="1:15">
      <c r="A15" t="s">
        <v>67</v>
      </c>
      <c r="B15" t="s">
        <v>514</v>
      </c>
      <c r="C15" s="16">
        <v>2015</v>
      </c>
      <c r="D15">
        <v>24.675396911645606</v>
      </c>
      <c r="E15">
        <v>24.675396911645606</v>
      </c>
      <c r="F15">
        <v>24.675396911645606</v>
      </c>
      <c r="G15">
        <v>24.675396911645606</v>
      </c>
      <c r="O15" s="104"/>
    </row>
    <row r="16" spans="1:15">
      <c r="A16" t="s">
        <v>67</v>
      </c>
      <c r="B16" t="s">
        <v>515</v>
      </c>
      <c r="C16" s="16">
        <v>2015</v>
      </c>
      <c r="D16">
        <v>36.930631042220277</v>
      </c>
      <c r="E16">
        <v>36.930631042220277</v>
      </c>
      <c r="F16">
        <v>36.930631042220277</v>
      </c>
      <c r="G16">
        <v>36.930631042220277</v>
      </c>
      <c r="O16" s="104"/>
    </row>
    <row r="17" spans="1:7">
      <c r="A17" t="s">
        <v>67</v>
      </c>
      <c r="B17" t="s">
        <v>516</v>
      </c>
      <c r="C17" s="16">
        <v>2015</v>
      </c>
      <c r="D17">
        <v>23.524409593033194</v>
      </c>
      <c r="E17">
        <v>23.524409593033194</v>
      </c>
      <c r="F17">
        <v>23.524409593033194</v>
      </c>
      <c r="G17">
        <v>23.524409593033194</v>
      </c>
    </row>
    <row r="18" spans="1:7">
      <c r="A18" t="s">
        <v>67</v>
      </c>
      <c r="B18" t="s">
        <v>517</v>
      </c>
      <c r="C18" s="16">
        <v>2015</v>
      </c>
      <c r="D18">
        <v>40.767193997420939</v>
      </c>
      <c r="E18">
        <v>40.767193997420939</v>
      </c>
      <c r="F18">
        <v>40.767193997420939</v>
      </c>
      <c r="G18">
        <v>40.767193997420939</v>
      </c>
    </row>
    <row r="19" spans="1:7">
      <c r="A19" t="s">
        <v>67</v>
      </c>
      <c r="B19" t="s">
        <v>518</v>
      </c>
      <c r="C19" s="16">
        <v>2015</v>
      </c>
      <c r="D19">
        <v>49.295796794724694</v>
      </c>
      <c r="E19">
        <v>49.295796794724694</v>
      </c>
      <c r="F19">
        <v>49.295796794724694</v>
      </c>
      <c r="G19">
        <v>49.295796794724694</v>
      </c>
    </row>
    <row r="20" spans="1:7">
      <c r="A20" t="s">
        <v>67</v>
      </c>
      <c r="B20" t="s">
        <v>519</v>
      </c>
      <c r="C20" s="16">
        <v>2015</v>
      </c>
      <c r="D20">
        <v>31.753740914675983</v>
      </c>
      <c r="E20">
        <v>31.753740914675983</v>
      </c>
      <c r="F20">
        <v>31.753740914675983</v>
      </c>
      <c r="G20">
        <v>31.753740914675983</v>
      </c>
    </row>
    <row r="21" spans="1:7">
      <c r="A21" t="s">
        <v>67</v>
      </c>
      <c r="B21" t="s">
        <v>501</v>
      </c>
      <c r="C21" s="21">
        <v>2016</v>
      </c>
      <c r="D21">
        <v>53.340179168077789</v>
      </c>
      <c r="E21">
        <v>53.340179168077789</v>
      </c>
      <c r="F21">
        <v>53.340179168077789</v>
      </c>
      <c r="G21">
        <v>53.340179168077789</v>
      </c>
    </row>
    <row r="22" spans="1:7">
      <c r="A22" t="s">
        <v>67</v>
      </c>
      <c r="B22" t="s">
        <v>502</v>
      </c>
      <c r="C22" s="21">
        <v>2016</v>
      </c>
      <c r="D22">
        <v>30.337332864887575</v>
      </c>
      <c r="E22">
        <v>30.337332864887575</v>
      </c>
      <c r="F22">
        <v>30.337332864887575</v>
      </c>
      <c r="G22">
        <v>30.337332864887575</v>
      </c>
    </row>
    <row r="23" spans="1:7">
      <c r="A23" t="s">
        <v>67</v>
      </c>
      <c r="B23" t="s">
        <v>503</v>
      </c>
      <c r="C23" s="21">
        <v>2016</v>
      </c>
      <c r="D23">
        <v>25.918400190158231</v>
      </c>
      <c r="E23">
        <v>25.918400190158231</v>
      </c>
      <c r="F23">
        <v>25.918400190158231</v>
      </c>
      <c r="G23">
        <v>25.918400190158231</v>
      </c>
    </row>
    <row r="24" spans="1:7">
      <c r="A24" t="s">
        <v>67</v>
      </c>
      <c r="B24" t="s">
        <v>504</v>
      </c>
      <c r="C24" s="21">
        <v>2016</v>
      </c>
      <c r="D24">
        <v>47.332682819959345</v>
      </c>
      <c r="E24">
        <v>47.332682819959345</v>
      </c>
      <c r="F24">
        <v>47.332682819959345</v>
      </c>
      <c r="G24">
        <v>47.332682819959345</v>
      </c>
    </row>
    <row r="25" spans="1:7">
      <c r="A25" t="s">
        <v>67</v>
      </c>
      <c r="B25" t="s">
        <v>505</v>
      </c>
      <c r="C25" s="21">
        <v>2016</v>
      </c>
      <c r="D25">
        <v>24.783085100319731</v>
      </c>
      <c r="E25">
        <v>24.783085100319731</v>
      </c>
      <c r="F25">
        <v>24.783085100319731</v>
      </c>
      <c r="G25">
        <v>24.783085100319731</v>
      </c>
    </row>
    <row r="26" spans="1:7">
      <c r="A26" t="s">
        <v>67</v>
      </c>
      <c r="B26" t="s">
        <v>506</v>
      </c>
      <c r="C26" s="21">
        <v>2016</v>
      </c>
      <c r="D26">
        <v>32.848895733925332</v>
      </c>
      <c r="E26">
        <v>32.848895733925332</v>
      </c>
      <c r="F26">
        <v>32.848895733925332</v>
      </c>
      <c r="G26">
        <v>32.848895733925332</v>
      </c>
    </row>
    <row r="27" spans="1:7">
      <c r="A27" t="s">
        <v>67</v>
      </c>
      <c r="B27" t="s">
        <v>507</v>
      </c>
      <c r="C27" s="21">
        <v>2016</v>
      </c>
      <c r="D27">
        <v>27.378360640512902</v>
      </c>
      <c r="E27">
        <v>27.378360640512902</v>
      </c>
      <c r="F27">
        <v>27.378360640512902</v>
      </c>
      <c r="G27">
        <v>27.378360640512902</v>
      </c>
    </row>
    <row r="28" spans="1:7">
      <c r="A28" t="s">
        <v>67</v>
      </c>
      <c r="B28" t="s">
        <v>508</v>
      </c>
      <c r="C28" s="21">
        <v>2016</v>
      </c>
      <c r="D28">
        <v>24.463533396002898</v>
      </c>
      <c r="E28">
        <v>24.463533396002898</v>
      </c>
      <c r="F28">
        <v>24.463533396002898</v>
      </c>
      <c r="G28">
        <v>24.463533396002898</v>
      </c>
    </row>
    <row r="29" spans="1:7">
      <c r="A29" t="s">
        <v>67</v>
      </c>
      <c r="B29" t="s">
        <v>509</v>
      </c>
      <c r="C29" s="21">
        <v>2016</v>
      </c>
      <c r="D29">
        <v>39.839291634080162</v>
      </c>
      <c r="E29">
        <v>39.839291634080162</v>
      </c>
      <c r="F29">
        <v>39.839291634080162</v>
      </c>
      <c r="G29">
        <v>39.839291634080162</v>
      </c>
    </row>
    <row r="30" spans="1:7">
      <c r="A30" t="s">
        <v>67</v>
      </c>
      <c r="B30" t="s">
        <v>510</v>
      </c>
      <c r="C30" s="21">
        <v>2016</v>
      </c>
      <c r="D30">
        <v>29.540763342612195</v>
      </c>
      <c r="E30">
        <v>29.540763342612195</v>
      </c>
      <c r="F30">
        <v>29.540763342612195</v>
      </c>
      <c r="G30">
        <v>29.540763342612195</v>
      </c>
    </row>
    <row r="31" spans="1:7">
      <c r="A31" t="s">
        <v>67</v>
      </c>
      <c r="B31" t="s">
        <v>511</v>
      </c>
      <c r="C31" s="21">
        <v>2016</v>
      </c>
      <c r="D31">
        <v>34.051117660376939</v>
      </c>
      <c r="E31">
        <v>34.051117660376939</v>
      </c>
      <c r="F31">
        <v>34.051117660376939</v>
      </c>
      <c r="G31">
        <v>34.051117660376939</v>
      </c>
    </row>
    <row r="32" spans="1:7">
      <c r="A32" t="s">
        <v>67</v>
      </c>
      <c r="B32" t="s">
        <v>512</v>
      </c>
      <c r="C32" s="21">
        <v>2016</v>
      </c>
      <c r="D32">
        <v>46.527783338931378</v>
      </c>
      <c r="E32">
        <v>46.527783338931378</v>
      </c>
      <c r="F32">
        <v>46.527783338931378</v>
      </c>
      <c r="G32">
        <v>46.527783338931378</v>
      </c>
    </row>
    <row r="33" spans="1:7">
      <c r="A33" t="s">
        <v>67</v>
      </c>
      <c r="B33" t="s">
        <v>513</v>
      </c>
      <c r="C33" s="21">
        <v>2016</v>
      </c>
      <c r="D33">
        <v>46.917637845021957</v>
      </c>
      <c r="E33">
        <v>46.917637845021957</v>
      </c>
      <c r="F33">
        <v>46.917637845021957</v>
      </c>
      <c r="G33">
        <v>46.917637845021957</v>
      </c>
    </row>
    <row r="34" spans="1:7">
      <c r="A34" t="s">
        <v>67</v>
      </c>
      <c r="B34" t="s">
        <v>514</v>
      </c>
      <c r="C34" s="21">
        <v>2016</v>
      </c>
      <c r="D34">
        <v>24.571201886782696</v>
      </c>
      <c r="E34">
        <v>24.571201886782696</v>
      </c>
      <c r="F34">
        <v>24.571201886782696</v>
      </c>
      <c r="G34">
        <v>24.571201886782696</v>
      </c>
    </row>
    <row r="35" spans="1:7">
      <c r="A35" t="s">
        <v>67</v>
      </c>
      <c r="B35" t="s">
        <v>515</v>
      </c>
      <c r="C35" s="21">
        <v>2016</v>
      </c>
      <c r="D35">
        <v>37.188076985946871</v>
      </c>
      <c r="E35">
        <v>37.188076985946871</v>
      </c>
      <c r="F35">
        <v>37.188076985946871</v>
      </c>
      <c r="G35">
        <v>37.188076985946871</v>
      </c>
    </row>
    <row r="36" spans="1:7">
      <c r="A36" t="s">
        <v>67</v>
      </c>
      <c r="B36" t="s">
        <v>516</v>
      </c>
      <c r="C36" s="21">
        <v>2016</v>
      </c>
      <c r="D36">
        <v>24.194990325145444</v>
      </c>
      <c r="E36">
        <v>24.194990325145444</v>
      </c>
      <c r="F36">
        <v>24.194990325145444</v>
      </c>
      <c r="G36">
        <v>24.194990325145444</v>
      </c>
    </row>
    <row r="37" spans="1:7">
      <c r="A37" t="s">
        <v>67</v>
      </c>
      <c r="B37" t="s">
        <v>517</v>
      </c>
      <c r="C37" s="21">
        <v>2016</v>
      </c>
      <c r="D37">
        <v>41.404272315294826</v>
      </c>
      <c r="E37">
        <v>41.404272315294826</v>
      </c>
      <c r="F37">
        <v>41.404272315294826</v>
      </c>
      <c r="G37">
        <v>41.404272315294826</v>
      </c>
    </row>
    <row r="38" spans="1:7">
      <c r="A38" t="s">
        <v>67</v>
      </c>
      <c r="B38" t="s">
        <v>518</v>
      </c>
      <c r="C38" s="21">
        <v>2016</v>
      </c>
      <c r="D38">
        <v>49.881113128275835</v>
      </c>
      <c r="E38">
        <v>49.881113128275835</v>
      </c>
      <c r="F38">
        <v>49.881113128275835</v>
      </c>
      <c r="G38">
        <v>49.881113128275835</v>
      </c>
    </row>
    <row r="39" spans="1:7">
      <c r="A39" t="s">
        <v>67</v>
      </c>
      <c r="B39" t="s">
        <v>519</v>
      </c>
      <c r="C39" s="21">
        <v>2016</v>
      </c>
      <c r="D39">
        <v>32.654083193549788</v>
      </c>
      <c r="E39">
        <v>32.654083193549788</v>
      </c>
      <c r="F39">
        <v>32.654083193549788</v>
      </c>
      <c r="G39">
        <v>32.654083193549788</v>
      </c>
    </row>
    <row r="40" spans="1:7">
      <c r="A40" t="s">
        <v>67</v>
      </c>
      <c r="B40" t="s">
        <v>501</v>
      </c>
      <c r="C40">
        <v>2017</v>
      </c>
      <c r="D40">
        <v>54.092565149544328</v>
      </c>
      <c r="E40">
        <v>54.092565149544328</v>
      </c>
      <c r="F40">
        <v>54.092565149544328</v>
      </c>
      <c r="G40">
        <v>54.092565149544328</v>
      </c>
    </row>
    <row r="41" spans="1:7">
      <c r="A41" t="s">
        <v>67</v>
      </c>
      <c r="B41" t="s">
        <v>502</v>
      </c>
      <c r="C41">
        <v>2017</v>
      </c>
      <c r="D41">
        <v>30.789310930075537</v>
      </c>
      <c r="E41">
        <v>30.789310930075537</v>
      </c>
      <c r="F41">
        <v>30.789310930075537</v>
      </c>
      <c r="G41">
        <v>30.789310930075537</v>
      </c>
    </row>
    <row r="42" spans="1:7">
      <c r="A42" t="s">
        <v>67</v>
      </c>
      <c r="B42" t="s">
        <v>503</v>
      </c>
      <c r="C42">
        <v>2017</v>
      </c>
      <c r="D42">
        <v>25.918489696020515</v>
      </c>
      <c r="E42">
        <v>25.918489696020515</v>
      </c>
      <c r="F42">
        <v>25.918489696020515</v>
      </c>
      <c r="G42">
        <v>25.918489696020515</v>
      </c>
    </row>
    <row r="43" spans="1:7">
      <c r="A43" t="s">
        <v>67</v>
      </c>
      <c r="B43" t="s">
        <v>504</v>
      </c>
      <c r="C43">
        <v>2017</v>
      </c>
      <c r="D43">
        <v>48.749253058344358</v>
      </c>
      <c r="E43">
        <v>48.749253058344358</v>
      </c>
      <c r="F43">
        <v>48.749253058344358</v>
      </c>
      <c r="G43">
        <v>48.749253058344358</v>
      </c>
    </row>
    <row r="44" spans="1:7">
      <c r="A44" t="s">
        <v>67</v>
      </c>
      <c r="B44" t="s">
        <v>505</v>
      </c>
      <c r="C44">
        <v>2017</v>
      </c>
      <c r="D44">
        <v>25.330221678094638</v>
      </c>
      <c r="E44">
        <v>25.330221678094638</v>
      </c>
      <c r="F44">
        <v>25.330221678094638</v>
      </c>
      <c r="G44">
        <v>25.330221678094638</v>
      </c>
    </row>
    <row r="45" spans="1:7">
      <c r="A45" t="s">
        <v>67</v>
      </c>
      <c r="B45" t="s">
        <v>506</v>
      </c>
      <c r="C45">
        <v>2017</v>
      </c>
      <c r="D45">
        <v>33.129473497618029</v>
      </c>
      <c r="E45">
        <v>33.129473497618029</v>
      </c>
      <c r="F45">
        <v>33.129473497618029</v>
      </c>
      <c r="G45">
        <v>33.129473497618029</v>
      </c>
    </row>
    <row r="46" spans="1:7">
      <c r="A46" t="s">
        <v>67</v>
      </c>
      <c r="B46" t="s">
        <v>507</v>
      </c>
      <c r="C46">
        <v>2017</v>
      </c>
      <c r="D46">
        <v>27.330384342652764</v>
      </c>
      <c r="E46">
        <v>27.330384342652764</v>
      </c>
      <c r="F46">
        <v>27.330384342652764</v>
      </c>
      <c r="G46">
        <v>27.330384342652764</v>
      </c>
    </row>
    <row r="47" spans="1:7">
      <c r="A47" t="s">
        <v>67</v>
      </c>
      <c r="B47" t="s">
        <v>508</v>
      </c>
      <c r="C47">
        <v>2017</v>
      </c>
      <c r="D47">
        <v>24.772223730740976</v>
      </c>
      <c r="E47">
        <v>24.772223730740976</v>
      </c>
      <c r="F47">
        <v>24.772223730740976</v>
      </c>
      <c r="G47">
        <v>24.772223730740976</v>
      </c>
    </row>
    <row r="48" spans="1:7">
      <c r="A48" t="s">
        <v>67</v>
      </c>
      <c r="B48" t="s">
        <v>509</v>
      </c>
      <c r="C48">
        <v>2017</v>
      </c>
      <c r="D48">
        <v>40.211809390208607</v>
      </c>
      <c r="E48">
        <v>40.211809390208607</v>
      </c>
      <c r="F48">
        <v>40.211809390208607</v>
      </c>
      <c r="G48">
        <v>40.211809390208607</v>
      </c>
    </row>
    <row r="49" spans="1:7">
      <c r="A49" t="s">
        <v>67</v>
      </c>
      <c r="B49" t="s">
        <v>510</v>
      </c>
      <c r="C49">
        <v>2017</v>
      </c>
      <c r="D49">
        <v>30.957324181901839</v>
      </c>
      <c r="E49">
        <v>30.957324181901839</v>
      </c>
      <c r="F49">
        <v>30.957324181901839</v>
      </c>
      <c r="G49">
        <v>30.957324181901839</v>
      </c>
    </row>
    <row r="50" spans="1:7">
      <c r="A50" t="s">
        <v>67</v>
      </c>
      <c r="B50" t="s">
        <v>511</v>
      </c>
      <c r="C50">
        <v>2017</v>
      </c>
      <c r="D50">
        <v>34.038834131068334</v>
      </c>
      <c r="E50">
        <v>34.038834131068334</v>
      </c>
      <c r="F50">
        <v>34.038834131068334</v>
      </c>
      <c r="G50">
        <v>34.038834131068334</v>
      </c>
    </row>
    <row r="51" spans="1:7">
      <c r="A51" t="s">
        <v>67</v>
      </c>
      <c r="B51" t="s">
        <v>512</v>
      </c>
      <c r="C51">
        <v>2017</v>
      </c>
      <c r="D51">
        <v>46.498851108982251</v>
      </c>
      <c r="E51">
        <v>46.498851108982251</v>
      </c>
      <c r="F51">
        <v>46.498851108982251</v>
      </c>
      <c r="G51">
        <v>46.498851108982251</v>
      </c>
    </row>
    <row r="52" spans="1:7">
      <c r="A52" t="s">
        <v>67</v>
      </c>
      <c r="B52" t="s">
        <v>513</v>
      </c>
      <c r="C52">
        <v>2017</v>
      </c>
      <c r="D52">
        <v>46.544334727138249</v>
      </c>
      <c r="E52">
        <v>46.544334727138249</v>
      </c>
      <c r="F52">
        <v>46.544334727138249</v>
      </c>
      <c r="G52">
        <v>46.544334727138249</v>
      </c>
    </row>
    <row r="53" spans="1:7">
      <c r="A53" t="s">
        <v>67</v>
      </c>
      <c r="B53" t="s">
        <v>514</v>
      </c>
      <c r="C53">
        <v>2017</v>
      </c>
      <c r="D53">
        <v>25.058365628268675</v>
      </c>
      <c r="E53">
        <v>25.058365628268675</v>
      </c>
      <c r="F53">
        <v>25.058365628268675</v>
      </c>
      <c r="G53">
        <v>25.058365628268675</v>
      </c>
    </row>
    <row r="54" spans="1:7">
      <c r="A54" t="s">
        <v>67</v>
      </c>
      <c r="B54" t="s">
        <v>515</v>
      </c>
      <c r="C54">
        <v>2017</v>
      </c>
      <c r="D54">
        <v>37.314553772234575</v>
      </c>
      <c r="E54">
        <v>37.314553772234575</v>
      </c>
      <c r="F54">
        <v>37.314553772234575</v>
      </c>
      <c r="G54">
        <v>37.314553772234575</v>
      </c>
    </row>
    <row r="55" spans="1:7">
      <c r="A55" t="s">
        <v>67</v>
      </c>
      <c r="B55" t="s">
        <v>516</v>
      </c>
      <c r="C55">
        <v>2017</v>
      </c>
      <c r="D55">
        <v>24.654033291672672</v>
      </c>
      <c r="E55">
        <v>24.654033291672672</v>
      </c>
      <c r="F55">
        <v>24.654033291672672</v>
      </c>
      <c r="G55">
        <v>24.654033291672672</v>
      </c>
    </row>
    <row r="56" spans="1:7">
      <c r="A56" t="s">
        <v>67</v>
      </c>
      <c r="B56" t="s">
        <v>517</v>
      </c>
      <c r="C56">
        <v>2017</v>
      </c>
      <c r="D56">
        <v>42.0350721444781</v>
      </c>
      <c r="E56">
        <v>42.0350721444781</v>
      </c>
      <c r="F56">
        <v>42.0350721444781</v>
      </c>
      <c r="G56">
        <v>42.0350721444781</v>
      </c>
    </row>
    <row r="57" spans="1:7">
      <c r="A57" t="s">
        <v>67</v>
      </c>
      <c r="B57" t="s">
        <v>518</v>
      </c>
      <c r="C57">
        <v>2017</v>
      </c>
      <c r="D57">
        <v>50.466536883443574</v>
      </c>
      <c r="E57">
        <v>50.466536883443574</v>
      </c>
      <c r="F57">
        <v>50.466536883443574</v>
      </c>
      <c r="G57">
        <v>50.466536883443574</v>
      </c>
    </row>
    <row r="58" spans="1:7">
      <c r="A58" t="s">
        <v>67</v>
      </c>
      <c r="B58" t="s">
        <v>519</v>
      </c>
      <c r="C58">
        <v>2017</v>
      </c>
      <c r="D58">
        <v>33.551388698053081</v>
      </c>
      <c r="E58">
        <v>33.551388698053081</v>
      </c>
      <c r="F58">
        <v>33.551388698053081</v>
      </c>
      <c r="G58">
        <v>33.551388698053081</v>
      </c>
    </row>
    <row r="59" spans="1:7">
      <c r="A59" t="s">
        <v>67</v>
      </c>
      <c r="B59" t="s">
        <v>501</v>
      </c>
      <c r="C59">
        <v>2018</v>
      </c>
      <c r="D59">
        <v>54.825176351949438</v>
      </c>
      <c r="E59">
        <v>54.825176351949438</v>
      </c>
      <c r="F59">
        <v>54.825176351949438</v>
      </c>
      <c r="G59">
        <v>54.825176351949438</v>
      </c>
    </row>
    <row r="60" spans="1:7">
      <c r="A60" t="s">
        <v>67</v>
      </c>
      <c r="B60" t="s">
        <v>502</v>
      </c>
      <c r="C60">
        <v>2018</v>
      </c>
      <c r="D60">
        <v>31.261736556121576</v>
      </c>
      <c r="E60">
        <v>31.261736556121576</v>
      </c>
      <c r="F60">
        <v>31.261736556121576</v>
      </c>
      <c r="G60">
        <v>31.261736556121576</v>
      </c>
    </row>
    <row r="61" spans="1:7">
      <c r="A61" t="s">
        <v>67</v>
      </c>
      <c r="B61" t="s">
        <v>503</v>
      </c>
      <c r="C61">
        <v>2018</v>
      </c>
      <c r="D61">
        <v>25.945912552025987</v>
      </c>
      <c r="E61">
        <v>25.945912552025987</v>
      </c>
      <c r="F61">
        <v>25.945912552025987</v>
      </c>
      <c r="G61">
        <v>25.945912552025987</v>
      </c>
    </row>
    <row r="62" spans="1:7">
      <c r="A62" t="s">
        <v>67</v>
      </c>
      <c r="B62" t="s">
        <v>504</v>
      </c>
      <c r="C62">
        <v>2018</v>
      </c>
      <c r="D62">
        <v>49.672396954742496</v>
      </c>
      <c r="E62">
        <v>49.672396954742496</v>
      </c>
      <c r="F62">
        <v>49.672396954742496</v>
      </c>
      <c r="G62">
        <v>49.672396954742496</v>
      </c>
    </row>
    <row r="63" spans="1:7">
      <c r="A63" t="s">
        <v>67</v>
      </c>
      <c r="B63" t="s">
        <v>505</v>
      </c>
      <c r="C63">
        <v>2018</v>
      </c>
      <c r="D63">
        <v>25.86966961899142</v>
      </c>
      <c r="E63">
        <v>25.86966961899142</v>
      </c>
      <c r="F63">
        <v>25.86966961899142</v>
      </c>
      <c r="G63">
        <v>25.86966961899142</v>
      </c>
    </row>
    <row r="64" spans="1:7">
      <c r="A64" t="s">
        <v>67</v>
      </c>
      <c r="B64" t="s">
        <v>506</v>
      </c>
      <c r="C64">
        <v>2018</v>
      </c>
      <c r="D64">
        <v>33.427494537531274</v>
      </c>
      <c r="E64">
        <v>33.427494537531274</v>
      </c>
      <c r="F64">
        <v>33.427494537531274</v>
      </c>
      <c r="G64">
        <v>33.427494537531274</v>
      </c>
    </row>
    <row r="65" spans="1:7">
      <c r="A65" t="s">
        <v>67</v>
      </c>
      <c r="B65" t="s">
        <v>507</v>
      </c>
      <c r="C65">
        <v>2018</v>
      </c>
      <c r="D65">
        <v>27.253457851798693</v>
      </c>
      <c r="E65">
        <v>27.253457851798693</v>
      </c>
      <c r="F65">
        <v>27.253457851798693</v>
      </c>
      <c r="G65">
        <v>27.253457851798693</v>
      </c>
    </row>
    <row r="66" spans="1:7">
      <c r="A66" t="s">
        <v>67</v>
      </c>
      <c r="B66" t="s">
        <v>508</v>
      </c>
      <c r="C66">
        <v>2018</v>
      </c>
      <c r="D66">
        <v>25.08108014948953</v>
      </c>
      <c r="E66">
        <v>25.08108014948953</v>
      </c>
      <c r="F66">
        <v>25.08108014948953</v>
      </c>
      <c r="G66">
        <v>25.08108014948953</v>
      </c>
    </row>
    <row r="67" spans="1:7">
      <c r="A67" t="s">
        <v>67</v>
      </c>
      <c r="B67" t="s">
        <v>509</v>
      </c>
      <c r="C67">
        <v>2018</v>
      </c>
      <c r="D67">
        <v>39.485652787006508</v>
      </c>
      <c r="E67">
        <v>39.485652787006508</v>
      </c>
      <c r="F67">
        <v>39.485652787006508</v>
      </c>
      <c r="G67">
        <v>39.485652787006508</v>
      </c>
    </row>
    <row r="68" spans="1:7">
      <c r="A68" t="s">
        <v>67</v>
      </c>
      <c r="B68" t="s">
        <v>510</v>
      </c>
      <c r="C68">
        <v>2018</v>
      </c>
      <c r="D68">
        <v>32.494209071239887</v>
      </c>
      <c r="E68">
        <v>32.494209071239887</v>
      </c>
      <c r="F68">
        <v>32.494209071239887</v>
      </c>
      <c r="G68">
        <v>32.494209071239887</v>
      </c>
    </row>
    <row r="69" spans="1:7">
      <c r="A69" t="s">
        <v>67</v>
      </c>
      <c r="B69" t="s">
        <v>511</v>
      </c>
      <c r="C69">
        <v>2018</v>
      </c>
      <c r="D69">
        <v>34.008703471348156</v>
      </c>
      <c r="E69">
        <v>34.008703471348156</v>
      </c>
      <c r="F69">
        <v>34.008703471348156</v>
      </c>
      <c r="G69">
        <v>34.008703471348156</v>
      </c>
    </row>
    <row r="70" spans="1:7">
      <c r="A70" t="s">
        <v>67</v>
      </c>
      <c r="B70" t="s">
        <v>512</v>
      </c>
      <c r="C70">
        <v>2018</v>
      </c>
      <c r="D70">
        <v>46.498347356178726</v>
      </c>
      <c r="E70">
        <v>46.498347356178726</v>
      </c>
      <c r="F70">
        <v>46.498347356178726</v>
      </c>
      <c r="G70">
        <v>46.498347356178726</v>
      </c>
    </row>
    <row r="71" spans="1:7">
      <c r="A71" t="s">
        <v>67</v>
      </c>
      <c r="B71" t="s">
        <v>513</v>
      </c>
      <c r="C71">
        <v>2018</v>
      </c>
      <c r="D71">
        <v>47.042100549606928</v>
      </c>
      <c r="E71">
        <v>47.042100549606928</v>
      </c>
      <c r="F71">
        <v>47.042100549606928</v>
      </c>
      <c r="G71">
        <v>47.042100549606928</v>
      </c>
    </row>
    <row r="72" spans="1:7">
      <c r="A72" t="s">
        <v>67</v>
      </c>
      <c r="B72" t="s">
        <v>514</v>
      </c>
      <c r="C72">
        <v>2018</v>
      </c>
      <c r="D72">
        <v>26.073341708867051</v>
      </c>
      <c r="E72">
        <v>26.073341708867051</v>
      </c>
      <c r="F72">
        <v>26.073341708867051</v>
      </c>
      <c r="G72">
        <v>26.073341708867051</v>
      </c>
    </row>
    <row r="73" spans="1:7">
      <c r="A73" t="s">
        <v>67</v>
      </c>
      <c r="B73" t="s">
        <v>515</v>
      </c>
      <c r="C73">
        <v>2018</v>
      </c>
      <c r="D73">
        <v>37.230628033854671</v>
      </c>
      <c r="E73">
        <v>37.230628033854671</v>
      </c>
      <c r="F73">
        <v>37.230628033854671</v>
      </c>
      <c r="G73">
        <v>37.230628033854671</v>
      </c>
    </row>
    <row r="74" spans="1:7">
      <c r="A74" t="s">
        <v>67</v>
      </c>
      <c r="B74" t="s">
        <v>516</v>
      </c>
      <c r="C74">
        <v>2018</v>
      </c>
      <c r="D74">
        <v>24.902332218551848</v>
      </c>
      <c r="E74">
        <v>24.902332218551848</v>
      </c>
      <c r="F74">
        <v>24.902332218551848</v>
      </c>
      <c r="G74">
        <v>24.902332218551848</v>
      </c>
    </row>
    <row r="75" spans="1:7">
      <c r="A75" t="s">
        <v>67</v>
      </c>
      <c r="B75" t="s">
        <v>517</v>
      </c>
      <c r="C75">
        <v>2018</v>
      </c>
      <c r="D75">
        <v>42.667512716743971</v>
      </c>
      <c r="E75">
        <v>42.667512716743971</v>
      </c>
      <c r="F75">
        <v>42.667512716743971</v>
      </c>
      <c r="G75">
        <v>42.667512716743971</v>
      </c>
    </row>
    <row r="76" spans="1:7">
      <c r="A76" t="s">
        <v>67</v>
      </c>
      <c r="B76" t="s">
        <v>518</v>
      </c>
      <c r="C76">
        <v>2018</v>
      </c>
      <c r="D76">
        <v>50.999595570811842</v>
      </c>
      <c r="E76">
        <v>50.999595570811842</v>
      </c>
      <c r="F76">
        <v>50.999595570811842</v>
      </c>
      <c r="G76">
        <v>50.999595570811842</v>
      </c>
    </row>
    <row r="77" spans="1:7">
      <c r="A77" t="s">
        <v>67</v>
      </c>
      <c r="B77" t="s">
        <v>519</v>
      </c>
      <c r="C77">
        <v>2018</v>
      </c>
      <c r="D77">
        <v>34.442299216057528</v>
      </c>
      <c r="E77">
        <v>34.442299216057528</v>
      </c>
      <c r="F77">
        <v>34.442299216057528</v>
      </c>
      <c r="G77">
        <v>34.442299216057528</v>
      </c>
    </row>
    <row r="78" spans="1:7">
      <c r="A78" t="s">
        <v>67</v>
      </c>
      <c r="B78" t="s">
        <v>501</v>
      </c>
      <c r="C78">
        <v>2019</v>
      </c>
      <c r="D78">
        <v>55.546408377434162</v>
      </c>
      <c r="E78">
        <v>55.546408377434162</v>
      </c>
      <c r="F78">
        <v>55.546408377434162</v>
      </c>
      <c r="G78">
        <v>55.546408377434162</v>
      </c>
    </row>
    <row r="79" spans="1:7">
      <c r="A79" t="s">
        <v>67</v>
      </c>
      <c r="B79" t="s">
        <v>502</v>
      </c>
      <c r="C79">
        <v>2019</v>
      </c>
      <c r="D79">
        <v>31.745936266517319</v>
      </c>
      <c r="E79">
        <v>31.745936266517319</v>
      </c>
      <c r="F79">
        <v>31.745936266517319</v>
      </c>
      <c r="G79">
        <v>31.745936266517319</v>
      </c>
    </row>
    <row r="80" spans="1:7">
      <c r="A80" t="s">
        <v>67</v>
      </c>
      <c r="B80" t="s">
        <v>503</v>
      </c>
      <c r="C80">
        <v>2019</v>
      </c>
      <c r="D80">
        <v>25.976042928115831</v>
      </c>
      <c r="E80">
        <v>25.976042928115831</v>
      </c>
      <c r="F80">
        <v>25.976042928115831</v>
      </c>
      <c r="G80">
        <v>25.976042928115831</v>
      </c>
    </row>
    <row r="81" spans="1:7">
      <c r="A81" t="s">
        <v>67</v>
      </c>
      <c r="B81" t="s">
        <v>504</v>
      </c>
      <c r="C81">
        <v>2019</v>
      </c>
      <c r="D81">
        <v>51.358943080344226</v>
      </c>
      <c r="E81">
        <v>51.358943080344226</v>
      </c>
      <c r="F81">
        <v>51.358943080344226</v>
      </c>
      <c r="G81">
        <v>51.358943080344226</v>
      </c>
    </row>
    <row r="82" spans="1:7">
      <c r="A82" t="s">
        <v>67</v>
      </c>
      <c r="B82" t="s">
        <v>505</v>
      </c>
      <c r="C82">
        <v>2019</v>
      </c>
      <c r="D82">
        <v>26.40755554750082</v>
      </c>
      <c r="E82">
        <v>26.40755554750082</v>
      </c>
      <c r="F82">
        <v>26.40755554750082</v>
      </c>
      <c r="G82">
        <v>26.40755554750082</v>
      </c>
    </row>
    <row r="83" spans="1:7">
      <c r="A83" t="s">
        <v>67</v>
      </c>
      <c r="B83" t="s">
        <v>506</v>
      </c>
      <c r="C83">
        <v>2019</v>
      </c>
      <c r="D83">
        <v>33.770469333362534</v>
      </c>
      <c r="E83">
        <v>33.770469333362534</v>
      </c>
      <c r="F83">
        <v>33.770469333362534</v>
      </c>
      <c r="G83">
        <v>33.770469333362534</v>
      </c>
    </row>
    <row r="84" spans="1:7">
      <c r="A84" t="s">
        <v>67</v>
      </c>
      <c r="B84" t="s">
        <v>507</v>
      </c>
      <c r="C84">
        <v>2019</v>
      </c>
      <c r="D84">
        <v>27.177974283398083</v>
      </c>
      <c r="E84">
        <v>27.177974283398083</v>
      </c>
      <c r="F84">
        <v>27.177974283398083</v>
      </c>
      <c r="G84">
        <v>27.177974283398083</v>
      </c>
    </row>
    <row r="85" spans="1:7">
      <c r="A85" t="s">
        <v>67</v>
      </c>
      <c r="B85" t="s">
        <v>508</v>
      </c>
      <c r="C85">
        <v>2019</v>
      </c>
      <c r="D85">
        <v>25.389267184467482</v>
      </c>
      <c r="E85">
        <v>25.389267184467482</v>
      </c>
      <c r="F85">
        <v>25.389267184467482</v>
      </c>
      <c r="G85">
        <v>25.389267184467482</v>
      </c>
    </row>
    <row r="86" spans="1:7">
      <c r="A86" t="s">
        <v>67</v>
      </c>
      <c r="B86" t="s">
        <v>509</v>
      </c>
      <c r="C86">
        <v>2019</v>
      </c>
      <c r="D86">
        <v>39.419036376941818</v>
      </c>
      <c r="E86">
        <v>39.419036376941818</v>
      </c>
      <c r="F86">
        <v>39.419036376941818</v>
      </c>
      <c r="G86">
        <v>39.419036376941818</v>
      </c>
    </row>
    <row r="87" spans="1:7">
      <c r="A87" t="s">
        <v>67</v>
      </c>
      <c r="B87" t="s">
        <v>510</v>
      </c>
      <c r="C87">
        <v>2019</v>
      </c>
      <c r="D87">
        <v>34.177221902331546</v>
      </c>
      <c r="E87">
        <v>34.177221902331546</v>
      </c>
      <c r="F87">
        <v>34.177221902331546</v>
      </c>
      <c r="G87">
        <v>34.177221902331546</v>
      </c>
    </row>
    <row r="88" spans="1:7">
      <c r="A88" t="s">
        <v>67</v>
      </c>
      <c r="B88" t="s">
        <v>511</v>
      </c>
      <c r="C88">
        <v>2019</v>
      </c>
      <c r="D88">
        <v>34.022091704036754</v>
      </c>
      <c r="E88">
        <v>34.022091704036754</v>
      </c>
      <c r="F88">
        <v>34.022091704036754</v>
      </c>
      <c r="G88">
        <v>34.022091704036754</v>
      </c>
    </row>
    <row r="89" spans="1:7">
      <c r="A89" t="s">
        <v>67</v>
      </c>
      <c r="B89" t="s">
        <v>512</v>
      </c>
      <c r="C89">
        <v>2019</v>
      </c>
      <c r="D89">
        <v>46.526670884540131</v>
      </c>
      <c r="E89">
        <v>46.526670884540131</v>
      </c>
      <c r="F89">
        <v>46.526670884540131</v>
      </c>
      <c r="G89">
        <v>46.526670884540131</v>
      </c>
    </row>
    <row r="90" spans="1:7">
      <c r="A90" t="s">
        <v>67</v>
      </c>
      <c r="B90" t="s">
        <v>513</v>
      </c>
      <c r="C90">
        <v>2019</v>
      </c>
      <c r="D90">
        <v>48.12291378128635</v>
      </c>
      <c r="E90">
        <v>48.12291378128635</v>
      </c>
      <c r="F90">
        <v>48.12291378128635</v>
      </c>
      <c r="G90">
        <v>48.12291378128635</v>
      </c>
    </row>
    <row r="91" spans="1:7">
      <c r="A91" t="s">
        <v>67</v>
      </c>
      <c r="B91" t="s">
        <v>514</v>
      </c>
      <c r="C91">
        <v>2019</v>
      </c>
      <c r="D91">
        <v>27.188229493230381</v>
      </c>
      <c r="E91">
        <v>27.188229493230381</v>
      </c>
      <c r="F91">
        <v>27.188229493230381</v>
      </c>
      <c r="G91">
        <v>27.188229493230381</v>
      </c>
    </row>
    <row r="92" spans="1:7">
      <c r="A92" t="s">
        <v>67</v>
      </c>
      <c r="B92" t="s">
        <v>515</v>
      </c>
      <c r="C92">
        <v>2019</v>
      </c>
      <c r="D92">
        <v>37.16693064972312</v>
      </c>
      <c r="E92">
        <v>37.16693064972312</v>
      </c>
      <c r="F92">
        <v>37.16693064972312</v>
      </c>
      <c r="G92">
        <v>37.16693064972312</v>
      </c>
    </row>
    <row r="93" spans="1:7">
      <c r="A93" t="s">
        <v>67</v>
      </c>
      <c r="B93" t="s">
        <v>516</v>
      </c>
      <c r="C93">
        <v>2019</v>
      </c>
      <c r="D93">
        <v>25.046433737958594</v>
      </c>
      <c r="E93">
        <v>25.046433737958594</v>
      </c>
      <c r="F93">
        <v>25.046433737958594</v>
      </c>
      <c r="G93">
        <v>25.046433737958594</v>
      </c>
    </row>
    <row r="94" spans="1:7">
      <c r="A94" t="s">
        <v>67</v>
      </c>
      <c r="B94" t="s">
        <v>517</v>
      </c>
      <c r="C94">
        <v>2019</v>
      </c>
      <c r="D94">
        <v>43.306324210528807</v>
      </c>
      <c r="E94">
        <v>43.306324210528807</v>
      </c>
      <c r="F94">
        <v>43.306324210528807</v>
      </c>
      <c r="G94">
        <v>43.306324210528807</v>
      </c>
    </row>
    <row r="95" spans="1:7">
      <c r="A95" t="s">
        <v>67</v>
      </c>
      <c r="B95" t="s">
        <v>518</v>
      </c>
      <c r="C95">
        <v>2019</v>
      </c>
      <c r="D95">
        <v>51.470017540386436</v>
      </c>
      <c r="E95">
        <v>51.470017540386436</v>
      </c>
      <c r="F95">
        <v>51.470017540386436</v>
      </c>
      <c r="G95">
        <v>51.470017540386436</v>
      </c>
    </row>
    <row r="96" spans="1:7">
      <c r="A96" t="s">
        <v>67</v>
      </c>
      <c r="B96" t="s">
        <v>519</v>
      </c>
      <c r="C96">
        <v>2019</v>
      </c>
      <c r="D96">
        <v>35.320784006793417</v>
      </c>
      <c r="E96">
        <v>35.320784006793417</v>
      </c>
      <c r="F96">
        <v>35.320784006793417</v>
      </c>
      <c r="G96">
        <v>35.320784006793417</v>
      </c>
    </row>
    <row r="97" spans="1:7">
      <c r="A97" t="s">
        <v>67</v>
      </c>
      <c r="B97" t="s">
        <v>501</v>
      </c>
      <c r="C97">
        <v>2020</v>
      </c>
      <c r="D97">
        <v>56.283321081147967</v>
      </c>
      <c r="E97">
        <v>56.283321081147967</v>
      </c>
      <c r="F97">
        <v>56.283321081147967</v>
      </c>
      <c r="G97">
        <v>56.283321081147967</v>
      </c>
    </row>
    <row r="98" spans="1:7">
      <c r="A98" t="s">
        <v>67</v>
      </c>
      <c r="B98" t="s">
        <v>502</v>
      </c>
      <c r="C98">
        <v>2020</v>
      </c>
      <c r="D98">
        <v>32.224603362265867</v>
      </c>
      <c r="E98">
        <v>32.224603362265867</v>
      </c>
      <c r="F98">
        <v>32.224603362265867</v>
      </c>
      <c r="G98">
        <v>32.224603362265867</v>
      </c>
    </row>
    <row r="99" spans="1:7">
      <c r="A99" t="s">
        <v>67</v>
      </c>
      <c r="B99" t="s">
        <v>503</v>
      </c>
      <c r="C99">
        <v>2020</v>
      </c>
      <c r="D99">
        <v>26.046054724797177</v>
      </c>
      <c r="E99">
        <v>26.046054724797177</v>
      </c>
      <c r="F99">
        <v>26.046054724797177</v>
      </c>
      <c r="G99">
        <v>26.046054724797177</v>
      </c>
    </row>
    <row r="100" spans="1:7">
      <c r="A100" t="s">
        <v>67</v>
      </c>
      <c r="B100" t="s">
        <v>504</v>
      </c>
      <c r="C100">
        <v>2020</v>
      </c>
      <c r="D100">
        <v>53.875979800591438</v>
      </c>
      <c r="E100">
        <v>53.875979800591438</v>
      </c>
      <c r="F100">
        <v>53.875979800591438</v>
      </c>
      <c r="G100">
        <v>53.875979800591438</v>
      </c>
    </row>
    <row r="101" spans="1:7">
      <c r="A101" t="s">
        <v>67</v>
      </c>
      <c r="B101" t="s">
        <v>505</v>
      </c>
      <c r="C101">
        <v>2020</v>
      </c>
      <c r="D101">
        <v>26.934526746135166</v>
      </c>
      <c r="E101">
        <v>26.934526746135166</v>
      </c>
      <c r="F101">
        <v>26.934526746135166</v>
      </c>
      <c r="G101">
        <v>26.934526746135166</v>
      </c>
    </row>
    <row r="102" spans="1:7">
      <c r="A102" t="s">
        <v>67</v>
      </c>
      <c r="B102" t="s">
        <v>506</v>
      </c>
      <c r="C102">
        <v>2020</v>
      </c>
      <c r="D102">
        <v>34.032671197587973</v>
      </c>
      <c r="E102">
        <v>34.032671197587973</v>
      </c>
      <c r="F102">
        <v>34.032671197587973</v>
      </c>
      <c r="G102">
        <v>34.032671197587973</v>
      </c>
    </row>
    <row r="103" spans="1:7">
      <c r="A103" t="s">
        <v>67</v>
      </c>
      <c r="B103" t="s">
        <v>507</v>
      </c>
      <c r="C103">
        <v>2020</v>
      </c>
      <c r="D103">
        <v>27.092794539904396</v>
      </c>
      <c r="E103">
        <v>27.092794539904396</v>
      </c>
      <c r="F103">
        <v>27.092794539904396</v>
      </c>
      <c r="G103">
        <v>27.092794539904396</v>
      </c>
    </row>
    <row r="104" spans="1:7">
      <c r="A104" t="s">
        <v>67</v>
      </c>
      <c r="B104" t="s">
        <v>508</v>
      </c>
      <c r="C104">
        <v>2020</v>
      </c>
      <c r="D104">
        <v>25.704630029442594</v>
      </c>
      <c r="E104">
        <v>25.704630029442594</v>
      </c>
      <c r="F104">
        <v>25.704630029442594</v>
      </c>
      <c r="G104">
        <v>25.704630029442594</v>
      </c>
    </row>
    <row r="105" spans="1:7">
      <c r="A105" t="s">
        <v>67</v>
      </c>
      <c r="B105" t="s">
        <v>509</v>
      </c>
      <c r="C105">
        <v>2020</v>
      </c>
      <c r="D105">
        <v>41.202431903723557</v>
      </c>
      <c r="E105">
        <v>41.202431903723557</v>
      </c>
      <c r="F105">
        <v>41.202431903723557</v>
      </c>
      <c r="G105">
        <v>41.202431903723557</v>
      </c>
    </row>
    <row r="106" spans="1:7">
      <c r="A106" t="s">
        <v>67</v>
      </c>
      <c r="B106" t="s">
        <v>510</v>
      </c>
      <c r="C106">
        <v>2020</v>
      </c>
      <c r="D106">
        <v>35.644353719801593</v>
      </c>
      <c r="E106">
        <v>35.644353719801593</v>
      </c>
      <c r="F106">
        <v>35.644353719801593</v>
      </c>
      <c r="G106">
        <v>35.644353719801593</v>
      </c>
    </row>
    <row r="107" spans="1:7">
      <c r="A107" t="s">
        <v>67</v>
      </c>
      <c r="B107" t="s">
        <v>511</v>
      </c>
      <c r="C107">
        <v>2020</v>
      </c>
      <c r="D107">
        <v>34.068058815360892</v>
      </c>
      <c r="E107">
        <v>34.068058815360892</v>
      </c>
      <c r="F107">
        <v>34.068058815360892</v>
      </c>
      <c r="G107">
        <v>34.068058815360892</v>
      </c>
    </row>
    <row r="108" spans="1:7">
      <c r="A108" t="s">
        <v>67</v>
      </c>
      <c r="B108" t="s">
        <v>512</v>
      </c>
      <c r="C108">
        <v>2020</v>
      </c>
      <c r="D108">
        <v>46.544937487338053</v>
      </c>
      <c r="E108">
        <v>46.544937487338053</v>
      </c>
      <c r="F108">
        <v>46.544937487338053</v>
      </c>
      <c r="G108">
        <v>46.544937487338053</v>
      </c>
    </row>
    <row r="109" spans="1:7">
      <c r="A109" t="s">
        <v>67</v>
      </c>
      <c r="B109" t="s">
        <v>513</v>
      </c>
      <c r="C109">
        <v>2020</v>
      </c>
      <c r="D109">
        <v>49.86335670717007</v>
      </c>
      <c r="E109">
        <v>49.86335670717007</v>
      </c>
      <c r="F109">
        <v>49.86335670717007</v>
      </c>
      <c r="G109">
        <v>49.86335670717007</v>
      </c>
    </row>
    <row r="110" spans="1:7">
      <c r="A110" t="s">
        <v>67</v>
      </c>
      <c r="B110" t="s">
        <v>514</v>
      </c>
      <c r="C110">
        <v>2020</v>
      </c>
      <c r="D110">
        <v>29.166058354178865</v>
      </c>
      <c r="E110">
        <v>29.166058354178865</v>
      </c>
      <c r="F110">
        <v>29.166058354178865</v>
      </c>
      <c r="G110">
        <v>29.166058354178865</v>
      </c>
    </row>
    <row r="111" spans="1:7">
      <c r="A111" t="s">
        <v>67</v>
      </c>
      <c r="B111" t="s">
        <v>515</v>
      </c>
      <c r="C111">
        <v>2020</v>
      </c>
      <c r="D111">
        <v>37.765231341229722</v>
      </c>
      <c r="E111">
        <v>37.765231341229722</v>
      </c>
      <c r="F111">
        <v>37.765231341229722</v>
      </c>
      <c r="G111">
        <v>37.765231341229722</v>
      </c>
    </row>
    <row r="112" spans="1:7">
      <c r="A112" t="s">
        <v>67</v>
      </c>
      <c r="B112" t="s">
        <v>516</v>
      </c>
      <c r="C112">
        <v>2020</v>
      </c>
      <c r="D112">
        <v>26.10891295654298</v>
      </c>
      <c r="E112">
        <v>26.10891295654298</v>
      </c>
      <c r="F112">
        <v>26.10891295654298</v>
      </c>
      <c r="G112">
        <v>26.10891295654298</v>
      </c>
    </row>
    <row r="113" spans="1:7">
      <c r="A113" t="s">
        <v>67</v>
      </c>
      <c r="B113" t="s">
        <v>517</v>
      </c>
      <c r="C113">
        <v>2020</v>
      </c>
      <c r="D113">
        <v>43.946883067473266</v>
      </c>
      <c r="E113">
        <v>43.946883067473266</v>
      </c>
      <c r="F113">
        <v>43.946883067473266</v>
      </c>
      <c r="G113">
        <v>43.946883067473266</v>
      </c>
    </row>
    <row r="114" spans="1:7">
      <c r="A114" t="s">
        <v>67</v>
      </c>
      <c r="B114" t="s">
        <v>518</v>
      </c>
      <c r="C114">
        <v>2020</v>
      </c>
      <c r="D114">
        <v>52.155815312836857</v>
      </c>
      <c r="E114">
        <v>52.155815312836857</v>
      </c>
      <c r="F114">
        <v>52.155815312836857</v>
      </c>
      <c r="G114">
        <v>52.155815312836857</v>
      </c>
    </row>
    <row r="115" spans="1:7">
      <c r="A115" t="s">
        <v>67</v>
      </c>
      <c r="B115" t="s">
        <v>519</v>
      </c>
      <c r="C115">
        <v>2020</v>
      </c>
      <c r="D115">
        <v>36.169592536637971</v>
      </c>
      <c r="E115">
        <v>36.169592536637971</v>
      </c>
      <c r="F115">
        <v>36.169592536637971</v>
      </c>
      <c r="G115">
        <v>36.169592536637971</v>
      </c>
    </row>
    <row r="116" spans="1:7">
      <c r="A116" t="s">
        <v>67</v>
      </c>
      <c r="B116" t="s">
        <v>501</v>
      </c>
      <c r="C116">
        <v>2060</v>
      </c>
      <c r="D116">
        <v>45</v>
      </c>
      <c r="E116">
        <v>36</v>
      </c>
      <c r="F116">
        <v>40.5</v>
      </c>
      <c r="G116">
        <v>45</v>
      </c>
    </row>
    <row r="117" spans="1:7">
      <c r="A117" t="s">
        <v>67</v>
      </c>
      <c r="B117" t="s">
        <v>502</v>
      </c>
      <c r="C117">
        <v>2060</v>
      </c>
      <c r="D117">
        <v>50</v>
      </c>
      <c r="E117">
        <v>40</v>
      </c>
      <c r="F117">
        <v>45</v>
      </c>
      <c r="G117">
        <v>50</v>
      </c>
    </row>
    <row r="118" spans="1:7">
      <c r="A118" t="s">
        <v>67</v>
      </c>
      <c r="B118" t="s">
        <v>503</v>
      </c>
      <c r="C118">
        <v>2060</v>
      </c>
      <c r="D118">
        <v>50</v>
      </c>
      <c r="E118">
        <v>40</v>
      </c>
      <c r="F118">
        <v>45</v>
      </c>
      <c r="G118">
        <v>50</v>
      </c>
    </row>
    <row r="119" spans="1:7">
      <c r="A119" t="s">
        <v>67</v>
      </c>
      <c r="B119" t="s">
        <v>504</v>
      </c>
      <c r="C119">
        <v>2060</v>
      </c>
      <c r="D119">
        <v>62</v>
      </c>
      <c r="E119">
        <v>49.6</v>
      </c>
      <c r="F119">
        <v>55.800000000000004</v>
      </c>
      <c r="G119">
        <v>62</v>
      </c>
    </row>
    <row r="120" spans="1:7">
      <c r="A120" t="s">
        <v>67</v>
      </c>
      <c r="B120" t="s">
        <v>505</v>
      </c>
      <c r="C120">
        <v>2060</v>
      </c>
      <c r="D120">
        <v>45</v>
      </c>
      <c r="E120">
        <v>36</v>
      </c>
      <c r="F120">
        <v>40.5</v>
      </c>
      <c r="G120">
        <v>45</v>
      </c>
    </row>
    <row r="121" spans="1:7">
      <c r="A121" t="s">
        <v>67</v>
      </c>
      <c r="B121" t="s">
        <v>506</v>
      </c>
      <c r="C121">
        <v>2060</v>
      </c>
      <c r="D121">
        <v>50</v>
      </c>
      <c r="E121">
        <v>40</v>
      </c>
      <c r="F121">
        <v>45</v>
      </c>
      <c r="G121">
        <v>50</v>
      </c>
    </row>
    <row r="122" spans="1:7">
      <c r="A122" t="s">
        <v>67</v>
      </c>
      <c r="B122" t="s">
        <v>507</v>
      </c>
      <c r="C122">
        <v>2060</v>
      </c>
      <c r="D122">
        <v>62</v>
      </c>
      <c r="E122">
        <v>49.6</v>
      </c>
      <c r="F122">
        <v>55.800000000000004</v>
      </c>
      <c r="G122">
        <v>62</v>
      </c>
    </row>
    <row r="123" spans="1:7">
      <c r="A123" t="s">
        <v>67</v>
      </c>
      <c r="B123" t="s">
        <v>508</v>
      </c>
      <c r="C123">
        <v>2060</v>
      </c>
      <c r="D123">
        <v>45</v>
      </c>
      <c r="E123">
        <v>36</v>
      </c>
      <c r="F123">
        <v>40.5</v>
      </c>
      <c r="G123">
        <v>45</v>
      </c>
    </row>
    <row r="124" spans="1:7">
      <c r="A124" t="s">
        <v>67</v>
      </c>
      <c r="B124" t="s">
        <v>509</v>
      </c>
      <c r="C124">
        <v>2060</v>
      </c>
      <c r="D124">
        <v>62</v>
      </c>
      <c r="E124">
        <v>49.6</v>
      </c>
      <c r="F124">
        <v>55.800000000000004</v>
      </c>
      <c r="G124">
        <v>62</v>
      </c>
    </row>
    <row r="125" spans="1:7">
      <c r="A125" t="s">
        <v>67</v>
      </c>
      <c r="B125" t="s">
        <v>510</v>
      </c>
      <c r="C125">
        <v>2060</v>
      </c>
      <c r="D125">
        <v>45</v>
      </c>
      <c r="E125">
        <v>36</v>
      </c>
      <c r="F125">
        <v>40.5</v>
      </c>
      <c r="G125">
        <v>45</v>
      </c>
    </row>
    <row r="126" spans="1:7">
      <c r="A126" t="s">
        <v>67</v>
      </c>
      <c r="B126" t="s">
        <v>511</v>
      </c>
      <c r="C126">
        <v>2060</v>
      </c>
      <c r="D126">
        <v>45</v>
      </c>
      <c r="E126">
        <v>36</v>
      </c>
      <c r="F126">
        <v>40.5</v>
      </c>
      <c r="G126">
        <v>45</v>
      </c>
    </row>
    <row r="127" spans="1:7">
      <c r="A127" t="s">
        <v>67</v>
      </c>
      <c r="B127" t="s">
        <v>512</v>
      </c>
      <c r="C127">
        <v>2060</v>
      </c>
      <c r="D127">
        <v>45</v>
      </c>
      <c r="E127">
        <v>36</v>
      </c>
      <c r="F127">
        <v>40.5</v>
      </c>
      <c r="G127">
        <v>45</v>
      </c>
    </row>
    <row r="128" spans="1:7">
      <c r="A128" t="s">
        <v>67</v>
      </c>
      <c r="B128" t="s">
        <v>513</v>
      </c>
      <c r="C128">
        <v>2060</v>
      </c>
      <c r="D128">
        <v>62</v>
      </c>
      <c r="E128">
        <v>49.6</v>
      </c>
      <c r="F128">
        <v>55.800000000000004</v>
      </c>
      <c r="G128">
        <v>62</v>
      </c>
    </row>
    <row r="129" spans="1:7">
      <c r="A129" t="s">
        <v>67</v>
      </c>
      <c r="B129" t="s">
        <v>514</v>
      </c>
      <c r="C129">
        <v>2060</v>
      </c>
      <c r="D129">
        <v>62</v>
      </c>
      <c r="E129">
        <v>49.6</v>
      </c>
      <c r="F129">
        <v>55.800000000000004</v>
      </c>
      <c r="G129">
        <v>62</v>
      </c>
    </row>
    <row r="130" spans="1:7">
      <c r="A130" t="s">
        <v>67</v>
      </c>
      <c r="B130" t="s">
        <v>515</v>
      </c>
      <c r="C130">
        <v>2060</v>
      </c>
      <c r="D130">
        <v>62</v>
      </c>
      <c r="E130">
        <v>49.6</v>
      </c>
      <c r="F130">
        <v>55.800000000000004</v>
      </c>
      <c r="G130">
        <v>62</v>
      </c>
    </row>
    <row r="131" spans="1:7">
      <c r="A131" t="s">
        <v>67</v>
      </c>
      <c r="B131" t="s">
        <v>516</v>
      </c>
      <c r="C131">
        <v>2060</v>
      </c>
      <c r="D131">
        <v>40</v>
      </c>
      <c r="E131">
        <v>32</v>
      </c>
      <c r="F131">
        <v>36</v>
      </c>
      <c r="G131">
        <v>40</v>
      </c>
    </row>
    <row r="132" spans="1:7">
      <c r="A132" t="s">
        <v>67</v>
      </c>
      <c r="B132" t="s">
        <v>517</v>
      </c>
      <c r="C132">
        <v>2060</v>
      </c>
      <c r="D132">
        <v>45</v>
      </c>
      <c r="E132">
        <v>36</v>
      </c>
      <c r="F132">
        <v>40.5</v>
      </c>
      <c r="G132">
        <v>45</v>
      </c>
    </row>
    <row r="133" spans="1:7">
      <c r="A133" t="s">
        <v>67</v>
      </c>
      <c r="B133" t="s">
        <v>518</v>
      </c>
      <c r="C133">
        <v>2060</v>
      </c>
      <c r="D133">
        <v>62</v>
      </c>
      <c r="E133">
        <v>49.6</v>
      </c>
      <c r="F133">
        <v>55.800000000000004</v>
      </c>
      <c r="G133">
        <v>62</v>
      </c>
    </row>
    <row r="134" spans="1:7">
      <c r="A134" t="s">
        <v>67</v>
      </c>
      <c r="B134" t="s">
        <v>519</v>
      </c>
      <c r="C134">
        <v>2060</v>
      </c>
      <c r="D134">
        <v>62</v>
      </c>
      <c r="E134">
        <v>49.6</v>
      </c>
      <c r="F134">
        <v>55.800000000000004</v>
      </c>
      <c r="G134">
        <v>62</v>
      </c>
    </row>
    <row r="135" spans="1:7">
      <c r="A135" t="s">
        <v>67</v>
      </c>
      <c r="B135" t="s">
        <v>501</v>
      </c>
      <c r="C135">
        <v>2021</v>
      </c>
      <c r="D135">
        <v>56.283321081147967</v>
      </c>
      <c r="E135">
        <v>56.283321081147967</v>
      </c>
      <c r="F135">
        <v>56.283321081147967</v>
      </c>
      <c r="G135">
        <v>56.283321081147967</v>
      </c>
    </row>
    <row r="136" spans="1:7">
      <c r="A136" t="s">
        <v>67</v>
      </c>
      <c r="B136" t="s">
        <v>502</v>
      </c>
      <c r="C136">
        <v>2021</v>
      </c>
      <c r="D136">
        <v>32.224603362265867</v>
      </c>
      <c r="E136">
        <v>32.224603362265867</v>
      </c>
      <c r="F136">
        <v>32.224603362265867</v>
      </c>
      <c r="G136">
        <v>32.224603362265867</v>
      </c>
    </row>
    <row r="137" spans="1:7">
      <c r="A137" t="s">
        <v>67</v>
      </c>
      <c r="B137" t="s">
        <v>503</v>
      </c>
      <c r="C137">
        <v>2021</v>
      </c>
      <c r="D137">
        <v>26.046054724797177</v>
      </c>
      <c r="E137">
        <v>26.046054724797177</v>
      </c>
      <c r="F137">
        <v>26.046054724797177</v>
      </c>
      <c r="G137">
        <v>26.046054724797177</v>
      </c>
    </row>
    <row r="138" spans="1:7">
      <c r="A138" t="s">
        <v>67</v>
      </c>
      <c r="B138" t="s">
        <v>504</v>
      </c>
      <c r="C138">
        <v>2021</v>
      </c>
      <c r="D138">
        <v>53.875979800591438</v>
      </c>
      <c r="E138">
        <v>53.875979800591438</v>
      </c>
      <c r="F138">
        <v>53.875979800591438</v>
      </c>
      <c r="G138">
        <v>53.875979800591438</v>
      </c>
    </row>
    <row r="139" spans="1:7">
      <c r="A139" t="s">
        <v>67</v>
      </c>
      <c r="B139" t="s">
        <v>505</v>
      </c>
      <c r="C139">
        <v>2021</v>
      </c>
      <c r="D139">
        <v>26.934526746135166</v>
      </c>
      <c r="E139">
        <v>26.934526746135166</v>
      </c>
      <c r="F139">
        <v>26.934526746135166</v>
      </c>
      <c r="G139">
        <v>26.934526746135166</v>
      </c>
    </row>
    <row r="140" spans="1:7">
      <c r="A140" t="s">
        <v>67</v>
      </c>
      <c r="B140" t="s">
        <v>506</v>
      </c>
      <c r="C140">
        <v>2021</v>
      </c>
      <c r="D140">
        <v>34.032671197587973</v>
      </c>
      <c r="E140">
        <v>34.032671197587973</v>
      </c>
      <c r="F140">
        <v>34.032671197587973</v>
      </c>
      <c r="G140">
        <v>34.032671197587973</v>
      </c>
    </row>
    <row r="141" spans="1:7">
      <c r="A141" t="s">
        <v>67</v>
      </c>
      <c r="B141" t="s">
        <v>507</v>
      </c>
      <c r="C141">
        <v>2021</v>
      </c>
      <c r="D141">
        <v>27.092794539904396</v>
      </c>
      <c r="E141">
        <v>27.092794539904396</v>
      </c>
      <c r="F141">
        <v>27.092794539904396</v>
      </c>
      <c r="G141">
        <v>27.092794539904396</v>
      </c>
    </row>
    <row r="142" spans="1:7">
      <c r="A142" t="s">
        <v>67</v>
      </c>
      <c r="B142" t="s">
        <v>508</v>
      </c>
      <c r="C142">
        <v>2021</v>
      </c>
      <c r="D142">
        <v>25.704630029442594</v>
      </c>
      <c r="E142">
        <v>25.704630029442594</v>
      </c>
      <c r="F142">
        <v>25.704630029442594</v>
      </c>
      <c r="G142">
        <v>25.704630029442594</v>
      </c>
    </row>
    <row r="143" spans="1:7">
      <c r="A143" t="s">
        <v>67</v>
      </c>
      <c r="B143" t="s">
        <v>509</v>
      </c>
      <c r="C143">
        <v>2021</v>
      </c>
      <c r="D143">
        <v>41.202431903723557</v>
      </c>
      <c r="E143">
        <v>41.202431903723557</v>
      </c>
      <c r="F143">
        <v>41.202431903723557</v>
      </c>
      <c r="G143">
        <v>41.202431903723557</v>
      </c>
    </row>
    <row r="144" spans="1:7">
      <c r="A144" t="s">
        <v>67</v>
      </c>
      <c r="B144" t="s">
        <v>510</v>
      </c>
      <c r="C144">
        <v>2021</v>
      </c>
      <c r="D144">
        <v>35.644353719801593</v>
      </c>
      <c r="E144">
        <v>35.644353719801593</v>
      </c>
      <c r="F144">
        <v>35.644353719801593</v>
      </c>
      <c r="G144">
        <v>35.644353719801593</v>
      </c>
    </row>
    <row r="145" spans="1:7">
      <c r="A145" t="s">
        <v>67</v>
      </c>
      <c r="B145" t="s">
        <v>511</v>
      </c>
      <c r="C145">
        <v>2021</v>
      </c>
      <c r="D145">
        <v>34.068058815360892</v>
      </c>
      <c r="E145">
        <v>34.068058815360892</v>
      </c>
      <c r="F145">
        <v>34.068058815360892</v>
      </c>
      <c r="G145">
        <v>34.068058815360892</v>
      </c>
    </row>
    <row r="146" spans="1:7">
      <c r="A146" t="s">
        <v>67</v>
      </c>
      <c r="B146" t="s">
        <v>512</v>
      </c>
      <c r="C146">
        <v>2021</v>
      </c>
      <c r="D146">
        <v>46.544937487338053</v>
      </c>
      <c r="E146">
        <v>46.544937487338053</v>
      </c>
      <c r="F146">
        <v>46.544937487338053</v>
      </c>
      <c r="G146">
        <v>46.544937487338053</v>
      </c>
    </row>
    <row r="147" spans="1:7">
      <c r="A147" t="s">
        <v>67</v>
      </c>
      <c r="B147" t="s">
        <v>513</v>
      </c>
      <c r="C147">
        <v>2021</v>
      </c>
      <c r="D147">
        <v>49.86335670717007</v>
      </c>
      <c r="E147">
        <v>49.86335670717007</v>
      </c>
      <c r="F147">
        <v>49.86335670717007</v>
      </c>
      <c r="G147">
        <v>49.86335670717007</v>
      </c>
    </row>
    <row r="148" spans="1:7">
      <c r="A148" t="s">
        <v>67</v>
      </c>
      <c r="B148" t="s">
        <v>514</v>
      </c>
      <c r="C148">
        <v>2021</v>
      </c>
      <c r="D148">
        <v>29.166058354178865</v>
      </c>
      <c r="E148">
        <v>29.166058354178865</v>
      </c>
      <c r="F148">
        <v>29.166058354178865</v>
      </c>
      <c r="G148">
        <v>29.166058354178865</v>
      </c>
    </row>
    <row r="149" spans="1:7">
      <c r="A149" t="s">
        <v>67</v>
      </c>
      <c r="B149" t="s">
        <v>515</v>
      </c>
      <c r="C149">
        <v>2021</v>
      </c>
      <c r="D149">
        <v>37.765231341229722</v>
      </c>
      <c r="E149">
        <v>37.765231341229722</v>
      </c>
      <c r="F149">
        <v>37.765231341229722</v>
      </c>
      <c r="G149">
        <v>37.765231341229722</v>
      </c>
    </row>
    <row r="150" spans="1:7">
      <c r="A150" t="s">
        <v>67</v>
      </c>
      <c r="B150" t="s">
        <v>516</v>
      </c>
      <c r="C150">
        <v>2021</v>
      </c>
      <c r="D150">
        <v>26.10891295654298</v>
      </c>
      <c r="E150">
        <v>26.10891295654298</v>
      </c>
      <c r="F150">
        <v>26.10891295654298</v>
      </c>
      <c r="G150">
        <v>26.10891295654298</v>
      </c>
    </row>
    <row r="151" spans="1:7">
      <c r="A151" t="s">
        <v>67</v>
      </c>
      <c r="B151" t="s">
        <v>517</v>
      </c>
      <c r="C151">
        <v>2021</v>
      </c>
      <c r="D151">
        <v>43.946883067473266</v>
      </c>
      <c r="E151">
        <v>43.946883067473266</v>
      </c>
      <c r="F151">
        <v>43.946883067473266</v>
      </c>
      <c r="G151">
        <v>43.946883067473266</v>
      </c>
    </row>
    <row r="152" spans="1:7">
      <c r="A152" t="s">
        <v>67</v>
      </c>
      <c r="B152" t="s">
        <v>518</v>
      </c>
      <c r="C152">
        <v>2021</v>
      </c>
      <c r="D152">
        <v>52.155815312836857</v>
      </c>
      <c r="E152">
        <v>52.155815312836857</v>
      </c>
      <c r="F152">
        <v>52.155815312836857</v>
      </c>
      <c r="G152">
        <v>52.155815312836857</v>
      </c>
    </row>
    <row r="153" spans="1:7">
      <c r="A153" t="s">
        <v>67</v>
      </c>
      <c r="B153" t="s">
        <v>519</v>
      </c>
      <c r="C153">
        <v>2021</v>
      </c>
      <c r="D153">
        <v>36.169592536637971</v>
      </c>
      <c r="E153">
        <v>36.169592536637971</v>
      </c>
      <c r="F153">
        <v>36.169592536637971</v>
      </c>
      <c r="G153">
        <v>36.169592536637971</v>
      </c>
    </row>
    <row r="154" spans="1:7">
      <c r="A154" t="s">
        <v>67</v>
      </c>
      <c r="B154" t="s">
        <v>501</v>
      </c>
      <c r="C154">
        <v>2022</v>
      </c>
      <c r="D154">
        <v>56.283321081147967</v>
      </c>
      <c r="E154">
        <v>56.283321081147967</v>
      </c>
      <c r="F154">
        <v>56.283321081147967</v>
      </c>
      <c r="G154">
        <v>56.283321081147967</v>
      </c>
    </row>
    <row r="155" spans="1:7">
      <c r="A155" t="s">
        <v>67</v>
      </c>
      <c r="B155" t="s">
        <v>502</v>
      </c>
      <c r="C155">
        <v>2022</v>
      </c>
      <c r="D155">
        <v>32.224603362265867</v>
      </c>
      <c r="E155">
        <v>32.224603362265867</v>
      </c>
      <c r="F155">
        <v>32.224603362265867</v>
      </c>
      <c r="G155">
        <v>32.224603362265867</v>
      </c>
    </row>
    <row r="156" spans="1:7">
      <c r="A156" t="s">
        <v>67</v>
      </c>
      <c r="B156" t="s">
        <v>503</v>
      </c>
      <c r="C156">
        <v>2022</v>
      </c>
      <c r="D156">
        <v>26.046054724797177</v>
      </c>
      <c r="E156">
        <v>26.046054724797177</v>
      </c>
      <c r="F156">
        <v>26.046054724797177</v>
      </c>
      <c r="G156">
        <v>26.046054724797177</v>
      </c>
    </row>
    <row r="157" spans="1:7">
      <c r="A157" t="s">
        <v>67</v>
      </c>
      <c r="B157" t="s">
        <v>504</v>
      </c>
      <c r="C157">
        <v>2022</v>
      </c>
      <c r="D157">
        <v>53.875979800591438</v>
      </c>
      <c r="E157">
        <v>53.875979800591438</v>
      </c>
      <c r="F157">
        <v>53.875979800591438</v>
      </c>
      <c r="G157">
        <v>53.875979800591438</v>
      </c>
    </row>
    <row r="158" spans="1:7">
      <c r="A158" t="s">
        <v>67</v>
      </c>
      <c r="B158" t="s">
        <v>505</v>
      </c>
      <c r="C158">
        <v>2022</v>
      </c>
      <c r="D158">
        <v>26.934526746135166</v>
      </c>
      <c r="E158">
        <v>26.934526746135166</v>
      </c>
      <c r="F158">
        <v>26.934526746135166</v>
      </c>
      <c r="G158">
        <v>26.934526746135166</v>
      </c>
    </row>
    <row r="159" spans="1:7">
      <c r="A159" t="s">
        <v>67</v>
      </c>
      <c r="B159" t="s">
        <v>506</v>
      </c>
      <c r="C159">
        <v>2022</v>
      </c>
      <c r="D159">
        <v>34.032671197587973</v>
      </c>
      <c r="E159">
        <v>34.032671197587973</v>
      </c>
      <c r="F159">
        <v>34.032671197587973</v>
      </c>
      <c r="G159">
        <v>34.032671197587973</v>
      </c>
    </row>
    <row r="160" spans="1:7">
      <c r="A160" t="s">
        <v>67</v>
      </c>
      <c r="B160" t="s">
        <v>507</v>
      </c>
      <c r="C160">
        <v>2022</v>
      </c>
      <c r="D160">
        <v>27.092794539904396</v>
      </c>
      <c r="E160">
        <v>27.092794539904396</v>
      </c>
      <c r="F160">
        <v>27.092794539904396</v>
      </c>
      <c r="G160">
        <v>27.092794539904396</v>
      </c>
    </row>
    <row r="161" spans="1:7">
      <c r="A161" t="s">
        <v>67</v>
      </c>
      <c r="B161" t="s">
        <v>508</v>
      </c>
      <c r="C161">
        <v>2022</v>
      </c>
      <c r="D161">
        <v>25.704630029442594</v>
      </c>
      <c r="E161">
        <v>25.704630029442594</v>
      </c>
      <c r="F161">
        <v>25.704630029442594</v>
      </c>
      <c r="G161">
        <v>25.704630029442594</v>
      </c>
    </row>
    <row r="162" spans="1:7">
      <c r="A162" t="s">
        <v>67</v>
      </c>
      <c r="B162" t="s">
        <v>509</v>
      </c>
      <c r="C162">
        <v>2022</v>
      </c>
      <c r="D162">
        <v>41.202431903723557</v>
      </c>
      <c r="E162">
        <v>41.202431903723557</v>
      </c>
      <c r="F162">
        <v>41.202431903723557</v>
      </c>
      <c r="G162">
        <v>41.202431903723557</v>
      </c>
    </row>
    <row r="163" spans="1:7">
      <c r="A163" t="s">
        <v>67</v>
      </c>
      <c r="B163" t="s">
        <v>510</v>
      </c>
      <c r="C163">
        <v>2022</v>
      </c>
      <c r="D163">
        <v>35.644353719801593</v>
      </c>
      <c r="E163">
        <v>35.644353719801593</v>
      </c>
      <c r="F163">
        <v>35.644353719801593</v>
      </c>
      <c r="G163">
        <v>35.644353719801593</v>
      </c>
    </row>
    <row r="164" spans="1:7">
      <c r="A164" t="s">
        <v>67</v>
      </c>
      <c r="B164" t="s">
        <v>511</v>
      </c>
      <c r="C164">
        <v>2022</v>
      </c>
      <c r="D164">
        <v>34.068058815360892</v>
      </c>
      <c r="E164">
        <v>34.068058815360892</v>
      </c>
      <c r="F164">
        <v>34.068058815360892</v>
      </c>
      <c r="G164">
        <v>34.068058815360892</v>
      </c>
    </row>
    <row r="165" spans="1:7">
      <c r="A165" t="s">
        <v>67</v>
      </c>
      <c r="B165" t="s">
        <v>512</v>
      </c>
      <c r="C165">
        <v>2022</v>
      </c>
      <c r="D165">
        <v>46.544937487338053</v>
      </c>
      <c r="E165">
        <v>46.544937487338053</v>
      </c>
      <c r="F165">
        <v>46.544937487338053</v>
      </c>
      <c r="G165">
        <v>46.544937487338053</v>
      </c>
    </row>
    <row r="166" spans="1:7">
      <c r="A166" t="s">
        <v>67</v>
      </c>
      <c r="B166" t="s">
        <v>513</v>
      </c>
      <c r="C166">
        <v>2022</v>
      </c>
      <c r="D166">
        <v>49.86335670717007</v>
      </c>
      <c r="E166">
        <v>49.86335670717007</v>
      </c>
      <c r="F166">
        <v>49.86335670717007</v>
      </c>
      <c r="G166">
        <v>49.86335670717007</v>
      </c>
    </row>
    <row r="167" spans="1:7">
      <c r="A167" t="s">
        <v>67</v>
      </c>
      <c r="B167" t="s">
        <v>514</v>
      </c>
      <c r="C167">
        <v>2022</v>
      </c>
      <c r="D167">
        <v>29.166058354178865</v>
      </c>
      <c r="E167">
        <v>29.166058354178865</v>
      </c>
      <c r="F167">
        <v>29.166058354178865</v>
      </c>
      <c r="G167">
        <v>29.166058354178865</v>
      </c>
    </row>
    <row r="168" spans="1:7">
      <c r="A168" t="s">
        <v>67</v>
      </c>
      <c r="B168" t="s">
        <v>515</v>
      </c>
      <c r="C168">
        <v>2022</v>
      </c>
      <c r="D168">
        <v>37.765231341229722</v>
      </c>
      <c r="E168">
        <v>37.765231341229722</v>
      </c>
      <c r="F168">
        <v>37.765231341229722</v>
      </c>
      <c r="G168">
        <v>37.765231341229722</v>
      </c>
    </row>
    <row r="169" spans="1:7">
      <c r="A169" t="s">
        <v>67</v>
      </c>
      <c r="B169" t="s">
        <v>516</v>
      </c>
      <c r="C169">
        <v>2022</v>
      </c>
      <c r="D169">
        <v>26.10891295654298</v>
      </c>
      <c r="E169">
        <v>26.10891295654298</v>
      </c>
      <c r="F169">
        <v>26.10891295654298</v>
      </c>
      <c r="G169">
        <v>26.10891295654298</v>
      </c>
    </row>
    <row r="170" spans="1:7">
      <c r="A170" t="s">
        <v>67</v>
      </c>
      <c r="B170" t="s">
        <v>517</v>
      </c>
      <c r="C170">
        <v>2022</v>
      </c>
      <c r="D170">
        <v>43.946883067473266</v>
      </c>
      <c r="E170">
        <v>43.946883067473266</v>
      </c>
      <c r="F170">
        <v>43.946883067473266</v>
      </c>
      <c r="G170">
        <v>43.946883067473266</v>
      </c>
    </row>
    <row r="171" spans="1:7">
      <c r="A171" t="s">
        <v>67</v>
      </c>
      <c r="B171" t="s">
        <v>518</v>
      </c>
      <c r="C171">
        <v>2022</v>
      </c>
      <c r="D171">
        <v>52.155815312836857</v>
      </c>
      <c r="E171">
        <v>52.155815312836857</v>
      </c>
      <c r="F171">
        <v>52.155815312836857</v>
      </c>
      <c r="G171">
        <v>52.155815312836857</v>
      </c>
    </row>
    <row r="172" spans="1:7">
      <c r="A172" t="s">
        <v>67</v>
      </c>
      <c r="B172" t="s">
        <v>519</v>
      </c>
      <c r="C172">
        <v>2022</v>
      </c>
      <c r="D172">
        <v>36.169592536637971</v>
      </c>
      <c r="E172">
        <v>36.169592536637971</v>
      </c>
      <c r="F172">
        <v>36.169592536637971</v>
      </c>
      <c r="G172">
        <v>36.169592536637971</v>
      </c>
    </row>
    <row r="173" spans="1:7">
      <c r="A173" t="s">
        <v>67</v>
      </c>
      <c r="B173" t="s">
        <v>501</v>
      </c>
      <c r="C173">
        <v>2023</v>
      </c>
      <c r="D173">
        <v>56.283321081147967</v>
      </c>
      <c r="E173">
        <v>56.283321081147967</v>
      </c>
      <c r="F173">
        <v>56.283321081147967</v>
      </c>
      <c r="G173">
        <v>56.283321081147967</v>
      </c>
    </row>
    <row r="174" spans="1:7">
      <c r="A174" t="s">
        <v>67</v>
      </c>
      <c r="B174" t="s">
        <v>502</v>
      </c>
      <c r="C174">
        <v>2023</v>
      </c>
      <c r="D174">
        <v>32.224603362265867</v>
      </c>
      <c r="E174">
        <v>32.224603362265867</v>
      </c>
      <c r="F174">
        <v>32.224603362265867</v>
      </c>
      <c r="G174">
        <v>32.224603362265867</v>
      </c>
    </row>
    <row r="175" spans="1:7">
      <c r="A175" t="s">
        <v>67</v>
      </c>
      <c r="B175" t="s">
        <v>503</v>
      </c>
      <c r="C175">
        <v>2023</v>
      </c>
      <c r="D175">
        <v>26.046054724797177</v>
      </c>
      <c r="E175">
        <v>26.046054724797177</v>
      </c>
      <c r="F175">
        <v>26.046054724797177</v>
      </c>
      <c r="G175">
        <v>26.046054724797177</v>
      </c>
    </row>
    <row r="176" spans="1:7">
      <c r="A176" t="s">
        <v>67</v>
      </c>
      <c r="B176" t="s">
        <v>504</v>
      </c>
      <c r="C176">
        <v>2023</v>
      </c>
      <c r="D176">
        <v>53.875979800591438</v>
      </c>
      <c r="E176">
        <v>53.875979800591438</v>
      </c>
      <c r="F176">
        <v>53.875979800591438</v>
      </c>
      <c r="G176">
        <v>53.875979800591438</v>
      </c>
    </row>
    <row r="177" spans="1:7">
      <c r="A177" t="s">
        <v>67</v>
      </c>
      <c r="B177" t="s">
        <v>505</v>
      </c>
      <c r="C177">
        <v>2023</v>
      </c>
      <c r="D177">
        <v>26.934526746135166</v>
      </c>
      <c r="E177">
        <v>26.934526746135166</v>
      </c>
      <c r="F177">
        <v>26.934526746135166</v>
      </c>
      <c r="G177">
        <v>26.934526746135166</v>
      </c>
    </row>
    <row r="178" spans="1:7">
      <c r="A178" t="s">
        <v>67</v>
      </c>
      <c r="B178" t="s">
        <v>506</v>
      </c>
      <c r="C178">
        <v>2023</v>
      </c>
      <c r="D178">
        <v>34.032671197587973</v>
      </c>
      <c r="E178">
        <v>34.032671197587973</v>
      </c>
      <c r="F178">
        <v>34.032671197587973</v>
      </c>
      <c r="G178">
        <v>34.032671197587973</v>
      </c>
    </row>
    <row r="179" spans="1:7">
      <c r="A179" t="s">
        <v>67</v>
      </c>
      <c r="B179" t="s">
        <v>507</v>
      </c>
      <c r="C179">
        <v>2023</v>
      </c>
      <c r="D179">
        <v>27.092794539904396</v>
      </c>
      <c r="E179">
        <v>27.092794539904396</v>
      </c>
      <c r="F179">
        <v>27.092794539904396</v>
      </c>
      <c r="G179">
        <v>27.092794539904396</v>
      </c>
    </row>
    <row r="180" spans="1:7">
      <c r="A180" t="s">
        <v>67</v>
      </c>
      <c r="B180" t="s">
        <v>508</v>
      </c>
      <c r="C180">
        <v>2023</v>
      </c>
      <c r="D180">
        <v>25.704630029442594</v>
      </c>
      <c r="E180">
        <v>25.704630029442594</v>
      </c>
      <c r="F180">
        <v>25.704630029442594</v>
      </c>
      <c r="G180">
        <v>25.704630029442594</v>
      </c>
    </row>
    <row r="181" spans="1:7">
      <c r="A181" t="s">
        <v>67</v>
      </c>
      <c r="B181" t="s">
        <v>509</v>
      </c>
      <c r="C181">
        <v>2023</v>
      </c>
      <c r="D181">
        <v>41.202431903723557</v>
      </c>
      <c r="E181">
        <v>41.202431903723557</v>
      </c>
      <c r="F181">
        <v>41.202431903723557</v>
      </c>
      <c r="G181">
        <v>41.202431903723557</v>
      </c>
    </row>
    <row r="182" spans="1:7">
      <c r="A182" t="s">
        <v>67</v>
      </c>
      <c r="B182" t="s">
        <v>510</v>
      </c>
      <c r="C182">
        <v>2023</v>
      </c>
      <c r="D182">
        <v>35.644353719801593</v>
      </c>
      <c r="E182">
        <v>35.644353719801593</v>
      </c>
      <c r="F182">
        <v>35.644353719801593</v>
      </c>
      <c r="G182">
        <v>35.644353719801593</v>
      </c>
    </row>
    <row r="183" spans="1:7">
      <c r="A183" t="s">
        <v>67</v>
      </c>
      <c r="B183" t="s">
        <v>511</v>
      </c>
      <c r="C183">
        <v>2023</v>
      </c>
      <c r="D183">
        <v>34.068058815360892</v>
      </c>
      <c r="E183">
        <v>34.068058815360892</v>
      </c>
      <c r="F183">
        <v>34.068058815360892</v>
      </c>
      <c r="G183">
        <v>34.068058815360892</v>
      </c>
    </row>
    <row r="184" spans="1:7">
      <c r="A184" t="s">
        <v>67</v>
      </c>
      <c r="B184" t="s">
        <v>512</v>
      </c>
      <c r="C184">
        <v>2023</v>
      </c>
      <c r="D184">
        <v>46.544937487338053</v>
      </c>
      <c r="E184">
        <v>46.544937487338053</v>
      </c>
      <c r="F184">
        <v>46.544937487338053</v>
      </c>
      <c r="G184">
        <v>46.544937487338053</v>
      </c>
    </row>
    <row r="185" spans="1:7">
      <c r="A185" t="s">
        <v>67</v>
      </c>
      <c r="B185" t="s">
        <v>513</v>
      </c>
      <c r="C185">
        <v>2023</v>
      </c>
      <c r="D185">
        <v>49.86335670717007</v>
      </c>
      <c r="E185">
        <v>49.86335670717007</v>
      </c>
      <c r="F185">
        <v>49.86335670717007</v>
      </c>
      <c r="G185">
        <v>49.86335670717007</v>
      </c>
    </row>
    <row r="186" spans="1:7">
      <c r="A186" t="s">
        <v>67</v>
      </c>
      <c r="B186" t="s">
        <v>514</v>
      </c>
      <c r="C186">
        <v>2023</v>
      </c>
      <c r="D186">
        <v>29.166058354178865</v>
      </c>
      <c r="E186">
        <v>29.166058354178865</v>
      </c>
      <c r="F186">
        <v>29.166058354178865</v>
      </c>
      <c r="G186">
        <v>29.166058354178865</v>
      </c>
    </row>
    <row r="187" spans="1:7">
      <c r="A187" t="s">
        <v>67</v>
      </c>
      <c r="B187" t="s">
        <v>515</v>
      </c>
      <c r="C187">
        <v>2023</v>
      </c>
      <c r="D187">
        <v>37.765231341229722</v>
      </c>
      <c r="E187">
        <v>37.765231341229722</v>
      </c>
      <c r="F187">
        <v>37.765231341229722</v>
      </c>
      <c r="G187">
        <v>37.765231341229722</v>
      </c>
    </row>
    <row r="188" spans="1:7">
      <c r="A188" t="s">
        <v>67</v>
      </c>
      <c r="B188" t="s">
        <v>516</v>
      </c>
      <c r="C188">
        <v>2023</v>
      </c>
      <c r="D188">
        <v>26.10891295654298</v>
      </c>
      <c r="E188">
        <v>26.10891295654298</v>
      </c>
      <c r="F188">
        <v>26.10891295654298</v>
      </c>
      <c r="G188">
        <v>26.10891295654298</v>
      </c>
    </row>
    <row r="189" spans="1:7">
      <c r="A189" t="s">
        <v>67</v>
      </c>
      <c r="B189" t="s">
        <v>517</v>
      </c>
      <c r="C189">
        <v>2023</v>
      </c>
      <c r="D189">
        <v>43.946883067473266</v>
      </c>
      <c r="E189">
        <v>43.946883067473266</v>
      </c>
      <c r="F189">
        <v>43.946883067473266</v>
      </c>
      <c r="G189">
        <v>43.946883067473266</v>
      </c>
    </row>
    <row r="190" spans="1:7">
      <c r="A190" t="s">
        <v>67</v>
      </c>
      <c r="B190" t="s">
        <v>518</v>
      </c>
      <c r="C190">
        <v>2023</v>
      </c>
      <c r="D190">
        <v>52.155815312836857</v>
      </c>
      <c r="E190">
        <v>52.155815312836857</v>
      </c>
      <c r="F190">
        <v>52.155815312836857</v>
      </c>
      <c r="G190">
        <v>52.155815312836857</v>
      </c>
    </row>
    <row r="191" spans="1:7">
      <c r="A191" t="s">
        <v>67</v>
      </c>
      <c r="B191" t="s">
        <v>519</v>
      </c>
      <c r="C191">
        <v>2023</v>
      </c>
      <c r="D191">
        <v>36.169592536637971</v>
      </c>
      <c r="E191">
        <v>36.169592536637971</v>
      </c>
      <c r="F191">
        <v>36.169592536637971</v>
      </c>
      <c r="G191">
        <v>36.169592536637971</v>
      </c>
    </row>
  </sheetData>
  <autoFilter ref="A1:G134" xr:uid="{00000000-0001-0000-0100-000000000000}">
    <sortState xmlns:xlrd2="http://schemas.microsoft.com/office/spreadsheetml/2017/richdata2" ref="A2:G134">
      <sortCondition ref="C1:C134"/>
    </sortState>
  </autoFilter>
  <sortState xmlns:xlrd2="http://schemas.microsoft.com/office/spreadsheetml/2017/richdata2" ref="A2:G18">
    <sortCondition ref="B1:B18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A966-9C0C-41EA-837B-CD36536144B8}">
  <dimension ref="A4:CB157"/>
  <sheetViews>
    <sheetView topLeftCell="AK67" workbookViewId="0">
      <selection activeCell="AR87" sqref="AR87:AT106"/>
    </sheetView>
  </sheetViews>
  <sheetFormatPr defaultRowHeight="15"/>
  <cols>
    <col min="21" max="24" width="11.5703125" bestFit="1" customWidth="1"/>
    <col min="25" max="25" width="15" bestFit="1" customWidth="1"/>
    <col min="26" max="26" width="11.5703125" bestFit="1" customWidth="1"/>
    <col min="27" max="56" width="12.5703125" bestFit="1" customWidth="1"/>
    <col min="57" max="60" width="13.7109375" bestFit="1" customWidth="1"/>
  </cols>
  <sheetData>
    <row r="4" spans="1:31">
      <c r="A4" t="s">
        <v>521</v>
      </c>
      <c r="B4" t="s">
        <v>501</v>
      </c>
      <c r="C4" t="s">
        <v>502</v>
      </c>
      <c r="D4" t="s">
        <v>503</v>
      </c>
      <c r="E4" t="s">
        <v>504</v>
      </c>
      <c r="F4" t="s">
        <v>505</v>
      </c>
      <c r="G4" t="s">
        <v>506</v>
      </c>
      <c r="H4" t="s">
        <v>507</v>
      </c>
      <c r="I4" t="s">
        <v>508</v>
      </c>
      <c r="J4" t="s">
        <v>509</v>
      </c>
      <c r="K4" t="s">
        <v>510</v>
      </c>
      <c r="L4" t="s">
        <v>511</v>
      </c>
      <c r="M4" t="s">
        <v>512</v>
      </c>
      <c r="N4" t="s">
        <v>513</v>
      </c>
      <c r="O4" t="s">
        <v>514</v>
      </c>
      <c r="P4" t="s">
        <v>515</v>
      </c>
      <c r="Q4" t="s">
        <v>516</v>
      </c>
      <c r="R4" t="s">
        <v>517</v>
      </c>
      <c r="S4" t="s">
        <v>518</v>
      </c>
      <c r="T4" t="s">
        <v>519</v>
      </c>
    </row>
    <row r="5" spans="1:31">
      <c r="B5" t="s">
        <v>522</v>
      </c>
      <c r="C5" t="s">
        <v>523</v>
      </c>
      <c r="D5" t="s">
        <v>524</v>
      </c>
      <c r="E5" t="s">
        <v>525</v>
      </c>
      <c r="F5" t="s">
        <v>526</v>
      </c>
      <c r="G5" t="s">
        <v>527</v>
      </c>
      <c r="H5" t="s">
        <v>528</v>
      </c>
      <c r="I5" t="s">
        <v>529</v>
      </c>
      <c r="J5" t="s">
        <v>530</v>
      </c>
      <c r="K5" t="s">
        <v>531</v>
      </c>
      <c r="L5" t="s">
        <v>532</v>
      </c>
      <c r="M5" t="s">
        <v>533</v>
      </c>
      <c r="N5" t="s">
        <v>534</v>
      </c>
      <c r="O5" t="s">
        <v>535</v>
      </c>
      <c r="P5" t="s">
        <v>536</v>
      </c>
      <c r="Q5" t="s">
        <v>537</v>
      </c>
      <c r="R5" t="s">
        <v>538</v>
      </c>
      <c r="S5" t="s">
        <v>539</v>
      </c>
      <c r="T5" t="s">
        <v>540</v>
      </c>
    </row>
    <row r="6" spans="1:31">
      <c r="A6" s="16">
        <v>2015</v>
      </c>
      <c r="B6" s="114">
        <v>32.296799546015265</v>
      </c>
      <c r="C6" s="114">
        <v>29.959608767471654</v>
      </c>
      <c r="D6" s="114">
        <v>29.256231810730988</v>
      </c>
      <c r="E6" s="114">
        <v>45.829659951975167</v>
      </c>
      <c r="F6" s="114">
        <v>22.418532623767522</v>
      </c>
      <c r="G6" s="114">
        <v>32.977767737880328</v>
      </c>
      <c r="H6" s="114">
        <v>27.391729864825102</v>
      </c>
      <c r="I6" s="114">
        <v>24.732917267293608</v>
      </c>
      <c r="J6" s="114">
        <v>45.659052605132665</v>
      </c>
      <c r="K6" s="114">
        <v>27.276554233769406</v>
      </c>
      <c r="L6" s="114">
        <v>34.030204296096116</v>
      </c>
      <c r="M6" s="114">
        <v>35.48966976503015</v>
      </c>
      <c r="N6" s="114">
        <v>50.137654486831728</v>
      </c>
      <c r="O6" s="114">
        <v>24.67539691540604</v>
      </c>
      <c r="P6" s="114">
        <v>37.152967704868324</v>
      </c>
      <c r="Q6" s="114">
        <v>23.524409594045615</v>
      </c>
      <c r="R6" s="114">
        <v>33.664059239151527</v>
      </c>
      <c r="S6" s="114">
        <v>45.97924823324113</v>
      </c>
      <c r="T6" s="114">
        <v>31.753740914675983</v>
      </c>
    </row>
    <row r="7" spans="1:31">
      <c r="A7" s="21">
        <v>2016</v>
      </c>
      <c r="B7" s="114">
        <v>32.779265691156155</v>
      </c>
      <c r="C7" s="114">
        <v>30.383879392916921</v>
      </c>
      <c r="D7" s="114">
        <v>29.197460863315541</v>
      </c>
      <c r="E7" s="114">
        <v>47.332682822066218</v>
      </c>
      <c r="F7" s="114">
        <v>22.96067476929926</v>
      </c>
      <c r="G7" s="114">
        <v>33.102225759117658</v>
      </c>
      <c r="H7" s="114">
        <v>27.339928014715642</v>
      </c>
      <c r="I7" s="114">
        <v>24.490566123573821</v>
      </c>
      <c r="J7" s="114">
        <v>45.384282704456453</v>
      </c>
      <c r="K7" s="114">
        <v>28.561451303539833</v>
      </c>
      <c r="L7" s="114">
        <v>34.051117660376939</v>
      </c>
      <c r="M7" s="114">
        <v>35.517510185926142</v>
      </c>
      <c r="N7" s="114">
        <v>49.020015010983194</v>
      </c>
      <c r="O7" s="114">
        <v>24.571201890352359</v>
      </c>
      <c r="P7" s="114">
        <v>37.362399060954317</v>
      </c>
      <c r="Q7" s="114">
        <v>24.194990326175194</v>
      </c>
      <c r="R7" s="114">
        <v>34.188669214140944</v>
      </c>
      <c r="S7" s="114">
        <v>46.482224086651719</v>
      </c>
      <c r="T7" s="114">
        <v>32.654083193549788</v>
      </c>
    </row>
    <row r="8" spans="1:31">
      <c r="A8">
        <v>2017</v>
      </c>
      <c r="B8" s="114">
        <v>33.24221357895992</v>
      </c>
      <c r="C8" s="114">
        <v>30.824391121359195</v>
      </c>
      <c r="D8" s="114">
        <v>29.176207431656742</v>
      </c>
      <c r="E8" s="114">
        <v>48.749253060383012</v>
      </c>
      <c r="F8" s="114">
        <v>23.493541301054712</v>
      </c>
      <c r="G8" s="114">
        <v>33.241953970269321</v>
      </c>
      <c r="H8" s="114">
        <v>27.302231516898903</v>
      </c>
      <c r="I8" s="114">
        <v>24.792000660572516</v>
      </c>
      <c r="J8" s="114">
        <v>45.811821522730035</v>
      </c>
      <c r="K8" s="114">
        <v>29.949566598853984</v>
      </c>
      <c r="L8" s="114">
        <v>34.038834131068342</v>
      </c>
      <c r="M8" s="114">
        <v>35.55063959120821</v>
      </c>
      <c r="N8" s="114">
        <v>48.663188659194269</v>
      </c>
      <c r="O8" s="114">
        <v>25.058365631752732</v>
      </c>
      <c r="P8" s="114">
        <v>37.442324940490813</v>
      </c>
      <c r="Q8" s="114">
        <v>24.654033292704526</v>
      </c>
      <c r="R8" s="114">
        <v>34.708125864907778</v>
      </c>
      <c r="S8" s="114">
        <v>47.141674602337972</v>
      </c>
      <c r="T8" s="114">
        <v>33.551388698053081</v>
      </c>
      <c r="AE8" t="s">
        <v>541</v>
      </c>
    </row>
    <row r="9" spans="1:31">
      <c r="A9">
        <v>2018</v>
      </c>
      <c r="B9" s="114">
        <v>33.692987266452327</v>
      </c>
      <c r="C9" s="114">
        <v>31.285250040806535</v>
      </c>
      <c r="D9" s="114">
        <v>29.186113816021592</v>
      </c>
      <c r="E9" s="114">
        <v>49.672396956073726</v>
      </c>
      <c r="F9" s="114">
        <v>24.018307827207565</v>
      </c>
      <c r="G9" s="114">
        <v>33.399148303086825</v>
      </c>
      <c r="H9" s="114">
        <v>27.235137601656159</v>
      </c>
      <c r="I9" s="114">
        <v>25.093956598228871</v>
      </c>
      <c r="J9" s="114">
        <v>44.987485512230961</v>
      </c>
      <c r="K9" s="114">
        <v>31.455002813965333</v>
      </c>
      <c r="L9" s="114">
        <v>34.008703471348156</v>
      </c>
      <c r="M9" s="114">
        <v>35.604242573887134</v>
      </c>
      <c r="N9" s="114">
        <v>49.21560788073031</v>
      </c>
      <c r="O9" s="114">
        <v>26.073341712348391</v>
      </c>
      <c r="P9" s="114">
        <v>37.313801993021045</v>
      </c>
      <c r="Q9" s="114">
        <v>24.902332219565523</v>
      </c>
      <c r="R9" s="114">
        <v>35.228966109373566</v>
      </c>
      <c r="S9" s="114">
        <v>47.986662267278113</v>
      </c>
      <c r="T9" s="114">
        <v>34.442299216057528</v>
      </c>
    </row>
    <row r="10" spans="1:31">
      <c r="A10">
        <v>2019</v>
      </c>
      <c r="B10" s="114">
        <v>34.136747818452392</v>
      </c>
      <c r="C10" s="114">
        <v>31.757759513749214</v>
      </c>
      <c r="D10" s="114">
        <v>29.199421502364888</v>
      </c>
      <c r="E10" s="114">
        <v>51.358943081006778</v>
      </c>
      <c r="F10" s="114">
        <v>24.540756737982434</v>
      </c>
      <c r="G10" s="114">
        <v>33.600961907417414</v>
      </c>
      <c r="H10" s="114">
        <v>27.169028556833791</v>
      </c>
      <c r="I10" s="114">
        <v>25.395561693590377</v>
      </c>
      <c r="J10" s="114">
        <v>44.914374690019677</v>
      </c>
      <c r="K10" s="114">
        <v>33.10289586770029</v>
      </c>
      <c r="L10" s="114">
        <v>34.022091704036754</v>
      </c>
      <c r="M10" s="114">
        <v>35.678764455269409</v>
      </c>
      <c r="N10" s="114">
        <v>50.377594385560762</v>
      </c>
      <c r="O10" s="114">
        <v>27.188229496727047</v>
      </c>
      <c r="P10" s="114">
        <v>37.207578308464548</v>
      </c>
      <c r="Q10" s="114">
        <v>25.046433738929199</v>
      </c>
      <c r="R10" s="114">
        <v>35.755093082589305</v>
      </c>
      <c r="S10" s="114">
        <v>48.844634492737129</v>
      </c>
      <c r="T10" s="114">
        <v>35.320784006793417</v>
      </c>
    </row>
    <row r="11" spans="1:31">
      <c r="A11">
        <v>2020</v>
      </c>
      <c r="B11" s="114">
        <v>34.590126943555056</v>
      </c>
      <c r="C11" s="114">
        <v>32.224603365830177</v>
      </c>
      <c r="D11" s="114">
        <v>29.257871915019226</v>
      </c>
      <c r="E11" s="114">
        <v>53.875979800591438</v>
      </c>
      <c r="F11" s="114">
        <v>25.052279709621917</v>
      </c>
      <c r="G11" s="114">
        <v>33.722264441123059</v>
      </c>
      <c r="H11" s="114">
        <v>27.092794540081133</v>
      </c>
      <c r="I11" s="114">
        <v>25.704630029442594</v>
      </c>
      <c r="J11" s="114">
        <v>46.949155001319141</v>
      </c>
      <c r="K11" s="114">
        <v>34.542598086712481</v>
      </c>
      <c r="L11" s="114">
        <v>34.068058815360892</v>
      </c>
      <c r="M11" s="114">
        <v>35.744478630137813</v>
      </c>
      <c r="N11" s="114">
        <v>52.230504078554404</v>
      </c>
      <c r="O11" s="114">
        <v>29.16605835780155</v>
      </c>
      <c r="P11" s="114">
        <v>37.765231341344673</v>
      </c>
      <c r="Q11" s="114">
        <v>26.108912957468078</v>
      </c>
      <c r="R11" s="114">
        <v>36.282687110364847</v>
      </c>
      <c r="S11" s="114">
        <v>49.699902637923209</v>
      </c>
      <c r="T11" s="114">
        <v>36.169592536637971</v>
      </c>
    </row>
    <row r="16" spans="1:31">
      <c r="L16" s="107" t="s">
        <v>571</v>
      </c>
    </row>
    <row r="17" spans="3:28">
      <c r="C17" t="s">
        <v>501</v>
      </c>
      <c r="D17" t="s">
        <v>501</v>
      </c>
      <c r="E17" s="16">
        <v>2015</v>
      </c>
      <c r="F17" s="114">
        <v>32.296799546015265</v>
      </c>
      <c r="L17" t="s">
        <v>542</v>
      </c>
      <c r="M17" t="s">
        <v>543</v>
      </c>
      <c r="N17" t="s">
        <v>544</v>
      </c>
      <c r="O17" t="s">
        <v>545</v>
      </c>
      <c r="P17" t="s">
        <v>546</v>
      </c>
      <c r="Q17" t="s">
        <v>547</v>
      </c>
      <c r="R17" t="s">
        <v>548</v>
      </c>
      <c r="S17" t="s">
        <v>549</v>
      </c>
      <c r="T17" t="s">
        <v>550</v>
      </c>
      <c r="U17">
        <v>2019</v>
      </c>
      <c r="V17">
        <v>2020</v>
      </c>
      <c r="W17">
        <v>2021</v>
      </c>
      <c r="X17">
        <v>2028</v>
      </c>
      <c r="Y17" t="s">
        <v>572</v>
      </c>
      <c r="Z17">
        <v>2035</v>
      </c>
      <c r="AA17">
        <v>2042</v>
      </c>
      <c r="AB17">
        <v>2049</v>
      </c>
    </row>
    <row r="18" spans="3:28">
      <c r="C18" t="s">
        <v>502</v>
      </c>
      <c r="D18" t="s">
        <v>502</v>
      </c>
      <c r="E18" s="16">
        <v>2015</v>
      </c>
      <c r="F18" s="114">
        <v>29.959608767471654</v>
      </c>
      <c r="L18">
        <v>612</v>
      </c>
      <c r="M18" t="s">
        <v>551</v>
      </c>
      <c r="N18" t="s">
        <v>501</v>
      </c>
      <c r="O18" t="s">
        <v>522</v>
      </c>
      <c r="P18" t="s">
        <v>552</v>
      </c>
      <c r="Q18" t="s">
        <v>553</v>
      </c>
      <c r="R18" t="s">
        <v>554</v>
      </c>
      <c r="S18" t="s">
        <v>548</v>
      </c>
      <c r="T18" t="s">
        <v>555</v>
      </c>
      <c r="U18">
        <v>3953.4</v>
      </c>
      <c r="V18">
        <v>3321.6</v>
      </c>
      <c r="W18" s="111">
        <v>3659.71</v>
      </c>
      <c r="X18" s="111">
        <v>5365.19</v>
      </c>
      <c r="Y18" s="108">
        <f>(X18-W18)/W18</f>
        <v>0.46601506676758531</v>
      </c>
      <c r="Z18">
        <f>X18/100*(100+(Y18*100))</f>
        <v>7865.449376070781</v>
      </c>
      <c r="AA18">
        <f>Z18/100*(100+(Y18*100))</f>
        <v>11530.867292217468</v>
      </c>
      <c r="AB18">
        <f>AA18/100*(100+(Y18*100))</f>
        <v>16904.425183288356</v>
      </c>
    </row>
    <row r="19" spans="3:28">
      <c r="C19" t="s">
        <v>503</v>
      </c>
      <c r="D19" t="s">
        <v>503</v>
      </c>
      <c r="E19" s="16">
        <v>2015</v>
      </c>
      <c r="F19" s="114">
        <v>29.256231810730988</v>
      </c>
      <c r="L19">
        <v>911</v>
      </c>
      <c r="M19" t="s">
        <v>556</v>
      </c>
      <c r="N19" t="s">
        <v>502</v>
      </c>
      <c r="O19" t="s">
        <v>523</v>
      </c>
      <c r="P19" t="s">
        <v>552</v>
      </c>
      <c r="Q19" t="s">
        <v>553</v>
      </c>
      <c r="R19" t="s">
        <v>554</v>
      </c>
      <c r="S19" t="s">
        <v>548</v>
      </c>
      <c r="T19" t="s">
        <v>555</v>
      </c>
      <c r="U19">
        <v>4596.8599999999997</v>
      </c>
      <c r="V19">
        <v>4268.55</v>
      </c>
      <c r="W19" s="111">
        <v>4679.46</v>
      </c>
      <c r="X19" s="111">
        <v>12062.82</v>
      </c>
      <c r="Y19" s="108">
        <f>(X19-W19)/W19</f>
        <v>1.5778230821505044</v>
      </c>
      <c r="Z19">
        <f t="shared" ref="Z19:Z36" si="0">X19/100*(100+(Y19*100))</f>
        <v>31095.815831826741</v>
      </c>
      <c r="AA19">
        <f t="shared" ref="AA19:AA36" si="1">Z19/100*(100+(Y19*100))</f>
        <v>80159.511809584059</v>
      </c>
      <c r="AB19">
        <f t="shared" ref="AB19:AB36" si="2">AA19/100*(100+(Y19*100))</f>
        <v>206637.0397966617</v>
      </c>
    </row>
    <row r="20" spans="3:28">
      <c r="C20" t="s">
        <v>504</v>
      </c>
      <c r="D20" t="s">
        <v>504</v>
      </c>
      <c r="E20" s="16">
        <v>2015</v>
      </c>
      <c r="F20" s="114">
        <v>45.829659951975167</v>
      </c>
      <c r="L20">
        <v>912</v>
      </c>
      <c r="M20" t="s">
        <v>557</v>
      </c>
      <c r="N20" t="s">
        <v>503</v>
      </c>
      <c r="O20" t="s">
        <v>524</v>
      </c>
      <c r="P20" t="s">
        <v>552</v>
      </c>
      <c r="Q20" t="s">
        <v>553</v>
      </c>
      <c r="R20" t="s">
        <v>554</v>
      </c>
      <c r="S20" t="s">
        <v>548</v>
      </c>
      <c r="T20" t="s">
        <v>555</v>
      </c>
      <c r="U20">
        <v>4826.3500000000004</v>
      </c>
      <c r="V20">
        <v>4240.84</v>
      </c>
      <c r="W20" s="111">
        <v>5418.01</v>
      </c>
      <c r="X20" s="111">
        <v>8803.5400000000009</v>
      </c>
      <c r="Y20" s="108">
        <f t="shared" ref="Y20:Y36" si="3">(X20-W20)/W20</f>
        <v>0.62486595631975583</v>
      </c>
      <c r="Z20">
        <f t="shared" si="0"/>
        <v>14304.572441099224</v>
      </c>
      <c r="AA20">
        <f t="shared" si="1"/>
        <v>23243.012779251916</v>
      </c>
      <c r="AB20">
        <f t="shared" si="2"/>
        <v>37766.780187311466</v>
      </c>
    </row>
    <row r="21" spans="3:28">
      <c r="C21" t="s">
        <v>505</v>
      </c>
      <c r="D21" t="s">
        <v>505</v>
      </c>
      <c r="E21" s="16">
        <v>2015</v>
      </c>
      <c r="F21" s="114">
        <v>22.418532623767522</v>
      </c>
      <c r="L21">
        <v>419</v>
      </c>
      <c r="M21" t="s">
        <v>504</v>
      </c>
      <c r="N21" t="s">
        <v>504</v>
      </c>
      <c r="O21" t="s">
        <v>525</v>
      </c>
      <c r="P21" t="s">
        <v>552</v>
      </c>
      <c r="Q21" t="s">
        <v>553</v>
      </c>
      <c r="R21" t="s">
        <v>554</v>
      </c>
      <c r="S21" t="s">
        <v>548</v>
      </c>
      <c r="T21" t="s">
        <v>555</v>
      </c>
      <c r="U21">
        <v>26051.3</v>
      </c>
      <c r="V21">
        <v>23516.92</v>
      </c>
      <c r="W21" s="111">
        <v>26116.25</v>
      </c>
      <c r="X21" s="111">
        <v>31138.400000000001</v>
      </c>
      <c r="Y21" s="108">
        <f t="shared" si="3"/>
        <v>0.19229981333460974</v>
      </c>
      <c r="Z21">
        <f t="shared" si="0"/>
        <v>37126.308507538415</v>
      </c>
      <c r="AA21">
        <f t="shared" si="1"/>
        <v>44265.690703341184</v>
      </c>
      <c r="AB21">
        <f t="shared" si="2"/>
        <v>52777.974762721264</v>
      </c>
    </row>
    <row r="22" spans="3:28">
      <c r="C22" t="s">
        <v>506</v>
      </c>
      <c r="D22" t="s">
        <v>506</v>
      </c>
      <c r="E22" s="16">
        <v>2015</v>
      </c>
      <c r="F22" s="114">
        <v>32.977767737880328</v>
      </c>
      <c r="L22">
        <v>469</v>
      </c>
      <c r="M22" t="s">
        <v>558</v>
      </c>
      <c r="N22" t="s">
        <v>505</v>
      </c>
      <c r="O22" t="s">
        <v>559</v>
      </c>
      <c r="P22" t="s">
        <v>552</v>
      </c>
      <c r="Q22" t="s">
        <v>553</v>
      </c>
      <c r="R22" t="s">
        <v>554</v>
      </c>
      <c r="S22" t="s">
        <v>548</v>
      </c>
      <c r="T22" t="s">
        <v>555</v>
      </c>
      <c r="U22">
        <v>3240.51</v>
      </c>
      <c r="V22">
        <v>3802.44</v>
      </c>
      <c r="W22" s="111">
        <v>4145.9399999999996</v>
      </c>
      <c r="X22" s="111">
        <v>5066.41</v>
      </c>
      <c r="Y22" s="108">
        <f t="shared" si="3"/>
        <v>0.22201720237147676</v>
      </c>
      <c r="Z22">
        <f t="shared" si="0"/>
        <v>6191.2401742668726</v>
      </c>
      <c r="AA22">
        <f t="shared" si="1"/>
        <v>7565.8019969674979</v>
      </c>
      <c r="AB22">
        <f t="shared" si="2"/>
        <v>9245.5401900307534</v>
      </c>
    </row>
    <row r="23" spans="3:28">
      <c r="C23" t="s">
        <v>507</v>
      </c>
      <c r="D23" t="s">
        <v>507</v>
      </c>
      <c r="E23" s="16">
        <v>2015</v>
      </c>
      <c r="F23" s="114">
        <v>27.391729864825102</v>
      </c>
      <c r="L23">
        <v>915</v>
      </c>
      <c r="M23" t="s">
        <v>560</v>
      </c>
      <c r="N23" t="s">
        <v>506</v>
      </c>
      <c r="O23" t="s">
        <v>527</v>
      </c>
      <c r="P23" t="s">
        <v>552</v>
      </c>
      <c r="Q23" t="s">
        <v>553</v>
      </c>
      <c r="R23" t="s">
        <v>554</v>
      </c>
      <c r="S23" t="s">
        <v>548</v>
      </c>
      <c r="T23" t="s">
        <v>555</v>
      </c>
      <c r="U23">
        <v>4693.66</v>
      </c>
      <c r="V23">
        <v>4263.13</v>
      </c>
      <c r="W23" s="111">
        <v>4995.1499999999996</v>
      </c>
      <c r="X23" s="111">
        <v>11813.61</v>
      </c>
      <c r="Y23" s="108">
        <f t="shared" si="3"/>
        <v>1.3650160655836163</v>
      </c>
      <c r="Z23">
        <f t="shared" si="0"/>
        <v>27939.377442539266</v>
      </c>
      <c r="AA23">
        <f t="shared" si="1"/>
        <v>66077.076514009852</v>
      </c>
      <c r="AB23">
        <f t="shared" si="2"/>
        <v>156273.34752243117</v>
      </c>
    </row>
    <row r="24" spans="3:28">
      <c r="C24" t="s">
        <v>508</v>
      </c>
      <c r="D24" t="s">
        <v>508</v>
      </c>
      <c r="E24" s="16">
        <v>2015</v>
      </c>
      <c r="F24" s="114">
        <v>24.732917267293608</v>
      </c>
      <c r="L24">
        <v>433</v>
      </c>
      <c r="M24" t="s">
        <v>561</v>
      </c>
      <c r="N24" t="s">
        <v>507</v>
      </c>
      <c r="O24" t="s">
        <v>528</v>
      </c>
      <c r="P24" t="s">
        <v>552</v>
      </c>
      <c r="Q24" t="s">
        <v>553</v>
      </c>
      <c r="R24" t="s">
        <v>554</v>
      </c>
      <c r="S24" t="s">
        <v>548</v>
      </c>
      <c r="T24" t="s">
        <v>555</v>
      </c>
      <c r="U24">
        <v>5945.44</v>
      </c>
      <c r="V24">
        <v>4520.09</v>
      </c>
      <c r="W24" s="111">
        <v>5011.97</v>
      </c>
      <c r="X24" s="111">
        <v>6297.62</v>
      </c>
      <c r="Y24" s="108">
        <f t="shared" si="3"/>
        <v>0.2565159009331659</v>
      </c>
      <c r="Z24">
        <f t="shared" si="0"/>
        <v>7913.0596680347235</v>
      </c>
      <c r="AA24">
        <f t="shared" si="1"/>
        <v>9942.8852979185485</v>
      </c>
      <c r="AB24">
        <f t="shared" si="2"/>
        <v>12493.393477989253</v>
      </c>
    </row>
    <row r="25" spans="3:28">
      <c r="C25" t="s">
        <v>509</v>
      </c>
      <c r="D25" t="s">
        <v>509</v>
      </c>
      <c r="E25" s="16">
        <v>2015</v>
      </c>
      <c r="F25" s="114">
        <v>45.659052605132665</v>
      </c>
      <c r="L25">
        <v>439</v>
      </c>
      <c r="M25" t="s">
        <v>562</v>
      </c>
      <c r="N25" t="s">
        <v>508</v>
      </c>
      <c r="O25" t="s">
        <v>529</v>
      </c>
      <c r="P25" t="s">
        <v>552</v>
      </c>
      <c r="Q25" t="s">
        <v>553</v>
      </c>
      <c r="R25" t="s">
        <v>554</v>
      </c>
      <c r="S25" t="s">
        <v>548</v>
      </c>
      <c r="T25" t="s">
        <v>555</v>
      </c>
      <c r="U25">
        <v>4411.72</v>
      </c>
      <c r="V25">
        <v>4277.26</v>
      </c>
      <c r="W25" s="111">
        <v>4399.6499999999996</v>
      </c>
      <c r="X25" s="111">
        <v>6139.45</v>
      </c>
      <c r="Y25" s="108">
        <f t="shared" si="3"/>
        <v>0.39544054640710063</v>
      </c>
      <c r="Z25">
        <f t="shared" si="0"/>
        <v>8567.2374626390738</v>
      </c>
      <c r="AA25">
        <f t="shared" si="1"/>
        <v>11955.070526064452</v>
      </c>
      <c r="AB25">
        <f t="shared" si="2"/>
        <v>16682.590147226805</v>
      </c>
    </row>
    <row r="26" spans="3:28">
      <c r="C26" t="s">
        <v>510</v>
      </c>
      <c r="D26" t="s">
        <v>510</v>
      </c>
      <c r="E26" s="16">
        <v>2015</v>
      </c>
      <c r="F26" s="114">
        <v>27.276554233769406</v>
      </c>
      <c r="L26">
        <v>443</v>
      </c>
      <c r="M26" t="s">
        <v>509</v>
      </c>
      <c r="N26" t="s">
        <v>509</v>
      </c>
      <c r="O26" t="s">
        <v>530</v>
      </c>
      <c r="P26" t="s">
        <v>552</v>
      </c>
      <c r="Q26" t="s">
        <v>553</v>
      </c>
      <c r="R26" t="s">
        <v>554</v>
      </c>
      <c r="S26" t="s">
        <v>548</v>
      </c>
      <c r="T26" t="s">
        <v>555</v>
      </c>
      <c r="U26">
        <v>28513.119999999999</v>
      </c>
      <c r="V26">
        <v>22682.9</v>
      </c>
      <c r="W26" s="111">
        <v>28834.43</v>
      </c>
      <c r="X26" s="111">
        <v>33602.199999999997</v>
      </c>
      <c r="Y26" s="108">
        <f t="shared" si="3"/>
        <v>0.16534989594037394</v>
      </c>
      <c r="Z26">
        <f t="shared" si="0"/>
        <v>39158.320273367637</v>
      </c>
      <c r="AA26">
        <f t="shared" si="1"/>
        <v>45633.144455768816</v>
      </c>
      <c r="AB26">
        <f t="shared" si="2"/>
        <v>53178.580142962244</v>
      </c>
    </row>
    <row r="27" spans="3:28">
      <c r="C27" t="s">
        <v>511</v>
      </c>
      <c r="D27" t="s">
        <v>511</v>
      </c>
      <c r="E27" s="16">
        <v>2015</v>
      </c>
      <c r="F27" s="114">
        <v>34.030204296096116</v>
      </c>
      <c r="L27">
        <v>446</v>
      </c>
      <c r="M27" t="s">
        <v>563</v>
      </c>
      <c r="N27" t="s">
        <v>510</v>
      </c>
      <c r="O27" t="s">
        <v>531</v>
      </c>
      <c r="P27" t="s">
        <v>552</v>
      </c>
      <c r="Q27" t="s">
        <v>553</v>
      </c>
      <c r="R27" t="s">
        <v>554</v>
      </c>
      <c r="S27" t="s">
        <v>548</v>
      </c>
      <c r="T27" t="s">
        <v>555</v>
      </c>
      <c r="U27">
        <v>7421.49</v>
      </c>
      <c r="V27">
        <v>3588.71</v>
      </c>
      <c r="W27" s="111">
        <v>3044.8</v>
      </c>
      <c r="X27" s="111">
        <v>3836.4479999999999</v>
      </c>
      <c r="Y27" s="109">
        <v>0.26</v>
      </c>
      <c r="Z27">
        <f t="shared" si="0"/>
        <v>4833.9244799999997</v>
      </c>
      <c r="AA27">
        <f t="shared" si="1"/>
        <v>6090.7448447999996</v>
      </c>
      <c r="AB27">
        <f t="shared" si="2"/>
        <v>7674.3385044479992</v>
      </c>
    </row>
    <row r="28" spans="3:28">
      <c r="C28" t="s">
        <v>512</v>
      </c>
      <c r="D28" t="s">
        <v>512</v>
      </c>
      <c r="E28" s="16">
        <v>2015</v>
      </c>
      <c r="F28" s="114">
        <v>35.48966976503015</v>
      </c>
      <c r="L28">
        <v>672</v>
      </c>
      <c r="M28" t="s">
        <v>565</v>
      </c>
      <c r="N28" t="s">
        <v>511</v>
      </c>
      <c r="O28" t="s">
        <v>532</v>
      </c>
      <c r="P28" t="s">
        <v>552</v>
      </c>
      <c r="Q28" t="s">
        <v>553</v>
      </c>
      <c r="R28" t="s">
        <v>554</v>
      </c>
      <c r="S28" t="s">
        <v>548</v>
      </c>
      <c r="T28" t="s">
        <v>555</v>
      </c>
      <c r="U28">
        <v>10532.11</v>
      </c>
      <c r="V28">
        <v>7062.56</v>
      </c>
      <c r="W28" s="111">
        <v>5249.5</v>
      </c>
      <c r="X28" s="111">
        <v>6808.8</v>
      </c>
      <c r="Y28" s="108">
        <f t="shared" si="3"/>
        <v>0.29703781312505956</v>
      </c>
      <c r="Z28">
        <f t="shared" si="0"/>
        <v>8831.2710620059061</v>
      </c>
      <c r="AA28">
        <f t="shared" si="1"/>
        <v>11454.492505378763</v>
      </c>
      <c r="AB28">
        <f t="shared" si="2"/>
        <v>14856.909909633854</v>
      </c>
    </row>
    <row r="29" spans="3:28">
      <c r="C29" t="s">
        <v>513</v>
      </c>
      <c r="D29" t="s">
        <v>513</v>
      </c>
      <c r="E29" s="16">
        <v>2015</v>
      </c>
      <c r="F29" s="114">
        <v>50.137654486831728</v>
      </c>
      <c r="L29">
        <v>686</v>
      </c>
      <c r="M29" t="s">
        <v>566</v>
      </c>
      <c r="N29" t="s">
        <v>512</v>
      </c>
      <c r="O29" t="s">
        <v>533</v>
      </c>
      <c r="P29" t="s">
        <v>552</v>
      </c>
      <c r="Q29" t="s">
        <v>553</v>
      </c>
      <c r="R29" t="s">
        <v>554</v>
      </c>
      <c r="S29" t="s">
        <v>548</v>
      </c>
      <c r="T29" t="s">
        <v>555</v>
      </c>
      <c r="U29">
        <v>3622.68</v>
      </c>
      <c r="V29">
        <v>3375.44</v>
      </c>
      <c r="W29" s="111">
        <v>3905.43</v>
      </c>
      <c r="X29" s="111">
        <v>5040.63</v>
      </c>
      <c r="Y29" s="108">
        <f t="shared" si="3"/>
        <v>0.29067221791198417</v>
      </c>
      <c r="Z29">
        <f t="shared" si="0"/>
        <v>6505.8011017736853</v>
      </c>
      <c r="AA29">
        <f t="shared" si="1"/>
        <v>8396.8567373204733</v>
      </c>
      <c r="AB29">
        <f t="shared" si="2"/>
        <v>10837.589708646603</v>
      </c>
    </row>
    <row r="30" spans="3:28">
      <c r="C30" t="s">
        <v>514</v>
      </c>
      <c r="D30" t="s">
        <v>514</v>
      </c>
      <c r="E30" s="16">
        <v>2015</v>
      </c>
      <c r="F30" s="114">
        <v>24.67539691540604</v>
      </c>
      <c r="L30">
        <v>449</v>
      </c>
      <c r="M30" t="s">
        <v>513</v>
      </c>
      <c r="N30" t="s">
        <v>513</v>
      </c>
      <c r="O30" t="s">
        <v>534</v>
      </c>
      <c r="P30" t="s">
        <v>552</v>
      </c>
      <c r="Q30" t="s">
        <v>553</v>
      </c>
      <c r="R30" t="s">
        <v>554</v>
      </c>
      <c r="S30" t="s">
        <v>548</v>
      </c>
      <c r="T30" t="s">
        <v>555</v>
      </c>
      <c r="U30">
        <v>19069.310000000001</v>
      </c>
      <c r="V30">
        <v>17076.32</v>
      </c>
      <c r="W30" s="111">
        <v>19479.400000000001</v>
      </c>
      <c r="X30" s="111">
        <v>21128.57</v>
      </c>
      <c r="Y30" s="108">
        <f t="shared" si="3"/>
        <v>8.4662258591126943E-2</v>
      </c>
      <c r="Z30">
        <f t="shared" si="0"/>
        <v>22917.362457000727</v>
      </c>
      <c r="AA30">
        <f t="shared" si="1"/>
        <v>24857.598123561907</v>
      </c>
      <c r="AB30">
        <f t="shared" si="2"/>
        <v>26962.098523853219</v>
      </c>
    </row>
    <row r="31" spans="3:28">
      <c r="C31" t="s">
        <v>515</v>
      </c>
      <c r="D31" t="s">
        <v>515</v>
      </c>
      <c r="E31" s="16">
        <v>2015</v>
      </c>
      <c r="F31" s="114">
        <v>37.152967704868324</v>
      </c>
      <c r="L31">
        <v>453</v>
      </c>
      <c r="M31" t="s">
        <v>567</v>
      </c>
      <c r="N31" t="s">
        <v>514</v>
      </c>
      <c r="O31" t="s">
        <v>535</v>
      </c>
      <c r="P31" t="s">
        <v>552</v>
      </c>
      <c r="Q31" t="s">
        <v>553</v>
      </c>
      <c r="R31" t="s">
        <v>554</v>
      </c>
      <c r="S31" t="s">
        <v>548</v>
      </c>
      <c r="T31" t="s">
        <v>555</v>
      </c>
      <c r="U31">
        <v>63007.7</v>
      </c>
      <c r="V31">
        <v>50962.5</v>
      </c>
      <c r="W31" s="111">
        <v>65380.86</v>
      </c>
      <c r="X31" s="111">
        <v>99641.69</v>
      </c>
      <c r="Y31" s="108">
        <f t="shared" si="3"/>
        <v>0.52401926190631332</v>
      </c>
      <c r="Z31">
        <f t="shared" si="0"/>
        <v>151855.8548488977</v>
      </c>
      <c r="AA31">
        <f t="shared" si="1"/>
        <v>231431.24782296934</v>
      </c>
      <c r="AB31">
        <f t="shared" si="2"/>
        <v>352705.6794892188</v>
      </c>
    </row>
    <row r="32" spans="3:28">
      <c r="C32" t="s">
        <v>516</v>
      </c>
      <c r="D32" t="s">
        <v>516</v>
      </c>
      <c r="E32" s="16">
        <v>2015</v>
      </c>
      <c r="F32" s="114">
        <v>23.524409594045615</v>
      </c>
      <c r="L32">
        <v>456</v>
      </c>
      <c r="M32" t="s">
        <v>515</v>
      </c>
      <c r="N32" t="s">
        <v>515</v>
      </c>
      <c r="O32" t="s">
        <v>536</v>
      </c>
      <c r="P32" t="s">
        <v>552</v>
      </c>
      <c r="Q32" t="s">
        <v>553</v>
      </c>
      <c r="R32" t="s">
        <v>554</v>
      </c>
      <c r="S32" t="s">
        <v>548</v>
      </c>
      <c r="T32" t="s">
        <v>555</v>
      </c>
      <c r="U32">
        <v>27892.86</v>
      </c>
      <c r="V32">
        <v>23271.41</v>
      </c>
      <c r="W32" s="111">
        <v>28215.16</v>
      </c>
      <c r="X32" s="111">
        <v>35215.94</v>
      </c>
      <c r="Y32" s="108">
        <f t="shared" si="3"/>
        <v>0.2481212227752741</v>
      </c>
      <c r="Z32">
        <f t="shared" si="0"/>
        <v>43953.762093980687</v>
      </c>
      <c r="AA32">
        <f t="shared" si="1"/>
        <v>54859.623290312666</v>
      </c>
      <c r="AB32">
        <f t="shared" si="2"/>
        <v>68471.460102095953</v>
      </c>
    </row>
    <row r="33" spans="3:60">
      <c r="C33" t="s">
        <v>517</v>
      </c>
      <c r="D33" t="s">
        <v>517</v>
      </c>
      <c r="E33" s="16">
        <v>2015</v>
      </c>
      <c r="F33" s="114">
        <v>33.664059239151527</v>
      </c>
      <c r="L33">
        <v>463</v>
      </c>
      <c r="M33" t="s">
        <v>516</v>
      </c>
      <c r="N33" t="s">
        <v>516</v>
      </c>
      <c r="O33" t="s">
        <v>568</v>
      </c>
      <c r="P33" t="s">
        <v>552</v>
      </c>
      <c r="Q33" t="s">
        <v>553</v>
      </c>
      <c r="R33" t="s">
        <v>554</v>
      </c>
      <c r="S33" t="s">
        <v>548</v>
      </c>
      <c r="T33" t="s">
        <v>555</v>
      </c>
      <c r="U33" t="s">
        <v>564</v>
      </c>
      <c r="V33" t="s">
        <v>564</v>
      </c>
      <c r="W33" s="111" t="s">
        <v>564</v>
      </c>
      <c r="X33" s="111" t="s">
        <v>564</v>
      </c>
      <c r="Y33" s="108" t="e">
        <f t="shared" si="3"/>
        <v>#VALUE!</v>
      </c>
      <c r="Z33" t="e">
        <f t="shared" si="0"/>
        <v>#VALUE!</v>
      </c>
      <c r="AA33" t="e">
        <f t="shared" si="1"/>
        <v>#VALUE!</v>
      </c>
      <c r="AB33" t="e">
        <f t="shared" si="2"/>
        <v>#VALUE!</v>
      </c>
    </row>
    <row r="34" spans="3:60">
      <c r="C34" t="s">
        <v>518</v>
      </c>
      <c r="D34" t="s">
        <v>518</v>
      </c>
      <c r="E34" s="16">
        <v>2015</v>
      </c>
      <c r="F34" s="114">
        <v>45.97924823324113</v>
      </c>
      <c r="L34">
        <v>744</v>
      </c>
      <c r="M34" t="s">
        <v>517</v>
      </c>
      <c r="N34" t="s">
        <v>517</v>
      </c>
      <c r="O34" t="s">
        <v>538</v>
      </c>
      <c r="P34" t="s">
        <v>552</v>
      </c>
      <c r="Q34" t="s">
        <v>553</v>
      </c>
      <c r="R34" t="s">
        <v>554</v>
      </c>
      <c r="S34" t="s">
        <v>548</v>
      </c>
      <c r="T34" t="s">
        <v>555</v>
      </c>
      <c r="U34">
        <v>3556.38</v>
      </c>
      <c r="V34">
        <v>3573.84</v>
      </c>
      <c r="W34" s="111">
        <v>3884.71</v>
      </c>
      <c r="X34" s="111">
        <v>4827.8</v>
      </c>
      <c r="Y34" s="108">
        <f t="shared" si="3"/>
        <v>0.24276973055903792</v>
      </c>
      <c r="Z34">
        <f t="shared" si="0"/>
        <v>5999.8437051929232</v>
      </c>
      <c r="AA34">
        <f t="shared" si="1"/>
        <v>7456.4241448989487</v>
      </c>
      <c r="AB34">
        <f t="shared" si="2"/>
        <v>9266.6182254899722</v>
      </c>
    </row>
    <row r="35" spans="3:60">
      <c r="C35" t="s">
        <v>519</v>
      </c>
      <c r="D35" t="s">
        <v>519</v>
      </c>
      <c r="E35" s="16">
        <v>2015</v>
      </c>
      <c r="F35" s="114">
        <v>31.753740914675983</v>
      </c>
      <c r="L35">
        <v>186</v>
      </c>
      <c r="M35" t="s">
        <v>518</v>
      </c>
      <c r="N35" t="s">
        <v>518</v>
      </c>
      <c r="O35" t="s">
        <v>569</v>
      </c>
      <c r="P35" t="s">
        <v>552</v>
      </c>
      <c r="Q35" t="s">
        <v>553</v>
      </c>
      <c r="R35" t="s">
        <v>554</v>
      </c>
      <c r="S35" t="s">
        <v>548</v>
      </c>
      <c r="T35" t="s">
        <v>555</v>
      </c>
      <c r="U35">
        <v>9145.82</v>
      </c>
      <c r="V35">
        <v>8612.9</v>
      </c>
      <c r="W35" s="111">
        <v>9663.8799999999992</v>
      </c>
      <c r="X35" s="111">
        <v>17332.689999999999</v>
      </c>
      <c r="Y35" s="108">
        <f t="shared" si="3"/>
        <v>0.79355393485846271</v>
      </c>
      <c r="Z35">
        <f t="shared" si="0"/>
        <v>31087.114351181925</v>
      </c>
      <c r="AA35">
        <f t="shared" si="1"/>
        <v>55756.416267957327</v>
      </c>
      <c r="AB35">
        <f t="shared" si="2"/>
        <v>100002.13979100127</v>
      </c>
    </row>
    <row r="36" spans="3:60">
      <c r="D36" t="s">
        <v>501</v>
      </c>
      <c r="E36" s="21">
        <v>2016</v>
      </c>
      <c r="F36" s="114">
        <v>32.779265691156155</v>
      </c>
      <c r="L36">
        <v>466</v>
      </c>
      <c r="M36" t="s">
        <v>570</v>
      </c>
      <c r="N36" t="s">
        <v>519</v>
      </c>
      <c r="O36" t="s">
        <v>540</v>
      </c>
      <c r="P36" t="s">
        <v>552</v>
      </c>
      <c r="Q36" t="s">
        <v>553</v>
      </c>
      <c r="R36" t="s">
        <v>554</v>
      </c>
      <c r="S36" t="s">
        <v>548</v>
      </c>
      <c r="T36" t="s">
        <v>555</v>
      </c>
      <c r="U36">
        <v>43981.61</v>
      </c>
      <c r="V36">
        <v>37648.959999999999</v>
      </c>
      <c r="W36" s="111">
        <v>43438.52</v>
      </c>
      <c r="X36">
        <v>59306.5</v>
      </c>
      <c r="Y36" s="108">
        <f t="shared" si="3"/>
        <v>0.36529743646883006</v>
      </c>
      <c r="Z36">
        <f t="shared" si="0"/>
        <v>80971.012415938676</v>
      </c>
      <c r="AA36">
        <f t="shared" si="1"/>
        <v>110549.51567976688</v>
      </c>
      <c r="AB36">
        <f t="shared" si="2"/>
        <v>150932.97036045641</v>
      </c>
    </row>
    <row r="37" spans="3:60">
      <c r="D37" t="s">
        <v>502</v>
      </c>
      <c r="E37" s="21">
        <v>2016</v>
      </c>
      <c r="F37" s="114">
        <v>30.383879392916921</v>
      </c>
    </row>
    <row r="38" spans="3:60">
      <c r="D38" t="s">
        <v>503</v>
      </c>
      <c r="E38" s="21">
        <v>2016</v>
      </c>
      <c r="F38" s="114">
        <v>29.197460863315541</v>
      </c>
    </row>
    <row r="39" spans="3:60">
      <c r="D39" t="s">
        <v>504</v>
      </c>
      <c r="E39" s="21">
        <v>2016</v>
      </c>
      <c r="F39" s="114">
        <v>47.332682822066218</v>
      </c>
      <c r="U39">
        <v>2021</v>
      </c>
      <c r="V39">
        <v>2022</v>
      </c>
      <c r="W39">
        <v>2023</v>
      </c>
      <c r="X39">
        <v>2024</v>
      </c>
      <c r="Y39">
        <v>2025</v>
      </c>
      <c r="Z39">
        <v>2026</v>
      </c>
      <c r="AA39">
        <v>2027</v>
      </c>
      <c r="AB39">
        <v>2028</v>
      </c>
      <c r="AC39">
        <v>2029</v>
      </c>
      <c r="AD39">
        <v>2030</v>
      </c>
      <c r="AE39">
        <v>2031</v>
      </c>
      <c r="AF39">
        <v>2032</v>
      </c>
      <c r="AG39">
        <v>2033</v>
      </c>
      <c r="AH39">
        <v>2034</v>
      </c>
      <c r="AI39">
        <v>2035</v>
      </c>
      <c r="AJ39">
        <v>2036</v>
      </c>
      <c r="AK39">
        <v>2037</v>
      </c>
      <c r="AL39">
        <v>2038</v>
      </c>
      <c r="AM39">
        <v>2039</v>
      </c>
      <c r="AN39">
        <v>2040</v>
      </c>
      <c r="AO39">
        <v>2041</v>
      </c>
      <c r="AP39">
        <v>2042</v>
      </c>
      <c r="AQ39">
        <v>2043</v>
      </c>
      <c r="AR39">
        <v>2044</v>
      </c>
      <c r="AS39">
        <v>2045</v>
      </c>
      <c r="AT39">
        <v>2046</v>
      </c>
      <c r="AU39">
        <v>2047</v>
      </c>
      <c r="AV39">
        <v>2048</v>
      </c>
      <c r="AW39">
        <v>2049</v>
      </c>
      <c r="AX39">
        <v>2050</v>
      </c>
      <c r="AY39">
        <v>2051</v>
      </c>
      <c r="AZ39">
        <v>2052</v>
      </c>
      <c r="BA39">
        <v>2053</v>
      </c>
      <c r="BB39">
        <v>2054</v>
      </c>
      <c r="BC39">
        <v>2055</v>
      </c>
      <c r="BD39">
        <v>2056</v>
      </c>
      <c r="BE39">
        <v>2057</v>
      </c>
      <c r="BF39">
        <v>2058</v>
      </c>
      <c r="BG39">
        <v>2059</v>
      </c>
      <c r="BH39">
        <v>2060</v>
      </c>
    </row>
    <row r="40" spans="3:60">
      <c r="D40" t="s">
        <v>505</v>
      </c>
      <c r="E40" s="21">
        <v>2016</v>
      </c>
      <c r="F40" s="114">
        <v>22.96067476929926</v>
      </c>
      <c r="M40" t="s">
        <v>501</v>
      </c>
      <c r="P40" t="s">
        <v>522</v>
      </c>
      <c r="Q40" t="s">
        <v>551</v>
      </c>
      <c r="R40" t="s">
        <v>577</v>
      </c>
      <c r="S40" t="s">
        <v>578</v>
      </c>
      <c r="T40">
        <f>Q111</f>
        <v>3.0214285716979314</v>
      </c>
      <c r="U40" s="111">
        <v>3659.71</v>
      </c>
      <c r="V40" s="111">
        <f>(U40*(100+$T40))/100</f>
        <v>3770.2855235812858</v>
      </c>
      <c r="W40" s="111">
        <f t="shared" ref="W40:BH40" si="4">(V40*(100+$T40))/100</f>
        <v>3884.2020076253616</v>
      </c>
      <c r="X40" s="111">
        <f t="shared" si="4"/>
        <v>4001.5603968662185</v>
      </c>
      <c r="Y40" s="111">
        <f t="shared" si="4"/>
        <v>4122.4646860108833</v>
      </c>
      <c r="Z40" s="111">
        <f t="shared" si="4"/>
        <v>4247.0220118921734</v>
      </c>
      <c r="AA40" s="111">
        <f t="shared" si="4"/>
        <v>4375.3427484057838</v>
      </c>
      <c r="AB40" s="111">
        <f t="shared" si="4"/>
        <v>4507.54060431583</v>
      </c>
      <c r="AC40" s="111">
        <f t="shared" si="4"/>
        <v>4643.7327240155137</v>
      </c>
      <c r="AD40" s="111">
        <f t="shared" si="4"/>
        <v>4784.0397913322049</v>
      </c>
      <c r="AE40" s="111">
        <f t="shared" si="4"/>
        <v>4928.5861364689135</v>
      </c>
      <c r="AF40" s="111">
        <f t="shared" si="4"/>
        <v>5077.4998461769283</v>
      </c>
      <c r="AG40" s="111">
        <f t="shared" si="4"/>
        <v>5230.9128772572367</v>
      </c>
      <c r="AH40" s="111">
        <f t="shared" si="4"/>
        <v>5388.9611734913124</v>
      </c>
      <c r="AI40" s="111">
        <f t="shared" si="4"/>
        <v>5551.7847861048867</v>
      </c>
      <c r="AJ40" s="111">
        <f t="shared" si="4"/>
        <v>5719.5279978714379</v>
      </c>
      <c r="AK40" s="111">
        <f t="shared" si="4"/>
        <v>5892.3394509653872</v>
      </c>
      <c r="AL40" s="111">
        <f t="shared" si="4"/>
        <v>6070.3722786782846</v>
      </c>
      <c r="AM40" s="111">
        <f t="shared" si="4"/>
        <v>6253.7842411147012</v>
      </c>
      <c r="AN40" s="111">
        <f t="shared" si="4"/>
        <v>6442.7378649880829</v>
      </c>
      <c r="AO40" s="111">
        <f t="shared" si="4"/>
        <v>6637.4005876404335</v>
      </c>
      <c r="AP40" s="111">
        <f t="shared" si="4"/>
        <v>6837.9449054134475</v>
      </c>
      <c r="AQ40" s="111">
        <f t="shared" si="4"/>
        <v>7044.5485265025718</v>
      </c>
      <c r="AR40" s="111">
        <f t="shared" si="4"/>
        <v>7257.394528429445</v>
      </c>
      <c r="AS40" s="111">
        <f t="shared" si="4"/>
        <v>7476.6715202722544</v>
      </c>
      <c r="AT40" s="111">
        <f t="shared" si="4"/>
        <v>7702.5738097977619</v>
      </c>
      <c r="AU40" s="111">
        <f t="shared" si="4"/>
        <v>7935.3015756431132</v>
      </c>
      <c r="AV40" s="111">
        <f t="shared" si="4"/>
        <v>8175.0610446999899</v>
      </c>
      <c r="AW40" s="111">
        <f t="shared" si="4"/>
        <v>8422.0646748583022</v>
      </c>
      <c r="AX40" s="111">
        <f t="shared" si="4"/>
        <v>8676.5313432713501</v>
      </c>
      <c r="AY40" s="111">
        <f t="shared" si="4"/>
        <v>8938.6865403092761</v>
      </c>
      <c r="AZ40" s="111">
        <f t="shared" si="4"/>
        <v>9208.7625693726968</v>
      </c>
      <c r="BA40" s="111">
        <f t="shared" si="4"/>
        <v>9486.9987527435478</v>
      </c>
      <c r="BB40" s="111">
        <f t="shared" si="4"/>
        <v>9773.6416436555664</v>
      </c>
      <c r="BC40" s="111">
        <f t="shared" si="4"/>
        <v>10068.945244772342</v>
      </c>
      <c r="BD40" s="111">
        <f t="shared" si="4"/>
        <v>10373.171233266512</v>
      </c>
      <c r="BE40" s="111">
        <f t="shared" si="4"/>
        <v>10686.589192699576</v>
      </c>
      <c r="BF40" s="111">
        <f t="shared" si="4"/>
        <v>11009.476851907782</v>
      </c>
      <c r="BG40" s="111">
        <f t="shared" si="4"/>
        <v>11342.120331105793</v>
      </c>
      <c r="BH40" s="111">
        <f t="shared" si="4"/>
        <v>11684.814395426181</v>
      </c>
    </row>
    <row r="41" spans="3:60">
      <c r="D41" t="s">
        <v>506</v>
      </c>
      <c r="E41" s="21">
        <v>2016</v>
      </c>
      <c r="F41" s="114">
        <v>33.102225759117658</v>
      </c>
      <c r="M41" t="s">
        <v>502</v>
      </c>
      <c r="P41" t="s">
        <v>523</v>
      </c>
      <c r="Q41" t="s">
        <v>556</v>
      </c>
      <c r="R41" t="s">
        <v>577</v>
      </c>
      <c r="S41" t="s">
        <v>578</v>
      </c>
      <c r="T41">
        <f t="shared" ref="T41:T58" si="5">Q112</f>
        <v>6.0495171020841401</v>
      </c>
      <c r="U41" s="111">
        <v>4679.4600000000028</v>
      </c>
      <c r="V41" s="111">
        <f t="shared" ref="V41:BH41" si="6">(U41*(100+$T41))/100</f>
        <v>4962.5447329851895</v>
      </c>
      <c r="W41" s="111">
        <f t="shared" si="6"/>
        <v>5262.7547253057046</v>
      </c>
      <c r="X41" s="111">
        <f t="shared" si="6"/>
        <v>5581.125972453814</v>
      </c>
      <c r="Y41" s="111">
        <f t="shared" si="6"/>
        <v>5918.7571426462673</v>
      </c>
      <c r="Z41" s="111">
        <f t="shared" si="6"/>
        <v>6276.8133682214793</v>
      </c>
      <c r="AA41" s="111">
        <f t="shared" si="6"/>
        <v>6656.530266397941</v>
      </c>
      <c r="AB41" s="111">
        <f t="shared" si="6"/>
        <v>7059.2182032690907</v>
      </c>
      <c r="AC41" s="111">
        <f t="shared" si="6"/>
        <v>7486.2668157492917</v>
      </c>
      <c r="AD41" s="111">
        <f t="shared" si="6"/>
        <v>7939.1498070756952</v>
      </c>
      <c r="AE41" s="111">
        <f t="shared" si="6"/>
        <v>8419.4300324148189</v>
      </c>
      <c r="AF41" s="111">
        <f t="shared" si="6"/>
        <v>8928.7648921237615</v>
      </c>
      <c r="AG41" s="111">
        <f t="shared" si="6"/>
        <v>9468.9120512776735</v>
      </c>
      <c r="AH41" s="111">
        <f t="shared" si="6"/>
        <v>10041.735505201023</v>
      </c>
      <c r="AI41" s="111">
        <f t="shared" si="6"/>
        <v>10649.212011934214</v>
      </c>
      <c r="AJ41" s="111">
        <f t="shared" si="6"/>
        <v>11293.437913833372</v>
      </c>
      <c r="AK41" s="111">
        <f t="shared" si="6"/>
        <v>11976.636371843975</v>
      </c>
      <c r="AL41" s="111">
        <f t="shared" si="6"/>
        <v>12701.165037413106</v>
      </c>
      <c r="AM41" s="111">
        <f t="shared" si="6"/>
        <v>13469.524188515345</v>
      </c>
      <c r="AN41" s="111">
        <f t="shared" si="6"/>
        <v>14284.365357868939</v>
      </c>
      <c r="AO41" s="111">
        <f t="shared" si="6"/>
        <v>15148.500483117401</v>
      </c>
      <c r="AP41" s="111">
        <f t="shared" si="6"/>
        <v>16064.911610552888</v>
      </c>
      <c r="AQ41" s="111">
        <f t="shared" si="6"/>
        <v>17036.761185867988</v>
      </c>
      <c r="AR41" s="111">
        <f t="shared" si="6"/>
        <v>18067.402967448303</v>
      </c>
      <c r="AS41" s="111">
        <f t="shared" si="6"/>
        <v>19160.393599866544</v>
      </c>
      <c r="AT41" s="111">
        <f t="shared" si="6"/>
        <v>20319.504887517105</v>
      </c>
      <c r="AU41" s="111">
        <f t="shared" si="6"/>
        <v>21548.736810746275</v>
      </c>
      <c r="AV41" s="111">
        <f t="shared" si="6"/>
        <v>22852.331329395474</v>
      </c>
      <c r="AW41" s="111">
        <f t="shared" si="6"/>
        <v>24234.787021392185</v>
      </c>
      <c r="AX41" s="111">
        <f t="shared" si="6"/>
        <v>25700.874606904974</v>
      </c>
      <c r="AY41" s="111">
        <f t="shared" si="6"/>
        <v>27255.653411634892</v>
      </c>
      <c r="AZ41" s="111">
        <f t="shared" si="6"/>
        <v>28904.488826056524</v>
      </c>
      <c r="BA41" s="111">
        <f t="shared" si="6"/>
        <v>30653.070820858815</v>
      </c>
      <c r="BB41" s="111">
        <f t="shared" si="6"/>
        <v>32507.433582480633</v>
      </c>
      <c r="BC41" s="111">
        <f t="shared" si="6"/>
        <v>34473.976336501444</v>
      </c>
      <c r="BD41" s="111">
        <f t="shared" si="6"/>
        <v>36559.485430746543</v>
      </c>
      <c r="BE41" s="111">
        <f t="shared" si="6"/>
        <v>38771.157754313514</v>
      </c>
      <c r="BF41" s="111">
        <f t="shared" si="6"/>
        <v>41116.625573336729</v>
      </c>
      <c r="BG41" s="111">
        <f t="shared" si="6"/>
        <v>43603.982869195628</v>
      </c>
      <c r="BH41" s="111">
        <f t="shared" si="6"/>
        <v>46241.813270057457</v>
      </c>
    </row>
    <row r="42" spans="3:60">
      <c r="D42" t="s">
        <v>507</v>
      </c>
      <c r="E42" s="21">
        <v>2016</v>
      </c>
      <c r="F42" s="114">
        <v>27.339928014715642</v>
      </c>
      <c r="M42" t="s">
        <v>503</v>
      </c>
      <c r="P42" t="s">
        <v>524</v>
      </c>
      <c r="Q42" t="s">
        <v>557</v>
      </c>
      <c r="R42" t="s">
        <v>577</v>
      </c>
      <c r="S42" t="s">
        <v>578</v>
      </c>
      <c r="T42">
        <f t="shared" si="5"/>
        <v>6.932833546875794</v>
      </c>
      <c r="U42" s="111">
        <v>5418.0100000000039</v>
      </c>
      <c r="V42" s="111">
        <f t="shared" ref="V42:BH42" si="7">(U42*(100+$T42))/100</f>
        <v>5793.6316148530905</v>
      </c>
      <c r="W42" s="111">
        <f t="shared" si="7"/>
        <v>6195.2944510300267</v>
      </c>
      <c r="X42" s="111">
        <f t="shared" si="7"/>
        <v>6624.8039030587706</v>
      </c>
      <c r="Y42" s="111">
        <f t="shared" si="7"/>
        <v>7084.0905304647667</v>
      </c>
      <c r="Z42" s="111">
        <f t="shared" si="7"/>
        <v>7575.2187352518795</v>
      </c>
      <c r="AA42" s="111">
        <f t="shared" si="7"/>
        <v>8100.3960409786423</v>
      </c>
      <c r="AB42" s="111">
        <f t="shared" si="7"/>
        <v>8661.9830151374099</v>
      </c>
      <c r="AC42" s="111">
        <f t="shared" si="7"/>
        <v>9262.5038794355405</v>
      </c>
      <c r="AD42" s="111">
        <f t="shared" si="7"/>
        <v>9904.6578556697204</v>
      </c>
      <c r="AE42" s="111">
        <f t="shared" si="7"/>
        <v>10591.33129819086</v>
      </c>
      <c r="AF42" s="111">
        <f t="shared" si="7"/>
        <v>11325.61066749259</v>
      </c>
      <c r="AG42" s="111">
        <f t="shared" si="7"/>
        <v>12110.79640323706</v>
      </c>
      <c r="AH42" s="111">
        <f t="shared" si="7"/>
        <v>12950.417759074506</v>
      </c>
      <c r="AI42" s="111">
        <f t="shared" si="7"/>
        <v>13848.248665936184</v>
      </c>
      <c r="AJ42" s="111">
        <f t="shared" si="7"/>
        <v>14808.324695102987</v>
      </c>
      <c r="AK42" s="111">
        <f t="shared" si="7"/>
        <v>15834.961197295379</v>
      </c>
      <c r="AL42" s="111">
        <f t="shared" si="7"/>
        <v>16932.77269931624</v>
      </c>
      <c r="AM42" s="111">
        <f t="shared" si="7"/>
        <v>18106.693645430663</v>
      </c>
      <c r="AN42" s="111">
        <f t="shared" si="7"/>
        <v>19362.000576711107</v>
      </c>
      <c r="AO42" s="111">
        <f t="shared" si="7"/>
        <v>20704.33584803962</v>
      </c>
      <c r="AP42" s="111">
        <f t="shared" si="7"/>
        <v>22139.732989370343</v>
      </c>
      <c r="AQ42" s="111">
        <f t="shared" si="7"/>
        <v>23674.643825246138</v>
      </c>
      <c r="AR42" s="111">
        <f t="shared" si="7"/>
        <v>25315.967474466161</v>
      </c>
      <c r="AS42" s="111">
        <f t="shared" si="7"/>
        <v>27071.081360252119</v>
      </c>
      <c r="AT42" s="111">
        <f t="shared" si="7"/>
        <v>28947.874370297719</v>
      </c>
      <c r="AU42" s="111">
        <f t="shared" si="7"/>
        <v>30954.78231574918</v>
      </c>
      <c r="AV42" s="111">
        <f t="shared" si="7"/>
        <v>33100.825848497821</v>
      </c>
      <c r="AW42" s="111">
        <f t="shared" si="7"/>
        <v>35395.651007215412</v>
      </c>
      <c r="AX42" s="111">
        <f t="shared" si="7"/>
        <v>37849.572574378719</v>
      </c>
      <c r="AY42" s="111">
        <f t="shared" si="7"/>
        <v>40473.620439164348</v>
      </c>
      <c r="AZ42" s="111">
        <f t="shared" si="7"/>
        <v>43279.589174605913</v>
      </c>
      <c r="BA42" s="111">
        <f t="shared" si="7"/>
        <v>46280.091051853022</v>
      </c>
      <c r="BB42" s="111">
        <f t="shared" si="7"/>
        <v>49488.612729820554</v>
      </c>
      <c r="BC42" s="111">
        <f t="shared" si="7"/>
        <v>52919.575875036993</v>
      </c>
      <c r="BD42" s="111">
        <f t="shared" si="7"/>
        <v>56588.401984165954</v>
      </c>
      <c r="BE42" s="111">
        <f t="shared" si="7"/>
        <v>60511.581700565148</v>
      </c>
      <c r="BF42" s="111">
        <f t="shared" si="7"/>
        <v>64706.748936447082</v>
      </c>
      <c r="BG42" s="111">
        <f t="shared" si="7"/>
        <v>69192.760133805787</v>
      </c>
      <c r="BH42" s="111">
        <f t="shared" si="7"/>
        <v>73989.77902037157</v>
      </c>
    </row>
    <row r="43" spans="3:60">
      <c r="D43" t="s">
        <v>508</v>
      </c>
      <c r="E43" s="21">
        <v>2016</v>
      </c>
      <c r="F43" s="114">
        <v>24.490566123573821</v>
      </c>
      <c r="M43" t="s">
        <v>504</v>
      </c>
      <c r="P43" t="s">
        <v>525</v>
      </c>
      <c r="Q43" t="s">
        <v>504</v>
      </c>
      <c r="R43" t="s">
        <v>577</v>
      </c>
      <c r="S43" t="s">
        <v>578</v>
      </c>
      <c r="T43">
        <f t="shared" si="5"/>
        <v>4.0095164376356323</v>
      </c>
      <c r="U43" s="111">
        <v>26116.25</v>
      </c>
      <c r="V43" s="111">
        <f t="shared" ref="V43:BH43" si="8">(U43*(100+$T43))/100</f>
        <v>27163.385336644016</v>
      </c>
      <c r="W43" s="111">
        <f t="shared" si="8"/>
        <v>28252.505736735064</v>
      </c>
      <c r="X43" s="111">
        <f t="shared" si="8"/>
        <v>29385.294598293403</v>
      </c>
      <c r="Y43" s="111">
        <f t="shared" si="8"/>
        <v>30563.502815459633</v>
      </c>
      <c r="Z43" s="111">
        <f t="shared" si="8"/>
        <v>31788.951484762714</v>
      </c>
      <c r="AA43" s="111">
        <f t="shared" si="8"/>
        <v>33063.534719896292</v>
      </c>
      <c r="AB43" s="111">
        <f t="shared" si="8"/>
        <v>34389.222579353896</v>
      </c>
      <c r="AC43" s="111">
        <f t="shared" si="8"/>
        <v>35768.064111448191</v>
      </c>
      <c r="AD43" s="111">
        <f t="shared" si="8"/>
        <v>37202.190521420758</v>
      </c>
      <c r="AE43" s="111">
        <f t="shared" si="8"/>
        <v>38693.818465537646</v>
      </c>
      <c r="AF43" s="111">
        <f t="shared" si="8"/>
        <v>40245.253477262268</v>
      </c>
      <c r="AG43" s="111">
        <f t="shared" si="8"/>
        <v>41858.893530801222</v>
      </c>
      <c r="AH43" s="111">
        <f t="shared" si="8"/>
        <v>43537.232747531096</v>
      </c>
      <c r="AI43" s="111">
        <f t="shared" si="8"/>
        <v>45282.865251035037</v>
      </c>
      <c r="AJ43" s="111">
        <f t="shared" si="8"/>
        <v>47098.489176707677</v>
      </c>
      <c r="AK43" s="111">
        <f t="shared" si="8"/>
        <v>48986.910842125806</v>
      </c>
      <c r="AL43" s="111">
        <f t="shared" si="8"/>
        <v>50951.049084630751</v>
      </c>
      <c r="AM43" s="111">
        <f t="shared" si="8"/>
        <v>52993.939772826816</v>
      </c>
      <c r="AN43" s="111">
        <f t="shared" si="8"/>
        <v>55118.740498969033</v>
      </c>
      <c r="AO43" s="111">
        <f t="shared" si="8"/>
        <v>57328.73545949292</v>
      </c>
      <c r="AP43" s="111">
        <f t="shared" si="8"/>
        <v>59627.340531229936</v>
      </c>
      <c r="AQ43" s="111">
        <f t="shared" si="8"/>
        <v>62018.108551154575</v>
      </c>
      <c r="AR43" s="111">
        <f t="shared" si="8"/>
        <v>64504.734807823821</v>
      </c>
      <c r="AS43" s="111">
        <f t="shared" si="8"/>
        <v>67091.06275299679</v>
      </c>
      <c r="AT43" s="111">
        <f t="shared" si="8"/>
        <v>69781.089942262624</v>
      </c>
      <c r="AU43" s="111">
        <f t="shared" si="8"/>
        <v>72578.97421385895</v>
      </c>
      <c r="AV43" s="111">
        <f t="shared" si="8"/>
        <v>75489.04011523095</v>
      </c>
      <c r="AW43" s="111">
        <f t="shared" si="8"/>
        <v>78515.785587264487</v>
      </c>
      <c r="AX43" s="111">
        <f t="shared" si="8"/>
        <v>81663.888916524607</v>
      </c>
      <c r="AY43" s="111">
        <f t="shared" si="8"/>
        <v>84938.21596624516</v>
      </c>
      <c r="AZ43" s="111">
        <f t="shared" si="8"/>
        <v>88343.827697246204</v>
      </c>
      <c r="BA43" s="111">
        <f t="shared" si="8"/>
        <v>91885.987990403795</v>
      </c>
      <c r="BB43" s="111">
        <f t="shared" si="8"/>
        <v>95570.171782762933</v>
      </c>
      <c r="BC43" s="111">
        <f t="shared" si="8"/>
        <v>99402.073529869405</v>
      </c>
      <c r="BD43" s="111">
        <f t="shared" si="8"/>
        <v>103387.61600740017</v>
      </c>
      <c r="BE43" s="111">
        <f t="shared" si="8"/>
        <v>107532.95946569648</v>
      </c>
      <c r="BF43" s="111">
        <f t="shared" si="8"/>
        <v>111844.51115134964</v>
      </c>
      <c r="BG43" s="111">
        <f t="shared" si="8"/>
        <v>116328.93521055621</v>
      </c>
      <c r="BH43" s="111">
        <f t="shared" si="8"/>
        <v>120993.16298954995</v>
      </c>
    </row>
    <row r="44" spans="3:60">
      <c r="D44" t="s">
        <v>509</v>
      </c>
      <c r="E44" s="21">
        <v>2016</v>
      </c>
      <c r="F44" s="114">
        <v>45.384282704456453</v>
      </c>
      <c r="M44" t="s">
        <v>505</v>
      </c>
      <c r="P44" t="s">
        <v>526</v>
      </c>
      <c r="Q44" t="s">
        <v>558</v>
      </c>
      <c r="R44" t="s">
        <v>577</v>
      </c>
      <c r="S44" t="s">
        <v>578</v>
      </c>
      <c r="T44">
        <f t="shared" si="5"/>
        <v>4.5720673637266929</v>
      </c>
      <c r="U44" s="111">
        <v>4145.9399999999996</v>
      </c>
      <c r="V44" s="111">
        <f t="shared" ref="V44:BH44" si="9">(U44*(100+$T44))/100</f>
        <v>4335.49516965969</v>
      </c>
      <c r="W44" s="111">
        <f t="shared" si="9"/>
        <v>4533.716929367647</v>
      </c>
      <c r="X44" s="111">
        <f t="shared" si="9"/>
        <v>4741.0015214590167</v>
      </c>
      <c r="Y44" s="111">
        <f t="shared" si="9"/>
        <v>4957.7633047354302</v>
      </c>
      <c r="Z44" s="111">
        <f t="shared" si="9"/>
        <v>5184.4355827620566</v>
      </c>
      <c r="AA44" s="111">
        <f t="shared" si="9"/>
        <v>5421.4714700349541</v>
      </c>
      <c r="AB44" s="111">
        <f t="shared" si="9"/>
        <v>5669.3447977501755</v>
      </c>
      <c r="AC44" s="111">
        <f t="shared" si="9"/>
        <v>5928.5510609852472</v>
      </c>
      <c r="AD44" s="111">
        <f t="shared" si="9"/>
        <v>6199.6084091864259</v>
      </c>
      <c r="AE44" s="111">
        <f t="shared" si="9"/>
        <v>6483.058681941694</v>
      </c>
      <c r="AF44" s="111">
        <f t="shared" si="9"/>
        <v>6779.4684921100006</v>
      </c>
      <c r="AG44" s="111">
        <f t="shared" si="9"/>
        <v>7089.4303584718964</v>
      </c>
      <c r="AH44" s="111">
        <f t="shared" si="9"/>
        <v>7413.5638901657212</v>
      </c>
      <c r="AI44" s="111">
        <f t="shared" si="9"/>
        <v>7752.5170252770149</v>
      </c>
      <c r="AJ44" s="111">
        <f t="shared" si="9"/>
        <v>8106.9673260570607</v>
      </c>
      <c r="AK44" s="111">
        <f t="shared" si="9"/>
        <v>8477.6233333597011</v>
      </c>
      <c r="AL44" s="111">
        <f t="shared" si="9"/>
        <v>8865.2259830039184</v>
      </c>
      <c r="AM44" s="111">
        <f t="shared" si="9"/>
        <v>9270.5500868934596</v>
      </c>
      <c r="AN44" s="111">
        <f t="shared" si="9"/>
        <v>9694.4058818542508</v>
      </c>
      <c r="AO44" s="111">
        <f t="shared" si="9"/>
        <v>10137.64064928571</v>
      </c>
      <c r="AP44" s="111">
        <f t="shared" si="9"/>
        <v>10601.140408863594</v>
      </c>
      <c r="AQ44" s="111">
        <f t="shared" si="9"/>
        <v>11085.831689680088</v>
      </c>
      <c r="AR44" s="111">
        <f t="shared" si="9"/>
        <v>11592.683382361622</v>
      </c>
      <c r="AS44" s="111">
        <f t="shared" si="9"/>
        <v>12122.708675866745</v>
      </c>
      <c r="AT44" s="111">
        <f t="shared" si="9"/>
        <v>12676.967082835712</v>
      </c>
      <c r="AU44" s="111">
        <f t="shared" si="9"/>
        <v>13256.566557540418</v>
      </c>
      <c r="AV44" s="111">
        <f t="shared" si="9"/>
        <v>13862.665710668431</v>
      </c>
      <c r="AW44" s="111">
        <f t="shared" si="9"/>
        <v>14496.476125368432</v>
      </c>
      <c r="AX44" s="111">
        <f t="shared" si="9"/>
        <v>15159.264779186833</v>
      </c>
      <c r="AY44" s="111">
        <f t="shared" si="9"/>
        <v>15852.356576736949</v>
      </c>
      <c r="AZ44" s="111">
        <f t="shared" si="9"/>
        <v>16577.136998163522</v>
      </c>
      <c r="BA44" s="111">
        <f t="shared" si="9"/>
        <v>17335.054868696818</v>
      </c>
      <c r="BB44" s="111">
        <f t="shared" si="9"/>
        <v>18127.625254832619</v>
      </c>
      <c r="BC44" s="111">
        <f t="shared" si="9"/>
        <v>18956.432492927499</v>
      </c>
      <c r="BD44" s="111">
        <f t="shared" si="9"/>
        <v>19823.133356263519</v>
      </c>
      <c r="BE44" s="111">
        <f t="shared" si="9"/>
        <v>20729.460366913263</v>
      </c>
      <c r="BF44" s="111">
        <f t="shared" si="9"/>
        <v>21677.225259025563</v>
      </c>
      <c r="BG44" s="111">
        <f t="shared" si="9"/>
        <v>22668.322600454991</v>
      </c>
      <c r="BH44" s="111">
        <f t="shared" si="9"/>
        <v>23704.733579974672</v>
      </c>
    </row>
    <row r="45" spans="3:60">
      <c r="D45" t="s">
        <v>510</v>
      </c>
      <c r="E45" s="21">
        <v>2016</v>
      </c>
      <c r="F45" s="114">
        <v>28.561451303539833</v>
      </c>
      <c r="M45" t="s">
        <v>506</v>
      </c>
      <c r="P45" t="s">
        <v>527</v>
      </c>
      <c r="Q45" t="s">
        <v>560</v>
      </c>
      <c r="R45" t="s">
        <v>577</v>
      </c>
      <c r="S45" t="s">
        <v>578</v>
      </c>
      <c r="T45">
        <f t="shared" si="5"/>
        <v>5.4423834533466691</v>
      </c>
      <c r="U45" s="111">
        <v>4995.1499999999951</v>
      </c>
      <c r="V45" s="111">
        <f t="shared" ref="V45:BH45" si="10">(U45*(100+$T45))/100</f>
        <v>5267.00521706984</v>
      </c>
      <c r="W45" s="111">
        <f t="shared" si="10"/>
        <v>5553.6558374905544</v>
      </c>
      <c r="X45" s="111">
        <f t="shared" si="10"/>
        <v>5855.907083845962</v>
      </c>
      <c r="Y45" s="111">
        <f t="shared" si="10"/>
        <v>6174.60800202055</v>
      </c>
      <c r="Z45" s="111">
        <f t="shared" si="10"/>
        <v>6510.6538462315357</v>
      </c>
      <c r="AA45" s="111">
        <f t="shared" si="10"/>
        <v>6864.9885938635189</v>
      </c>
      <c r="AB45" s="111">
        <f t="shared" si="10"/>
        <v>7238.607597170083</v>
      </c>
      <c r="AC45" s="111">
        <f t="shared" si="10"/>
        <v>7632.5603792911616</v>
      </c>
      <c r="AD45" s="111">
        <f t="shared" si="10"/>
        <v>8047.9535824403974</v>
      </c>
      <c r="AE45" s="111">
        <f t="shared" si="10"/>
        <v>8485.9540765441543</v>
      </c>
      <c r="AF45" s="111">
        <f t="shared" si="10"/>
        <v>8947.7922370645902</v>
      </c>
      <c r="AG45" s="111">
        <f t="shared" si="10"/>
        <v>9434.7654012144303</v>
      </c>
      <c r="AH45" s="111">
        <f t="shared" si="10"/>
        <v>9948.2415122722014</v>
      </c>
      <c r="AI45" s="111">
        <f t="shared" si="10"/>
        <v>10489.662962235068</v>
      </c>
      <c r="AJ45" s="111">
        <f t="shared" si="10"/>
        <v>11060.550643603583</v>
      </c>
      <c r="AK45" s="111">
        <f t="shared" si="10"/>
        <v>11662.508221680093</v>
      </c>
      <c r="AL45" s="111">
        <f t="shared" si="10"/>
        <v>12297.226639382006</v>
      </c>
      <c r="AM45" s="111">
        <f t="shared" si="10"/>
        <v>12966.488867224271</v>
      </c>
      <c r="AN45" s="111">
        <f t="shared" si="10"/>
        <v>13672.174911814123</v>
      </c>
      <c r="AO45" s="111">
        <f t="shared" si="10"/>
        <v>14416.267096927308</v>
      </c>
      <c r="AP45" s="111">
        <f t="shared" si="10"/>
        <v>15200.855632000741</v>
      </c>
      <c r="AQ45" s="111">
        <f t="shared" si="10"/>
        <v>16028.144483683864</v>
      </c>
      <c r="AR45" s="111">
        <f t="shared" si="10"/>
        <v>16900.457566942368</v>
      </c>
      <c r="AS45" s="111">
        <f t="shared" si="10"/>
        <v>17820.245273105513</v>
      </c>
      <c r="AT45" s="111">
        <f t="shared" si="10"/>
        <v>18790.091353194799</v>
      </c>
      <c r="AU45" s="111">
        <f t="shared" si="10"/>
        <v>19812.720175869796</v>
      </c>
      <c r="AV45" s="111">
        <f t="shared" si="10"/>
        <v>20891.00438037921</v>
      </c>
      <c r="AW45" s="111">
        <f t="shared" si="10"/>
        <v>22027.972946014892</v>
      </c>
      <c r="AX45" s="111">
        <f t="shared" si="10"/>
        <v>23226.819700736487</v>
      </c>
      <c r="AY45" s="111">
        <f t="shared" si="10"/>
        <v>24490.912292868034</v>
      </c>
      <c r="AZ45" s="111">
        <f t="shared" si="10"/>
        <v>25823.801651068727</v>
      </c>
      <c r="BA45" s="111">
        <f t="shared" si="10"/>
        <v>27229.231959151555</v>
      </c>
      <c r="BB45" s="111">
        <f t="shared" si="10"/>
        <v>28711.151173769798</v>
      </c>
      <c r="BC45" s="111">
        <f t="shared" si="10"/>
        <v>30273.722114516393</v>
      </c>
      <c r="BD45" s="111">
        <f t="shared" si="10"/>
        <v>31921.334157588986</v>
      </c>
      <c r="BE45" s="111">
        <f t="shared" si="10"/>
        <v>33658.615565869106</v>
      </c>
      <c r="BF45" s="111">
        <f t="shared" si="10"/>
        <v>35490.44649005153</v>
      </c>
      <c r="BG45" s="111">
        <f t="shared" si="10"/>
        <v>37421.972677344944</v>
      </c>
      <c r="BH45" s="111">
        <f t="shared" si="10"/>
        <v>39458.619926252679</v>
      </c>
    </row>
    <row r="46" spans="3:60">
      <c r="D46" t="s">
        <v>511</v>
      </c>
      <c r="E46" s="21">
        <v>2016</v>
      </c>
      <c r="F46" s="114">
        <v>34.051117660376939</v>
      </c>
      <c r="M46" t="s">
        <v>507</v>
      </c>
      <c r="P46" t="s">
        <v>528</v>
      </c>
      <c r="Q46" t="s">
        <v>561</v>
      </c>
      <c r="R46" t="s">
        <v>577</v>
      </c>
      <c r="S46" t="s">
        <v>578</v>
      </c>
      <c r="T46">
        <f t="shared" si="5"/>
        <v>6.8550755533114947</v>
      </c>
      <c r="U46" s="111">
        <v>5011.9699999999984</v>
      </c>
      <c r="V46" s="111">
        <f t="shared" ref="V46:BH46" si="11">(U46*(100+$T46))/100</f>
        <v>5355.5443302093036</v>
      </c>
      <c r="W46" s="111">
        <f t="shared" si="11"/>
        <v>5722.670940336242</v>
      </c>
      <c r="X46" s="111">
        <f t="shared" si="11"/>
        <v>6114.9643569636928</v>
      </c>
      <c r="Y46" s="111">
        <f t="shared" si="11"/>
        <v>6534.1497836916215</v>
      </c>
      <c r="Z46" s="111">
        <f t="shared" si="11"/>
        <v>6982.0706881302212</v>
      </c>
      <c r="AA46" s="111">
        <f t="shared" si="11"/>
        <v>7460.6969089871636</v>
      </c>
      <c r="AB46" s="111">
        <f t="shared" si="11"/>
        <v>7972.1333189018096</v>
      </c>
      <c r="AC46" s="111">
        <f t="shared" si="11"/>
        <v>8518.6290811232484</v>
      </c>
      <c r="AD46" s="111">
        <f t="shared" si="11"/>
        <v>9102.5875407406111</v>
      </c>
      <c r="AE46" s="111">
        <f t="shared" si="11"/>
        <v>9726.5767939646976</v>
      </c>
      <c r="AF46" s="111">
        <f t="shared" si="11"/>
        <v>10393.340981941839</v>
      </c>
      <c r="AG46" s="111">
        <f t="shared" si="11"/>
        <v>11105.812358767238</v>
      </c>
      <c r="AH46" s="111">
        <f t="shared" si="11"/>
        <v>11867.124186769737</v>
      </c>
      <c r="AI46" s="111">
        <f t="shared" si="11"/>
        <v>12680.624515778105</v>
      </c>
      <c r="AJ46" s="111">
        <f t="shared" si="11"/>
        <v>13549.890906966433</v>
      </c>
      <c r="AK46" s="111">
        <f t="shared" si="11"/>
        <v>14478.746166030267</v>
      </c>
      <c r="AL46" s="111">
        <f t="shared" si="11"/>
        <v>15471.275154883833</v>
      </c>
      <c r="AM46" s="111">
        <f t="shared" si="11"/>
        <v>16531.842755811827</v>
      </c>
      <c r="AN46" s="111">
        <f t="shared" si="11"/>
        <v>17665.113067077382</v>
      </c>
      <c r="AO46" s="111">
        <f t="shared" si="11"/>
        <v>18876.069914403437</v>
      </c>
      <c r="AP46" s="111">
        <f t="shared" si="11"/>
        <v>20170.038768531693</v>
      </c>
      <c r="AQ46" s="111">
        <f t="shared" si="11"/>
        <v>21552.710165246757</v>
      </c>
      <c r="AR46" s="111">
        <f t="shared" si="11"/>
        <v>23030.16473086067</v>
      </c>
      <c r="AS46" s="111">
        <f t="shared" si="11"/>
        <v>24608.899923213263</v>
      </c>
      <c r="AT46" s="111">
        <f t="shared" si="11"/>
        <v>26295.858605788344</v>
      </c>
      <c r="AU46" s="111">
        <f t="shared" si="11"/>
        <v>28098.459580607097</v>
      </c>
      <c r="AV46" s="111">
        <f t="shared" si="11"/>
        <v>30024.630214174405</v>
      </c>
      <c r="AW46" s="111">
        <f t="shared" si="11"/>
        <v>32082.841299958454</v>
      </c>
      <c r="AX46" s="111">
        <f t="shared" si="11"/>
        <v>34282.144310719632</v>
      </c>
      <c r="AY46" s="111">
        <f t="shared" si="11"/>
        <v>36632.211204514744</v>
      </c>
      <c r="AZ46" s="111">
        <f t="shared" si="11"/>
        <v>39143.37695943287</v>
      </c>
      <c r="BA46" s="111">
        <f t="shared" si="11"/>
        <v>41826.685024119521</v>
      </c>
      <c r="BB46" s="111">
        <f t="shared" si="11"/>
        <v>44693.935883968537</v>
      </c>
      <c r="BC46" s="111">
        <f t="shared" si="11"/>
        <v>47757.738956563175</v>
      </c>
      <c r="BD46" s="111">
        <f t="shared" si="11"/>
        <v>51031.568044588857</v>
      </c>
      <c r="BE46" s="111">
        <f t="shared" si="11"/>
        <v>54529.820590084986</v>
      </c>
      <c r="BF46" s="111">
        <f t="shared" si="11"/>
        <v>58267.880990620513</v>
      </c>
      <c r="BG46" s="111">
        <f t="shared" si="11"/>
        <v>62262.188255841174</v>
      </c>
      <c r="BH46" s="111">
        <f t="shared" si="11"/>
        <v>66530.308301924117</v>
      </c>
    </row>
    <row r="47" spans="3:60">
      <c r="D47" t="s">
        <v>512</v>
      </c>
      <c r="E47" s="21">
        <v>2016</v>
      </c>
      <c r="F47" s="114">
        <v>35.517510185926142</v>
      </c>
      <c r="M47" t="s">
        <v>508</v>
      </c>
      <c r="P47" t="s">
        <v>529</v>
      </c>
      <c r="Q47" t="s">
        <v>562</v>
      </c>
      <c r="R47" t="s">
        <v>577</v>
      </c>
      <c r="S47" t="s">
        <v>578</v>
      </c>
      <c r="T47">
        <f t="shared" si="5"/>
        <v>3.9920446516611845</v>
      </c>
      <c r="U47" s="111">
        <v>4399.6499999999987</v>
      </c>
      <c r="V47" s="111">
        <f t="shared" ref="V47:BH47" si="12">(U47*(100+$T47))/100</f>
        <v>4575.2859925168104</v>
      </c>
      <c r="W47" s="111">
        <f t="shared" si="12"/>
        <v>4757.9334522792815</v>
      </c>
      <c r="X47" s="111">
        <f t="shared" si="12"/>
        <v>4947.8722801905951</v>
      </c>
      <c r="Y47" s="111">
        <f t="shared" si="12"/>
        <v>5145.3935509229705</v>
      </c>
      <c r="Z47" s="111">
        <f t="shared" si="12"/>
        <v>5350.7999589795108</v>
      </c>
      <c r="AA47" s="111">
        <f t="shared" si="12"/>
        <v>5564.4062825630417</v>
      </c>
      <c r="AB47" s="111">
        <f t="shared" si="12"/>
        <v>5786.539865962799</v>
      </c>
      <c r="AC47" s="111">
        <f t="shared" si="12"/>
        <v>6017.5411211982091</v>
      </c>
      <c r="AD47" s="111">
        <f t="shared" si="12"/>
        <v>6257.7640496885151</v>
      </c>
      <c r="AE47" s="111">
        <f t="shared" si="12"/>
        <v>6507.5767847476818</v>
      </c>
      <c r="AF47" s="111">
        <f t="shared" si="12"/>
        <v>6767.3621557359465</v>
      </c>
      <c r="AG47" s="111">
        <f t="shared" si="12"/>
        <v>7037.5182747325462</v>
      </c>
      <c r="AH47" s="111">
        <f t="shared" si="12"/>
        <v>7318.4591466286856</v>
      </c>
      <c r="AI47" s="111">
        <f t="shared" si="12"/>
        <v>7610.6153035756852</v>
      </c>
      <c r="AJ47" s="111">
        <f t="shared" si="12"/>
        <v>7914.4344647605867</v>
      </c>
      <c r="AK47" s="111">
        <f t="shared" si="12"/>
        <v>8230.3822225202912</v>
      </c>
      <c r="AL47" s="111">
        <f t="shared" si="12"/>
        <v>8558.9427558456864</v>
      </c>
      <c r="AM47" s="111">
        <f t="shared" si="12"/>
        <v>8900.6195723691671</v>
      </c>
      <c r="AN47" s="111">
        <f t="shared" si="12"/>
        <v>9255.9362799726387</v>
      </c>
      <c r="AO47" s="111">
        <f t="shared" si="12"/>
        <v>9625.4373891984542</v>
      </c>
      <c r="AP47" s="111">
        <f t="shared" si="12"/>
        <v>10009.689147692949</v>
      </c>
      <c r="AQ47" s="111">
        <f t="shared" si="12"/>
        <v>10409.280407961336</v>
      </c>
      <c r="AR47" s="111">
        <f t="shared" si="12"/>
        <v>10824.823529763773</v>
      </c>
      <c r="AS47" s="111">
        <f t="shared" si="12"/>
        <v>11256.955318535469</v>
      </c>
      <c r="AT47" s="111">
        <f t="shared" si="12"/>
        <v>11706.338001268952</v>
      </c>
      <c r="AU47" s="111">
        <f t="shared" si="12"/>
        <v>12173.660241353991</v>
      </c>
      <c r="AV47" s="111">
        <f t="shared" si="12"/>
        <v>12659.638193930368</v>
      </c>
      <c r="AW47" s="111">
        <f t="shared" si="12"/>
        <v>13165.016603370823</v>
      </c>
      <c r="AX47" s="111">
        <f t="shared" si="12"/>
        <v>13690.569944575995</v>
      </c>
      <c r="AY47" s="111">
        <f t="shared" si="12"/>
        <v>14237.103609830374</v>
      </c>
      <c r="AZ47" s="111">
        <f t="shared" si="12"/>
        <v>14805.455143038069</v>
      </c>
      <c r="BA47" s="111">
        <f t="shared" si="12"/>
        <v>15396.495523229816</v>
      </c>
      <c r="BB47" s="111">
        <f t="shared" si="12"/>
        <v>16011.130499308167</v>
      </c>
      <c r="BC47" s="111">
        <f t="shared" si="12"/>
        <v>16650.301978076292</v>
      </c>
      <c r="BD47" s="111">
        <f t="shared" si="12"/>
        <v>17314.989467677522</v>
      </c>
      <c r="BE47" s="111">
        <f t="shared" si="12"/>
        <v>18006.21157865764</v>
      </c>
      <c r="BF47" s="111">
        <f t="shared" si="12"/>
        <v>18725.02758495024</v>
      </c>
      <c r="BG47" s="111">
        <f t="shared" si="12"/>
        <v>19472.539047177328</v>
      </c>
      <c r="BH47" s="111">
        <f t="shared" si="12"/>
        <v>20249.891500752808</v>
      </c>
    </row>
    <row r="48" spans="3:60">
      <c r="D48" t="s">
        <v>513</v>
      </c>
      <c r="E48" s="21">
        <v>2016</v>
      </c>
      <c r="F48" s="114">
        <v>49.020015010983194</v>
      </c>
      <c r="M48" t="s">
        <v>509</v>
      </c>
      <c r="P48" t="s">
        <v>530</v>
      </c>
      <c r="Q48" t="s">
        <v>509</v>
      </c>
      <c r="R48" t="s">
        <v>577</v>
      </c>
      <c r="S48" t="s">
        <v>578</v>
      </c>
      <c r="T48">
        <f t="shared" si="5"/>
        <v>2.9354569445353631</v>
      </c>
      <c r="U48" s="111">
        <v>28834.43</v>
      </c>
      <c r="V48" s="111">
        <f t="shared" ref="V48:BH48" si="13">(U48*(100+$T48))/100</f>
        <v>29680.852277852191</v>
      </c>
      <c r="W48" s="111">
        <f t="shared" si="13"/>
        <v>30552.120917239681</v>
      </c>
      <c r="X48" s="111">
        <f t="shared" si="13"/>
        <v>31448.965272407633</v>
      </c>
      <c r="Y48" s="111">
        <f t="shared" si="13"/>
        <v>32372.136107481037</v>
      </c>
      <c r="Z48" s="111">
        <f t="shared" si="13"/>
        <v>33322.406224942526</v>
      </c>
      <c r="AA48" s="111">
        <f t="shared" si="13"/>
        <v>34300.571112558886</v>
      </c>
      <c r="AB48" s="111">
        <f t="shared" si="13"/>
        <v>35307.449609297786</v>
      </c>
      <c r="AC48" s="111">
        <f t="shared" si="13"/>
        <v>36343.884590792244</v>
      </c>
      <c r="AD48" s="111">
        <f t="shared" si="13"/>
        <v>37410.743674926569</v>
      </c>
      <c r="AE48" s="111">
        <f t="shared" si="13"/>
        <v>38508.919948134528</v>
      </c>
      <c r="AF48" s="111">
        <f t="shared" si="13"/>
        <v>39639.332713017604</v>
      </c>
      <c r="AG48" s="111">
        <f t="shared" si="13"/>
        <v>40802.928257909356</v>
      </c>
      <c r="AH48" s="111">
        <f t="shared" si="13"/>
        <v>42000.680649029935</v>
      </c>
      <c r="AI48" s="111">
        <f t="shared" si="13"/>
        <v>43233.592545894004</v>
      </c>
      <c r="AJ48" s="111">
        <f t="shared" si="13"/>
        <v>44502.696040654577</v>
      </c>
      <c r="AK48" s="111">
        <f t="shared" si="13"/>
        <v>45809.053522085436</v>
      </c>
      <c r="AL48" s="111">
        <f t="shared" si="13"/>
        <v>47153.758564925418</v>
      </c>
      <c r="AM48" s="111">
        <f t="shared" si="13"/>
        <v>48537.936845328957</v>
      </c>
      <c r="AN48" s="111">
        <f t="shared" si="13"/>
        <v>49962.747083189359</v>
      </c>
      <c r="AO48" s="111">
        <f t="shared" si="13"/>
        <v>51429.382012123475</v>
      </c>
      <c r="AP48" s="111">
        <f t="shared" si="13"/>
        <v>52939.069377929969</v>
      </c>
      <c r="AQ48" s="111">
        <f t="shared" si="13"/>
        <v>54493.072966356805</v>
      </c>
      <c r="AR48" s="111">
        <f t="shared" si="13"/>
        <v>56092.693661038444</v>
      </c>
      <c r="AS48" s="111">
        <f t="shared" si="13"/>
        <v>57739.270532488335</v>
      </c>
      <c r="AT48" s="111">
        <f t="shared" si="13"/>
        <v>59434.181959058325</v>
      </c>
      <c r="AU48" s="111">
        <f t="shared" si="13"/>
        <v>61178.846780803287</v>
      </c>
      <c r="AV48" s="111">
        <f t="shared" si="13"/>
        <v>62974.725487217031</v>
      </c>
      <c r="AW48" s="111">
        <f t="shared" si="13"/>
        <v>64823.32143983362</v>
      </c>
      <c r="AX48" s="111">
        <f t="shared" si="13"/>
        <v>66726.182130717687</v>
      </c>
      <c r="AY48" s="111">
        <f t="shared" si="13"/>
        <v>68684.900477897158</v>
      </c>
      <c r="AZ48" s="111">
        <f t="shared" si="13"/>
        <v>70701.116158822799</v>
      </c>
      <c r="BA48" s="111">
        <f t="shared" si="13"/>
        <v>72776.516982970978</v>
      </c>
      <c r="BB48" s="111">
        <f t="shared" si="13"/>
        <v>74912.840304738551</v>
      </c>
      <c r="BC48" s="111">
        <f t="shared" si="13"/>
        <v>77111.874477812686</v>
      </c>
      <c r="BD48" s="111">
        <f t="shared" si="13"/>
        <v>79375.460352233029</v>
      </c>
      <c r="BE48" s="111">
        <f t="shared" si="13"/>
        <v>81705.492815399557</v>
      </c>
      <c r="BF48" s="111">
        <f t="shared" si="13"/>
        <v>84103.922378316041</v>
      </c>
      <c r="BG48" s="111">
        <f t="shared" si="13"/>
        <v>86572.756808396953</v>
      </c>
      <c r="BH48" s="111">
        <f t="shared" si="13"/>
        <v>89114.062810204749</v>
      </c>
    </row>
    <row r="49" spans="4:60">
      <c r="D49" t="s">
        <v>514</v>
      </c>
      <c r="E49" s="21">
        <v>2016</v>
      </c>
      <c r="F49" s="114">
        <v>24.571201890352359</v>
      </c>
      <c r="M49" t="s">
        <v>510</v>
      </c>
      <c r="P49" t="s">
        <v>531</v>
      </c>
      <c r="Q49" t="s">
        <v>563</v>
      </c>
      <c r="R49" t="s">
        <v>577</v>
      </c>
      <c r="S49" t="s">
        <v>578</v>
      </c>
      <c r="T49">
        <f t="shared" si="5"/>
        <v>2.1009877273481101</v>
      </c>
      <c r="U49" s="111">
        <v>3044.8</v>
      </c>
      <c r="V49" s="111">
        <f t="shared" ref="V49:BH49" si="14">(U49*(100+$T49))/100</f>
        <v>3108.7708743222956</v>
      </c>
      <c r="W49" s="111">
        <f t="shared" si="14"/>
        <v>3174.08576886318</v>
      </c>
      <c r="X49" s="111">
        <f t="shared" si="14"/>
        <v>3240.7729213224984</v>
      </c>
      <c r="Y49" s="111">
        <f t="shared" si="14"/>
        <v>3308.8611626707052</v>
      </c>
      <c r="Z49" s="111">
        <f t="shared" si="14"/>
        <v>3378.3799296134048</v>
      </c>
      <c r="AA49" s="111">
        <f t="shared" si="14"/>
        <v>3449.3592773177743</v>
      </c>
      <c r="AB49" s="111">
        <f t="shared" si="14"/>
        <v>3521.8298924063643</v>
      </c>
      <c r="AC49" s="111">
        <f t="shared" si="14"/>
        <v>3595.8231062238988</v>
      </c>
      <c r="AD49" s="111">
        <f t="shared" si="14"/>
        <v>3671.3709083828103</v>
      </c>
      <c r="AE49" s="111">
        <f t="shared" si="14"/>
        <v>3748.505960593362</v>
      </c>
      <c r="AF49" s="111">
        <f t="shared" si="14"/>
        <v>3827.261610784341</v>
      </c>
      <c r="AG49" s="111">
        <f t="shared" si="14"/>
        <v>3907.6719075204255</v>
      </c>
      <c r="AH49" s="111">
        <f t="shared" si="14"/>
        <v>3989.7716147224592</v>
      </c>
      <c r="AI49" s="111">
        <f t="shared" si="14"/>
        <v>4073.5962266969964</v>
      </c>
      <c r="AJ49" s="111">
        <f t="shared" si="14"/>
        <v>4159.181983481616</v>
      </c>
      <c r="AK49" s="111">
        <f t="shared" si="14"/>
        <v>4246.5658865126388</v>
      </c>
      <c r="AL49" s="111">
        <f t="shared" si="14"/>
        <v>4335.7857146220213</v>
      </c>
      <c r="AM49" s="111">
        <f t="shared" si="14"/>
        <v>4426.8800403703426</v>
      </c>
      <c r="AN49" s="111">
        <f t="shared" si="14"/>
        <v>4519.8882467229469</v>
      </c>
      <c r="AO49" s="111">
        <f t="shared" si="14"/>
        <v>4614.8505440764457</v>
      </c>
      <c r="AP49" s="111">
        <f t="shared" si="14"/>
        <v>4711.8079876429492</v>
      </c>
      <c r="AQ49" s="111">
        <f t="shared" si="14"/>
        <v>4810.8024951995358</v>
      </c>
      <c r="AR49" s="111">
        <f t="shared" si="14"/>
        <v>4911.8768652106346</v>
      </c>
      <c r="AS49" s="111">
        <f t="shared" si="14"/>
        <v>5015.0747953311611</v>
      </c>
      <c r="AT49" s="111">
        <f t="shared" si="14"/>
        <v>5120.440901298397</v>
      </c>
      <c r="AU49" s="111">
        <f t="shared" si="14"/>
        <v>5228.0207362207893</v>
      </c>
      <c r="AV49" s="111">
        <f t="shared" si="14"/>
        <v>5337.8608102720018</v>
      </c>
      <c r="AW49" s="111">
        <f t="shared" si="14"/>
        <v>5450.0086107987408</v>
      </c>
      <c r="AX49" s="111">
        <f t="shared" si="14"/>
        <v>5564.512622851038</v>
      </c>
      <c r="AY49" s="111">
        <f t="shared" si="14"/>
        <v>5681.4223501438755</v>
      </c>
      <c r="AZ49" s="111">
        <f t="shared" si="14"/>
        <v>5800.7883364592108</v>
      </c>
      <c r="BA49" s="111">
        <f t="shared" si="14"/>
        <v>5922.6621874976599</v>
      </c>
      <c r="BB49" s="111">
        <f t="shared" si="14"/>
        <v>6047.0965931892733</v>
      </c>
      <c r="BC49" s="111">
        <f t="shared" si="14"/>
        <v>6174.1453504730653</v>
      </c>
      <c r="BD49" s="111">
        <f t="shared" si="14"/>
        <v>6303.8633865551383</v>
      </c>
      <c r="BE49" s="111">
        <f t="shared" si="14"/>
        <v>6436.3067826554525</v>
      </c>
      <c r="BF49" s="111">
        <f t="shared" si="14"/>
        <v>6571.5327982535182</v>
      </c>
      <c r="BG49" s="111">
        <f t="shared" si="14"/>
        <v>6709.5998958434802</v>
      </c>
      <c r="BH49" s="111">
        <f t="shared" si="14"/>
        <v>6850.567766209313</v>
      </c>
    </row>
    <row r="50" spans="4:60">
      <c r="D50" t="s">
        <v>515</v>
      </c>
      <c r="E50" s="21">
        <v>2016</v>
      </c>
      <c r="F50" s="114">
        <v>37.362399060954317</v>
      </c>
      <c r="M50" t="s">
        <v>511</v>
      </c>
      <c r="P50" t="s">
        <v>532</v>
      </c>
      <c r="Q50" t="s">
        <v>565</v>
      </c>
      <c r="R50" t="s">
        <v>577</v>
      </c>
      <c r="S50" t="s">
        <v>578</v>
      </c>
      <c r="T50">
        <f t="shared" si="5"/>
        <v>2.8783140144344865</v>
      </c>
      <c r="U50" s="111">
        <v>5249.5000000000009</v>
      </c>
      <c r="V50" s="111">
        <f t="shared" ref="V50:BH50" si="15">(U50*(100+$T50))/100</f>
        <v>5400.5970941877385</v>
      </c>
      <c r="W50" s="111">
        <f t="shared" si="15"/>
        <v>5556.0432372128862</v>
      </c>
      <c r="X50" s="111">
        <f t="shared" si="15"/>
        <v>5715.9636083576233</v>
      </c>
      <c r="Y50" s="111">
        <f t="shared" si="15"/>
        <v>5880.4869899569558</v>
      </c>
      <c r="Z50" s="111">
        <f t="shared" si="15"/>
        <v>6049.7458711058835</v>
      </c>
      <c r="AA50" s="111">
        <f t="shared" si="15"/>
        <v>6223.8765543515956</v>
      </c>
      <c r="AB50" s="111">
        <f t="shared" si="15"/>
        <v>6403.019265456599</v>
      </c>
      <c r="AC50" s="111">
        <f t="shared" si="15"/>
        <v>6587.3182663211765</v>
      </c>
      <c r="AD50" s="111">
        <f t="shared" si="15"/>
        <v>6776.9219711561009</v>
      </c>
      <c r="AE50" s="111">
        <f t="shared" si="15"/>
        <v>6971.9830659991758</v>
      </c>
      <c r="AF50" s="111">
        <f t="shared" si="15"/>
        <v>7172.6586316718285</v>
      </c>
      <c r="AG50" s="111">
        <f t="shared" si="15"/>
        <v>7379.110270274783</v>
      </c>
      <c r="AH50" s="111">
        <f t="shared" si="15"/>
        <v>7591.5042353246754</v>
      </c>
      <c r="AI50" s="111">
        <f t="shared" si="15"/>
        <v>7810.0115656364123</v>
      </c>
      <c r="AJ50" s="111">
        <f t="shared" si="15"/>
        <v>8034.808223059078</v>
      </c>
      <c r="AK50" s="111">
        <f t="shared" si="15"/>
        <v>8266.0752341763218</v>
      </c>
      <c r="AL50" s="111">
        <f t="shared" si="15"/>
        <v>8503.9988360853167</v>
      </c>
      <c r="AM50" s="111">
        <f t="shared" si="15"/>
        <v>8748.7706263717046</v>
      </c>
      <c r="AN50" s="111">
        <f t="shared" si="15"/>
        <v>9000.5877174012894</v>
      </c>
      <c r="AO50" s="111">
        <f t="shared" si="15"/>
        <v>9259.652895052719</v>
      </c>
      <c r="AP50" s="111">
        <f t="shared" si="15"/>
        <v>9526.1747820190103</v>
      </c>
      <c r="AQ50" s="111">
        <f t="shared" si="15"/>
        <v>9800.3680058093869</v>
      </c>
      <c r="AR50" s="111">
        <f t="shared" si="15"/>
        <v>10082.453371586751</v>
      </c>
      <c r="AS50" s="111">
        <f t="shared" si="15"/>
        <v>10372.658039979955</v>
      </c>
      <c r="AT50" s="111">
        <f t="shared" si="15"/>
        <v>10671.215710014063</v>
      </c>
      <c r="AU50" s="111">
        <f t="shared" si="15"/>
        <v>10978.366807305931</v>
      </c>
      <c r="AV50" s="111">
        <f t="shared" si="15"/>
        <v>11294.358677676641</v>
      </c>
      <c r="AW50" s="111">
        <f t="shared" si="15"/>
        <v>11619.445786336704</v>
      </c>
      <c r="AX50" s="111">
        <f t="shared" si="15"/>
        <v>11953.88992280445</v>
      </c>
      <c r="AY50" s="111">
        <f t="shared" si="15"/>
        <v>12297.960411722603</v>
      </c>
      <c r="AZ50" s="111">
        <f t="shared" si="15"/>
        <v>12651.93432974282</v>
      </c>
      <c r="BA50" s="111">
        <f t="shared" si="15"/>
        <v>13016.096728652856</v>
      </c>
      <c r="BB50" s="111">
        <f t="shared" si="15"/>
        <v>13390.740864926018</v>
      </c>
      <c r="BC50" s="111">
        <f t="shared" si="15"/>
        <v>13776.168435877787</v>
      </c>
      <c r="BD50" s="111">
        <f t="shared" si="15"/>
        <v>14172.689822619757</v>
      </c>
      <c r="BE50" s="111">
        <f t="shared" si="15"/>
        <v>14580.62434000655</v>
      </c>
      <c r="BF50" s="111">
        <f t="shared" si="15"/>
        <v>15000.300493777004</v>
      </c>
      <c r="BG50" s="111">
        <f t="shared" si="15"/>
        <v>15432.056245096674</v>
      </c>
      <c r="BH50" s="111">
        <f t="shared" si="15"/>
        <v>15876.239282714703</v>
      </c>
    </row>
    <row r="51" spans="4:60">
      <c r="D51" t="s">
        <v>516</v>
      </c>
      <c r="E51" s="21">
        <v>2016</v>
      </c>
      <c r="F51" s="114">
        <v>24.194990326175194</v>
      </c>
      <c r="M51" t="s">
        <v>512</v>
      </c>
      <c r="P51" t="s">
        <v>533</v>
      </c>
      <c r="Q51" t="s">
        <v>566</v>
      </c>
      <c r="R51" t="s">
        <v>577</v>
      </c>
      <c r="S51" t="s">
        <v>578</v>
      </c>
      <c r="T51">
        <f t="shared" si="5"/>
        <v>3.567252817406346</v>
      </c>
      <c r="U51" s="111">
        <v>3905.43</v>
      </c>
      <c r="V51" s="111">
        <f t="shared" ref="V51:BH51" si="16">(U51*(100+$T51))/100</f>
        <v>4044.7465617068319</v>
      </c>
      <c r="W51" s="111">
        <f t="shared" si="16"/>
        <v>4189.0328973862652</v>
      </c>
      <c r="X51" s="111">
        <f t="shared" si="16"/>
        <v>4338.4662914403552</v>
      </c>
      <c r="Y51" s="111">
        <f t="shared" si="16"/>
        <v>4493.2303524539857</v>
      </c>
      <c r="Z51" s="111">
        <f t="shared" si="16"/>
        <v>4653.5152387944572</v>
      </c>
      <c r="AA51" s="111">
        <f t="shared" si="16"/>
        <v>4819.5178922587857</v>
      </c>
      <c r="AB51" s="111">
        <f t="shared" si="16"/>
        <v>4991.4422800557895</v>
      </c>
      <c r="AC51" s="111">
        <f t="shared" si="16"/>
        <v>5169.499645420291</v>
      </c>
      <c r="AD51" s="111">
        <f t="shared" si="16"/>
        <v>5353.9087671673578</v>
      </c>
      <c r="AE51" s="111">
        <f t="shared" si="16"/>
        <v>5544.8962285055013</v>
      </c>
      <c r="AF51" s="111">
        <f t="shared" si="16"/>
        <v>5742.6966954391219</v>
      </c>
      <c r="AG51" s="111">
        <f t="shared" si="16"/>
        <v>5947.5532051022747</v>
      </c>
      <c r="AH51" s="111">
        <f t="shared" si="16"/>
        <v>6159.7174643780272</v>
      </c>
      <c r="AI51" s="111">
        <f t="shared" si="16"/>
        <v>6379.4501591703229</v>
      </c>
      <c r="AJ51" s="111">
        <f t="shared" si="16"/>
        <v>6607.0212747083597</v>
      </c>
      <c r="AK51" s="111">
        <f t="shared" si="16"/>
        <v>6842.7104272770302</v>
      </c>
      <c r="AL51" s="111">
        <f t="shared" si="16"/>
        <v>7086.8072077810275</v>
      </c>
      <c r="AM51" s="111">
        <f t="shared" si="16"/>
        <v>7339.6115375647523</v>
      </c>
      <c r="AN51" s="111">
        <f t="shared" si="16"/>
        <v>7601.4340369252113</v>
      </c>
      <c r="AO51" s="111">
        <f t="shared" si="16"/>
        <v>7872.5964067707109</v>
      </c>
      <c r="AP51" s="111">
        <f t="shared" si="16"/>
        <v>8153.4318238942697</v>
      </c>
      <c r="AQ51" s="111">
        <f t="shared" si="16"/>
        <v>8444.2853503474435</v>
      </c>
      <c r="AR51" s="111">
        <f t="shared" si="16"/>
        <v>8745.5143574175436</v>
      </c>
      <c r="AS51" s="111">
        <f t="shared" si="16"/>
        <v>9057.4889647291966</v>
      </c>
      <c r="AT51" s="111">
        <f t="shared" si="16"/>
        <v>9380.5924950097669</v>
      </c>
      <c r="AU51" s="111">
        <f t="shared" si="16"/>
        <v>9715.2219450774101</v>
      </c>
      <c r="AV51" s="111">
        <f t="shared" si="16"/>
        <v>10061.788473630464</v>
      </c>
      <c r="AW51" s="111">
        <f t="shared" si="16"/>
        <v>10420.717906437514</v>
      </c>
      <c r="AX51" s="111">
        <f t="shared" si="16"/>
        <v>10792.451259548874</v>
      </c>
      <c r="AY51" s="111">
        <f t="shared" si="16"/>
        <v>11177.445281172337</v>
      </c>
      <c r="AZ51" s="111">
        <f t="shared" si="16"/>
        <v>11576.17301287901</v>
      </c>
      <c r="BA51" s="111">
        <f t="shared" si="16"/>
        <v>11989.124370828769</v>
      </c>
      <c r="BB51" s="111">
        <f t="shared" si="16"/>
        <v>12416.806747729508</v>
      </c>
      <c r="BC51" s="111">
        <f t="shared" si="16"/>
        <v>12859.74563626979</v>
      </c>
      <c r="BD51" s="111">
        <f t="shared" si="16"/>
        <v>13318.485274790914</v>
      </c>
      <c r="BE51" s="111">
        <f t="shared" si="16"/>
        <v>13793.589315991741</v>
      </c>
      <c r="BF51" s="111">
        <f t="shared" si="16"/>
        <v>14285.641519487917</v>
      </c>
      <c r="BG51" s="111">
        <f t="shared" si="16"/>
        <v>14795.246469076421</v>
      </c>
      <c r="BH51" s="111">
        <f t="shared" si="16"/>
        <v>15323.030315586762</v>
      </c>
    </row>
    <row r="52" spans="4:60">
      <c r="D52" t="s">
        <v>517</v>
      </c>
      <c r="E52" s="21">
        <v>2016</v>
      </c>
      <c r="F52" s="114">
        <v>34.188669214140944</v>
      </c>
      <c r="M52" t="s">
        <v>513</v>
      </c>
      <c r="P52" t="s">
        <v>534</v>
      </c>
      <c r="Q52" t="s">
        <v>513</v>
      </c>
      <c r="R52" t="s">
        <v>577</v>
      </c>
      <c r="S52" t="s">
        <v>578</v>
      </c>
      <c r="T52">
        <f t="shared" si="5"/>
        <v>3.0991204792467149</v>
      </c>
      <c r="U52" s="111">
        <v>19479.400000000005</v>
      </c>
      <c r="V52" s="111">
        <f t="shared" ref="V52:BH52" si="17">(U52*(100+$T52))/100</f>
        <v>20083.09007463439</v>
      </c>
      <c r="W52" s="111">
        <f t="shared" si="17"/>
        <v>20705.48923200295</v>
      </c>
      <c r="X52" s="111">
        <f t="shared" si="17"/>
        <v>21347.177289120176</v>
      </c>
      <c r="Y52" s="111">
        <f t="shared" si="17"/>
        <v>22008.752032228407</v>
      </c>
      <c r="Z52" s="111">
        <f t="shared" si="17"/>
        <v>22690.829773685826</v>
      </c>
      <c r="AA52" s="111">
        <f t="shared" si="17"/>
        <v>23394.045926113136</v>
      </c>
      <c r="AB52" s="111">
        <f t="shared" si="17"/>
        <v>24119.055594333691</v>
      </c>
      <c r="AC52" s="111">
        <f t="shared" si="17"/>
        <v>24866.534185658591</v>
      </c>
      <c r="AD52" s="111">
        <f t="shared" si="17"/>
        <v>25637.178039085222</v>
      </c>
      <c r="AE52" s="111">
        <f t="shared" si="17"/>
        <v>26431.705073995454</v>
      </c>
      <c r="AF52" s="111">
        <f t="shared" si="17"/>
        <v>27250.855458957743</v>
      </c>
      <c r="AG52" s="111">
        <f t="shared" si="17"/>
        <v>28095.39230125623</v>
      </c>
      <c r="AH52" s="111">
        <f t="shared" si="17"/>
        <v>28966.102357789165</v>
      </c>
      <c r="AI52" s="111">
        <f t="shared" si="17"/>
        <v>29863.796767998974</v>
      </c>
      <c r="AJ52" s="111">
        <f t="shared" si="17"/>
        <v>30789.31180951665</v>
      </c>
      <c r="AK52" s="111">
        <f t="shared" si="17"/>
        <v>31743.509677224509</v>
      </c>
      <c r="AL52" s="111">
        <f t="shared" si="17"/>
        <v>32727.279286463036</v>
      </c>
      <c r="AM52" s="111">
        <f t="shared" si="17"/>
        <v>33741.537101130081</v>
      </c>
      <c r="AN52" s="111">
        <f t="shared" si="17"/>
        <v>34787.227987443832</v>
      </c>
      <c r="AO52" s="111">
        <f t="shared" si="17"/>
        <v>35865.32609416495</v>
      </c>
      <c r="AP52" s="111">
        <f t="shared" si="17"/>
        <v>36976.835760097834</v>
      </c>
      <c r="AQ52" s="111">
        <f t="shared" si="17"/>
        <v>38122.792449716449</v>
      </c>
      <c r="AR52" s="111">
        <f t="shared" si="17"/>
        <v>39304.263717786336</v>
      </c>
      <c r="AS52" s="111">
        <f t="shared" si="17"/>
        <v>40522.350203881389</v>
      </c>
      <c r="AT52" s="111">
        <f t="shared" si="17"/>
        <v>41778.186657721955</v>
      </c>
      <c r="AU52" s="111">
        <f t="shared" si="17"/>
        <v>43072.942996289341</v>
      </c>
      <c r="AV52" s="111">
        <f t="shared" si="17"/>
        <v>44407.825393701612</v>
      </c>
      <c r="AW52" s="111">
        <f t="shared" si="17"/>
        <v>45784.077404865951</v>
      </c>
      <c r="AX52" s="111">
        <f t="shared" si="17"/>
        <v>47202.98112395432</v>
      </c>
      <c r="AY52" s="111">
        <f t="shared" si="17"/>
        <v>48665.858378781748</v>
      </c>
      <c r="AZ52" s="111">
        <f t="shared" si="17"/>
        <v>50174.071962199778</v>
      </c>
      <c r="BA52" s="111">
        <f t="shared" si="17"/>
        <v>51729.026901652302</v>
      </c>
      <c r="BB52" s="111">
        <f t="shared" si="17"/>
        <v>53332.171768076456</v>
      </c>
      <c r="BC52" s="111">
        <f t="shared" si="17"/>
        <v>54985.000025367954</v>
      </c>
      <c r="BD52" s="111">
        <f t="shared" si="17"/>
        <v>56689.051421667944</v>
      </c>
      <c r="BE52" s="111">
        <f t="shared" si="17"/>
        <v>58445.913423767553</v>
      </c>
      <c r="BF52" s="111">
        <f t="shared" si="17"/>
        <v>60257.222695966346</v>
      </c>
      <c r="BG52" s="111">
        <f t="shared" si="17"/>
        <v>62124.666624762343</v>
      </c>
      <c r="BH52" s="111">
        <f t="shared" si="17"/>
        <v>64049.984890794105</v>
      </c>
    </row>
    <row r="53" spans="4:60">
      <c r="D53" t="s">
        <v>518</v>
      </c>
      <c r="E53" s="21">
        <v>2016</v>
      </c>
      <c r="F53" s="114">
        <v>46.482224086651719</v>
      </c>
      <c r="M53" t="s">
        <v>514</v>
      </c>
      <c r="P53" t="s">
        <v>535</v>
      </c>
      <c r="Q53" t="s">
        <v>567</v>
      </c>
      <c r="R53" t="s">
        <v>577</v>
      </c>
      <c r="S53" t="s">
        <v>578</v>
      </c>
      <c r="T53">
        <f>Q124</f>
        <v>7.9271379353188767</v>
      </c>
      <c r="U53" s="111">
        <v>65380.86</v>
      </c>
      <c r="V53" s="111">
        <f>(U53*(100+$T53))/100</f>
        <v>70563.690955497732</v>
      </c>
      <c r="W53" s="111">
        <f>(V53*(100+$T53))/100</f>
        <v>76157.372069792167</v>
      </c>
      <c r="X53" s="111">
        <f t="shared" ref="X53:BH53" si="18">(W53*(100+$T53))/100</f>
        <v>82194.472001678601</v>
      </c>
      <c r="Y53" s="111">
        <f t="shared" si="18"/>
        <v>88710.141172458709</v>
      </c>
      <c r="Z53" s="111">
        <f t="shared" si="18"/>
        <v>95742.316425815618</v>
      </c>
      <c r="AA53" s="111">
        <f t="shared" si="18"/>
        <v>103331.94191135949</v>
      </c>
      <c r="AB53" s="111">
        <f t="shared" si="18"/>
        <v>111523.20747791654</v>
      </c>
      <c r="AC53" s="111">
        <f t="shared" si="18"/>
        <v>120363.80596458285</v>
      </c>
      <c r="AD53" s="111">
        <f t="shared" si="18"/>
        <v>129905.21088759491</v>
      </c>
      <c r="AE53" s="111">
        <f t="shared" si="18"/>
        <v>140202.97613982143</v>
      </c>
      <c r="AF53" s="111">
        <f t="shared" si="18"/>
        <v>151317.05944784731</v>
      </c>
      <c r="AG53" s="111">
        <f t="shared" si="18"/>
        <v>163312.17146994662</v>
      </c>
      <c r="AH53" s="111">
        <f t="shared" si="18"/>
        <v>176258.15256753378</v>
      </c>
      <c r="AI53" s="111">
        <f t="shared" si="18"/>
        <v>190230.37944380697</v>
      </c>
      <c r="AJ53" s="111">
        <f t="shared" si="18"/>
        <v>205310.20401719806</v>
      </c>
      <c r="AK53" s="111">
        <f t="shared" si="18"/>
        <v>221585.42708492596</v>
      </c>
      <c r="AL53" s="111">
        <f t="shared" si="18"/>
        <v>239150.80953451351</v>
      </c>
      <c r="AM53" s="111">
        <f t="shared" si="18"/>
        <v>258108.62407974611</v>
      </c>
      <c r="AN53" s="111">
        <f t="shared" si="18"/>
        <v>278569.25073350128</v>
      </c>
      <c r="AO53" s="111">
        <f t="shared" si="18"/>
        <v>300651.81948453025</v>
      </c>
      <c r="AP53" s="111">
        <f t="shared" si="18"/>
        <v>324484.90392011491</v>
      </c>
      <c r="AQ53" s="111">
        <f t="shared" si="18"/>
        <v>350207.26983314939</v>
      </c>
      <c r="AR53" s="111">
        <f t="shared" si="18"/>
        <v>377968.68317233754</v>
      </c>
      <c r="AS53" s="111">
        <f t="shared" si="18"/>
        <v>407930.78203971713</v>
      </c>
      <c r="AT53" s="111">
        <f t="shared" si="18"/>
        <v>440268.01781263051</v>
      </c>
      <c r="AU53" s="111">
        <f t="shared" si="18"/>
        <v>475168.67086973204</v>
      </c>
      <c r="AV53" s="111">
        <f t="shared" si="18"/>
        <v>512835.9468349971</v>
      </c>
      <c r="AW53" s="111">
        <f t="shared" si="18"/>
        <v>553489.15972250595</v>
      </c>
      <c r="AX53" s="111">
        <f t="shared" si="18"/>
        <v>597365.00887074647</v>
      </c>
      <c r="AY53" s="111">
        <f t="shared" si="18"/>
        <v>644718.95710126043</v>
      </c>
      <c r="AZ53" s="111">
        <f t="shared" si="18"/>
        <v>695826.71812582668</v>
      </c>
      <c r="BA53" s="111">
        <f t="shared" si="18"/>
        <v>750985.86186246353</v>
      </c>
      <c r="BB53" s="111">
        <f t="shared" si="18"/>
        <v>810517.54700704431</v>
      </c>
      <c r="BC53" s="111">
        <f t="shared" si="18"/>
        <v>874768.39094825578</v>
      </c>
      <c r="BD53" s="111">
        <f t="shared" si="18"/>
        <v>944112.48791329353</v>
      </c>
      <c r="BE53" s="111">
        <f t="shared" si="18"/>
        <v>1018953.5870947512</v>
      </c>
      <c r="BF53" s="111">
        <f t="shared" si="18"/>
        <v>1099727.4434406317</v>
      </c>
      <c r="BG53" s="111">
        <f t="shared" si="18"/>
        <v>1186904.3547947265</v>
      </c>
      <c r="BH53" s="111">
        <f t="shared" si="18"/>
        <v>1280991.9001596111</v>
      </c>
    </row>
    <row r="54" spans="4:60">
      <c r="D54" t="s">
        <v>519</v>
      </c>
      <c r="E54" s="21">
        <v>2016</v>
      </c>
      <c r="F54" s="114">
        <v>32.654083193549788</v>
      </c>
      <c r="M54" t="s">
        <v>515</v>
      </c>
      <c r="P54" t="s">
        <v>536</v>
      </c>
      <c r="Q54" t="s">
        <v>515</v>
      </c>
      <c r="R54" t="s">
        <v>577</v>
      </c>
      <c r="S54" t="s">
        <v>578</v>
      </c>
      <c r="T54">
        <f t="shared" si="5"/>
        <v>3.0664794212547539</v>
      </c>
      <c r="U54" s="111">
        <v>28215.16</v>
      </c>
      <c r="V54" s="111">
        <f t="shared" ref="V54:BH54" si="19">(U54*(100+$T54))/100</f>
        <v>29080.372075074101</v>
      </c>
      <c r="W54" s="111">
        <f t="shared" si="19"/>
        <v>29972.115700380564</v>
      </c>
      <c r="X54" s="111">
        <f t="shared" si="19"/>
        <v>30891.204460447399</v>
      </c>
      <c r="Y54" s="111">
        <f t="shared" si="19"/>
        <v>31838.476888204747</v>
      </c>
      <c r="Z54" s="111">
        <f t="shared" si="19"/>
        <v>32814.797230022501</v>
      </c>
      <c r="AA54" s="111">
        <f t="shared" si="19"/>
        <v>33821.056234207615</v>
      </c>
      <c r="AB54" s="111">
        <f t="shared" si="19"/>
        <v>34858.171963680594</v>
      </c>
      <c r="AC54" s="111">
        <f t="shared" si="19"/>
        <v>35927.09063357245</v>
      </c>
      <c r="AD54" s="111">
        <f t="shared" si="19"/>
        <v>37028.787474506491</v>
      </c>
      <c r="AE54" s="111">
        <f t="shared" si="19"/>
        <v>38164.267622352389</v>
      </c>
      <c r="AF54" s="111">
        <f t="shared" si="19"/>
        <v>39334.567035264416</v>
      </c>
      <c r="AG54" s="111">
        <f t="shared" si="19"/>
        <v>40540.75343884046</v>
      </c>
      <c r="AH54" s="111">
        <f t="shared" si="19"/>
        <v>41783.927300264135</v>
      </c>
      <c r="AI54" s="111">
        <f t="shared" si="19"/>
        <v>43065.222832318788</v>
      </c>
      <c r="AJ54" s="111">
        <f t="shared" si="19"/>
        <v>44385.809028189353</v>
      </c>
      <c r="AK54" s="111">
        <f t="shared" si="19"/>
        <v>45746.890727996215</v>
      </c>
      <c r="AL54" s="111">
        <f t="shared" si="19"/>
        <v>47149.709718034115</v>
      </c>
      <c r="AM54" s="111">
        <f t="shared" si="19"/>
        <v>48595.545863718988</v>
      </c>
      <c r="AN54" s="111">
        <f t="shared" si="19"/>
        <v>50085.718277276348</v>
      </c>
      <c r="AO54" s="111">
        <f t="shared" si="19"/>
        <v>51621.586521236655</v>
      </c>
      <c r="AP54" s="111">
        <f t="shared" si="19"/>
        <v>53204.551848835588</v>
      </c>
      <c r="AQ54" s="111">
        <f t="shared" si="19"/>
        <v>54836.058482450942</v>
      </c>
      <c r="AR54" s="111">
        <f t="shared" si="19"/>
        <v>56517.594931242522</v>
      </c>
      <c r="AS54" s="111">
        <f t="shared" si="19"/>
        <v>58250.695349197194</v>
      </c>
      <c r="AT54" s="111">
        <f t="shared" si="19"/>
        <v>60036.940934818129</v>
      </c>
      <c r="AU54" s="111">
        <f t="shared" si="19"/>
        <v>61877.961373735197</v>
      </c>
      <c r="AV54" s="111">
        <f t="shared" si="19"/>
        <v>63775.43632555275</v>
      </c>
      <c r="AW54" s="111">
        <f t="shared" si="19"/>
        <v>65731.096956291251</v>
      </c>
      <c r="AX54" s="111">
        <f t="shared" si="19"/>
        <v>67746.727517820938</v>
      </c>
      <c r="AY54" s="111">
        <f t="shared" si="19"/>
        <v>69824.166975728454</v>
      </c>
      <c r="AZ54" s="111">
        <f t="shared" si="19"/>
        <v>71965.310687101723</v>
      </c>
      <c r="BA54" s="111">
        <f t="shared" si="19"/>
        <v>74172.112129763744</v>
      </c>
      <c r="BB54" s="111">
        <f t="shared" si="19"/>
        <v>76446.584684532951</v>
      </c>
      <c r="BC54" s="111">
        <f t="shared" si="19"/>
        <v>78790.803472136235</v>
      </c>
      <c r="BD54" s="111">
        <f t="shared" si="19"/>
        <v>81206.907246450573</v>
      </c>
      <c r="BE54" s="111">
        <f t="shared" si="19"/>
        <v>83697.100345800412</v>
      </c>
      <c r="BF54" s="111">
        <f t="shared" si="19"/>
        <v>86263.654704091328</v>
      </c>
      <c r="BG54" s="111">
        <f t="shared" si="19"/>
        <v>88908.911923614549</v>
      </c>
      <c r="BH54" s="111">
        <f t="shared" si="19"/>
        <v>91635.285411413701</v>
      </c>
    </row>
    <row r="55" spans="4:60">
      <c r="D55" t="s">
        <v>501</v>
      </c>
      <c r="E55">
        <v>2017</v>
      </c>
      <c r="F55" s="114">
        <v>33.24221357895992</v>
      </c>
      <c r="M55" t="s">
        <v>516</v>
      </c>
      <c r="P55" t="s">
        <v>537</v>
      </c>
      <c r="Q55" t="s">
        <v>516</v>
      </c>
      <c r="R55" t="s">
        <v>577</v>
      </c>
      <c r="S55" t="s">
        <v>578</v>
      </c>
      <c r="T55">
        <f t="shared" si="5"/>
        <v>0.3604682867027954</v>
      </c>
      <c r="U55" s="111" t="s">
        <v>564</v>
      </c>
      <c r="V55" s="111" t="e">
        <f t="shared" ref="V55:BH55" si="20">(U55*(100+$T55))/100</f>
        <v>#VALUE!</v>
      </c>
      <c r="W55" s="111" t="e">
        <f t="shared" si="20"/>
        <v>#VALUE!</v>
      </c>
      <c r="X55" s="111" t="e">
        <f t="shared" si="20"/>
        <v>#VALUE!</v>
      </c>
      <c r="Y55" s="111" t="e">
        <f t="shared" si="20"/>
        <v>#VALUE!</v>
      </c>
      <c r="Z55" s="111" t="e">
        <f t="shared" si="20"/>
        <v>#VALUE!</v>
      </c>
      <c r="AA55" s="111" t="e">
        <f t="shared" si="20"/>
        <v>#VALUE!</v>
      </c>
      <c r="AB55" s="111" t="e">
        <f t="shared" si="20"/>
        <v>#VALUE!</v>
      </c>
      <c r="AC55" s="111" t="e">
        <f t="shared" si="20"/>
        <v>#VALUE!</v>
      </c>
      <c r="AD55" s="111" t="e">
        <f t="shared" si="20"/>
        <v>#VALUE!</v>
      </c>
      <c r="AE55" s="111" t="e">
        <f t="shared" si="20"/>
        <v>#VALUE!</v>
      </c>
      <c r="AF55" s="111" t="e">
        <f t="shared" si="20"/>
        <v>#VALUE!</v>
      </c>
      <c r="AG55" s="111" t="e">
        <f t="shared" si="20"/>
        <v>#VALUE!</v>
      </c>
      <c r="AH55" s="111" t="e">
        <f t="shared" si="20"/>
        <v>#VALUE!</v>
      </c>
      <c r="AI55" s="111" t="e">
        <f t="shared" si="20"/>
        <v>#VALUE!</v>
      </c>
      <c r="AJ55" s="111" t="e">
        <f t="shared" si="20"/>
        <v>#VALUE!</v>
      </c>
      <c r="AK55" s="111" t="e">
        <f t="shared" si="20"/>
        <v>#VALUE!</v>
      </c>
      <c r="AL55" s="111" t="e">
        <f t="shared" si="20"/>
        <v>#VALUE!</v>
      </c>
      <c r="AM55" s="111" t="e">
        <f t="shared" si="20"/>
        <v>#VALUE!</v>
      </c>
      <c r="AN55" s="111" t="e">
        <f t="shared" si="20"/>
        <v>#VALUE!</v>
      </c>
      <c r="AO55" s="111" t="e">
        <f t="shared" si="20"/>
        <v>#VALUE!</v>
      </c>
      <c r="AP55" s="111" t="e">
        <f t="shared" si="20"/>
        <v>#VALUE!</v>
      </c>
      <c r="AQ55" s="111" t="e">
        <f t="shared" si="20"/>
        <v>#VALUE!</v>
      </c>
      <c r="AR55" s="111" t="e">
        <f t="shared" si="20"/>
        <v>#VALUE!</v>
      </c>
      <c r="AS55" s="111" t="e">
        <f t="shared" si="20"/>
        <v>#VALUE!</v>
      </c>
      <c r="AT55" s="111" t="e">
        <f t="shared" si="20"/>
        <v>#VALUE!</v>
      </c>
      <c r="AU55" s="111" t="e">
        <f t="shared" si="20"/>
        <v>#VALUE!</v>
      </c>
      <c r="AV55" s="111" t="e">
        <f t="shared" si="20"/>
        <v>#VALUE!</v>
      </c>
      <c r="AW55" s="111" t="e">
        <f t="shared" si="20"/>
        <v>#VALUE!</v>
      </c>
      <c r="AX55" s="111" t="e">
        <f t="shared" si="20"/>
        <v>#VALUE!</v>
      </c>
      <c r="AY55" s="111" t="e">
        <f t="shared" si="20"/>
        <v>#VALUE!</v>
      </c>
      <c r="AZ55" s="111" t="e">
        <f t="shared" si="20"/>
        <v>#VALUE!</v>
      </c>
      <c r="BA55" s="111" t="e">
        <f t="shared" si="20"/>
        <v>#VALUE!</v>
      </c>
      <c r="BB55" s="111" t="e">
        <f t="shared" si="20"/>
        <v>#VALUE!</v>
      </c>
      <c r="BC55" s="111" t="e">
        <f t="shared" si="20"/>
        <v>#VALUE!</v>
      </c>
      <c r="BD55" s="111" t="e">
        <f t="shared" si="20"/>
        <v>#VALUE!</v>
      </c>
      <c r="BE55" s="111" t="e">
        <f t="shared" si="20"/>
        <v>#VALUE!</v>
      </c>
      <c r="BF55" s="111" t="e">
        <f t="shared" si="20"/>
        <v>#VALUE!</v>
      </c>
      <c r="BG55" s="111" t="e">
        <f t="shared" si="20"/>
        <v>#VALUE!</v>
      </c>
      <c r="BH55" s="111" t="e">
        <f t="shared" si="20"/>
        <v>#VALUE!</v>
      </c>
    </row>
    <row r="56" spans="4:60">
      <c r="D56" t="s">
        <v>502</v>
      </c>
      <c r="E56">
        <v>2017</v>
      </c>
      <c r="F56" s="114">
        <v>30.824391121359195</v>
      </c>
      <c r="M56" t="s">
        <v>517</v>
      </c>
      <c r="P56" t="s">
        <v>538</v>
      </c>
      <c r="Q56" t="s">
        <v>517</v>
      </c>
      <c r="R56" t="s">
        <v>577</v>
      </c>
      <c r="S56" t="s">
        <v>578</v>
      </c>
      <c r="T56">
        <f t="shared" si="5"/>
        <v>3.0888598759125756</v>
      </c>
      <c r="U56" s="111">
        <v>3884.71</v>
      </c>
      <c r="V56" s="111">
        <f t="shared" ref="V56:BH56" si="21">(U56*(100+$T56))/100</f>
        <v>4004.7032484855636</v>
      </c>
      <c r="W56" s="111">
        <f t="shared" si="21"/>
        <v>4128.4029202774018</v>
      </c>
      <c r="X56" s="111">
        <f t="shared" si="21"/>
        <v>4255.9235015978538</v>
      </c>
      <c r="Y56" s="111">
        <f t="shared" si="21"/>
        <v>4387.3830149882433</v>
      </c>
      <c r="Z56" s="111">
        <f t="shared" si="21"/>
        <v>4522.9031285408182</v>
      </c>
      <c r="AA56" s="111">
        <f t="shared" si="21"/>
        <v>4662.6092685047097</v>
      </c>
      <c r="AB56" s="111">
        <f t="shared" si="21"/>
        <v>4806.6307353701322</v>
      </c>
      <c r="AC56" s="111">
        <f t="shared" si="21"/>
        <v>4955.1008235382624</v>
      </c>
      <c r="AD56" s="111">
        <f t="shared" si="21"/>
        <v>5108.1569446875492</v>
      </c>
      <c r="AE56" s="111">
        <f t="shared" si="21"/>
        <v>5265.940754950645</v>
      </c>
      <c r="AF56" s="111">
        <f t="shared" si="21"/>
        <v>5428.5982860196427</v>
      </c>
      <c r="AG56" s="111">
        <f t="shared" si="21"/>
        <v>5596.2800803009814</v>
      </c>
      <c r="AH56" s="111">
        <f t="shared" si="21"/>
        <v>5769.1413302450856</v>
      </c>
      <c r="AI56" s="111">
        <f t="shared" si="21"/>
        <v>5947.3420219797154</v>
      </c>
      <c r="AJ56" s="111">
        <f t="shared" si="21"/>
        <v>6131.0470833799345</v>
      </c>
      <c r="AK56" s="111">
        <f t="shared" si="21"/>
        <v>6320.426536711765</v>
      </c>
      <c r="AL56" s="111">
        <f t="shared" si="21"/>
        <v>6515.6556559907858</v>
      </c>
      <c r="AM56" s="111">
        <f t="shared" si="21"/>
        <v>6716.915129201313</v>
      </c>
      <c r="AN56" s="111">
        <f t="shared" si="21"/>
        <v>6924.391225526314</v>
      </c>
      <c r="AO56" s="111">
        <f t="shared" si="21"/>
        <v>7138.2759677428076</v>
      </c>
      <c r="AP56" s="111">
        <f t="shared" si="21"/>
        <v>7358.7673099423255</v>
      </c>
      <c r="AQ56" s="111">
        <f t="shared" si="21"/>
        <v>7586.0693207409049</v>
      </c>
      <c r="AR56" s="111">
        <f t="shared" si="21"/>
        <v>7820.3923721481851</v>
      </c>
      <c r="AS56" s="111">
        <f t="shared" si="21"/>
        <v>8061.953334270398</v>
      </c>
      <c r="AT56" s="111">
        <f t="shared" si="21"/>
        <v>8310.9757760274733</v>
      </c>
      <c r="AU56" s="111">
        <f t="shared" si="21"/>
        <v>8567.6901720699989</v>
      </c>
      <c r="AV56" s="111">
        <f t="shared" si="21"/>
        <v>8832.3341160875752</v>
      </c>
      <c r="AW56" s="111">
        <f t="shared" si="21"/>
        <v>9105.1525407059416</v>
      </c>
      <c r="AX56" s="111">
        <f t="shared" si="21"/>
        <v>9386.3979441764423</v>
      </c>
      <c r="AY56" s="111">
        <f t="shared" si="21"/>
        <v>9676.330624067592</v>
      </c>
      <c r="AZ56" s="111">
        <f t="shared" si="21"/>
        <v>9975.2189181750564</v>
      </c>
      <c r="BA56" s="111">
        <f t="shared" si="21"/>
        <v>10283.339452873006</v>
      </c>
      <c r="BB56" s="111">
        <f t="shared" si="21"/>
        <v>10600.977399136687</v>
      </c>
      <c r="BC56" s="111">
        <f t="shared" si="21"/>
        <v>10928.42673647318</v>
      </c>
      <c r="BD56" s="111">
        <f t="shared" si="21"/>
        <v>11265.990525004603</v>
      </c>
      <c r="BE56" s="111">
        <f t="shared" si="21"/>
        <v>11613.981185955583</v>
      </c>
      <c r="BF56" s="111">
        <f t="shared" si="21"/>
        <v>11972.720790804602</v>
      </c>
      <c r="BG56" s="111">
        <f t="shared" si="21"/>
        <v>12342.541359366807</v>
      </c>
      <c r="BH56" s="111">
        <f t="shared" si="21"/>
        <v>12723.785167084203</v>
      </c>
    </row>
    <row r="57" spans="4:60">
      <c r="D57" t="s">
        <v>503</v>
      </c>
      <c r="E57">
        <v>2017</v>
      </c>
      <c r="F57" s="114">
        <v>29.176207431656742</v>
      </c>
      <c r="M57" t="s">
        <v>518</v>
      </c>
      <c r="P57" t="s">
        <v>539</v>
      </c>
      <c r="Q57" t="s">
        <v>518</v>
      </c>
      <c r="R57" t="s">
        <v>577</v>
      </c>
      <c r="S57" t="s">
        <v>578</v>
      </c>
      <c r="T57">
        <f t="shared" si="5"/>
        <v>4.9841983569072061</v>
      </c>
      <c r="U57" s="111">
        <v>9663.8799999999901</v>
      </c>
      <c r="V57" s="111">
        <f t="shared" ref="V57:BH57" si="22">(U57*(100+$T57))/100</f>
        <v>10145.546948173473</v>
      </c>
      <c r="W57" s="111">
        <f t="shared" si="22"/>
        <v>10651.221132463583</v>
      </c>
      <c r="X57" s="111">
        <f t="shared" si="22"/>
        <v>11182.099121138386</v>
      </c>
      <c r="Y57" s="111">
        <f t="shared" si="22"/>
        <v>11739.437121801901</v>
      </c>
      <c r="Z57" s="111">
        <f t="shared" si="22"/>
        <v>12324.553953936906</v>
      </c>
      <c r="AA57" s="111">
        <f t="shared" si="22"/>
        <v>12938.83416960517</v>
      </c>
      <c r="AB57" s="111">
        <f t="shared" si="22"/>
        <v>13583.731329689577</v>
      </c>
      <c r="AC57" s="111">
        <f t="shared" si="22"/>
        <v>14260.771443430653</v>
      </c>
      <c r="AD57" s="111">
        <f t="shared" si="22"/>
        <v>14971.556579396414</v>
      </c>
      <c r="AE57" s="111">
        <f t="shared" si="22"/>
        <v>15717.76865643012</v>
      </c>
      <c r="AF57" s="111">
        <f t="shared" si="22"/>
        <v>16501.173423546385</v>
      </c>
      <c r="AG57" s="111">
        <f t="shared" si="22"/>
        <v>17323.624638193192</v>
      </c>
      <c r="AH57" s="111">
        <f t="shared" si="22"/>
        <v>18187.068452766791</v>
      </c>
      <c r="AI57" s="111">
        <f t="shared" si="22"/>
        <v>19093.548019759179</v>
      </c>
      <c r="AJ57" s="111">
        <f t="shared" si="22"/>
        <v>20045.208326435302</v>
      </c>
      <c r="AK57" s="111">
        <f t="shared" si="22"/>
        <v>21044.301270480115</v>
      </c>
      <c r="AL57" s="111">
        <f t="shared" si="22"/>
        <v>22093.190988625985</v>
      </c>
      <c r="AM57" s="111">
        <f t="shared" si="22"/>
        <v>23194.359450869451</v>
      </c>
      <c r="AN57" s="111">
        <f t="shared" si="22"/>
        <v>24350.412333514836</v>
      </c>
      <c r="AO57" s="111">
        <f t="shared" si="22"/>
        <v>25564.085184942011</v>
      </c>
      <c r="AP57" s="111">
        <f t="shared" si="22"/>
        <v>26838.249898688249</v>
      </c>
      <c r="AQ57" s="111">
        <f t="shared" si="22"/>
        <v>28175.921509161315</v>
      </c>
      <c r="AR57" s="111">
        <f t="shared" si="22"/>
        <v>29580.265326064397</v>
      </c>
      <c r="AS57" s="111">
        <f t="shared" si="22"/>
        <v>31054.604424414887</v>
      </c>
      <c r="AT57" s="111">
        <f t="shared" si="22"/>
        <v>32602.427507880606</v>
      </c>
      <c r="AU57" s="111">
        <f t="shared" si="22"/>
        <v>34227.397164040252</v>
      </c>
      <c r="AV57" s="111">
        <f t="shared" si="22"/>
        <v>35933.358531102451</v>
      </c>
      <c r="AW57" s="111">
        <f t="shared" si="22"/>
        <v>37724.348396591231</v>
      </c>
      <c r="AX57" s="111">
        <f t="shared" si="22"/>
        <v>39604.60474952808</v>
      </c>
      <c r="AY57" s="111">
        <f t="shared" si="22"/>
        <v>41578.576808713653</v>
      </c>
      <c r="AZ57" s="111">
        <f t="shared" si="22"/>
        <v>43650.935550838964</v>
      </c>
      <c r="BA57" s="111">
        <f t="shared" si="22"/>
        <v>45826.584763338498</v>
      </c>
      <c r="BB57" s="111">
        <f t="shared" si="22"/>
        <v>48110.672648139502</v>
      </c>
      <c r="BC57" s="111">
        <f t="shared" si="22"/>
        <v>50508.604003765067</v>
      </c>
      <c r="BD57" s="111">
        <f t="shared" si="22"/>
        <v>53026.053014617486</v>
      </c>
      <c r="BE57" s="111">
        <f t="shared" si="22"/>
        <v>55668.976677704792</v>
      </c>
      <c r="BF57" s="111">
        <f t="shared" si="22"/>
        <v>58443.628898581999</v>
      </c>
      <c r="BG57" s="111">
        <f t="shared" si="22"/>
        <v>61356.575289862063</v>
      </c>
      <c r="BH57" s="111">
        <f t="shared" si="22"/>
        <v>64414.708707313897</v>
      </c>
    </row>
    <row r="58" spans="4:60">
      <c r="D58" t="s">
        <v>504</v>
      </c>
      <c r="E58">
        <v>2017</v>
      </c>
      <c r="F58" s="114">
        <v>48.749253060383012</v>
      </c>
      <c r="M58" t="s">
        <v>519</v>
      </c>
      <c r="P58" t="s">
        <v>540</v>
      </c>
      <c r="Q58" t="s">
        <v>570</v>
      </c>
      <c r="R58" t="s">
        <v>577</v>
      </c>
      <c r="S58" t="s">
        <v>578</v>
      </c>
      <c r="T58">
        <f t="shared" si="5"/>
        <v>4.0845466314289594</v>
      </c>
      <c r="U58" s="111">
        <v>43438.52</v>
      </c>
      <c r="V58" s="111">
        <f t="shared" ref="V58:BH58" si="23">(U58*(100+$T58))/100</f>
        <v>45212.786605402594</v>
      </c>
      <c r="W58" s="111">
        <f t="shared" si="23"/>
        <v>47059.523957668731</v>
      </c>
      <c r="X58" s="111">
        <f t="shared" si="23"/>
        <v>48981.692158248188</v>
      </c>
      <c r="Y58" s="111">
        <f t="shared" si="23"/>
        <v>50982.372215314826</v>
      </c>
      <c r="Z58" s="111">
        <f t="shared" si="23"/>
        <v>53064.770982258044</v>
      </c>
      <c r="AA58" s="111">
        <f t="shared" si="23"/>
        <v>55232.226297889363</v>
      </c>
      <c r="AB58" s="111">
        <f t="shared" si="23"/>
        <v>57488.212336603021</v>
      </c>
      <c r="AC58" s="111">
        <f t="shared" si="23"/>
        <v>59836.345177066469</v>
      </c>
      <c r="AD58" s="111">
        <f t="shared" si="23"/>
        <v>62280.388598366546</v>
      </c>
      <c r="AE58" s="111">
        <f t="shared" si="23"/>
        <v>64824.260112901989</v>
      </c>
      <c r="AF58" s="111">
        <f t="shared" si="23"/>
        <v>67472.037245692278</v>
      </c>
      <c r="AG58" s="111">
        <f t="shared" si="23"/>
        <v>70227.964070167698</v>
      </c>
      <c r="AH58" s="111">
        <f t="shared" si="23"/>
        <v>73096.458010916875</v>
      </c>
      <c r="AI58" s="111">
        <f t="shared" si="23"/>
        <v>76082.116924295668</v>
      </c>
      <c r="AJ58" s="111">
        <f t="shared" si="23"/>
        <v>79189.726468246838</v>
      </c>
      <c r="AK58" s="111">
        <f t="shared" si="23"/>
        <v>82424.267773143423</v>
      </c>
      <c r="AL58" s="111">
        <f t="shared" si="23"/>
        <v>85790.925425951355</v>
      </c>
      <c r="AM58" s="111">
        <f t="shared" si="23"/>
        <v>89295.095780508782</v>
      </c>
      <c r="AN58" s="111">
        <f t="shared" si="23"/>
        <v>92942.395607242826</v>
      </c>
      <c r="AO58" s="111">
        <f t="shared" si="23"/>
        <v>96738.671096187842</v>
      </c>
      <c r="AP58" s="111">
        <f t="shared" si="23"/>
        <v>100690.00722773632</v>
      </c>
      <c r="AQ58" s="111">
        <f t="shared" si="23"/>
        <v>104802.73752614242</v>
      </c>
      <c r="AR58" s="111">
        <f t="shared" si="23"/>
        <v>109083.45421141181</v>
      </c>
      <c r="AS58" s="111">
        <f t="shared" si="23"/>
        <v>113539.01876585039</v>
      </c>
      <c r="AT58" s="111">
        <f t="shared" si="23"/>
        <v>118176.57293220842</v>
      </c>
      <c r="AU58" s="111">
        <f t="shared" si="23"/>
        <v>123003.55016104915</v>
      </c>
      <c r="AV58" s="111">
        <f t="shared" si="23"/>
        <v>128027.68752569031</v>
      </c>
      <c r="AW58" s="111">
        <f t="shared" si="23"/>
        <v>133257.0381238173</v>
      </c>
      <c r="AX58" s="111">
        <f t="shared" si="23"/>
        <v>138699.9839856457</v>
      </c>
      <c r="AY58" s="111">
        <f t="shared" si="23"/>
        <v>144365.24950932388</v>
      </c>
      <c r="AZ58" s="111">
        <f t="shared" si="23"/>
        <v>150261.91544511099</v>
      </c>
      <c r="BA58" s="111">
        <f t="shared" si="23"/>
        <v>156399.43345074492</v>
      </c>
      <c r="BB58" s="111">
        <f t="shared" si="23"/>
        <v>162787.64124133129</v>
      </c>
      <c r="BC58" s="111">
        <f t="shared" si="23"/>
        <v>169436.77835803677</v>
      </c>
      <c r="BD58" s="111">
        <f t="shared" si="23"/>
        <v>176357.50258086171</v>
      </c>
      <c r="BE58" s="111">
        <f t="shared" si="23"/>
        <v>183560.90701180056</v>
      </c>
      <c r="BF58" s="111">
        <f t="shared" si="23"/>
        <v>191058.53785577152</v>
      </c>
      <c r="BG58" s="111">
        <f t="shared" si="23"/>
        <v>198862.41292781685</v>
      </c>
      <c r="BH58" s="111">
        <f t="shared" si="23"/>
        <v>206985.04091623836</v>
      </c>
    </row>
    <row r="59" spans="4:60">
      <c r="D59" t="s">
        <v>505</v>
      </c>
      <c r="E59">
        <v>2017</v>
      </c>
      <c r="F59" s="114">
        <v>23.493541301054712</v>
      </c>
      <c r="AQ59" t="s">
        <v>575</v>
      </c>
    </row>
    <row r="60" spans="4:60">
      <c r="D60" t="s">
        <v>506</v>
      </c>
      <c r="E60">
        <v>2017</v>
      </c>
      <c r="F60" s="114">
        <v>33.241953970269321</v>
      </c>
      <c r="AQ60" t="s">
        <v>576</v>
      </c>
    </row>
    <row r="61" spans="4:60">
      <c r="D61" t="s">
        <v>507</v>
      </c>
      <c r="E61">
        <v>2017</v>
      </c>
      <c r="F61" s="114">
        <v>27.302231516898903</v>
      </c>
      <c r="AQ61" t="s">
        <v>574</v>
      </c>
    </row>
    <row r="62" spans="4:60">
      <c r="D62" t="s">
        <v>508</v>
      </c>
      <c r="E62">
        <v>2017</v>
      </c>
      <c r="F62" s="114">
        <v>24.792000660572516</v>
      </c>
      <c r="AG62">
        <v>2049</v>
      </c>
      <c r="AH62">
        <v>2021</v>
      </c>
      <c r="AP62">
        <v>2020</v>
      </c>
      <c r="AQ62" t="s">
        <v>573</v>
      </c>
    </row>
    <row r="63" spans="4:60">
      <c r="D63" t="s">
        <v>509</v>
      </c>
      <c r="E63">
        <v>2017</v>
      </c>
      <c r="F63" s="114">
        <v>45.811821522730035</v>
      </c>
      <c r="AF63" t="s">
        <v>501</v>
      </c>
      <c r="AG63" s="111">
        <v>11684.814395426181</v>
      </c>
      <c r="AH63" s="111">
        <v>3659.7100000000032</v>
      </c>
      <c r="AI63" s="111"/>
      <c r="AJ63">
        <f t="shared" ref="AJ63:AJ81" si="24">AG63/AH63</f>
        <v>3.1928252226067562</v>
      </c>
      <c r="AL63" t="s">
        <v>501</v>
      </c>
      <c r="AM63">
        <v>2020</v>
      </c>
      <c r="AN63">
        <v>36.472425185745315</v>
      </c>
      <c r="AO63">
        <v>45</v>
      </c>
      <c r="AP63" s="114">
        <v>34.590126943555056</v>
      </c>
    </row>
    <row r="64" spans="4:60">
      <c r="D64" t="s">
        <v>510</v>
      </c>
      <c r="E64">
        <v>2017</v>
      </c>
      <c r="F64" s="114">
        <v>29.949566598853984</v>
      </c>
      <c r="AF64" t="s">
        <v>502</v>
      </c>
      <c r="AG64" s="111">
        <v>46241.813270057457</v>
      </c>
      <c r="AH64" s="111">
        <v>4679.4600000000028</v>
      </c>
      <c r="AI64" s="111"/>
      <c r="AJ64">
        <f t="shared" si="24"/>
        <v>9.881869546925806</v>
      </c>
      <c r="AL64" t="s">
        <v>502</v>
      </c>
      <c r="AM64">
        <v>2020</v>
      </c>
      <c r="AN64">
        <v>32.224603365830177</v>
      </c>
      <c r="AO64" s="110">
        <v>50</v>
      </c>
      <c r="AP64" s="114">
        <v>32.224603365830177</v>
      </c>
    </row>
    <row r="65" spans="4:46">
      <c r="D65" t="s">
        <v>511</v>
      </c>
      <c r="E65">
        <v>2017</v>
      </c>
      <c r="F65" s="114">
        <v>34.038834131068342</v>
      </c>
      <c r="AF65" t="s">
        <v>503</v>
      </c>
      <c r="AG65" s="111">
        <v>73989.77902037157</v>
      </c>
      <c r="AH65" s="111">
        <v>5418.0100000000039</v>
      </c>
      <c r="AI65" s="111"/>
      <c r="AJ65">
        <f t="shared" si="24"/>
        <v>13.65626475779327</v>
      </c>
      <c r="AL65" t="s">
        <v>503</v>
      </c>
      <c r="AM65">
        <v>2020</v>
      </c>
      <c r="AN65">
        <v>26.046054725073756</v>
      </c>
      <c r="AO65" s="110">
        <v>50</v>
      </c>
      <c r="AP65" s="114">
        <v>29.257871915019226</v>
      </c>
    </row>
    <row r="66" spans="4:46">
      <c r="D66" t="s">
        <v>512</v>
      </c>
      <c r="E66">
        <v>2017</v>
      </c>
      <c r="F66" s="114">
        <v>35.55063959120821</v>
      </c>
      <c r="AF66" t="s">
        <v>504</v>
      </c>
      <c r="AG66" s="111">
        <v>120993.16298954995</v>
      </c>
      <c r="AH66" s="111">
        <v>26116.25</v>
      </c>
      <c r="AI66" s="111"/>
      <c r="AJ66" s="98">
        <f t="shared" si="24"/>
        <v>4.632868922205521</v>
      </c>
      <c r="AL66" t="s">
        <v>504</v>
      </c>
      <c r="AM66">
        <v>2020</v>
      </c>
      <c r="AN66">
        <v>53.875979800591438</v>
      </c>
      <c r="AO66" s="110">
        <v>62</v>
      </c>
      <c r="AP66" s="114">
        <v>53.875979800591438</v>
      </c>
    </row>
    <row r="67" spans="4:46">
      <c r="D67" t="s">
        <v>513</v>
      </c>
      <c r="E67">
        <v>2017</v>
      </c>
      <c r="F67" s="114">
        <v>48.663188659194269</v>
      </c>
      <c r="AF67" t="s">
        <v>505</v>
      </c>
      <c r="AG67" s="111">
        <v>23704.733579974672</v>
      </c>
      <c r="AH67" s="111">
        <v>4145.9399999999996</v>
      </c>
      <c r="AI67" s="111"/>
      <c r="AJ67">
        <f t="shared" si="24"/>
        <v>5.7175775770934152</v>
      </c>
      <c r="AL67" t="s">
        <v>505</v>
      </c>
      <c r="AM67">
        <v>2020</v>
      </c>
      <c r="AN67">
        <v>26.934526746135166</v>
      </c>
      <c r="AO67">
        <v>45</v>
      </c>
      <c r="AP67" s="114">
        <v>25.052279709621917</v>
      </c>
    </row>
    <row r="68" spans="4:46">
      <c r="D68" t="s">
        <v>514</v>
      </c>
      <c r="E68">
        <v>2017</v>
      </c>
      <c r="F68" s="114">
        <v>25.058365631752732</v>
      </c>
      <c r="AF68" t="s">
        <v>506</v>
      </c>
      <c r="AG68" s="111">
        <v>39458.619926252679</v>
      </c>
      <c r="AH68" s="111">
        <v>4995.1499999999951</v>
      </c>
      <c r="AI68" s="111"/>
      <c r="AJ68">
        <f t="shared" si="24"/>
        <v>7.8993863900488908</v>
      </c>
      <c r="AL68" t="s">
        <v>506</v>
      </c>
      <c r="AM68">
        <v>2020</v>
      </c>
      <c r="AN68">
        <v>34.032671196137414</v>
      </c>
      <c r="AO68" s="110">
        <v>50</v>
      </c>
      <c r="AP68" s="114">
        <v>33.722264441123059</v>
      </c>
    </row>
    <row r="69" spans="4:46" ht="18.75">
      <c r="D69" t="s">
        <v>515</v>
      </c>
      <c r="E69">
        <v>2017</v>
      </c>
      <c r="F69" s="114">
        <v>37.442324940490813</v>
      </c>
      <c r="Y69" s="113">
        <v>120000</v>
      </c>
      <c r="AF69" t="s">
        <v>507</v>
      </c>
      <c r="AG69" s="111">
        <v>66530.308301924117</v>
      </c>
      <c r="AH69" s="111">
        <v>5011.9699999999984</v>
      </c>
      <c r="AI69" s="111"/>
      <c r="AJ69">
        <f t="shared" si="24"/>
        <v>13.274283026818624</v>
      </c>
      <c r="AL69" t="s">
        <v>507</v>
      </c>
      <c r="AM69">
        <v>2020</v>
      </c>
      <c r="AN69">
        <v>27.092794540081133</v>
      </c>
      <c r="AO69" s="110">
        <v>50</v>
      </c>
      <c r="AP69" s="114">
        <v>27.092794540081133</v>
      </c>
    </row>
    <row r="70" spans="4:46">
      <c r="D70" t="s">
        <v>516</v>
      </c>
      <c r="E70">
        <v>2017</v>
      </c>
      <c r="F70" s="114">
        <v>24.654033292704526</v>
      </c>
      <c r="AF70" t="s">
        <v>508</v>
      </c>
      <c r="AG70" s="111">
        <v>20249.891500752808</v>
      </c>
      <c r="AH70" s="111">
        <v>4399.6499999999987</v>
      </c>
      <c r="AI70" s="111"/>
      <c r="AJ70">
        <f t="shared" si="24"/>
        <v>4.6026141853903866</v>
      </c>
      <c r="AL70" t="s">
        <v>508</v>
      </c>
      <c r="AM70">
        <v>2020</v>
      </c>
      <c r="AN70">
        <v>25.704630029442594</v>
      </c>
      <c r="AO70">
        <v>45</v>
      </c>
      <c r="AP70" s="114">
        <v>25.704630029442594</v>
      </c>
    </row>
    <row r="71" spans="4:46">
      <c r="D71" t="s">
        <v>517</v>
      </c>
      <c r="E71">
        <v>2017</v>
      </c>
      <c r="F71" s="114">
        <v>34.708125864907778</v>
      </c>
      <c r="AF71" t="s">
        <v>509</v>
      </c>
      <c r="AG71" s="111">
        <v>89114.062810204749</v>
      </c>
      <c r="AH71" s="111">
        <v>28834.43</v>
      </c>
      <c r="AI71" s="111"/>
      <c r="AJ71" s="98">
        <f t="shared" si="24"/>
        <v>3.0905435900832701</v>
      </c>
      <c r="AL71" t="s">
        <v>509</v>
      </c>
      <c r="AM71">
        <v>2020</v>
      </c>
      <c r="AN71">
        <v>41.202431904745872</v>
      </c>
      <c r="AO71" s="110">
        <v>62</v>
      </c>
      <c r="AP71" s="114">
        <v>46.949155001319141</v>
      </c>
    </row>
    <row r="72" spans="4:46">
      <c r="D72" t="s">
        <v>518</v>
      </c>
      <c r="E72">
        <v>2017</v>
      </c>
      <c r="F72" s="114">
        <v>47.141674602337972</v>
      </c>
      <c r="AF72" t="s">
        <v>510</v>
      </c>
      <c r="AG72" s="111">
        <v>6850.567766209313</v>
      </c>
      <c r="AH72" s="111">
        <v>3044.8</v>
      </c>
      <c r="AI72" s="111"/>
      <c r="AJ72">
        <f t="shared" si="24"/>
        <v>2.2499237277355859</v>
      </c>
      <c r="AL72" t="s">
        <v>510</v>
      </c>
      <c r="AM72">
        <v>2020</v>
      </c>
      <c r="AN72">
        <v>35.644353713621065</v>
      </c>
      <c r="AO72">
        <v>45</v>
      </c>
      <c r="AP72" s="114">
        <v>34.542598086712481</v>
      </c>
    </row>
    <row r="73" spans="4:46">
      <c r="D73" t="s">
        <v>519</v>
      </c>
      <c r="E73">
        <v>2017</v>
      </c>
      <c r="F73" s="114">
        <v>33.551388698053081</v>
      </c>
      <c r="AF73" t="s">
        <v>511</v>
      </c>
      <c r="AG73" s="111">
        <v>15876.239282714703</v>
      </c>
      <c r="AH73" s="111">
        <v>5249.5000000000009</v>
      </c>
      <c r="AI73" s="111"/>
      <c r="AJ73">
        <f t="shared" si="24"/>
        <v>3.0243336094322699</v>
      </c>
      <c r="AL73" t="s">
        <v>511</v>
      </c>
      <c r="AM73">
        <v>2020</v>
      </c>
      <c r="AN73">
        <v>34.068058815360892</v>
      </c>
      <c r="AO73">
        <v>45</v>
      </c>
      <c r="AP73" s="114">
        <v>34.068058815360892</v>
      </c>
    </row>
    <row r="74" spans="4:46">
      <c r="D74" t="s">
        <v>501</v>
      </c>
      <c r="E74">
        <v>2018</v>
      </c>
      <c r="F74" s="114">
        <v>33.692987266452327</v>
      </c>
      <c r="AF74" t="s">
        <v>512</v>
      </c>
      <c r="AG74" s="111">
        <v>15323.030315586762</v>
      </c>
      <c r="AH74" s="111">
        <v>3905.43</v>
      </c>
      <c r="AI74" s="111"/>
      <c r="AJ74">
        <f t="shared" si="24"/>
        <v>3.9235193859797164</v>
      </c>
      <c r="AL74" t="s">
        <v>512</v>
      </c>
      <c r="AM74">
        <v>2020</v>
      </c>
      <c r="AN74">
        <v>29.441507238781412</v>
      </c>
      <c r="AO74">
        <v>45</v>
      </c>
      <c r="AP74" s="114">
        <v>35.744478630137813</v>
      </c>
    </row>
    <row r="75" spans="4:46">
      <c r="D75" t="s">
        <v>502</v>
      </c>
      <c r="E75">
        <v>2018</v>
      </c>
      <c r="F75" s="114">
        <v>31.285250040806535</v>
      </c>
      <c r="AF75" t="s">
        <v>513</v>
      </c>
      <c r="AG75" s="111">
        <v>64049.984890794105</v>
      </c>
      <c r="AH75" s="111">
        <v>19479.400000000005</v>
      </c>
      <c r="AI75" s="111"/>
      <c r="AJ75" s="98">
        <f t="shared" si="24"/>
        <v>3.2880881798614991</v>
      </c>
      <c r="AL75" t="s">
        <v>513</v>
      </c>
      <c r="AM75">
        <v>2020</v>
      </c>
      <c r="AN75">
        <v>48.643286667096554</v>
      </c>
      <c r="AO75" s="110">
        <v>62</v>
      </c>
      <c r="AP75" s="114">
        <v>52.230504078554404</v>
      </c>
    </row>
    <row r="76" spans="4:46">
      <c r="D76" t="s">
        <v>503</v>
      </c>
      <c r="E76">
        <v>2018</v>
      </c>
      <c r="F76" s="114">
        <v>29.186113816021592</v>
      </c>
      <c r="AF76" t="s">
        <v>514</v>
      </c>
      <c r="AG76" s="111">
        <v>1280991.9001596111</v>
      </c>
      <c r="AH76" s="111">
        <v>65380.859999999993</v>
      </c>
      <c r="AI76" s="111"/>
      <c r="AJ76">
        <f t="shared" si="24"/>
        <v>19.592766142256483</v>
      </c>
      <c r="AL76" t="s">
        <v>514</v>
      </c>
      <c r="AM76">
        <v>2020</v>
      </c>
      <c r="AN76">
        <v>29.16605835780155</v>
      </c>
      <c r="AO76" s="110">
        <v>62</v>
      </c>
      <c r="AP76" s="114">
        <v>29.16605835780155</v>
      </c>
      <c r="AR76" t="s">
        <v>605</v>
      </c>
      <c r="AS76" s="114">
        <f>12+50</f>
        <v>62</v>
      </c>
      <c r="AT76">
        <f>AS76/2</f>
        <v>31</v>
      </c>
    </row>
    <row r="77" spans="4:46">
      <c r="D77" t="s">
        <v>504</v>
      </c>
      <c r="E77">
        <v>2018</v>
      </c>
      <c r="F77" s="114">
        <v>49.672396956073726</v>
      </c>
      <c r="AF77" t="s">
        <v>515</v>
      </c>
      <c r="AG77" s="111">
        <v>91635.285411413701</v>
      </c>
      <c r="AH77" s="111">
        <v>28215.16</v>
      </c>
      <c r="AI77" s="111"/>
      <c r="AJ77">
        <f t="shared" si="24"/>
        <v>3.2477322620681117</v>
      </c>
      <c r="AL77" t="s">
        <v>515</v>
      </c>
      <c r="AM77">
        <v>2020</v>
      </c>
      <c r="AN77">
        <v>37.765231341344673</v>
      </c>
      <c r="AO77" s="110">
        <v>62</v>
      </c>
      <c r="AP77" s="114">
        <v>37.765231341344673</v>
      </c>
      <c r="AR77" t="s">
        <v>606</v>
      </c>
      <c r="AS77">
        <f>23+62</f>
        <v>85</v>
      </c>
      <c r="AT77">
        <f>AS77/2</f>
        <v>42.5</v>
      </c>
    </row>
    <row r="78" spans="4:46">
      <c r="D78" t="s">
        <v>505</v>
      </c>
      <c r="E78">
        <v>2018</v>
      </c>
      <c r="F78" s="114">
        <v>24.018307827207565</v>
      </c>
      <c r="AF78" t="s">
        <v>516</v>
      </c>
      <c r="AG78" s="111" t="e">
        <v>#VALUE!</v>
      </c>
      <c r="AH78" s="111">
        <v>0</v>
      </c>
      <c r="AI78" s="111"/>
      <c r="AJ78" t="e">
        <f t="shared" si="24"/>
        <v>#VALUE!</v>
      </c>
      <c r="AL78" t="s">
        <v>516</v>
      </c>
      <c r="AM78">
        <v>2020</v>
      </c>
      <c r="AN78">
        <v>26.108912957468078</v>
      </c>
      <c r="AO78" s="110">
        <v>40</v>
      </c>
      <c r="AP78" s="114">
        <v>26.108912957468078</v>
      </c>
      <c r="AR78" t="s">
        <v>607</v>
      </c>
      <c r="AS78">
        <f>34+68</f>
        <v>102</v>
      </c>
      <c r="AT78">
        <f>AS78/2</f>
        <v>51</v>
      </c>
    </row>
    <row r="79" spans="4:46">
      <c r="D79" t="s">
        <v>506</v>
      </c>
      <c r="E79">
        <v>2018</v>
      </c>
      <c r="F79" s="114">
        <v>33.399148303086825</v>
      </c>
      <c r="AF79" t="s">
        <v>517</v>
      </c>
      <c r="AG79" s="111">
        <v>12723.785167084203</v>
      </c>
      <c r="AH79" s="111">
        <v>3884.71</v>
      </c>
      <c r="AI79" s="111"/>
      <c r="AJ79">
        <f t="shared" si="24"/>
        <v>3.275350069138804</v>
      </c>
      <c r="AL79" t="s">
        <v>517</v>
      </c>
      <c r="AM79">
        <v>2020</v>
      </c>
      <c r="AN79">
        <v>37.134264438993661</v>
      </c>
      <c r="AO79">
        <v>45</v>
      </c>
      <c r="AP79" s="114">
        <v>36.282687110364847</v>
      </c>
      <c r="AR79" s="18" t="s">
        <v>608</v>
      </c>
      <c r="AS79">
        <f>44+71</f>
        <v>115</v>
      </c>
      <c r="AT79">
        <f t="shared" ref="AT79:AT81" si="25">AS79/2</f>
        <v>57.5</v>
      </c>
    </row>
    <row r="80" spans="4:46">
      <c r="D80" t="s">
        <v>507</v>
      </c>
      <c r="E80">
        <v>2018</v>
      </c>
      <c r="F80" s="114">
        <v>27.235137601656159</v>
      </c>
      <c r="AF80" t="s">
        <v>518</v>
      </c>
      <c r="AG80" s="111">
        <v>64414.708707313897</v>
      </c>
      <c r="AH80" s="111">
        <v>9663.8799999999901</v>
      </c>
      <c r="AI80" s="111"/>
      <c r="AJ80">
        <f t="shared" si="24"/>
        <v>6.6655120621648827</v>
      </c>
      <c r="AL80" t="s">
        <v>518</v>
      </c>
      <c r="AM80">
        <v>2020</v>
      </c>
      <c r="AN80">
        <v>51.690424276441547</v>
      </c>
      <c r="AO80" s="110">
        <v>62</v>
      </c>
      <c r="AP80" s="114">
        <v>49.699902637923209</v>
      </c>
      <c r="AR80" t="s">
        <v>609</v>
      </c>
      <c r="AS80">
        <f>49+72</f>
        <v>121</v>
      </c>
      <c r="AT80">
        <f t="shared" si="25"/>
        <v>60.5</v>
      </c>
    </row>
    <row r="81" spans="4:51">
      <c r="D81" t="s">
        <v>508</v>
      </c>
      <c r="E81">
        <v>2018</v>
      </c>
      <c r="F81" s="114">
        <v>25.093956598228871</v>
      </c>
      <c r="AF81" t="s">
        <v>519</v>
      </c>
      <c r="AG81" s="111">
        <v>206985.04091623836</v>
      </c>
      <c r="AH81" s="111">
        <v>43438.52</v>
      </c>
      <c r="AI81" s="111"/>
      <c r="AJ81">
        <f t="shared" si="24"/>
        <v>4.7650113520497097</v>
      </c>
      <c r="AL81" t="s">
        <v>519</v>
      </c>
      <c r="AM81">
        <v>2020</v>
      </c>
      <c r="AN81">
        <v>36.169592536637971</v>
      </c>
      <c r="AO81" s="110">
        <v>62</v>
      </c>
      <c r="AP81" s="114">
        <v>36.169592536637971</v>
      </c>
      <c r="AR81" t="s">
        <v>610</v>
      </c>
      <c r="AS81">
        <f>51+73</f>
        <v>124</v>
      </c>
      <c r="AT81">
        <f t="shared" si="25"/>
        <v>62</v>
      </c>
    </row>
    <row r="82" spans="4:51">
      <c r="D82" t="s">
        <v>509</v>
      </c>
      <c r="E82">
        <v>2018</v>
      </c>
      <c r="F82" s="114">
        <v>44.987485512230961</v>
      </c>
    </row>
    <row r="83" spans="4:51">
      <c r="D83" t="s">
        <v>510</v>
      </c>
      <c r="E83">
        <v>2018</v>
      </c>
      <c r="F83" s="114">
        <v>31.455002813965333</v>
      </c>
    </row>
    <row r="84" spans="4:51">
      <c r="D84" t="s">
        <v>511</v>
      </c>
      <c r="E84">
        <v>2018</v>
      </c>
      <c r="F84" s="114">
        <v>34.008703471348156</v>
      </c>
    </row>
    <row r="85" spans="4:51">
      <c r="D85" t="s">
        <v>512</v>
      </c>
      <c r="E85">
        <v>2018</v>
      </c>
      <c r="F85" s="114">
        <v>35.604242573887134</v>
      </c>
    </row>
    <row r="86" spans="4:51">
      <c r="D86" t="s">
        <v>513</v>
      </c>
      <c r="E86">
        <v>2018</v>
      </c>
      <c r="F86" s="114">
        <v>49.21560788073031</v>
      </c>
    </row>
    <row r="87" spans="4:51">
      <c r="D87" t="s">
        <v>514</v>
      </c>
      <c r="E87">
        <v>2018</v>
      </c>
      <c r="F87" s="114">
        <v>26.073341712348391</v>
      </c>
      <c r="AF87" t="s">
        <v>67</v>
      </c>
      <c r="AG87" s="16" t="s">
        <v>501</v>
      </c>
      <c r="AH87" s="16">
        <v>2060</v>
      </c>
      <c r="AI87">
        <v>45</v>
      </c>
      <c r="AJ87">
        <f>AI87*0.8</f>
        <v>36</v>
      </c>
      <c r="AK87">
        <f>AI87*0.9</f>
        <v>40.5</v>
      </c>
      <c r="AL87">
        <v>45</v>
      </c>
      <c r="AN87">
        <v>36.472425185745315</v>
      </c>
      <c r="AS87" t="s">
        <v>612</v>
      </c>
      <c r="AT87" t="s">
        <v>611</v>
      </c>
    </row>
    <row r="88" spans="4:51">
      <c r="D88" t="s">
        <v>515</v>
      </c>
      <c r="E88">
        <v>2018</v>
      </c>
      <c r="F88" s="114">
        <v>37.313801993021045</v>
      </c>
      <c r="AF88" t="s">
        <v>67</v>
      </c>
      <c r="AG88" s="104" t="s">
        <v>502</v>
      </c>
      <c r="AH88" s="16">
        <v>2060</v>
      </c>
      <c r="AI88">
        <v>50</v>
      </c>
      <c r="AJ88">
        <f t="shared" ref="AJ88:AJ105" si="26">AI88*0.8</f>
        <v>40</v>
      </c>
      <c r="AK88">
        <f t="shared" ref="AK88:AK105" si="27">AI88*0.9</f>
        <v>45</v>
      </c>
      <c r="AL88">
        <v>50</v>
      </c>
      <c r="AN88">
        <v>32.224603365830177</v>
      </c>
      <c r="AR88" t="s">
        <v>616</v>
      </c>
      <c r="AS88" s="111">
        <v>53.875979800591438</v>
      </c>
      <c r="AT88" s="111">
        <v>62</v>
      </c>
      <c r="AW88" t="s">
        <v>501</v>
      </c>
      <c r="AX88" t="s">
        <v>522</v>
      </c>
      <c r="AY88" t="str">
        <f>AW88 &amp;" ("&amp;AX88&amp;")"</f>
        <v>ALG (Algeria)</v>
      </c>
    </row>
    <row r="89" spans="4:51">
      <c r="D89" t="s">
        <v>516</v>
      </c>
      <c r="E89">
        <v>2018</v>
      </c>
      <c r="F89" s="114">
        <v>24.902332219565523</v>
      </c>
      <c r="AF89" t="s">
        <v>67</v>
      </c>
      <c r="AG89" s="104" t="s">
        <v>503</v>
      </c>
      <c r="AH89" s="16">
        <v>2060</v>
      </c>
      <c r="AI89">
        <v>50</v>
      </c>
      <c r="AJ89">
        <f t="shared" si="26"/>
        <v>40</v>
      </c>
      <c r="AK89">
        <f t="shared" si="27"/>
        <v>45</v>
      </c>
      <c r="AL89">
        <v>50</v>
      </c>
      <c r="AN89">
        <v>26.046054725073756</v>
      </c>
      <c r="AR89" t="s">
        <v>621</v>
      </c>
      <c r="AS89" s="111">
        <v>41.202431904745872</v>
      </c>
      <c r="AT89" s="111">
        <v>62</v>
      </c>
      <c r="AW89" t="s">
        <v>502</v>
      </c>
      <c r="AX89" t="s">
        <v>523</v>
      </c>
      <c r="AY89" t="str">
        <f t="shared" ref="AY89:AY106" si="28">AW89 &amp;" ("&amp;AX89&amp;")"</f>
        <v>AR (Armenia)</v>
      </c>
    </row>
    <row r="90" spans="4:51">
      <c r="D90" t="s">
        <v>517</v>
      </c>
      <c r="E90">
        <v>2018</v>
      </c>
      <c r="F90" s="114">
        <v>35.228966109373566</v>
      </c>
      <c r="AF90" t="s">
        <v>67</v>
      </c>
      <c r="AG90" s="104" t="s">
        <v>504</v>
      </c>
      <c r="AH90" s="16">
        <v>2060</v>
      </c>
      <c r="AI90">
        <v>62</v>
      </c>
      <c r="AJ90">
        <f t="shared" si="26"/>
        <v>49.6</v>
      </c>
      <c r="AK90">
        <f t="shared" si="27"/>
        <v>55.800000000000004</v>
      </c>
      <c r="AL90">
        <v>62</v>
      </c>
      <c r="AN90">
        <v>53.875979800591438</v>
      </c>
      <c r="AR90" t="s">
        <v>625</v>
      </c>
      <c r="AS90" s="111">
        <v>48.643286667096554</v>
      </c>
      <c r="AT90" s="111">
        <v>62</v>
      </c>
      <c r="AW90" t="s">
        <v>503</v>
      </c>
      <c r="AX90" t="s">
        <v>524</v>
      </c>
      <c r="AY90" t="str">
        <f t="shared" si="28"/>
        <v>AZ (Azerbaijan)</v>
      </c>
    </row>
    <row r="91" spans="4:51">
      <c r="D91" t="s">
        <v>518</v>
      </c>
      <c r="E91">
        <v>2018</v>
      </c>
      <c r="F91" s="114">
        <v>47.986662267278113</v>
      </c>
      <c r="AF91" t="s">
        <v>67</v>
      </c>
      <c r="AG91" s="104" t="s">
        <v>505</v>
      </c>
      <c r="AH91" s="16">
        <v>2060</v>
      </c>
      <c r="AI91">
        <v>45</v>
      </c>
      <c r="AJ91">
        <f t="shared" si="26"/>
        <v>36</v>
      </c>
      <c r="AK91">
        <f t="shared" si="27"/>
        <v>40.5</v>
      </c>
      <c r="AL91">
        <v>45</v>
      </c>
      <c r="AN91">
        <v>26.934526746135166</v>
      </c>
      <c r="AR91" t="s">
        <v>626</v>
      </c>
      <c r="AS91" s="111">
        <v>29.16605835780155</v>
      </c>
      <c r="AT91" s="111">
        <v>62</v>
      </c>
      <c r="AW91" t="s">
        <v>504</v>
      </c>
      <c r="AX91" t="s">
        <v>525</v>
      </c>
      <c r="AY91" t="str">
        <f t="shared" si="28"/>
        <v>BHR (Bahrain)</v>
      </c>
    </row>
    <row r="92" spans="4:51">
      <c r="D92" t="s">
        <v>519</v>
      </c>
      <c r="E92">
        <v>2018</v>
      </c>
      <c r="F92" s="114">
        <v>34.442299216057528</v>
      </c>
      <c r="AF92" t="s">
        <v>67</v>
      </c>
      <c r="AG92" s="104" t="s">
        <v>506</v>
      </c>
      <c r="AH92" s="16">
        <v>2060</v>
      </c>
      <c r="AI92">
        <v>50</v>
      </c>
      <c r="AJ92">
        <f t="shared" si="26"/>
        <v>40</v>
      </c>
      <c r="AK92">
        <f t="shared" si="27"/>
        <v>45</v>
      </c>
      <c r="AL92">
        <v>50</v>
      </c>
      <c r="AN92">
        <v>34.032671196137414</v>
      </c>
      <c r="AR92" t="s">
        <v>627</v>
      </c>
      <c r="AS92" s="111">
        <v>37.765231341344673</v>
      </c>
      <c r="AT92" s="111">
        <v>62</v>
      </c>
      <c r="AW92" t="s">
        <v>505</v>
      </c>
      <c r="AX92" t="s">
        <v>526</v>
      </c>
      <c r="AY92" t="str">
        <f t="shared" si="28"/>
        <v>EG (Egypt, Arab Rep.)</v>
      </c>
    </row>
    <row r="93" spans="4:51">
      <c r="D93" t="s">
        <v>501</v>
      </c>
      <c r="E93">
        <v>2019</v>
      </c>
      <c r="F93" s="114">
        <v>34.136747818452392</v>
      </c>
      <c r="AF93" t="s">
        <v>67</v>
      </c>
      <c r="AG93" s="104" t="s">
        <v>507</v>
      </c>
      <c r="AH93" s="16">
        <v>2060</v>
      </c>
      <c r="AI93">
        <v>50</v>
      </c>
      <c r="AJ93">
        <f t="shared" si="26"/>
        <v>40</v>
      </c>
      <c r="AK93">
        <f t="shared" si="27"/>
        <v>45</v>
      </c>
      <c r="AL93">
        <v>62</v>
      </c>
      <c r="AN93">
        <v>27.092794540081133</v>
      </c>
      <c r="AR93" t="s">
        <v>630</v>
      </c>
      <c r="AS93" s="111">
        <v>51.690424276441547</v>
      </c>
      <c r="AT93" s="111">
        <v>62</v>
      </c>
      <c r="AW93" t="s">
        <v>506</v>
      </c>
      <c r="AX93" t="s">
        <v>527</v>
      </c>
      <c r="AY93" t="str">
        <f t="shared" si="28"/>
        <v>GE (Georgia)</v>
      </c>
    </row>
    <row r="94" spans="4:51">
      <c r="D94" t="s">
        <v>502</v>
      </c>
      <c r="E94">
        <v>2019</v>
      </c>
      <c r="F94" s="114">
        <v>31.757759513749214</v>
      </c>
      <c r="AF94" t="s">
        <v>67</v>
      </c>
      <c r="AG94" s="104" t="s">
        <v>508</v>
      </c>
      <c r="AH94" s="16">
        <v>2060</v>
      </c>
      <c r="AI94">
        <v>45</v>
      </c>
      <c r="AJ94">
        <f t="shared" si="26"/>
        <v>36</v>
      </c>
      <c r="AK94">
        <f t="shared" si="27"/>
        <v>40.5</v>
      </c>
      <c r="AL94">
        <v>45</v>
      </c>
      <c r="AN94">
        <v>25.704630029442594</v>
      </c>
      <c r="AR94" t="s">
        <v>631</v>
      </c>
      <c r="AS94" s="111">
        <v>36.169592536637971</v>
      </c>
      <c r="AT94" s="111">
        <v>62</v>
      </c>
      <c r="AW94" t="s">
        <v>507</v>
      </c>
      <c r="AX94" t="s">
        <v>528</v>
      </c>
      <c r="AY94" t="str">
        <f t="shared" si="28"/>
        <v>IRA (Iraq)</v>
      </c>
    </row>
    <row r="95" spans="4:51">
      <c r="D95" t="s">
        <v>503</v>
      </c>
      <c r="E95">
        <v>2019</v>
      </c>
      <c r="F95" s="114">
        <v>29.199421502364888</v>
      </c>
      <c r="AF95" t="s">
        <v>67</v>
      </c>
      <c r="AG95" s="104" t="s">
        <v>509</v>
      </c>
      <c r="AH95" s="16">
        <v>2060</v>
      </c>
      <c r="AI95">
        <v>62</v>
      </c>
      <c r="AJ95">
        <f t="shared" si="26"/>
        <v>49.6</v>
      </c>
      <c r="AK95">
        <f t="shared" si="27"/>
        <v>55.800000000000004</v>
      </c>
      <c r="AL95">
        <v>62</v>
      </c>
      <c r="AN95">
        <v>41.202431904745872</v>
      </c>
      <c r="AR95" t="s">
        <v>614</v>
      </c>
      <c r="AS95" s="111">
        <v>32.224603365830177</v>
      </c>
      <c r="AT95" s="111">
        <v>50</v>
      </c>
      <c r="AW95" t="s">
        <v>508</v>
      </c>
      <c r="AX95" t="s">
        <v>529</v>
      </c>
      <c r="AY95" t="str">
        <f t="shared" si="28"/>
        <v>JRD (Jordan)</v>
      </c>
    </row>
    <row r="96" spans="4:51">
      <c r="D96" t="s">
        <v>504</v>
      </c>
      <c r="E96">
        <v>2019</v>
      </c>
      <c r="F96" s="114">
        <v>51.358943081006778</v>
      </c>
      <c r="AF96" t="s">
        <v>67</v>
      </c>
      <c r="AG96" s="104" t="s">
        <v>510</v>
      </c>
      <c r="AH96" s="16">
        <v>2060</v>
      </c>
      <c r="AI96">
        <v>45</v>
      </c>
      <c r="AJ96">
        <f t="shared" si="26"/>
        <v>36</v>
      </c>
      <c r="AK96">
        <f t="shared" si="27"/>
        <v>40.5</v>
      </c>
      <c r="AL96">
        <v>40</v>
      </c>
      <c r="AN96">
        <v>35.644353713621065</v>
      </c>
      <c r="AR96" t="s">
        <v>615</v>
      </c>
      <c r="AS96" s="111">
        <v>26.046054725073756</v>
      </c>
      <c r="AT96" s="111">
        <v>50</v>
      </c>
      <c r="AW96" t="s">
        <v>509</v>
      </c>
      <c r="AX96" t="s">
        <v>530</v>
      </c>
      <c r="AY96" t="str">
        <f t="shared" si="28"/>
        <v>KWT (Kuwait)</v>
      </c>
    </row>
    <row r="97" spans="4:80">
      <c r="D97" t="s">
        <v>505</v>
      </c>
      <c r="E97">
        <v>2019</v>
      </c>
      <c r="F97" s="114">
        <v>24.540756737982434</v>
      </c>
      <c r="AF97" t="s">
        <v>67</v>
      </c>
      <c r="AG97" s="105" t="s">
        <v>511</v>
      </c>
      <c r="AH97" s="16">
        <v>2060</v>
      </c>
      <c r="AI97">
        <v>45</v>
      </c>
      <c r="AJ97">
        <f t="shared" si="26"/>
        <v>36</v>
      </c>
      <c r="AK97">
        <f t="shared" si="27"/>
        <v>40.5</v>
      </c>
      <c r="AL97">
        <v>45</v>
      </c>
      <c r="AN97">
        <v>34.068058815360892</v>
      </c>
      <c r="AR97" t="s">
        <v>618</v>
      </c>
      <c r="AS97" s="111">
        <v>34.032671196137414</v>
      </c>
      <c r="AT97" s="111">
        <v>50</v>
      </c>
      <c r="AW97" t="s">
        <v>510</v>
      </c>
      <c r="AX97" t="s">
        <v>531</v>
      </c>
      <c r="AY97" t="str">
        <f t="shared" si="28"/>
        <v>LEB (Lebanon)</v>
      </c>
    </row>
    <row r="98" spans="4:80">
      <c r="D98" t="s">
        <v>506</v>
      </c>
      <c r="E98">
        <v>2019</v>
      </c>
      <c r="F98" s="114">
        <v>33.600961907417414</v>
      </c>
      <c r="AF98" t="s">
        <v>67</v>
      </c>
      <c r="AG98" s="104" t="s">
        <v>512</v>
      </c>
      <c r="AH98" s="16">
        <v>2060</v>
      </c>
      <c r="AI98">
        <v>45</v>
      </c>
      <c r="AJ98">
        <f t="shared" si="26"/>
        <v>36</v>
      </c>
      <c r="AK98">
        <f t="shared" si="27"/>
        <v>40.5</v>
      </c>
      <c r="AL98">
        <v>45</v>
      </c>
      <c r="AN98">
        <v>29.441507238781412</v>
      </c>
      <c r="AR98" t="s">
        <v>619</v>
      </c>
      <c r="AS98" s="111">
        <v>27.092794540081133</v>
      </c>
      <c r="AT98" s="111">
        <v>50</v>
      </c>
      <c r="AW98" t="s">
        <v>511</v>
      </c>
      <c r="AX98" t="s">
        <v>532</v>
      </c>
      <c r="AY98" t="str">
        <f t="shared" si="28"/>
        <v>LIB (Libya)</v>
      </c>
    </row>
    <row r="99" spans="4:80">
      <c r="D99" t="s">
        <v>507</v>
      </c>
      <c r="E99">
        <v>2019</v>
      </c>
      <c r="F99" s="114">
        <v>27.169028556833791</v>
      </c>
      <c r="AF99" t="s">
        <v>67</v>
      </c>
      <c r="AG99" s="104" t="s">
        <v>513</v>
      </c>
      <c r="AH99" s="16">
        <v>2060</v>
      </c>
      <c r="AI99">
        <v>62</v>
      </c>
      <c r="AJ99">
        <f t="shared" si="26"/>
        <v>49.6</v>
      </c>
      <c r="AK99">
        <f t="shared" si="27"/>
        <v>55.800000000000004</v>
      </c>
      <c r="AL99">
        <v>62</v>
      </c>
      <c r="AN99">
        <v>48.643286667096554</v>
      </c>
      <c r="AR99" t="s">
        <v>613</v>
      </c>
      <c r="AS99" s="111">
        <v>36.472425185745315</v>
      </c>
      <c r="AT99" s="111">
        <v>45</v>
      </c>
      <c r="AW99" t="s">
        <v>512</v>
      </c>
      <c r="AX99" t="s">
        <v>533</v>
      </c>
      <c r="AY99" t="str">
        <f t="shared" si="28"/>
        <v>MOR (Morocco)</v>
      </c>
    </row>
    <row r="100" spans="4:80">
      <c r="D100" t="s">
        <v>508</v>
      </c>
      <c r="E100">
        <v>2019</v>
      </c>
      <c r="F100" s="114">
        <v>25.395561693590377</v>
      </c>
      <c r="AF100" t="s">
        <v>67</v>
      </c>
      <c r="AG100" s="104" t="s">
        <v>514</v>
      </c>
      <c r="AH100" s="16">
        <v>2060</v>
      </c>
      <c r="AI100">
        <v>62</v>
      </c>
      <c r="AJ100">
        <f t="shared" si="26"/>
        <v>49.6</v>
      </c>
      <c r="AK100">
        <f t="shared" si="27"/>
        <v>55.800000000000004</v>
      </c>
      <c r="AL100">
        <v>62</v>
      </c>
      <c r="AN100">
        <v>29.16605835780155</v>
      </c>
      <c r="AR100" t="s">
        <v>617</v>
      </c>
      <c r="AS100" s="111">
        <v>26.934526746135166</v>
      </c>
      <c r="AT100" s="111">
        <v>45</v>
      </c>
      <c r="AW100" t="s">
        <v>513</v>
      </c>
      <c r="AX100" t="s">
        <v>534</v>
      </c>
      <c r="AY100" t="str">
        <f t="shared" si="28"/>
        <v>OMN (Oman)</v>
      </c>
    </row>
    <row r="101" spans="4:80">
      <c r="D101" t="s">
        <v>509</v>
      </c>
      <c r="E101">
        <v>2019</v>
      </c>
      <c r="F101" s="114">
        <v>44.914374690019677</v>
      </c>
      <c r="AF101" t="s">
        <v>67</v>
      </c>
      <c r="AG101" s="104" t="s">
        <v>515</v>
      </c>
      <c r="AH101" s="16">
        <v>2060</v>
      </c>
      <c r="AI101">
        <v>62</v>
      </c>
      <c r="AJ101">
        <f t="shared" si="26"/>
        <v>49.6</v>
      </c>
      <c r="AK101">
        <f t="shared" si="27"/>
        <v>55.800000000000004</v>
      </c>
      <c r="AL101">
        <v>62</v>
      </c>
      <c r="AN101">
        <v>37.765231341344673</v>
      </c>
      <c r="AR101" t="s">
        <v>620</v>
      </c>
      <c r="AS101" s="111">
        <v>25.704630029442594</v>
      </c>
      <c r="AT101" s="111">
        <v>45</v>
      </c>
      <c r="AW101" t="s">
        <v>514</v>
      </c>
      <c r="AX101" t="s">
        <v>535</v>
      </c>
      <c r="AY101" t="str">
        <f t="shared" si="28"/>
        <v>QTR (Qatar)</v>
      </c>
    </row>
    <row r="102" spans="4:80">
      <c r="D102" t="s">
        <v>510</v>
      </c>
      <c r="E102">
        <v>2019</v>
      </c>
      <c r="F102" s="114">
        <v>33.10289586770029</v>
      </c>
      <c r="AF102" t="s">
        <v>67</v>
      </c>
      <c r="AG102" s="104" t="s">
        <v>516</v>
      </c>
      <c r="AH102" s="16">
        <v>2060</v>
      </c>
      <c r="AI102">
        <v>40</v>
      </c>
      <c r="AJ102">
        <f t="shared" si="26"/>
        <v>32</v>
      </c>
      <c r="AK102">
        <f t="shared" si="27"/>
        <v>36</v>
      </c>
      <c r="AL102">
        <v>40</v>
      </c>
      <c r="AN102">
        <v>26.108912957468078</v>
      </c>
      <c r="AR102" t="s">
        <v>622</v>
      </c>
      <c r="AS102" s="111">
        <v>35.644353713621065</v>
      </c>
      <c r="AT102" s="111">
        <v>45</v>
      </c>
      <c r="AW102" t="s">
        <v>515</v>
      </c>
      <c r="AX102" t="s">
        <v>536</v>
      </c>
      <c r="AY102" t="str">
        <f t="shared" si="28"/>
        <v>SAU (Saudi Arabia)</v>
      </c>
    </row>
    <row r="103" spans="4:80">
      <c r="D103" t="s">
        <v>511</v>
      </c>
      <c r="E103">
        <v>2019</v>
      </c>
      <c r="F103" s="114">
        <v>34.022091704036754</v>
      </c>
      <c r="AF103" t="s">
        <v>67</v>
      </c>
      <c r="AG103" s="104" t="s">
        <v>517</v>
      </c>
      <c r="AH103" s="16">
        <v>2060</v>
      </c>
      <c r="AI103">
        <v>45</v>
      </c>
      <c r="AJ103">
        <f t="shared" si="26"/>
        <v>36</v>
      </c>
      <c r="AK103">
        <f t="shared" si="27"/>
        <v>40.5</v>
      </c>
      <c r="AL103">
        <v>45</v>
      </c>
      <c r="AN103">
        <v>37.134264438993661</v>
      </c>
      <c r="AR103" t="s">
        <v>623</v>
      </c>
      <c r="AS103" s="111">
        <v>34.068058815360892</v>
      </c>
      <c r="AT103" s="111">
        <v>45</v>
      </c>
      <c r="AW103" t="s">
        <v>516</v>
      </c>
      <c r="AX103" t="s">
        <v>537</v>
      </c>
      <c r="AY103" t="str">
        <f t="shared" si="28"/>
        <v>SYR (Syrian Arab Republic)</v>
      </c>
    </row>
    <row r="104" spans="4:80">
      <c r="D104" t="s">
        <v>512</v>
      </c>
      <c r="E104">
        <v>2019</v>
      </c>
      <c r="F104" s="114">
        <v>35.678764455269409</v>
      </c>
      <c r="AF104" t="s">
        <v>67</v>
      </c>
      <c r="AG104" s="104" t="s">
        <v>518</v>
      </c>
      <c r="AH104" s="16">
        <v>2060</v>
      </c>
      <c r="AI104">
        <v>62</v>
      </c>
      <c r="AJ104">
        <f t="shared" si="26"/>
        <v>49.6</v>
      </c>
      <c r="AK104">
        <f t="shared" si="27"/>
        <v>55.800000000000004</v>
      </c>
      <c r="AL104">
        <v>62</v>
      </c>
      <c r="AN104">
        <v>51.690424276441547</v>
      </c>
      <c r="AR104" t="s">
        <v>624</v>
      </c>
      <c r="AS104" s="111">
        <v>29.441507238781412</v>
      </c>
      <c r="AT104" s="111">
        <v>45</v>
      </c>
      <c r="AW104" t="s">
        <v>517</v>
      </c>
      <c r="AX104" t="s">
        <v>538</v>
      </c>
      <c r="AY104" t="str">
        <f t="shared" si="28"/>
        <v>TUN (Tunisia)</v>
      </c>
    </row>
    <row r="105" spans="4:80">
      <c r="D105" t="s">
        <v>513</v>
      </c>
      <c r="E105">
        <v>2019</v>
      </c>
      <c r="F105" s="114">
        <v>50.377594385560762</v>
      </c>
      <c r="AF105" t="s">
        <v>67</v>
      </c>
      <c r="AG105" s="104" t="s">
        <v>519</v>
      </c>
      <c r="AH105" s="16">
        <v>2060</v>
      </c>
      <c r="AI105">
        <v>62</v>
      </c>
      <c r="AJ105">
        <f t="shared" si="26"/>
        <v>49.6</v>
      </c>
      <c r="AK105">
        <f t="shared" si="27"/>
        <v>55.800000000000004</v>
      </c>
      <c r="AL105">
        <v>62</v>
      </c>
      <c r="AN105">
        <v>36.169592536637971</v>
      </c>
      <c r="AR105" t="s">
        <v>629</v>
      </c>
      <c r="AS105" s="111">
        <v>37.134264438993661</v>
      </c>
      <c r="AT105" s="111">
        <v>45</v>
      </c>
      <c r="AW105" t="s">
        <v>518</v>
      </c>
      <c r="AX105" t="s">
        <v>539</v>
      </c>
      <c r="AY105" t="str">
        <f t="shared" si="28"/>
        <v>TUR (Turkiye)</v>
      </c>
    </row>
    <row r="106" spans="4:80">
      <c r="D106" t="s">
        <v>514</v>
      </c>
      <c r="E106">
        <v>2019</v>
      </c>
      <c r="F106" s="114">
        <v>27.188229496727047</v>
      </c>
      <c r="AR106" t="s">
        <v>628</v>
      </c>
      <c r="AS106" s="111">
        <v>26.108912957468078</v>
      </c>
      <c r="AT106" s="111">
        <v>40</v>
      </c>
      <c r="AW106" t="s">
        <v>519</v>
      </c>
      <c r="AX106" t="s">
        <v>540</v>
      </c>
      <c r="AY106" t="str">
        <f t="shared" si="28"/>
        <v>UAE (United Arab Emirates)</v>
      </c>
    </row>
    <row r="107" spans="4:80">
      <c r="D107" t="s">
        <v>515</v>
      </c>
      <c r="E107">
        <v>2019</v>
      </c>
      <c r="F107" s="114">
        <v>37.207578308464548</v>
      </c>
      <c r="AJ107" s="112">
        <f>AJ105/AI105</f>
        <v>0.8</v>
      </c>
      <c r="AK107" s="112">
        <f>AK105/AI105</f>
        <v>0.9</v>
      </c>
    </row>
    <row r="108" spans="4:80">
      <c r="D108" t="s">
        <v>516</v>
      </c>
      <c r="E108">
        <v>2019</v>
      </c>
      <c r="F108" s="114">
        <v>25.046433738929199</v>
      </c>
    </row>
    <row r="109" spans="4:80">
      <c r="D109" t="s">
        <v>517</v>
      </c>
      <c r="E109">
        <v>2019</v>
      </c>
      <c r="F109" s="114">
        <v>35.755093082589305</v>
      </c>
    </row>
    <row r="110" spans="4:80">
      <c r="D110" t="s">
        <v>518</v>
      </c>
      <c r="E110">
        <v>2019</v>
      </c>
      <c r="F110" s="114">
        <v>48.844634492737129</v>
      </c>
      <c r="R110" t="s">
        <v>604</v>
      </c>
      <c r="BD110" t="s">
        <v>579</v>
      </c>
      <c r="BE110" t="s">
        <v>580</v>
      </c>
      <c r="BF110" t="s">
        <v>581</v>
      </c>
      <c r="BG110" t="s">
        <v>582</v>
      </c>
      <c r="BH110" t="s">
        <v>583</v>
      </c>
      <c r="BI110" t="s">
        <v>584</v>
      </c>
      <c r="BJ110" t="s">
        <v>585</v>
      </c>
      <c r="BK110" t="s">
        <v>586</v>
      </c>
      <c r="BL110" t="s">
        <v>587</v>
      </c>
      <c r="BM110" t="s">
        <v>588</v>
      </c>
      <c r="BN110" t="s">
        <v>589</v>
      </c>
      <c r="BO110" t="s">
        <v>590</v>
      </c>
      <c r="BP110" t="s">
        <v>591</v>
      </c>
      <c r="BQ110" t="s">
        <v>592</v>
      </c>
      <c r="BR110" t="s">
        <v>593</v>
      </c>
      <c r="BS110" t="s">
        <v>594</v>
      </c>
      <c r="BT110" t="s">
        <v>595</v>
      </c>
      <c r="BU110" t="s">
        <v>596</v>
      </c>
      <c r="BV110" t="s">
        <v>597</v>
      </c>
      <c r="BW110" t="s">
        <v>598</v>
      </c>
      <c r="BX110" t="s">
        <v>599</v>
      </c>
      <c r="BY110" t="s">
        <v>600</v>
      </c>
      <c r="BZ110" t="s">
        <v>601</v>
      </c>
      <c r="CA110" t="s">
        <v>602</v>
      </c>
      <c r="CB110" t="s">
        <v>603</v>
      </c>
    </row>
    <row r="111" spans="4:80">
      <c r="D111" t="s">
        <v>519</v>
      </c>
      <c r="E111">
        <v>2019</v>
      </c>
      <c r="F111" s="114">
        <v>35.320784006793417</v>
      </c>
      <c r="M111" t="s">
        <v>522</v>
      </c>
      <c r="N111" t="s">
        <v>551</v>
      </c>
      <c r="O111" t="s">
        <v>577</v>
      </c>
      <c r="P111" t="s">
        <v>578</v>
      </c>
      <c r="Q111">
        <f>AVERAGE(BA111:CB111)</f>
        <v>3.0214285716979314</v>
      </c>
      <c r="S111">
        <v>-13.605441324599269</v>
      </c>
      <c r="T111">
        <v>-19.685041825638777</v>
      </c>
      <c r="U111">
        <v>34.313728780288272</v>
      </c>
      <c r="V111">
        <v>5.8394130077341373</v>
      </c>
      <c r="W111">
        <v>6.206898211063816</v>
      </c>
      <c r="X111">
        <v>-4.8049709432612957</v>
      </c>
      <c r="Y111">
        <v>9.4529625627975946</v>
      </c>
      <c r="Z111">
        <v>10.796238571096751</v>
      </c>
      <c r="AA111">
        <v>8.4332802824865354</v>
      </c>
      <c r="AB111">
        <v>8.8626571100820257</v>
      </c>
      <c r="AC111">
        <v>-11.331719168285488</v>
      </c>
      <c r="AD111">
        <v>27.423969480412765</v>
      </c>
      <c r="AE111">
        <v>3.8131762961115498</v>
      </c>
      <c r="AF111">
        <v>7.4949177045436528</v>
      </c>
      <c r="AG111">
        <v>5.0453416126740649</v>
      </c>
      <c r="AH111">
        <v>8.3867564844160256</v>
      </c>
      <c r="AI111">
        <v>5.2585859864641833</v>
      </c>
      <c r="AJ111">
        <v>9.214835700676943</v>
      </c>
      <c r="AK111">
        <v>7.477826551447734</v>
      </c>
      <c r="AL111">
        <v>0.79060697185160222</v>
      </c>
      <c r="AM111">
        <v>2.9999960884105974</v>
      </c>
      <c r="AN111">
        <v>6.4000041148494233</v>
      </c>
      <c r="AO111">
        <v>5.400003024509445</v>
      </c>
      <c r="AP111">
        <v>5.5999965293887186</v>
      </c>
      <c r="AQ111">
        <v>3.6999972548848774</v>
      </c>
      <c r="AR111">
        <v>0.40000100279462458</v>
      </c>
      <c r="AS111">
        <v>-0.69999752621751554</v>
      </c>
      <c r="AT111">
        <v>-1.0000054906621756</v>
      </c>
      <c r="AU111">
        <v>4.4000021605999251</v>
      </c>
      <c r="AV111">
        <v>0.80000058017206754</v>
      </c>
      <c r="AW111">
        <v>-1.2000005855168183</v>
      </c>
      <c r="AX111">
        <v>1.8000023031884638</v>
      </c>
      <c r="AY111">
        <v>-2.1000007578754492</v>
      </c>
      <c r="AZ111">
        <v>-0.89999655247224553</v>
      </c>
      <c r="BA111">
        <v>3.7999947898408521</v>
      </c>
      <c r="BB111">
        <v>4.0999984699482184</v>
      </c>
      <c r="BC111">
        <v>1.099999939308077</v>
      </c>
      <c r="BD111">
        <v>5.1000036090421759</v>
      </c>
      <c r="BE111">
        <v>3.2000015537060591</v>
      </c>
      <c r="BF111">
        <v>3.8000000016111812</v>
      </c>
      <c r="BG111">
        <v>2.9999999991376711</v>
      </c>
      <c r="BH111">
        <v>5.5999999961301938</v>
      </c>
      <c r="BI111">
        <v>7.2000000014094496</v>
      </c>
      <c r="BJ111">
        <v>4.2999999997699092</v>
      </c>
      <c r="BK111">
        <v>5.8999999973054855</v>
      </c>
      <c r="BL111">
        <v>1.7000000057434903</v>
      </c>
      <c r="BM111">
        <v>3.3999999965325145</v>
      </c>
      <c r="BN111">
        <v>2.3999999993774139</v>
      </c>
      <c r="BO111">
        <v>1.5999999990051066</v>
      </c>
      <c r="BP111">
        <v>3.6000000007888104</v>
      </c>
      <c r="BQ111">
        <v>2.8999999981883491</v>
      </c>
      <c r="BR111">
        <v>3.4000000029343056</v>
      </c>
      <c r="BS111">
        <v>2.8</v>
      </c>
      <c r="BT111">
        <v>3.7999999983676815</v>
      </c>
      <c r="BU111">
        <v>3.7000000013875507</v>
      </c>
      <c r="BV111">
        <v>3.2000000017394541</v>
      </c>
      <c r="BW111">
        <v>1.299999998276661</v>
      </c>
      <c r="BX111">
        <v>1.2000000010239376</v>
      </c>
      <c r="BY111">
        <v>0.99999999815558738</v>
      </c>
      <c r="BZ111">
        <v>-5.0999999976312296</v>
      </c>
      <c r="CA111">
        <v>3.3999999997361101</v>
      </c>
      <c r="CB111">
        <v>3.2000016467070651</v>
      </c>
    </row>
    <row r="112" spans="4:80">
      <c r="D112" t="s">
        <v>501</v>
      </c>
      <c r="E112">
        <v>2020</v>
      </c>
      <c r="F112" s="114">
        <v>34.590126943555056</v>
      </c>
      <c r="M112" t="s">
        <v>523</v>
      </c>
      <c r="N112" t="s">
        <v>556</v>
      </c>
      <c r="O112" t="s">
        <v>577</v>
      </c>
      <c r="P112" t="s">
        <v>578</v>
      </c>
      <c r="Q112">
        <f t="shared" ref="Q112:Q129" si="29">AVERAGE(BA112:CB112)</f>
        <v>6.0495171020841401</v>
      </c>
      <c r="AW112">
        <v>-11.699998482027027</v>
      </c>
      <c r="AX112">
        <v>-41.800002745756203</v>
      </c>
      <c r="AY112">
        <v>-8.7999987932934971</v>
      </c>
      <c r="AZ112">
        <v>5.4000027791765604</v>
      </c>
      <c r="BA112">
        <v>6.8999984197365904</v>
      </c>
      <c r="BB112">
        <v>5.8654007494356506</v>
      </c>
      <c r="BC112">
        <v>3.3210797004695252</v>
      </c>
      <c r="BD112">
        <v>7.299999987709981</v>
      </c>
      <c r="BE112">
        <v>3.3000000005816617</v>
      </c>
      <c r="BF112">
        <v>5.9000000031209225</v>
      </c>
      <c r="BG112">
        <v>9.5999999992759655</v>
      </c>
      <c r="BH112">
        <v>13.199999997935578</v>
      </c>
      <c r="BI112">
        <v>14.000000001550148</v>
      </c>
      <c r="BJ112">
        <v>10.499999998820186</v>
      </c>
      <c r="BK112">
        <v>13.899999999113263</v>
      </c>
      <c r="BL112">
        <v>13.199999999466144</v>
      </c>
      <c r="BM112">
        <v>13.700000001546698</v>
      </c>
      <c r="BN112">
        <v>6.9000000004295856</v>
      </c>
      <c r="BO112">
        <v>-14.100000000699779</v>
      </c>
      <c r="BP112">
        <v>2.2000000002150983</v>
      </c>
      <c r="BQ112">
        <v>4.6999999986741159</v>
      </c>
      <c r="BR112">
        <v>7.200000000964863</v>
      </c>
      <c r="BS112">
        <v>3.3</v>
      </c>
      <c r="BT112">
        <v>3.6000000005899295</v>
      </c>
      <c r="BU112">
        <v>3.1999999989662484</v>
      </c>
      <c r="BV112">
        <v>0.19999999982599093</v>
      </c>
      <c r="BW112">
        <v>7.500000001641439</v>
      </c>
      <c r="BX112">
        <v>5.1999999996532438</v>
      </c>
      <c r="BY112">
        <v>7.5999999985391753</v>
      </c>
      <c r="BZ112">
        <v>-7.1999999992063124</v>
      </c>
      <c r="CA112">
        <v>5.8000000000000114</v>
      </c>
      <c r="CB112">
        <v>12.6</v>
      </c>
    </row>
    <row r="113" spans="4:80">
      <c r="D113" t="s">
        <v>502</v>
      </c>
      <c r="E113">
        <v>2020</v>
      </c>
      <c r="F113" s="114">
        <v>32.224603365830177</v>
      </c>
      <c r="M113" t="s">
        <v>524</v>
      </c>
      <c r="N113" t="s">
        <v>557</v>
      </c>
      <c r="O113" t="s">
        <v>577</v>
      </c>
      <c r="P113" t="s">
        <v>578</v>
      </c>
      <c r="Q113">
        <f t="shared" si="29"/>
        <v>6.932833546875794</v>
      </c>
      <c r="AW113">
        <v>-0.70000017569957151</v>
      </c>
      <c r="AX113">
        <v>-22.60000032644443</v>
      </c>
      <c r="AY113">
        <v>-23.099998718838734</v>
      </c>
      <c r="AZ113">
        <v>-19.700001239923836</v>
      </c>
      <c r="BA113">
        <v>-11.799999107681813</v>
      </c>
      <c r="BB113">
        <v>1.299999404638271</v>
      </c>
      <c r="BC113">
        <v>5.8000001479578316</v>
      </c>
      <c r="BD113">
        <v>9.9999996115369072</v>
      </c>
      <c r="BE113">
        <v>7.4000012995856395</v>
      </c>
      <c r="BF113">
        <v>11.099999143434601</v>
      </c>
      <c r="BG113">
        <v>9.8999998653364258</v>
      </c>
      <c r="BH113">
        <v>9.438916269065615</v>
      </c>
      <c r="BI113">
        <v>10.208299400477642</v>
      </c>
      <c r="BJ113">
        <v>9.2538017972890714</v>
      </c>
      <c r="BK113">
        <v>27.961538108213134</v>
      </c>
      <c r="BL113">
        <v>34.5</v>
      </c>
      <c r="BM113">
        <v>24.99999985156829</v>
      </c>
      <c r="BN113">
        <v>10.758978060468365</v>
      </c>
      <c r="BO113">
        <v>9.2963637444709093</v>
      </c>
      <c r="BP113">
        <v>5.0489445134957407</v>
      </c>
      <c r="BQ113">
        <v>0.10000013782457984</v>
      </c>
      <c r="BR113">
        <v>2.1652394748415986</v>
      </c>
      <c r="BS113">
        <v>5.8098008426820797</v>
      </c>
      <c r="BT113">
        <v>2.7505068153551804</v>
      </c>
      <c r="BU113">
        <v>1.0939759162746867</v>
      </c>
      <c r="BV113">
        <v>-3.0999998803726641</v>
      </c>
      <c r="BW113">
        <v>0.19999993895865487</v>
      </c>
      <c r="BX113">
        <v>1.4999999999999858</v>
      </c>
      <c r="BY113">
        <v>2.500000067437341</v>
      </c>
      <c r="BZ113">
        <v>-4.3000001023073651</v>
      </c>
      <c r="CA113">
        <v>5.6164510285302782</v>
      </c>
      <c r="CB113">
        <v>4.6165229634412839</v>
      </c>
    </row>
    <row r="114" spans="4:80">
      <c r="D114" t="s">
        <v>503</v>
      </c>
      <c r="E114">
        <v>2020</v>
      </c>
      <c r="F114" s="114">
        <v>29.257871915019226</v>
      </c>
      <c r="M114" t="s">
        <v>525</v>
      </c>
      <c r="N114" t="s">
        <v>504</v>
      </c>
      <c r="O114" t="s">
        <v>577</v>
      </c>
      <c r="P114" t="s">
        <v>578</v>
      </c>
      <c r="Q114">
        <f t="shared" si="29"/>
        <v>4.0095164376356323</v>
      </c>
      <c r="AM114">
        <v>-5.3166973528296495</v>
      </c>
      <c r="AN114">
        <v>-7.5562177121594516</v>
      </c>
      <c r="AO114">
        <v>6.376376799643964</v>
      </c>
      <c r="AP114">
        <v>5.0036460450077556</v>
      </c>
      <c r="AQ114">
        <v>-4.7582685380568677</v>
      </c>
      <c r="AR114">
        <v>1.1829939159841985</v>
      </c>
      <c r="AS114">
        <v>10.399009332546811</v>
      </c>
      <c r="AT114">
        <v>6.9999916494533068</v>
      </c>
      <c r="AU114">
        <v>0.36400713816182417</v>
      </c>
      <c r="AV114">
        <v>4.4379971764263928</v>
      </c>
      <c r="AW114">
        <v>11.229998780012295</v>
      </c>
      <c r="AX114">
        <v>6.6899983666053799</v>
      </c>
      <c r="AY114">
        <v>12.870006669658409</v>
      </c>
      <c r="AZ114">
        <v>-0.25000148454287796</v>
      </c>
      <c r="BA114">
        <v>3.9299915453202061</v>
      </c>
      <c r="BB114">
        <v>4.1100061151211378</v>
      </c>
      <c r="BC114">
        <v>3.0929997867320367</v>
      </c>
      <c r="BD114">
        <v>4.7900027885549861</v>
      </c>
      <c r="BE114">
        <v>4.2999989603775788</v>
      </c>
      <c r="BF114">
        <v>5.3000700560088347</v>
      </c>
      <c r="BG114">
        <v>2.4909481082984684</v>
      </c>
      <c r="BH114">
        <v>3.3485506679411969</v>
      </c>
      <c r="BI114">
        <v>6.2964419786936787</v>
      </c>
      <c r="BJ114">
        <v>6.9809605942982529</v>
      </c>
      <c r="BK114">
        <v>6.7689978710748306</v>
      </c>
      <c r="BL114">
        <v>6.4670001219958522</v>
      </c>
      <c r="BM114">
        <v>8.2939604475968309</v>
      </c>
      <c r="BN114">
        <v>6.2450107749625801</v>
      </c>
      <c r="BO114">
        <v>2.5398859358505206</v>
      </c>
      <c r="BP114">
        <v>4.3342991728313081</v>
      </c>
      <c r="BQ114">
        <v>1.9835150115999056</v>
      </c>
      <c r="BR114">
        <v>3.7281084304601677</v>
      </c>
      <c r="BS114">
        <v>5.416839810120706</v>
      </c>
      <c r="BT114">
        <v>4.350390852529685</v>
      </c>
      <c r="BU114">
        <v>2.4853785575880352</v>
      </c>
      <c r="BV114">
        <v>3.5581281189777769</v>
      </c>
      <c r="BW114">
        <v>4.2909497775633838</v>
      </c>
      <c r="BX114">
        <v>2.1111304730487177</v>
      </c>
      <c r="BY114">
        <v>2.1669646688236952</v>
      </c>
      <c r="BZ114">
        <v>-4.6446373587849052</v>
      </c>
      <c r="CA114">
        <v>2.6697087144823115</v>
      </c>
      <c r="CB114">
        <v>4.8608582717299242</v>
      </c>
    </row>
    <row r="115" spans="4:80">
      <c r="D115" t="s">
        <v>504</v>
      </c>
      <c r="E115">
        <v>2020</v>
      </c>
      <c r="F115" s="114">
        <v>53.875979800591438</v>
      </c>
      <c r="M115" t="s">
        <v>526</v>
      </c>
      <c r="N115" t="s">
        <v>558</v>
      </c>
      <c r="O115" t="s">
        <v>577</v>
      </c>
      <c r="P115" t="s">
        <v>578</v>
      </c>
      <c r="Q115">
        <f t="shared" si="29"/>
        <v>4.5720673637266929</v>
      </c>
      <c r="S115">
        <v>5.1611141431878025</v>
      </c>
      <c r="T115">
        <v>3.8756167236631853</v>
      </c>
      <c r="U115">
        <v>10.51809261752858</v>
      </c>
      <c r="V115">
        <v>11.507577474090596</v>
      </c>
      <c r="W115">
        <v>4.9140422921348801</v>
      </c>
      <c r="X115">
        <v>5.046403712593488</v>
      </c>
      <c r="Y115">
        <v>0.80526412695746785</v>
      </c>
      <c r="Z115">
        <v>-1.6067923495359508</v>
      </c>
      <c r="AA115">
        <v>5.2795175135729835</v>
      </c>
      <c r="AB115">
        <v>5.5985150384952647</v>
      </c>
      <c r="AC115">
        <v>4.0573463265853604</v>
      </c>
      <c r="AD115">
        <v>3.0556806251247792</v>
      </c>
      <c r="AE115">
        <v>3.5068301624596501</v>
      </c>
      <c r="AF115">
        <v>1.5589385716766628</v>
      </c>
      <c r="AG115">
        <v>8.9391471589507461</v>
      </c>
      <c r="AH115">
        <v>13.279689443058487</v>
      </c>
      <c r="AI115">
        <v>9.0030442666979411</v>
      </c>
      <c r="AJ115">
        <v>8.6287676449290416</v>
      </c>
      <c r="AK115">
        <v>4.5476896284559274</v>
      </c>
      <c r="AL115">
        <v>10.011329037958433</v>
      </c>
      <c r="AM115">
        <v>7.3485538963137031</v>
      </c>
      <c r="AN115">
        <v>9.9071711339921933</v>
      </c>
      <c r="AO115">
        <v>5.0944068404398308</v>
      </c>
      <c r="AP115">
        <v>9.7457627117354804</v>
      </c>
      <c r="AQ115">
        <v>5.7915057914360091</v>
      </c>
      <c r="AR115">
        <v>4.7445255473907508</v>
      </c>
      <c r="AS115">
        <v>3.8327526131990908</v>
      </c>
      <c r="AT115">
        <v>5.4613204955262518</v>
      </c>
      <c r="AU115">
        <v>4.9208686038548706</v>
      </c>
      <c r="AV115">
        <v>5.6670291571583391</v>
      </c>
      <c r="AW115">
        <v>1.1254045936022834</v>
      </c>
      <c r="AX115">
        <v>4.4728591851619797</v>
      </c>
      <c r="AY115">
        <v>2.9007907986018324</v>
      </c>
      <c r="AZ115">
        <v>3.973172181329133</v>
      </c>
      <c r="BA115">
        <v>4.6424587739577987</v>
      </c>
      <c r="BB115">
        <v>4.9887305658742349</v>
      </c>
      <c r="BC115">
        <v>5.4923547418143528</v>
      </c>
      <c r="BD115">
        <v>5.5754974611919437</v>
      </c>
      <c r="BE115">
        <v>6.0534387828571283</v>
      </c>
      <c r="BF115">
        <v>6.3700038321282619</v>
      </c>
      <c r="BG115">
        <v>3.535251972641305</v>
      </c>
      <c r="BH115">
        <v>2.3902040259598891</v>
      </c>
      <c r="BI115">
        <v>3.1934547373974453</v>
      </c>
      <c r="BJ115">
        <v>4.0920716112534024</v>
      </c>
      <c r="BK115">
        <v>4.4717444717443442</v>
      </c>
      <c r="BL115">
        <v>6.8438381937911714</v>
      </c>
      <c r="BM115">
        <v>7.087827426810378</v>
      </c>
      <c r="BN115">
        <v>7.1562835660581925</v>
      </c>
      <c r="BO115">
        <v>4.6735997995239131</v>
      </c>
      <c r="BP115">
        <v>5.1472348575531015</v>
      </c>
      <c r="BQ115">
        <v>1.7645719489981957</v>
      </c>
      <c r="BR115">
        <v>2.2261997986352497</v>
      </c>
      <c r="BS115">
        <v>2.1854660536214254</v>
      </c>
      <c r="BT115">
        <v>2.9159118798574752</v>
      </c>
      <c r="BU115">
        <v>4.3720190779014132</v>
      </c>
      <c r="BV115">
        <v>4.3466434555544708</v>
      </c>
      <c r="BW115">
        <v>4.181220999947783</v>
      </c>
      <c r="BX115">
        <v>5.3311086189447963</v>
      </c>
      <c r="BY115">
        <v>5.5520930715695584</v>
      </c>
      <c r="BZ115">
        <v>3.5501648378683797</v>
      </c>
      <c r="CA115">
        <v>3.2906460120221084</v>
      </c>
      <c r="CB115">
        <v>6.5878456088696709</v>
      </c>
    </row>
    <row r="116" spans="4:80">
      <c r="D116" t="s">
        <v>505</v>
      </c>
      <c r="E116">
        <v>2020</v>
      </c>
      <c r="F116" s="114">
        <v>25.052279709621917</v>
      </c>
      <c r="M116" t="s">
        <v>527</v>
      </c>
      <c r="N116" t="s">
        <v>560</v>
      </c>
      <c r="O116" t="s">
        <v>577</v>
      </c>
      <c r="P116" t="s">
        <v>578</v>
      </c>
      <c r="Q116">
        <f t="shared" si="29"/>
        <v>5.4423834533466691</v>
      </c>
      <c r="X116">
        <v>7.5356312935316794</v>
      </c>
      <c r="Y116">
        <v>6.2499995422267745</v>
      </c>
      <c r="Z116">
        <v>4.4563348133172269</v>
      </c>
      <c r="AA116">
        <v>4.778149722892806</v>
      </c>
      <c r="AB116">
        <v>12.052116246489604</v>
      </c>
      <c r="AC116">
        <v>2.4709361270037107</v>
      </c>
      <c r="AD116">
        <v>2.8368738079910258</v>
      </c>
      <c r="AE116">
        <v>6.482761547015258</v>
      </c>
      <c r="AF116">
        <v>8.8082934096107408</v>
      </c>
      <c r="AG116">
        <v>7.3809453009056654</v>
      </c>
      <c r="AH116">
        <v>6.0975642334440323</v>
      </c>
      <c r="AI116">
        <v>6.8965501591246294</v>
      </c>
      <c r="AJ116">
        <v>7.429127694022398</v>
      </c>
      <c r="AK116">
        <v>7.3703460693994174</v>
      </c>
      <c r="AL116">
        <v>4.576266276400446</v>
      </c>
      <c r="AM116">
        <v>5.2674236555569962</v>
      </c>
      <c r="AN116">
        <v>2.0015385416908487</v>
      </c>
      <c r="AO116">
        <v>4.3018868446915945</v>
      </c>
      <c r="AP116">
        <v>5.4269229686346137</v>
      </c>
      <c r="AQ116">
        <v>4.9416554201326335</v>
      </c>
      <c r="AR116">
        <v>-8.1752758913186483</v>
      </c>
      <c r="AS116">
        <v>1.2820428463811595</v>
      </c>
      <c r="AT116">
        <v>5.5555580797822586</v>
      </c>
      <c r="AU116">
        <v>-7.1952018949027234</v>
      </c>
      <c r="AV116">
        <v>-14.788225900517631</v>
      </c>
      <c r="AW116">
        <v>-21.100000727839827</v>
      </c>
      <c r="AX116">
        <v>-44.899999456532782</v>
      </c>
      <c r="AY116">
        <v>-29.300001972657768</v>
      </c>
      <c r="AZ116">
        <v>-10.399993971727653</v>
      </c>
      <c r="BA116">
        <v>2.5999967243372168</v>
      </c>
      <c r="BB116">
        <v>11.200002007543702</v>
      </c>
      <c r="BC116">
        <v>10.519041221783709</v>
      </c>
      <c r="BD116">
        <v>3.1049027177783302</v>
      </c>
      <c r="BE116">
        <v>2.8692570442772052</v>
      </c>
      <c r="BF116">
        <v>1.8383410661422062</v>
      </c>
      <c r="BG116">
        <v>4.8054532725550132</v>
      </c>
      <c r="BH116">
        <v>5.4738368011959295</v>
      </c>
      <c r="BI116">
        <v>11.058723193664605</v>
      </c>
      <c r="BJ116">
        <v>5.794496345698505</v>
      </c>
      <c r="BK116">
        <v>9.58957406160836</v>
      </c>
      <c r="BL116">
        <v>9.4197706475973604</v>
      </c>
      <c r="BM116">
        <v>12.578953430897343</v>
      </c>
      <c r="BN116">
        <v>2.4185716590417172</v>
      </c>
      <c r="BO116">
        <v>-3.6505136306939363</v>
      </c>
      <c r="BP116">
        <v>6.232310183058857</v>
      </c>
      <c r="BQ116">
        <v>7.3606616183317612</v>
      </c>
      <c r="BR116">
        <v>6.4167766794534629</v>
      </c>
      <c r="BS116">
        <v>3.6155537186264581</v>
      </c>
      <c r="BT116">
        <v>4.4415484043300921</v>
      </c>
      <c r="BU116">
        <v>3.0265766168747774</v>
      </c>
      <c r="BV116">
        <v>2.9064387800206362</v>
      </c>
      <c r="BW116">
        <v>4.8426032249658562</v>
      </c>
      <c r="BX116">
        <v>4.8429198850662658</v>
      </c>
      <c r="BY116">
        <v>4.9823504751110619</v>
      </c>
      <c r="BZ116">
        <v>-6.760439817055186</v>
      </c>
      <c r="CA116">
        <v>10.465537197705572</v>
      </c>
      <c r="CB116">
        <v>10.393493163789856</v>
      </c>
    </row>
    <row r="117" spans="4:80">
      <c r="D117" t="s">
        <v>506</v>
      </c>
      <c r="E117">
        <v>2020</v>
      </c>
      <c r="F117" s="114">
        <v>33.722264441123059</v>
      </c>
      <c r="M117" t="s">
        <v>528</v>
      </c>
      <c r="N117" t="s">
        <v>561</v>
      </c>
      <c r="O117" t="s">
        <v>577</v>
      </c>
      <c r="P117" t="s">
        <v>578</v>
      </c>
      <c r="Q117">
        <f t="shared" si="29"/>
        <v>6.8550755533114947</v>
      </c>
      <c r="AA117">
        <v>3.2441864602003676</v>
      </c>
      <c r="AB117">
        <v>4.5443570668177671</v>
      </c>
      <c r="AC117">
        <v>5.3745525341309985</v>
      </c>
      <c r="AD117">
        <v>3.7353037823015143</v>
      </c>
      <c r="AE117">
        <v>4.4187555690364206</v>
      </c>
      <c r="AF117">
        <v>16.113367341804221</v>
      </c>
      <c r="AG117">
        <v>12.490664677955792</v>
      </c>
      <c r="AH117">
        <v>17.175103734312415</v>
      </c>
      <c r="AI117">
        <v>1.8999593927066201</v>
      </c>
      <c r="AJ117">
        <v>17.056964666471814</v>
      </c>
      <c r="AK117">
        <v>20.869255433367172</v>
      </c>
      <c r="AL117">
        <v>24.753726845430137</v>
      </c>
      <c r="AM117">
        <v>-0.72872750798700281</v>
      </c>
      <c r="AN117">
        <v>3.4339780300701932</v>
      </c>
      <c r="AO117">
        <v>-13.073312403423031</v>
      </c>
      <c r="AP117">
        <v>-1.4852416969366686</v>
      </c>
      <c r="AQ117">
        <v>1.4538962618038624</v>
      </c>
      <c r="AR117">
        <v>4.6475905735702696</v>
      </c>
      <c r="AS117">
        <v>9.3052813929186016</v>
      </c>
      <c r="AT117">
        <v>-1.9036937497745043E-2</v>
      </c>
      <c r="AU117">
        <v>-3.1185352138824527</v>
      </c>
      <c r="AV117">
        <v>57.817828343857144</v>
      </c>
      <c r="AW117">
        <v>-64.047106973598176</v>
      </c>
      <c r="AX117">
        <v>32.592211198072448</v>
      </c>
      <c r="AY117">
        <v>30.289829489034076</v>
      </c>
      <c r="AZ117">
        <v>3.8545324498010274</v>
      </c>
      <c r="BA117">
        <v>2.1200214982283683</v>
      </c>
      <c r="BB117">
        <v>11.020785644619437</v>
      </c>
      <c r="BC117">
        <v>21.23793612684544</v>
      </c>
      <c r="BD117">
        <v>34.857095135052617</v>
      </c>
      <c r="BE117">
        <v>17.582266010198538</v>
      </c>
      <c r="BF117">
        <v>16.921665690383051</v>
      </c>
      <c r="BG117">
        <v>1.7614800808034516</v>
      </c>
      <c r="BH117">
        <v>-8.1984698238295834</v>
      </c>
      <c r="BI117">
        <v>-36.6581526754007</v>
      </c>
      <c r="BJ117">
        <v>53.381794185947626</v>
      </c>
      <c r="BK117">
        <v>1.6718896240449794</v>
      </c>
      <c r="BL117">
        <v>5.6462977954493141</v>
      </c>
      <c r="BM117">
        <v>1.8855721426448468</v>
      </c>
      <c r="BN117">
        <v>8.2281071038327696</v>
      </c>
      <c r="BO117">
        <v>3.3792990944277079</v>
      </c>
      <c r="BP117">
        <v>6.4025648447119323</v>
      </c>
      <c r="BQ117">
        <v>7.5464712004259979</v>
      </c>
      <c r="BR117">
        <v>13.936430173753706</v>
      </c>
      <c r="BS117">
        <v>7.6285711847115891</v>
      </c>
      <c r="BT117">
        <v>0.19701671035903701</v>
      </c>
      <c r="BU117">
        <v>4.7228640188413067</v>
      </c>
      <c r="BV117">
        <v>13.787373018708934</v>
      </c>
      <c r="BW117">
        <v>-1.8197503511830888</v>
      </c>
      <c r="BX117">
        <v>2.6338509910562351</v>
      </c>
      <c r="BY117">
        <v>5.5137905741882633</v>
      </c>
      <c r="BZ117">
        <v>-12.036793092085631</v>
      </c>
      <c r="CA117">
        <v>1.5833933630431005</v>
      </c>
      <c r="CB117">
        <v>7.0087452229425651</v>
      </c>
    </row>
    <row r="118" spans="4:80">
      <c r="D118" t="s">
        <v>507</v>
      </c>
      <c r="E118">
        <v>2020</v>
      </c>
      <c r="F118" s="114">
        <v>27.092794540081133</v>
      </c>
      <c r="M118" t="s">
        <v>529</v>
      </c>
      <c r="N118" t="s">
        <v>562</v>
      </c>
      <c r="O118" t="s">
        <v>577</v>
      </c>
      <c r="P118" t="s">
        <v>578</v>
      </c>
      <c r="Q118">
        <f t="shared" si="29"/>
        <v>3.9920446516611845</v>
      </c>
      <c r="AI118">
        <v>8.2984088648956771</v>
      </c>
      <c r="AJ118">
        <v>14.679566013500491</v>
      </c>
      <c r="AK118">
        <v>20.802909271157063</v>
      </c>
      <c r="AL118">
        <v>11.184846464319747</v>
      </c>
      <c r="AM118">
        <v>17.178717424629511</v>
      </c>
      <c r="AN118">
        <v>7.0259433890842473</v>
      </c>
      <c r="AO118">
        <v>-2.2197385546941888</v>
      </c>
      <c r="AP118">
        <v>4.29168776676552</v>
      </c>
      <c r="AQ118">
        <v>-2.7069471651415</v>
      </c>
      <c r="AR118">
        <v>5.5046342506772703</v>
      </c>
      <c r="AS118">
        <v>2.3232743707292371</v>
      </c>
      <c r="AT118">
        <v>1.4621698230338041</v>
      </c>
      <c r="AU118">
        <v>-10.729219281299294</v>
      </c>
      <c r="AV118">
        <v>-0.2759039061109263</v>
      </c>
      <c r="AW118">
        <v>1.6085310670367363</v>
      </c>
      <c r="AX118">
        <v>14.349776059688551</v>
      </c>
      <c r="AY118">
        <v>4.4869897798575522</v>
      </c>
      <c r="AZ118">
        <v>4.9714766996475674</v>
      </c>
      <c r="BA118">
        <v>6.2008744437381864</v>
      </c>
      <c r="BB118">
        <v>2.0870207816802804</v>
      </c>
      <c r="BC118">
        <v>3.3084753830473659</v>
      </c>
      <c r="BD118">
        <v>3.012172690465647</v>
      </c>
      <c r="BE118">
        <v>3.3895307940508843</v>
      </c>
      <c r="BF118">
        <v>4.2457119207917913</v>
      </c>
      <c r="BG118">
        <v>5.269957575135706</v>
      </c>
      <c r="BH118">
        <v>5.7838079267929601</v>
      </c>
      <c r="BI118">
        <v>4.161667555444069</v>
      </c>
      <c r="BJ118">
        <v>8.5672142423689905</v>
      </c>
      <c r="BK118">
        <v>8.1465948107993142</v>
      </c>
      <c r="BL118">
        <v>8.0929752781193258</v>
      </c>
      <c r="BM118">
        <v>8.1761699520464646</v>
      </c>
      <c r="BN118">
        <v>7.2203863728013857</v>
      </c>
      <c r="BO118">
        <v>5.0237100727266863</v>
      </c>
      <c r="BP118">
        <v>2.3148342206304591</v>
      </c>
      <c r="BQ118">
        <v>2.7371798863210444</v>
      </c>
      <c r="BR118">
        <v>2.4293580010023845</v>
      </c>
      <c r="BS118">
        <v>2.6099473754863141</v>
      </c>
      <c r="BT118">
        <v>3.3840780993347153</v>
      </c>
      <c r="BU118">
        <v>2.4965287931518816</v>
      </c>
      <c r="BV118">
        <v>1.9941808493012019</v>
      </c>
      <c r="BW118">
        <v>2.4735981544904462</v>
      </c>
      <c r="BX118">
        <v>1.9190726361085098</v>
      </c>
      <c r="BY118">
        <v>1.7512390588061635</v>
      </c>
      <c r="BZ118">
        <v>-1.1027518830904626</v>
      </c>
      <c r="CA118">
        <v>3.6556419103039843</v>
      </c>
      <c r="CB118">
        <v>2.4280733446574629</v>
      </c>
    </row>
    <row r="119" spans="4:80">
      <c r="D119" t="s">
        <v>508</v>
      </c>
      <c r="E119">
        <v>2020</v>
      </c>
      <c r="F119" s="114">
        <v>25.704630029442594</v>
      </c>
      <c r="M119" t="s">
        <v>530</v>
      </c>
      <c r="N119" t="s">
        <v>509</v>
      </c>
      <c r="O119" t="s">
        <v>577</v>
      </c>
      <c r="P119" t="s">
        <v>578</v>
      </c>
      <c r="Q119">
        <f t="shared" si="29"/>
        <v>2.9354569445353631</v>
      </c>
      <c r="AY119">
        <v>33.990467555900779</v>
      </c>
      <c r="AZ119">
        <v>8.4361656447220099</v>
      </c>
      <c r="BA119">
        <v>4.8582912520274135</v>
      </c>
      <c r="BB119">
        <v>0.60512715880707901</v>
      </c>
      <c r="BC119">
        <v>2.4733252580408447</v>
      </c>
      <c r="BD119">
        <v>3.6620547279544269</v>
      </c>
      <c r="BE119">
        <v>-1.7890091245007937</v>
      </c>
      <c r="BF119">
        <v>4.6945818707921063</v>
      </c>
      <c r="BG119">
        <v>0.21333257649935433</v>
      </c>
      <c r="BH119">
        <v>3.0142831519225126</v>
      </c>
      <c r="BI119">
        <v>17.326020417514343</v>
      </c>
      <c r="BJ119">
        <v>10.240298058635375</v>
      </c>
      <c r="BK119">
        <v>10.609044984022844</v>
      </c>
      <c r="BL119">
        <v>7.5147730002402113</v>
      </c>
      <c r="BM119">
        <v>5.991575510593151</v>
      </c>
      <c r="BN119">
        <v>2.4797569427854427</v>
      </c>
      <c r="BO119">
        <v>-7.0760564307341127</v>
      </c>
      <c r="BP119">
        <v>-2.3702641202043822</v>
      </c>
      <c r="BQ119">
        <v>9.6284069747757002</v>
      </c>
      <c r="BR119">
        <v>6.6258183001417308</v>
      </c>
      <c r="BS119">
        <v>1.1493004370652073</v>
      </c>
      <c r="BT119">
        <v>0.50087698215865828</v>
      </c>
      <c r="BU119">
        <v>0.59301961722123053</v>
      </c>
      <c r="BV119">
        <v>2.9258682259157638</v>
      </c>
      <c r="BW119">
        <v>-4.7121062085199696</v>
      </c>
      <c r="BX119">
        <v>2.4339812685020092</v>
      </c>
      <c r="BY119">
        <v>-0.55195933170844569</v>
      </c>
      <c r="BZ119">
        <v>-8.855278885357464</v>
      </c>
      <c r="CA119">
        <v>1.1469723387290429</v>
      </c>
      <c r="CB119">
        <v>8.8607594936708836</v>
      </c>
    </row>
    <row r="120" spans="4:80">
      <c r="D120" t="s">
        <v>509</v>
      </c>
      <c r="E120">
        <v>2020</v>
      </c>
      <c r="F120" s="114">
        <v>46.949155001319141</v>
      </c>
      <c r="M120" t="s">
        <v>531</v>
      </c>
      <c r="N120" t="s">
        <v>563</v>
      </c>
      <c r="O120" t="s">
        <v>577</v>
      </c>
      <c r="P120" t="s">
        <v>578</v>
      </c>
      <c r="Q120">
        <f t="shared" si="29"/>
        <v>2.1009877273481101</v>
      </c>
      <c r="AU120">
        <v>-42.45111821576981</v>
      </c>
      <c r="AV120">
        <v>26.533160093249137</v>
      </c>
      <c r="AW120">
        <v>49.447379184914126</v>
      </c>
      <c r="AX120">
        <v>16.438345704572811</v>
      </c>
      <c r="AY120">
        <v>10.765669797188892</v>
      </c>
      <c r="AZ120">
        <v>8.1052419773450168</v>
      </c>
      <c r="BA120">
        <v>6.4488625698525794</v>
      </c>
      <c r="BB120">
        <v>11.285935716166804</v>
      </c>
      <c r="BC120">
        <v>1.0549666674066742</v>
      </c>
      <c r="BD120">
        <v>3.6657237850568265</v>
      </c>
      <c r="BE120">
        <v>-0.52558463478308681</v>
      </c>
      <c r="BF120">
        <v>1.341871619704051</v>
      </c>
      <c r="BG120">
        <v>3.8396692770297278</v>
      </c>
      <c r="BH120">
        <v>3.4231498284378148</v>
      </c>
      <c r="BI120">
        <v>3.2270982687904137</v>
      </c>
      <c r="BJ120">
        <v>6.6794446164110326</v>
      </c>
      <c r="BK120">
        <v>2.6857793101634542</v>
      </c>
      <c r="BL120">
        <v>1.5495150008321303</v>
      </c>
      <c r="BM120">
        <v>9.3106225264114357</v>
      </c>
      <c r="BN120">
        <v>9.0691282678908181</v>
      </c>
      <c r="BO120">
        <v>10.232155577776012</v>
      </c>
      <c r="BP120">
        <v>7.975135558449324</v>
      </c>
      <c r="BQ120">
        <v>0.86733987855276951</v>
      </c>
      <c r="BR120">
        <v>2.5647913368003827</v>
      </c>
      <c r="BS120">
        <v>3.8278734986016048</v>
      </c>
      <c r="BT120">
        <v>2.4840601050074298</v>
      </c>
      <c r="BU120">
        <v>0.46232079259758052</v>
      </c>
      <c r="BV120">
        <v>1.5545494085694287</v>
      </c>
      <c r="BW120">
        <v>0.9030284640738131</v>
      </c>
      <c r="BX120">
        <v>-1.8847057563165066</v>
      </c>
      <c r="BY120">
        <v>-6.9149247285102575</v>
      </c>
      <c r="BZ120">
        <v>-21.399899691432125</v>
      </c>
      <c r="CA120">
        <v>-7.0012386251411556</v>
      </c>
    </row>
    <row r="121" spans="4:80">
      <c r="D121" t="s">
        <v>510</v>
      </c>
      <c r="E121">
        <v>2020</v>
      </c>
      <c r="F121" s="114">
        <v>34.542598086712481</v>
      </c>
      <c r="M121" t="s">
        <v>532</v>
      </c>
      <c r="N121" t="s">
        <v>565</v>
      </c>
      <c r="O121" t="s">
        <v>577</v>
      </c>
      <c r="P121" t="s">
        <v>578</v>
      </c>
      <c r="Q121">
        <f t="shared" si="29"/>
        <v>2.8783140144344865</v>
      </c>
      <c r="BF121">
        <v>3.6792704081999972</v>
      </c>
      <c r="BG121">
        <v>-1.7628388706260267</v>
      </c>
      <c r="BH121">
        <v>-0.95889733284963086</v>
      </c>
      <c r="BI121">
        <v>13.016037247801336</v>
      </c>
      <c r="BJ121">
        <v>4.4616389964863714</v>
      </c>
      <c r="BK121">
        <v>11.870756522615096</v>
      </c>
      <c r="BL121">
        <v>6.5005254195927904</v>
      </c>
      <c r="BM121">
        <v>6.2299827856183754</v>
      </c>
      <c r="BN121">
        <v>-0.16204823879988339</v>
      </c>
      <c r="BO121">
        <v>-4.400181763102097</v>
      </c>
      <c r="BP121">
        <v>5.0272476723774986</v>
      </c>
      <c r="BQ121">
        <v>-50.338515138498622</v>
      </c>
      <c r="BR121">
        <v>86.826748439578438</v>
      </c>
      <c r="BS121">
        <v>-17.997961574568123</v>
      </c>
      <c r="BT121">
        <v>-23.042805828221503</v>
      </c>
      <c r="BU121">
        <v>-0.84265625211884299</v>
      </c>
      <c r="BV121">
        <v>-1.4909411172621958</v>
      </c>
      <c r="BW121">
        <v>32.491802186268757</v>
      </c>
      <c r="BX121">
        <v>7.9413678529104033</v>
      </c>
      <c r="BY121">
        <v>-11.195694590863809</v>
      </c>
      <c r="BZ121">
        <v>-29.78714798855286</v>
      </c>
      <c r="CA121">
        <v>31.3725154401954</v>
      </c>
      <c r="CB121">
        <v>-1.2369819441876757</v>
      </c>
    </row>
    <row r="122" spans="4:80">
      <c r="D122" t="s">
        <v>511</v>
      </c>
      <c r="E122">
        <v>2020</v>
      </c>
      <c r="F122" s="114">
        <v>34.068058815360892</v>
      </c>
      <c r="M122" t="s">
        <v>533</v>
      </c>
      <c r="N122" t="s">
        <v>566</v>
      </c>
      <c r="O122" t="s">
        <v>577</v>
      </c>
      <c r="P122" t="s">
        <v>578</v>
      </c>
      <c r="Q122">
        <f t="shared" si="29"/>
        <v>3.567252817406346</v>
      </c>
      <c r="Y122">
        <v>10.028841359946838</v>
      </c>
      <c r="Z122">
        <v>9.8917393064325267</v>
      </c>
      <c r="AA122">
        <v>8.3621653566755327</v>
      </c>
      <c r="AB122">
        <v>4.7134603755205831</v>
      </c>
      <c r="AC122">
        <v>5.5968936591500977</v>
      </c>
      <c r="AD122">
        <v>2.4372373471505284</v>
      </c>
      <c r="AE122">
        <v>3.5593108319180971</v>
      </c>
      <c r="AF122">
        <v>5.596049944523557</v>
      </c>
      <c r="AG122">
        <v>7.5582215613045207</v>
      </c>
      <c r="AH122">
        <v>10.812781344137917</v>
      </c>
      <c r="AI122">
        <v>6.0591676791649007</v>
      </c>
      <c r="AJ122">
        <v>2.2326633883010203</v>
      </c>
      <c r="AK122">
        <v>4.7937872050955548</v>
      </c>
      <c r="AL122">
        <v>3.642164813313542</v>
      </c>
      <c r="AM122">
        <v>-1.7434349304433141</v>
      </c>
      <c r="AN122">
        <v>8.9573720226429714</v>
      </c>
      <c r="AO122">
        <v>1.3865695771861084</v>
      </c>
      <c r="AP122">
        <v>6.4183863212762304</v>
      </c>
      <c r="AQ122">
        <v>6.0076520715617363</v>
      </c>
      <c r="AR122">
        <v>9.2711057694758949</v>
      </c>
      <c r="AS122">
        <v>-0.3250040757188799</v>
      </c>
      <c r="AT122">
        <v>11.875235978807822</v>
      </c>
      <c r="AU122">
        <v>2.8462025812931842</v>
      </c>
      <c r="AV122">
        <v>3.4118122263138417</v>
      </c>
      <c r="AW122">
        <v>7.2160881536700288</v>
      </c>
      <c r="AX122">
        <v>-2.0977387540220036</v>
      </c>
      <c r="AY122">
        <v>-0.74059170033237365</v>
      </c>
      <c r="AZ122">
        <v>10.588000416128622</v>
      </c>
      <c r="BA122">
        <v>-5.4054478719740189</v>
      </c>
      <c r="BB122">
        <v>12.372876270049616</v>
      </c>
      <c r="BC122">
        <v>-1.5607023455078206</v>
      </c>
      <c r="BD122">
        <v>7.2385526769198663</v>
      </c>
      <c r="BE122">
        <v>1.6970614772565966</v>
      </c>
      <c r="BF122">
        <v>2.5821809149974655</v>
      </c>
      <c r="BG122">
        <v>7.721825195777285</v>
      </c>
      <c r="BH122">
        <v>3.730197374857454</v>
      </c>
      <c r="BI122">
        <v>6.1711021495324445</v>
      </c>
      <c r="BJ122">
        <v>4.5713801651620827</v>
      </c>
      <c r="BK122">
        <v>3.1922497301583093</v>
      </c>
      <c r="BL122">
        <v>7.7908200104026974</v>
      </c>
      <c r="BM122">
        <v>3.4410677669041831</v>
      </c>
      <c r="BN122">
        <v>5.6845393628473175</v>
      </c>
      <c r="BO122">
        <v>3.7457694013625797</v>
      </c>
      <c r="BP122">
        <v>3.4995570940321556</v>
      </c>
      <c r="BQ122">
        <v>5.5246452331984699</v>
      </c>
      <c r="BR122">
        <v>3.0623436850299726</v>
      </c>
      <c r="BS122">
        <v>4.1222128686094379</v>
      </c>
      <c r="BT122">
        <v>2.7192440802028983</v>
      </c>
      <c r="BU122">
        <v>4.3445829763523847</v>
      </c>
      <c r="BV122">
        <v>0.52118550608967951</v>
      </c>
      <c r="BW122">
        <v>5.0578981617344567</v>
      </c>
      <c r="BX122">
        <v>3.0656413302595524</v>
      </c>
      <c r="BY122">
        <v>2.8909747613707708</v>
      </c>
      <c r="BZ122">
        <v>-7.1782074424677376</v>
      </c>
      <c r="CA122">
        <v>8.0209843700098844</v>
      </c>
      <c r="CB122">
        <v>1.2585439842097088</v>
      </c>
    </row>
    <row r="123" spans="4:80">
      <c r="D123" t="s">
        <v>512</v>
      </c>
      <c r="E123">
        <v>2020</v>
      </c>
      <c r="F123" s="114">
        <v>35.744478630137813</v>
      </c>
      <c r="M123" t="s">
        <v>534</v>
      </c>
      <c r="N123" t="s">
        <v>513</v>
      </c>
      <c r="O123" t="s">
        <v>577</v>
      </c>
      <c r="P123" t="s">
        <v>578</v>
      </c>
      <c r="Q123">
        <f t="shared" si="29"/>
        <v>3.0991204792467149</v>
      </c>
      <c r="X123">
        <v>5.2044635992845087</v>
      </c>
      <c r="Y123">
        <v>66.219083776608528</v>
      </c>
      <c r="Z123">
        <v>81.887796710685024</v>
      </c>
      <c r="AA123">
        <v>25.666168823056097</v>
      </c>
      <c r="AB123">
        <v>13.895096441061099</v>
      </c>
      <c r="AC123">
        <v>0.89822508697687908</v>
      </c>
      <c r="AD123">
        <v>9.8252241697705216</v>
      </c>
      <c r="AE123">
        <v>-14.25205785847416</v>
      </c>
      <c r="AF123">
        <v>11.498806477032588</v>
      </c>
      <c r="AG123">
        <v>24.433502738436388</v>
      </c>
      <c r="AH123">
        <v>20.540122917030644</v>
      </c>
      <c r="AI123">
        <v>1.0072183293365526</v>
      </c>
      <c r="AJ123">
        <v>-3.6935310903541989</v>
      </c>
      <c r="AK123">
        <v>4.3317415398654617</v>
      </c>
      <c r="AL123">
        <v>6.0354441156521261</v>
      </c>
      <c r="AM123">
        <v>17.047078390304321</v>
      </c>
      <c r="AN123">
        <v>11.569837400981385</v>
      </c>
      <c r="AO123">
        <v>16.666670729976431</v>
      </c>
      <c r="AP123">
        <v>16.711593985564633</v>
      </c>
      <c r="AQ123">
        <v>14.007197108323766</v>
      </c>
      <c r="AR123">
        <v>2.0021597825803781</v>
      </c>
      <c r="AS123">
        <v>-3.4407841670407042</v>
      </c>
      <c r="AT123">
        <v>5.9640276482264483</v>
      </c>
      <c r="AU123">
        <v>11.756861836079295</v>
      </c>
      <c r="AV123">
        <v>-0.13042573812933256</v>
      </c>
      <c r="AW123">
        <v>6.0740779081686469</v>
      </c>
      <c r="AX123">
        <v>8.413884259370974</v>
      </c>
      <c r="AY123">
        <v>6.042960674614875</v>
      </c>
      <c r="AZ123">
        <v>3.8757741665788785</v>
      </c>
      <c r="BA123">
        <v>4.9968195203065449</v>
      </c>
      <c r="BB123">
        <v>3.0459399097854742</v>
      </c>
      <c r="BC123">
        <v>6.0335125070994451</v>
      </c>
      <c r="BD123">
        <v>2.6423380320232042</v>
      </c>
      <c r="BE123">
        <v>0.33149556960813698</v>
      </c>
      <c r="BF123">
        <v>6.5510668850848504</v>
      </c>
      <c r="BG123">
        <v>4.4828025314312043</v>
      </c>
      <c r="BH123">
        <v>-1.1009052929135237</v>
      </c>
      <c r="BI123">
        <v>-2.6685911088882506</v>
      </c>
      <c r="BJ123">
        <v>1.2922056807295803</v>
      </c>
      <c r="BK123">
        <v>2.4902211426649785</v>
      </c>
      <c r="BL123">
        <v>5.3718888740982038</v>
      </c>
      <c r="BM123">
        <v>4.4526835653811077</v>
      </c>
      <c r="BN123">
        <v>8.2000781575914061</v>
      </c>
      <c r="BO123">
        <v>6.1123956079346016</v>
      </c>
      <c r="BP123">
        <v>1.7139853114803429</v>
      </c>
      <c r="BQ123">
        <v>2.8946097354119189</v>
      </c>
      <c r="BR123">
        <v>8.8631222555701754</v>
      </c>
      <c r="BS123">
        <v>5.2277040814594216</v>
      </c>
      <c r="BT123">
        <v>1.2922522941108099</v>
      </c>
      <c r="BU123">
        <v>5.0170579971904488</v>
      </c>
      <c r="BV123">
        <v>5.04642394571691</v>
      </c>
      <c r="BW123">
        <v>0.3040575659224487</v>
      </c>
      <c r="BX123">
        <v>1.2871039154328798</v>
      </c>
      <c r="BY123">
        <v>-1.1287110618463032</v>
      </c>
      <c r="BZ123">
        <v>-3.3797143999223778</v>
      </c>
      <c r="CA123">
        <v>3.0922766873744649</v>
      </c>
      <c r="CB123">
        <v>4.311253509069914</v>
      </c>
    </row>
    <row r="124" spans="4:80">
      <c r="D124" t="s">
        <v>513</v>
      </c>
      <c r="E124">
        <v>2020</v>
      </c>
      <c r="F124" s="114">
        <v>52.230504078554404</v>
      </c>
      <c r="M124" t="s">
        <v>535</v>
      </c>
      <c r="N124" t="s">
        <v>567</v>
      </c>
      <c r="O124" t="s">
        <v>577</v>
      </c>
      <c r="P124" t="s">
        <v>578</v>
      </c>
      <c r="Q124">
        <f t="shared" si="29"/>
        <v>7.9271379353188767</v>
      </c>
      <c r="BG124">
        <v>3.8981866623390715</v>
      </c>
      <c r="BH124">
        <v>7.182151680215128</v>
      </c>
      <c r="BI124">
        <v>3.7199586765490551</v>
      </c>
      <c r="BJ124">
        <v>19.218915339789348</v>
      </c>
      <c r="BK124">
        <v>7.492758482790677</v>
      </c>
      <c r="BL124">
        <v>26.170245670303188</v>
      </c>
      <c r="BM124">
        <v>17.985656816026349</v>
      </c>
      <c r="BN124">
        <v>17.663556362608944</v>
      </c>
      <c r="BO124">
        <v>11.956561128908589</v>
      </c>
      <c r="BP124">
        <v>19.592331533785895</v>
      </c>
      <c r="BQ124">
        <v>13.375176410792861</v>
      </c>
      <c r="BR124">
        <v>4.7300118436078407</v>
      </c>
      <c r="BS124">
        <v>5.5560406430660692</v>
      </c>
      <c r="BT124">
        <v>5.3343232919645942</v>
      </c>
      <c r="BU124">
        <v>4.7533457243873727</v>
      </c>
      <c r="BV124">
        <v>3.0641918843015645</v>
      </c>
      <c r="BW124">
        <v>-1.4976047022783803</v>
      </c>
      <c r="BX124">
        <v>1.2348722019106475</v>
      </c>
      <c r="BY124">
        <v>0.6882409595817478</v>
      </c>
      <c r="BZ124">
        <v>-3.5576039990947663</v>
      </c>
      <c r="CA124">
        <v>1.6268467246828777</v>
      </c>
      <c r="CB124">
        <v>4.2088712407766025</v>
      </c>
    </row>
    <row r="125" spans="4:80">
      <c r="D125" t="s">
        <v>514</v>
      </c>
      <c r="E125">
        <v>2020</v>
      </c>
      <c r="F125" s="114">
        <v>29.16605835780155</v>
      </c>
      <c r="M125" t="s">
        <v>536</v>
      </c>
      <c r="N125" t="s">
        <v>515</v>
      </c>
      <c r="O125" t="s">
        <v>577</v>
      </c>
      <c r="P125" t="s">
        <v>578</v>
      </c>
      <c r="Q125">
        <f t="shared" si="29"/>
        <v>3.0664794212547539</v>
      </c>
      <c r="AA125">
        <v>6.0378865487124216</v>
      </c>
      <c r="AB125">
        <v>58.647330651183182</v>
      </c>
      <c r="AC125">
        <v>20.512216747463114</v>
      </c>
      <c r="AD125">
        <v>22.930640249018253</v>
      </c>
      <c r="AE125">
        <v>24.17052853742274</v>
      </c>
      <c r="AF125">
        <v>16.228065271726294</v>
      </c>
      <c r="AG125">
        <v>-8.9286143142451806</v>
      </c>
      <c r="AH125">
        <v>17.820974197223592</v>
      </c>
      <c r="AI125">
        <v>7.0933598994336506</v>
      </c>
      <c r="AJ125">
        <v>-5.2197260665725622</v>
      </c>
      <c r="AK125">
        <v>11.919431556684046</v>
      </c>
      <c r="AL125">
        <v>5.652457601403853</v>
      </c>
      <c r="AM125">
        <v>1.9430044581393275</v>
      </c>
      <c r="AN125">
        <v>-20.729888310514866</v>
      </c>
      <c r="AO125">
        <v>-16.051386213488144</v>
      </c>
      <c r="AP125">
        <v>-4.6614519255281124</v>
      </c>
      <c r="AQ125">
        <v>-9.7945022647133015</v>
      </c>
      <c r="AR125">
        <v>17.012746259163535</v>
      </c>
      <c r="AS125">
        <v>-6.6324960149632375</v>
      </c>
      <c r="AT125">
        <v>13.109312939398293</v>
      </c>
      <c r="AU125">
        <v>-0.50301588139083719</v>
      </c>
      <c r="AV125">
        <v>15.193425890109395</v>
      </c>
      <c r="AW125">
        <v>15.007880251994663</v>
      </c>
      <c r="AX125">
        <v>3.9875401639485091</v>
      </c>
      <c r="AY125">
        <v>-1.3637414320213708</v>
      </c>
      <c r="AZ125">
        <v>0.55872018991595951</v>
      </c>
      <c r="BA125">
        <v>0.21209134494561965</v>
      </c>
      <c r="BB125">
        <v>2.6374242153452343</v>
      </c>
      <c r="BC125">
        <v>1.1037820522772961</v>
      </c>
      <c r="BD125">
        <v>2.8933625208762805</v>
      </c>
      <c r="BE125">
        <v>-3.7632852180933725</v>
      </c>
      <c r="BF125">
        <v>5.6254161459300178</v>
      </c>
      <c r="BG125">
        <v>-1.2107438684266754</v>
      </c>
      <c r="BH125">
        <v>-2.8191744026317167</v>
      </c>
      <c r="BI125">
        <v>11.242061385412086</v>
      </c>
      <c r="BJ125">
        <v>7.9584416657631891</v>
      </c>
      <c r="BK125">
        <v>5.5738501216957275</v>
      </c>
      <c r="BL125">
        <v>2.7884022241319002</v>
      </c>
      <c r="BM125">
        <v>1.8471302549179569</v>
      </c>
      <c r="BN125">
        <v>6.2497727521568294</v>
      </c>
      <c r="BO125">
        <v>-2.0592491890459144</v>
      </c>
      <c r="BP125">
        <v>5.03949288842378</v>
      </c>
      <c r="BQ125">
        <v>10.993761628254845</v>
      </c>
      <c r="BR125">
        <v>5.4273942661127563</v>
      </c>
      <c r="BS125">
        <v>2.8503429910609697</v>
      </c>
      <c r="BT125">
        <v>4.0276512150738881</v>
      </c>
      <c r="BU125">
        <v>4.6901450733436434</v>
      </c>
      <c r="BV125">
        <v>2.3630745792766703</v>
      </c>
      <c r="BW125">
        <v>-6.9698015609361619E-2</v>
      </c>
      <c r="BX125">
        <v>2.762243737556048</v>
      </c>
      <c r="BY125">
        <v>0.83228032683084052</v>
      </c>
      <c r="BZ125">
        <v>-4.3413876779932252</v>
      </c>
      <c r="CA125">
        <v>4.3261046758584314</v>
      </c>
      <c r="CB125">
        <v>8.6807361016893623</v>
      </c>
    </row>
    <row r="126" spans="4:80">
      <c r="D126" t="s">
        <v>515</v>
      </c>
      <c r="E126">
        <v>2020</v>
      </c>
      <c r="F126" s="114">
        <v>37.765231341344673</v>
      </c>
      <c r="M126" t="s">
        <v>537</v>
      </c>
      <c r="N126" t="s">
        <v>516</v>
      </c>
      <c r="O126" t="s">
        <v>577</v>
      </c>
      <c r="P126" t="s">
        <v>578</v>
      </c>
      <c r="Q126">
        <f t="shared" si="29"/>
        <v>0.3604682867027954</v>
      </c>
      <c r="S126">
        <v>10.833063900000212</v>
      </c>
      <c r="T126">
        <v>24.521297171784866</v>
      </c>
      <c r="U126">
        <v>-8.6527466722075985</v>
      </c>
      <c r="V126">
        <v>9.2713638022406997</v>
      </c>
      <c r="W126">
        <v>2.2993738753767587</v>
      </c>
      <c r="X126">
        <v>-7.6590655102021117</v>
      </c>
      <c r="Y126">
        <v>8.257682647050828</v>
      </c>
      <c r="Z126">
        <v>3.7290802210556535</v>
      </c>
      <c r="AA126">
        <v>18.767915211832147</v>
      </c>
      <c r="AB126">
        <v>-1.7968528752820134</v>
      </c>
      <c r="AC126">
        <v>8.9558145627442087</v>
      </c>
      <c r="AD126">
        <v>25.660715199263322</v>
      </c>
      <c r="AE126">
        <v>-10.469854943838058</v>
      </c>
      <c r="AF126">
        <v>25.795772854596379</v>
      </c>
      <c r="AG126">
        <v>16.351576055523424</v>
      </c>
      <c r="AH126">
        <v>12.254446601941751</v>
      </c>
      <c r="AI126">
        <v>-1.7995178775541802</v>
      </c>
      <c r="AJ126">
        <v>9.9425901239230399</v>
      </c>
      <c r="AK126">
        <v>0.88798882323537498</v>
      </c>
      <c r="AL126">
        <v>14.508116953239551</v>
      </c>
      <c r="AM126">
        <v>7.755343864624308</v>
      </c>
      <c r="AN126">
        <v>2.7890866482567276</v>
      </c>
      <c r="AO126">
        <v>2.3203399372133902</v>
      </c>
      <c r="AP126">
        <v>-7.610630211871964</v>
      </c>
      <c r="AQ126">
        <v>9.350807331789099</v>
      </c>
      <c r="AR126">
        <v>-7.952928955436775</v>
      </c>
      <c r="AS126">
        <v>1.6822823455100462</v>
      </c>
      <c r="AT126">
        <v>18.011140100219492</v>
      </c>
      <c r="AU126">
        <v>-13.647282176715109</v>
      </c>
      <c r="AV126">
        <v>3.7395559023375142</v>
      </c>
      <c r="AW126">
        <v>7.6664681871244227</v>
      </c>
      <c r="AX126">
        <v>12.972790068566042</v>
      </c>
      <c r="AY126">
        <v>6.1508955731007546</v>
      </c>
      <c r="AZ126">
        <v>7.2130292052743101</v>
      </c>
      <c r="BA126">
        <v>7.0265895430311502</v>
      </c>
      <c r="BB126">
        <v>9.8255694047096398</v>
      </c>
      <c r="BC126">
        <v>5.0238045081104019</v>
      </c>
      <c r="BD126">
        <v>6.7853045243386703</v>
      </c>
      <c r="BE126">
        <v>-3.553449871090038</v>
      </c>
      <c r="BF126">
        <v>0.6756425894105007</v>
      </c>
      <c r="BG126">
        <v>1.0472871019198067</v>
      </c>
      <c r="BH126">
        <v>3.9548319270274419</v>
      </c>
      <c r="BI126">
        <v>7.204435052744131</v>
      </c>
      <c r="BJ126">
        <v>6.9029594348920256</v>
      </c>
      <c r="BK126">
        <v>6.2150778353928189</v>
      </c>
      <c r="BL126">
        <v>5.0461955558552631</v>
      </c>
      <c r="BM126">
        <v>5.6745917768580512</v>
      </c>
      <c r="BN126">
        <v>4.4766727360801895</v>
      </c>
      <c r="BO126">
        <v>5.9120427933770543</v>
      </c>
      <c r="BP126">
        <v>5.1919058407533072</v>
      </c>
      <c r="BQ126">
        <v>2.850002843579702</v>
      </c>
      <c r="BR126">
        <v>-26.339017077253246</v>
      </c>
      <c r="BS126">
        <v>-26.300087664199737</v>
      </c>
      <c r="BT126">
        <v>-10.310339902441314</v>
      </c>
      <c r="BU126">
        <v>-4.1797916167935512</v>
      </c>
      <c r="BV126">
        <v>-6.405590739361898</v>
      </c>
      <c r="BW126">
        <v>-0.72328177747054667</v>
      </c>
      <c r="BX126">
        <v>1.3931760783083718</v>
      </c>
      <c r="BY126">
        <v>1.2207052207052271</v>
      </c>
      <c r="BZ126">
        <v>-0.18233046702626154</v>
      </c>
      <c r="CA126">
        <v>1.2997380895183142</v>
      </c>
    </row>
    <row r="127" spans="4:80">
      <c r="D127" t="s">
        <v>516</v>
      </c>
      <c r="E127">
        <v>2020</v>
      </c>
      <c r="F127" s="114">
        <v>26.108912957468078</v>
      </c>
      <c r="M127" t="s">
        <v>538</v>
      </c>
      <c r="N127" t="s">
        <v>517</v>
      </c>
      <c r="O127" t="s">
        <v>577</v>
      </c>
      <c r="P127" t="s">
        <v>578</v>
      </c>
      <c r="Q127">
        <f t="shared" si="29"/>
        <v>3.0888598759125756</v>
      </c>
      <c r="X127">
        <v>3.4548678937449608</v>
      </c>
      <c r="Y127">
        <v>0.16195247133987323</v>
      </c>
      <c r="Z127">
        <v>10.40972858617306</v>
      </c>
      <c r="AA127">
        <v>4.7478154036322451</v>
      </c>
      <c r="AB127">
        <v>4.669631772670499</v>
      </c>
      <c r="AC127">
        <v>10.560197480686284</v>
      </c>
      <c r="AD127">
        <v>17.74271826103319</v>
      </c>
      <c r="AE127">
        <v>-0.65464350226631041</v>
      </c>
      <c r="AF127">
        <v>8.0747823343126015</v>
      </c>
      <c r="AG127">
        <v>7.1560999091236255</v>
      </c>
      <c r="AH127">
        <v>7.8768526527242813</v>
      </c>
      <c r="AI127">
        <v>3.4110958495494685</v>
      </c>
      <c r="AJ127">
        <v>6.4404735329312501</v>
      </c>
      <c r="AK127">
        <v>6.5675211764401666</v>
      </c>
      <c r="AL127">
        <v>7.4187395949798542</v>
      </c>
      <c r="AM127">
        <v>5.5140728290394208</v>
      </c>
      <c r="AN127">
        <v>-0.49373760402227163</v>
      </c>
      <c r="AO127">
        <v>4.6819173852731097</v>
      </c>
      <c r="AP127">
        <v>5.7488432625296895</v>
      </c>
      <c r="AQ127">
        <v>5.648573236598196</v>
      </c>
      <c r="AR127">
        <v>-1.446988414179728</v>
      </c>
      <c r="AS127">
        <v>6.7013710957768922</v>
      </c>
      <c r="AT127">
        <v>7.2159077396420912E-2</v>
      </c>
      <c r="AU127">
        <v>1.7466991282435202</v>
      </c>
      <c r="AV127">
        <v>7.9498194366546073</v>
      </c>
      <c r="AW127">
        <v>3.9045453031319823</v>
      </c>
      <c r="AX127">
        <v>7.8057288772239701</v>
      </c>
      <c r="AY127">
        <v>2.1898288614582384</v>
      </c>
      <c r="AZ127">
        <v>3.178411322094405</v>
      </c>
      <c r="BA127">
        <v>2.3516698508654059</v>
      </c>
      <c r="BB127">
        <v>7.146080967820609</v>
      </c>
      <c r="BC127">
        <v>5.4409435010746705</v>
      </c>
      <c r="BD127">
        <v>4.7837624782566479</v>
      </c>
      <c r="BE127">
        <v>6.0546344789815834</v>
      </c>
      <c r="BF127">
        <v>4.7099729138049042</v>
      </c>
      <c r="BG127">
        <v>3.79627166202512</v>
      </c>
      <c r="BH127">
        <v>1.3225571482894622</v>
      </c>
      <c r="BI127">
        <v>4.7023995328524109</v>
      </c>
      <c r="BJ127">
        <v>6.2357907222264686</v>
      </c>
      <c r="BK127">
        <v>3.4865455430439027</v>
      </c>
      <c r="BL127">
        <v>5.2440998324691606</v>
      </c>
      <c r="BM127">
        <v>6.7095209745355362</v>
      </c>
      <c r="BN127">
        <v>4.2377814750281857</v>
      </c>
      <c r="BO127">
        <v>3.043450123715516</v>
      </c>
      <c r="BP127">
        <v>2.9711327506651202</v>
      </c>
      <c r="BQ127">
        <v>-2.046633895356436</v>
      </c>
      <c r="BR127">
        <v>4.216677115356319</v>
      </c>
      <c r="BS127">
        <v>2.4299309644642904</v>
      </c>
      <c r="BT127">
        <v>3.0903280307077523</v>
      </c>
      <c r="BU127">
        <v>0.9677031531934972</v>
      </c>
      <c r="BV127">
        <v>1.1174258593283071</v>
      </c>
      <c r="BW127">
        <v>2.2378386916577284</v>
      </c>
      <c r="BX127">
        <v>2.6249300933949513</v>
      </c>
      <c r="BY127">
        <v>1.5878467320356009</v>
      </c>
      <c r="BZ127">
        <v>-8.8179256261329613</v>
      </c>
      <c r="CA127">
        <v>4.405475386499603</v>
      </c>
      <c r="CB127">
        <v>2.4378660647487607</v>
      </c>
    </row>
    <row r="128" spans="4:80">
      <c r="D128" t="s">
        <v>517</v>
      </c>
      <c r="E128">
        <v>2020</v>
      </c>
      <c r="F128" s="114">
        <v>36.282687110364847</v>
      </c>
      <c r="M128" t="s">
        <v>539</v>
      </c>
      <c r="N128" t="s">
        <v>518</v>
      </c>
      <c r="O128" t="s">
        <v>577</v>
      </c>
      <c r="P128" t="s">
        <v>578</v>
      </c>
      <c r="Q128">
        <f t="shared" si="29"/>
        <v>4.9841983569072061</v>
      </c>
      <c r="S128">
        <v>1.1560693853969894</v>
      </c>
      <c r="T128">
        <v>5.5714285818048381</v>
      </c>
      <c r="U128">
        <v>9.0663055524087497</v>
      </c>
      <c r="V128">
        <v>5.4590567983809706</v>
      </c>
      <c r="W128">
        <v>2.8235295434383687</v>
      </c>
      <c r="X128">
        <v>11.212815035351383</v>
      </c>
      <c r="Y128">
        <v>4.732510243937412</v>
      </c>
      <c r="Z128">
        <v>6.777996010381159</v>
      </c>
      <c r="AA128">
        <v>4.0811456208947021</v>
      </c>
      <c r="AB128">
        <v>3.2335089729325972</v>
      </c>
      <c r="AC128">
        <v>5.5666945005878858</v>
      </c>
      <c r="AD128">
        <v>7.4257883256424293</v>
      </c>
      <c r="AE128">
        <v>3.2623345184051118</v>
      </c>
      <c r="AF128">
        <v>5.5944744026933648</v>
      </c>
      <c r="AG128">
        <v>7.1741126897710643</v>
      </c>
      <c r="AH128">
        <v>10.461179556323842</v>
      </c>
      <c r="AI128">
        <v>3.4066698044915569</v>
      </c>
      <c r="AJ128">
        <v>1.5029330112232913</v>
      </c>
      <c r="AK128">
        <v>-0.62411357022288882</v>
      </c>
      <c r="AL128">
        <v>-2.4473504258015595</v>
      </c>
      <c r="AM128">
        <v>4.8566487665203937</v>
      </c>
      <c r="AN128">
        <v>3.563227812183456</v>
      </c>
      <c r="AO128">
        <v>4.97108077727097</v>
      </c>
      <c r="AP128">
        <v>6.7120157120600794</v>
      </c>
      <c r="AQ128">
        <v>4.2413357163994476</v>
      </c>
      <c r="AR128">
        <v>7.0120311105439868</v>
      </c>
      <c r="AS128">
        <v>9.4855388424673066</v>
      </c>
      <c r="AT128">
        <v>2.3207367939483987</v>
      </c>
      <c r="AU128">
        <v>0.29024406877960018</v>
      </c>
      <c r="AV128">
        <v>9.2661466714932317</v>
      </c>
      <c r="AW128">
        <v>0.72027903561004791</v>
      </c>
      <c r="AX128">
        <v>5.0356349389680304</v>
      </c>
      <c r="AY128">
        <v>7.6512652030150861</v>
      </c>
      <c r="AZ128">
        <v>-4.6681473639483784</v>
      </c>
      <c r="BA128">
        <v>7.8782668761899117</v>
      </c>
      <c r="BB128">
        <v>7.3796644737568613</v>
      </c>
      <c r="BC128">
        <v>7.5776636440760825</v>
      </c>
      <c r="BD128">
        <v>2.4041502568693716</v>
      </c>
      <c r="BE128">
        <v>-3.2631684059710437</v>
      </c>
      <c r="BF128">
        <v>6.9332397045590426</v>
      </c>
      <c r="BG128">
        <v>-5.7500065546425674</v>
      </c>
      <c r="BH128">
        <v>6.4477220468159402</v>
      </c>
      <c r="BI128">
        <v>5.7632060665471414</v>
      </c>
      <c r="BJ128">
        <v>9.7959363892028222</v>
      </c>
      <c r="BK128">
        <v>8.992304936265171</v>
      </c>
      <c r="BL128">
        <v>6.9479880857199277</v>
      </c>
      <c r="BM128">
        <v>5.0435079315710425</v>
      </c>
      <c r="BN128">
        <v>0.81502457300770459</v>
      </c>
      <c r="BO128">
        <v>-4.8231539530176946</v>
      </c>
      <c r="BP128">
        <v>8.427104322761906</v>
      </c>
      <c r="BQ128">
        <v>11.200110583350352</v>
      </c>
      <c r="BR128">
        <v>4.7884927110800817</v>
      </c>
      <c r="BS128">
        <v>8.4858169965302608</v>
      </c>
      <c r="BT128">
        <v>4.9397151613657968</v>
      </c>
      <c r="BU128">
        <v>6.0844869044366305</v>
      </c>
      <c r="BV128">
        <v>3.323084208457459</v>
      </c>
      <c r="BW128">
        <v>7.5019974891749115</v>
      </c>
      <c r="BX128">
        <v>3.0131799084650766</v>
      </c>
      <c r="BY128">
        <v>0.81852593620826042</v>
      </c>
      <c r="BZ128">
        <v>1.8598396900154199</v>
      </c>
      <c r="CA128">
        <v>11.439384744642098</v>
      </c>
      <c r="CB128">
        <v>5.5334692659637881</v>
      </c>
    </row>
    <row r="129" spans="4:80">
      <c r="D129" t="s">
        <v>518</v>
      </c>
      <c r="E129">
        <v>2020</v>
      </c>
      <c r="F129" s="114">
        <v>49.699902637923209</v>
      </c>
      <c r="M129" t="s">
        <v>540</v>
      </c>
      <c r="N129" t="s">
        <v>570</v>
      </c>
      <c r="O129" t="s">
        <v>577</v>
      </c>
      <c r="P129" t="s">
        <v>578</v>
      </c>
      <c r="Q129">
        <f t="shared" si="29"/>
        <v>4.0845466314289594</v>
      </c>
      <c r="AH129">
        <v>16.526856506014425</v>
      </c>
      <c r="AI129">
        <v>21.439330170199369</v>
      </c>
      <c r="AJ129">
        <v>-1.5896033199162645</v>
      </c>
      <c r="AK129">
        <v>20.923573077015533</v>
      </c>
      <c r="AL129">
        <v>23.874774910497848</v>
      </c>
      <c r="AM129">
        <v>4.6591766740650797</v>
      </c>
      <c r="AN129">
        <v>-6.7193161857077541</v>
      </c>
      <c r="AO129">
        <v>-4.7458206999658472</v>
      </c>
      <c r="AP129">
        <v>4.0169512795940534</v>
      </c>
      <c r="AQ129">
        <v>-3.5944765173683209</v>
      </c>
      <c r="AR129">
        <v>-14.958136564532694</v>
      </c>
      <c r="AS129">
        <v>3.3819817090086275</v>
      </c>
      <c r="AT129">
        <v>-2.6189077038325905</v>
      </c>
      <c r="AU129">
        <v>12.337891282259903</v>
      </c>
      <c r="AV129">
        <v>18.327985533640614</v>
      </c>
      <c r="AW129">
        <v>0.86008194577817676</v>
      </c>
      <c r="AX129">
        <v>3.3449448618411566</v>
      </c>
      <c r="AY129">
        <v>1.2611909514973689</v>
      </c>
      <c r="AZ129">
        <v>6.8961485505265614</v>
      </c>
      <c r="BA129">
        <v>6.6878864636294395</v>
      </c>
      <c r="BB129">
        <v>5.79840406132152</v>
      </c>
      <c r="BC129">
        <v>8.1903986407704963</v>
      </c>
      <c r="BD129">
        <v>0.29199434868543506</v>
      </c>
      <c r="BE129">
        <v>2.9022136446459967</v>
      </c>
      <c r="BF129">
        <v>10.852704212598539</v>
      </c>
      <c r="BG129">
        <v>1.3990850303263471</v>
      </c>
      <c r="BH129">
        <v>2.4334568103615766</v>
      </c>
      <c r="BI129">
        <v>8.8005408148643625</v>
      </c>
      <c r="BJ129">
        <v>9.5664366371616154</v>
      </c>
      <c r="BK129">
        <v>4.8551411963090061</v>
      </c>
      <c r="BL129">
        <v>9.8373197734851203</v>
      </c>
      <c r="BM129">
        <v>3.1843901736718436</v>
      </c>
      <c r="BN129">
        <v>3.191836276103956</v>
      </c>
      <c r="BO129">
        <v>-5.2429219066753632</v>
      </c>
      <c r="BP129">
        <v>1.6028500483122485</v>
      </c>
      <c r="BQ129">
        <v>6.2161218133718705</v>
      </c>
      <c r="BR129">
        <v>1.8244807887018766</v>
      </c>
      <c r="BS129">
        <v>5.0555596542598806</v>
      </c>
      <c r="BT129">
        <v>4.1656918425617846</v>
      </c>
      <c r="BU129">
        <v>6.7867728794521582</v>
      </c>
      <c r="BV129">
        <v>5.5614907549679913</v>
      </c>
      <c r="BW129">
        <v>0.7350687131656457</v>
      </c>
      <c r="BX129">
        <v>1.3139138814111817</v>
      </c>
      <c r="BY129">
        <v>1.1083481389309924</v>
      </c>
      <c r="BZ129">
        <v>-4.9570524365273911</v>
      </c>
      <c r="CA129">
        <v>4.3547552992130534</v>
      </c>
      <c r="CB129">
        <v>7.8504181249296749</v>
      </c>
    </row>
    <row r="130" spans="4:80">
      <c r="D130" t="s">
        <v>519</v>
      </c>
      <c r="E130">
        <v>2020</v>
      </c>
      <c r="F130" s="114">
        <v>36.169592536637971</v>
      </c>
    </row>
    <row r="139" spans="4:80">
      <c r="AR139" t="s">
        <v>613</v>
      </c>
    </row>
    <row r="140" spans="4:80">
      <c r="AR140" t="s">
        <v>614</v>
      </c>
    </row>
    <row r="141" spans="4:80">
      <c r="AR141" t="s">
        <v>615</v>
      </c>
    </row>
    <row r="142" spans="4:80">
      <c r="AR142" t="s">
        <v>616</v>
      </c>
    </row>
    <row r="143" spans="4:80">
      <c r="AR143" t="s">
        <v>617</v>
      </c>
    </row>
    <row r="144" spans="4:80">
      <c r="AR144" t="s">
        <v>618</v>
      </c>
    </row>
    <row r="145" spans="44:44">
      <c r="AR145" t="s">
        <v>619</v>
      </c>
    </row>
    <row r="146" spans="44:44">
      <c r="AR146" t="s">
        <v>620</v>
      </c>
    </row>
    <row r="147" spans="44:44">
      <c r="AR147" t="s">
        <v>621</v>
      </c>
    </row>
    <row r="148" spans="44:44">
      <c r="AR148" t="s">
        <v>622</v>
      </c>
    </row>
    <row r="149" spans="44:44">
      <c r="AR149" t="s">
        <v>623</v>
      </c>
    </row>
    <row r="150" spans="44:44">
      <c r="AR150" t="s">
        <v>624</v>
      </c>
    </row>
    <row r="151" spans="44:44">
      <c r="AR151" t="s">
        <v>625</v>
      </c>
    </row>
    <row r="152" spans="44:44">
      <c r="AR152" t="s">
        <v>626</v>
      </c>
    </row>
    <row r="153" spans="44:44">
      <c r="AR153" t="s">
        <v>627</v>
      </c>
    </row>
    <row r="154" spans="44:44">
      <c r="AR154" t="s">
        <v>628</v>
      </c>
    </row>
    <row r="155" spans="44:44">
      <c r="AR155" t="s">
        <v>629</v>
      </c>
    </row>
    <row r="156" spans="44:44">
      <c r="AR156" t="s">
        <v>630</v>
      </c>
    </row>
    <row r="157" spans="44:44">
      <c r="AR157" t="s">
        <v>631</v>
      </c>
    </row>
  </sheetData>
  <autoFilter ref="AR87:AT87" xr:uid="{DA43A966-9C0C-41EA-837B-CD36536144B8}">
    <sortState xmlns:xlrd2="http://schemas.microsoft.com/office/spreadsheetml/2017/richdata2" ref="AR88:AT106">
      <sortCondition descending="1" ref="AT87"/>
    </sortState>
  </autoFilter>
  <sortState xmlns:xlrd2="http://schemas.microsoft.com/office/spreadsheetml/2017/richdata2" ref="AR139:AR157">
    <sortCondition ref="AR139:AR157"/>
  </sortState>
  <phoneticPr fontId="25" type="noConversion"/>
  <hyperlinks>
    <hyperlink ref="L16" r:id="rId1" display="https://www.imf.org/en/Publications/WEO/weo-database/2023/October/download-entire-database" xr:uid="{1A2712F1-72DC-4D5A-980D-E7905B5FD4A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78D0-C261-4CDE-8A57-4A24FF1CF57E}">
  <dimension ref="A1:O69"/>
  <sheetViews>
    <sheetView topLeftCell="A25" zoomScale="85" zoomScaleNormal="85" workbookViewId="0">
      <selection activeCell="F56" sqref="F56"/>
    </sheetView>
  </sheetViews>
  <sheetFormatPr defaultColWidth="8.85546875" defaultRowHeight="15"/>
  <cols>
    <col min="1" max="1" width="20.42578125" bestFit="1" customWidth="1"/>
    <col min="2" max="2" width="15.28515625" bestFit="1" customWidth="1"/>
    <col min="3" max="3" width="6.85546875" bestFit="1" customWidth="1"/>
    <col min="4" max="4" width="6.85546875" customWidth="1"/>
    <col min="5" max="7" width="12" bestFit="1" customWidth="1"/>
  </cols>
  <sheetData>
    <row r="1" spans="1:7">
      <c r="A1" s="13" t="s">
        <v>141</v>
      </c>
      <c r="B1" s="13" t="s">
        <v>142</v>
      </c>
      <c r="C1" s="13" t="s">
        <v>143</v>
      </c>
      <c r="D1" s="13" t="s">
        <v>520</v>
      </c>
      <c r="E1" s="13" t="s">
        <v>64</v>
      </c>
      <c r="F1" s="13" t="s">
        <v>65</v>
      </c>
      <c r="G1" s="13" t="s">
        <v>66</v>
      </c>
    </row>
    <row r="2" spans="1:7">
      <c r="A2" t="s">
        <v>67</v>
      </c>
      <c r="B2" s="16" t="s">
        <v>501</v>
      </c>
      <c r="C2" s="16">
        <v>2015</v>
      </c>
      <c r="D2">
        <v>50</v>
      </c>
      <c r="E2">
        <v>50</v>
      </c>
      <c r="F2">
        <v>50</v>
      </c>
      <c r="G2">
        <v>50</v>
      </c>
    </row>
    <row r="3" spans="1:7">
      <c r="A3" t="s">
        <v>67</v>
      </c>
      <c r="B3" s="16" t="s">
        <v>501</v>
      </c>
      <c r="C3" s="16">
        <v>2020</v>
      </c>
      <c r="D3">
        <v>55.194434540000003</v>
      </c>
      <c r="E3">
        <v>55.194434540000003</v>
      </c>
      <c r="F3">
        <v>55.194434540000003</v>
      </c>
      <c r="G3">
        <v>55.194434540000003</v>
      </c>
    </row>
    <row r="4" spans="1:7">
      <c r="A4" t="s">
        <v>67</v>
      </c>
      <c r="B4" s="16" t="s">
        <v>501</v>
      </c>
      <c r="C4" s="16">
        <v>2060</v>
      </c>
      <c r="D4">
        <v>55.194434540000003</v>
      </c>
      <c r="E4">
        <v>29.999999999999989</v>
      </c>
      <c r="F4">
        <v>40</v>
      </c>
      <c r="G4">
        <v>45</v>
      </c>
    </row>
    <row r="5" spans="1:7">
      <c r="A5" t="s">
        <v>67</v>
      </c>
      <c r="B5" s="104" t="s">
        <v>502</v>
      </c>
      <c r="C5" s="16">
        <v>2015</v>
      </c>
      <c r="D5">
        <v>32.22458039</v>
      </c>
      <c r="E5">
        <v>32.22458039</v>
      </c>
      <c r="F5">
        <v>32.22458039</v>
      </c>
      <c r="G5">
        <v>32.22458039</v>
      </c>
    </row>
    <row r="6" spans="1:7">
      <c r="A6" t="s">
        <v>67</v>
      </c>
      <c r="B6" s="104" t="s">
        <v>502</v>
      </c>
      <c r="C6" s="16">
        <v>2020</v>
      </c>
      <c r="D6">
        <v>32.22458039</v>
      </c>
      <c r="E6">
        <v>32.22458039</v>
      </c>
      <c r="F6">
        <v>32.22458039</v>
      </c>
      <c r="G6">
        <v>32.224580389999993</v>
      </c>
    </row>
    <row r="7" spans="1:7">
      <c r="A7" t="s">
        <v>67</v>
      </c>
      <c r="B7" s="104" t="s">
        <v>502</v>
      </c>
      <c r="C7" s="16">
        <v>2060</v>
      </c>
      <c r="D7">
        <v>32.22458039</v>
      </c>
      <c r="E7">
        <v>30</v>
      </c>
      <c r="F7">
        <v>40</v>
      </c>
      <c r="G7">
        <v>45</v>
      </c>
    </row>
    <row r="8" spans="1:7">
      <c r="A8" t="s">
        <v>67</v>
      </c>
      <c r="B8" s="104" t="s">
        <v>503</v>
      </c>
      <c r="C8" s="16">
        <v>2015</v>
      </c>
      <c r="D8">
        <v>25.56025365</v>
      </c>
      <c r="E8">
        <v>25.56025365</v>
      </c>
      <c r="F8">
        <v>25.56025365</v>
      </c>
      <c r="G8">
        <v>25.56025365</v>
      </c>
    </row>
    <row r="9" spans="1:7">
      <c r="A9" t="s">
        <v>67</v>
      </c>
      <c r="B9" s="104" t="s">
        <v>503</v>
      </c>
      <c r="C9" s="16">
        <v>2020</v>
      </c>
      <c r="D9">
        <v>25.56025365</v>
      </c>
      <c r="E9">
        <v>25.56025365</v>
      </c>
      <c r="F9">
        <v>25.560253649999993</v>
      </c>
      <c r="G9">
        <v>25.560253649999996</v>
      </c>
    </row>
    <row r="10" spans="1:7">
      <c r="A10" t="s">
        <v>67</v>
      </c>
      <c r="B10" s="104" t="s">
        <v>503</v>
      </c>
      <c r="C10" s="16">
        <v>2060</v>
      </c>
      <c r="D10">
        <v>25.56025365</v>
      </c>
      <c r="E10">
        <v>30</v>
      </c>
      <c r="F10">
        <v>40</v>
      </c>
      <c r="G10">
        <v>45</v>
      </c>
    </row>
    <row r="11" spans="1:7">
      <c r="A11" t="s">
        <v>67</v>
      </c>
      <c r="B11" s="104" t="s">
        <v>504</v>
      </c>
      <c r="C11" s="16">
        <v>2015</v>
      </c>
      <c r="D11">
        <v>53.875651619999999</v>
      </c>
      <c r="E11">
        <v>53.875651619999999</v>
      </c>
      <c r="F11">
        <v>53.875651619999999</v>
      </c>
      <c r="G11">
        <v>53.875651619999999</v>
      </c>
    </row>
    <row r="12" spans="1:7">
      <c r="A12" t="s">
        <v>67</v>
      </c>
      <c r="B12" s="104" t="s">
        <v>504</v>
      </c>
      <c r="C12" s="16">
        <v>2020</v>
      </c>
      <c r="D12">
        <v>53.875651619999999</v>
      </c>
      <c r="E12">
        <v>53.875651619999999</v>
      </c>
      <c r="F12">
        <v>53.875651619999999</v>
      </c>
      <c r="G12">
        <v>53.875651619999999</v>
      </c>
    </row>
    <row r="13" spans="1:7">
      <c r="A13" t="s">
        <v>67</v>
      </c>
      <c r="B13" s="104" t="s">
        <v>504</v>
      </c>
      <c r="C13" s="16">
        <v>2060</v>
      </c>
      <c r="D13">
        <v>53.875651619999999</v>
      </c>
      <c r="E13">
        <v>29.999999999999996</v>
      </c>
      <c r="F13">
        <v>40</v>
      </c>
      <c r="G13">
        <v>45</v>
      </c>
    </row>
    <row r="14" spans="1:7">
      <c r="A14" t="s">
        <v>67</v>
      </c>
      <c r="B14" s="104" t="s">
        <v>505</v>
      </c>
      <c r="C14" s="16">
        <v>2015</v>
      </c>
      <c r="D14">
        <v>26.934527750000001</v>
      </c>
      <c r="E14">
        <v>26.934527750000001</v>
      </c>
      <c r="F14">
        <v>26.934527750000001</v>
      </c>
      <c r="G14">
        <v>26.934527750000001</v>
      </c>
    </row>
    <row r="15" spans="1:7">
      <c r="A15" t="s">
        <v>67</v>
      </c>
      <c r="B15" s="104" t="s">
        <v>505</v>
      </c>
      <c r="C15" s="16">
        <v>2020</v>
      </c>
      <c r="D15">
        <v>26.934527750000001</v>
      </c>
      <c r="E15">
        <v>26.934527750000001</v>
      </c>
      <c r="F15">
        <v>26.934527749999994</v>
      </c>
      <c r="G15">
        <v>26.934527750000001</v>
      </c>
    </row>
    <row r="16" spans="1:7">
      <c r="A16" t="s">
        <v>67</v>
      </c>
      <c r="B16" s="104" t="s">
        <v>505</v>
      </c>
      <c r="C16" s="16">
        <v>2060</v>
      </c>
      <c r="D16">
        <v>26.934527750000001</v>
      </c>
      <c r="E16">
        <v>30</v>
      </c>
      <c r="F16">
        <v>40</v>
      </c>
      <c r="G16">
        <v>45</v>
      </c>
    </row>
    <row r="17" spans="1:7">
      <c r="A17" t="s">
        <v>67</v>
      </c>
      <c r="B17" s="104" t="s">
        <v>506</v>
      </c>
      <c r="C17" s="16">
        <v>2015</v>
      </c>
      <c r="D17">
        <v>33.642307520000003</v>
      </c>
      <c r="E17">
        <v>33.642307520000003</v>
      </c>
      <c r="F17">
        <v>33.642307520000003</v>
      </c>
      <c r="G17">
        <v>33.642307520000003</v>
      </c>
    </row>
    <row r="18" spans="1:7">
      <c r="A18" t="s">
        <v>67</v>
      </c>
      <c r="B18" s="104" t="s">
        <v>506</v>
      </c>
      <c r="C18" s="16">
        <v>2020</v>
      </c>
      <c r="D18">
        <v>33.642307520000003</v>
      </c>
      <c r="E18">
        <v>33.642307520000003</v>
      </c>
      <c r="F18">
        <v>33.642307520000003</v>
      </c>
      <c r="G18">
        <v>33.642307520000003</v>
      </c>
    </row>
    <row r="19" spans="1:7">
      <c r="A19" t="s">
        <v>67</v>
      </c>
      <c r="B19" s="104" t="s">
        <v>506</v>
      </c>
      <c r="C19" s="16">
        <v>2060</v>
      </c>
      <c r="D19">
        <v>33.642307520000003</v>
      </c>
      <c r="E19">
        <v>30</v>
      </c>
      <c r="F19">
        <v>40.000000000000007</v>
      </c>
      <c r="G19">
        <v>45</v>
      </c>
    </row>
    <row r="20" spans="1:7">
      <c r="A20" t="s">
        <v>67</v>
      </c>
      <c r="B20" s="104" t="s">
        <v>507</v>
      </c>
      <c r="C20" s="16">
        <v>2015</v>
      </c>
      <c r="D20">
        <v>27.092791989999998</v>
      </c>
      <c r="E20">
        <v>27.092791989999998</v>
      </c>
      <c r="F20">
        <v>27.092791989999998</v>
      </c>
      <c r="G20">
        <v>27.092791989999998</v>
      </c>
    </row>
    <row r="21" spans="1:7">
      <c r="A21" t="s">
        <v>67</v>
      </c>
      <c r="B21" s="104" t="s">
        <v>507</v>
      </c>
      <c r="C21" s="16">
        <v>2020</v>
      </c>
      <c r="D21">
        <v>27.092791989999998</v>
      </c>
      <c r="E21">
        <v>27.092791989999998</v>
      </c>
      <c r="F21">
        <v>27.092791989999991</v>
      </c>
      <c r="G21">
        <v>27.092791989999998</v>
      </c>
    </row>
    <row r="22" spans="1:7">
      <c r="A22" t="s">
        <v>67</v>
      </c>
      <c r="B22" s="104" t="s">
        <v>507</v>
      </c>
      <c r="C22" s="16">
        <v>2060</v>
      </c>
      <c r="D22">
        <v>27.092791989999998</v>
      </c>
      <c r="E22">
        <v>30</v>
      </c>
      <c r="F22">
        <v>40</v>
      </c>
      <c r="G22">
        <v>45</v>
      </c>
    </row>
    <row r="23" spans="1:7">
      <c r="A23" t="s">
        <v>67</v>
      </c>
      <c r="B23" s="104" t="s">
        <v>508</v>
      </c>
      <c r="C23" s="16">
        <v>2015</v>
      </c>
      <c r="D23">
        <v>25.704625329999999</v>
      </c>
      <c r="E23">
        <v>25.704625329999999</v>
      </c>
      <c r="F23">
        <v>25.704625329999999</v>
      </c>
      <c r="G23">
        <v>25.704625329999999</v>
      </c>
    </row>
    <row r="24" spans="1:7">
      <c r="A24" t="s">
        <v>67</v>
      </c>
      <c r="B24" s="104" t="s">
        <v>508</v>
      </c>
      <c r="C24" s="16">
        <v>2020</v>
      </c>
      <c r="D24">
        <v>25.704625329999999</v>
      </c>
      <c r="E24">
        <v>25.704625329999999</v>
      </c>
      <c r="F24">
        <v>25.704625329999995</v>
      </c>
      <c r="G24">
        <v>25.704625329999999</v>
      </c>
    </row>
    <row r="25" spans="1:7">
      <c r="A25" t="s">
        <v>67</v>
      </c>
      <c r="B25" s="104" t="s">
        <v>508</v>
      </c>
      <c r="C25" s="16">
        <v>2060</v>
      </c>
      <c r="D25">
        <v>25.704625329999999</v>
      </c>
      <c r="E25">
        <v>30</v>
      </c>
      <c r="F25">
        <v>40</v>
      </c>
      <c r="G25">
        <v>45</v>
      </c>
    </row>
    <row r="26" spans="1:7">
      <c r="A26" t="s">
        <v>67</v>
      </c>
      <c r="B26" s="104" t="s">
        <v>509</v>
      </c>
      <c r="C26" s="16">
        <v>2015</v>
      </c>
      <c r="D26">
        <v>41.202365759999999</v>
      </c>
      <c r="E26">
        <v>41.202365759999999</v>
      </c>
      <c r="F26">
        <v>41.202365759999999</v>
      </c>
      <c r="G26">
        <v>41.202365759999999</v>
      </c>
    </row>
    <row r="27" spans="1:7">
      <c r="A27" t="s">
        <v>67</v>
      </c>
      <c r="B27" s="104" t="s">
        <v>509</v>
      </c>
      <c r="C27" s="16">
        <v>2020</v>
      </c>
      <c r="D27">
        <v>41.202365759999999</v>
      </c>
      <c r="E27">
        <v>41.202365759999999</v>
      </c>
      <c r="F27">
        <v>41.202365759999999</v>
      </c>
      <c r="G27">
        <v>41.202365759999999</v>
      </c>
    </row>
    <row r="28" spans="1:7">
      <c r="A28" t="s">
        <v>67</v>
      </c>
      <c r="B28" s="104" t="s">
        <v>509</v>
      </c>
      <c r="C28" s="16">
        <v>2060</v>
      </c>
      <c r="D28">
        <v>41.202365759999999</v>
      </c>
      <c r="E28">
        <v>30</v>
      </c>
      <c r="F28">
        <v>40</v>
      </c>
      <c r="G28">
        <v>45</v>
      </c>
    </row>
    <row r="29" spans="1:7">
      <c r="A29" t="s">
        <v>67</v>
      </c>
      <c r="B29" s="104" t="s">
        <v>510</v>
      </c>
      <c r="C29" s="16">
        <v>2015</v>
      </c>
      <c r="D29">
        <v>35.644347420000003</v>
      </c>
      <c r="E29">
        <v>35.644347420000003</v>
      </c>
      <c r="F29">
        <v>35.644347420000003</v>
      </c>
      <c r="G29">
        <v>35.644347420000003</v>
      </c>
    </row>
    <row r="30" spans="1:7">
      <c r="A30" t="s">
        <v>67</v>
      </c>
      <c r="B30" s="104" t="s">
        <v>510</v>
      </c>
      <c r="C30" s="16">
        <v>2020</v>
      </c>
      <c r="D30">
        <v>35.644347420000003</v>
      </c>
      <c r="E30">
        <v>35.644347420000003</v>
      </c>
      <c r="F30">
        <v>35.644347420000003</v>
      </c>
      <c r="G30">
        <v>35.644347420000003</v>
      </c>
    </row>
    <row r="31" spans="1:7">
      <c r="A31" t="s">
        <v>67</v>
      </c>
      <c r="B31" s="104" t="s">
        <v>510</v>
      </c>
      <c r="C31" s="16">
        <v>2060</v>
      </c>
      <c r="D31">
        <v>35.644347420000003</v>
      </c>
      <c r="E31">
        <v>30</v>
      </c>
      <c r="F31">
        <v>40</v>
      </c>
      <c r="G31">
        <v>45</v>
      </c>
    </row>
    <row r="32" spans="1:7">
      <c r="A32" t="s">
        <v>67</v>
      </c>
      <c r="B32" s="105" t="s">
        <v>511</v>
      </c>
      <c r="C32" s="16">
        <v>2015</v>
      </c>
      <c r="D32">
        <v>34.068038340000001</v>
      </c>
      <c r="E32">
        <v>34.068038340000001</v>
      </c>
      <c r="F32">
        <v>34.068038340000001</v>
      </c>
      <c r="G32">
        <v>34.068038340000001</v>
      </c>
    </row>
    <row r="33" spans="1:15">
      <c r="A33" t="s">
        <v>67</v>
      </c>
      <c r="B33" s="105" t="s">
        <v>511</v>
      </c>
      <c r="C33" s="16">
        <v>2020</v>
      </c>
      <c r="D33">
        <v>34.068038340000001</v>
      </c>
      <c r="E33">
        <v>34.068038340000001</v>
      </c>
      <c r="F33">
        <v>34.068038340000001</v>
      </c>
      <c r="G33">
        <v>34.068038340000001</v>
      </c>
    </row>
    <row r="34" spans="1:15">
      <c r="A34" t="s">
        <v>67</v>
      </c>
      <c r="B34" s="105" t="s">
        <v>511</v>
      </c>
      <c r="C34" s="16">
        <v>2060</v>
      </c>
      <c r="D34">
        <v>34.068038340000001</v>
      </c>
      <c r="E34">
        <v>30.000000000000004</v>
      </c>
      <c r="F34">
        <v>40</v>
      </c>
      <c r="G34">
        <v>45</v>
      </c>
    </row>
    <row r="35" spans="1:15">
      <c r="A35" t="s">
        <v>67</v>
      </c>
      <c r="B35" s="104" t="s">
        <v>512</v>
      </c>
      <c r="C35" s="16">
        <v>2015</v>
      </c>
      <c r="D35">
        <v>45.825154320000003</v>
      </c>
      <c r="E35">
        <v>45.825154320000003</v>
      </c>
      <c r="F35">
        <v>45.825154320000003</v>
      </c>
      <c r="G35">
        <v>45.825154320000003</v>
      </c>
    </row>
    <row r="36" spans="1:15">
      <c r="A36" t="s">
        <v>67</v>
      </c>
      <c r="B36" s="104" t="s">
        <v>512</v>
      </c>
      <c r="C36" s="16">
        <v>2020</v>
      </c>
      <c r="D36">
        <v>45.825154320000003</v>
      </c>
      <c r="E36">
        <v>45.825154320000003</v>
      </c>
      <c r="F36">
        <v>45.825154320000003</v>
      </c>
      <c r="G36">
        <v>45.825154320000003</v>
      </c>
    </row>
    <row r="37" spans="1:15">
      <c r="A37" t="s">
        <v>67</v>
      </c>
      <c r="B37" s="104" t="s">
        <v>512</v>
      </c>
      <c r="C37" s="16">
        <v>2060</v>
      </c>
      <c r="D37">
        <v>45.825154320000003</v>
      </c>
      <c r="E37">
        <v>30</v>
      </c>
      <c r="F37">
        <v>40</v>
      </c>
      <c r="G37">
        <v>45</v>
      </c>
    </row>
    <row r="38" spans="1:15">
      <c r="A38" t="s">
        <v>67</v>
      </c>
      <c r="B38" s="104" t="s">
        <v>513</v>
      </c>
      <c r="C38" s="16">
        <v>2015</v>
      </c>
      <c r="D38">
        <v>49.86327988</v>
      </c>
      <c r="E38">
        <v>49.86327988</v>
      </c>
      <c r="F38">
        <v>49.86327988</v>
      </c>
      <c r="G38">
        <v>49.86327988</v>
      </c>
    </row>
    <row r="39" spans="1:15">
      <c r="A39" t="s">
        <v>67</v>
      </c>
      <c r="B39" s="104" t="s">
        <v>513</v>
      </c>
      <c r="C39" s="16">
        <v>2020</v>
      </c>
      <c r="D39">
        <v>49.86327988</v>
      </c>
      <c r="E39">
        <v>49.86327988</v>
      </c>
      <c r="F39">
        <v>49.86327988</v>
      </c>
      <c r="G39">
        <v>49.86327988</v>
      </c>
    </row>
    <row r="40" spans="1:15">
      <c r="A40" t="s">
        <v>67</v>
      </c>
      <c r="B40" s="104" t="s">
        <v>513</v>
      </c>
      <c r="C40" s="16">
        <v>2060</v>
      </c>
      <c r="D40">
        <v>49.86327988</v>
      </c>
      <c r="E40">
        <v>29.999999999999993</v>
      </c>
      <c r="F40">
        <v>40</v>
      </c>
      <c r="G40">
        <v>45</v>
      </c>
    </row>
    <row r="41" spans="1:15">
      <c r="A41" t="s">
        <v>67</v>
      </c>
      <c r="B41" s="104" t="s">
        <v>514</v>
      </c>
      <c r="C41" s="16">
        <v>2015</v>
      </c>
      <c r="D41">
        <v>29.16600553</v>
      </c>
      <c r="E41">
        <v>29.16600553</v>
      </c>
      <c r="F41">
        <v>29.16600553</v>
      </c>
      <c r="G41">
        <v>29.16600553</v>
      </c>
    </row>
    <row r="42" spans="1:15">
      <c r="A42" t="s">
        <v>67</v>
      </c>
      <c r="B42" s="104" t="s">
        <v>514</v>
      </c>
      <c r="C42" s="16">
        <v>2020</v>
      </c>
      <c r="D42">
        <v>29.16600553</v>
      </c>
      <c r="E42">
        <v>29.16600553</v>
      </c>
      <c r="F42">
        <v>29.166005530000003</v>
      </c>
      <c r="G42">
        <v>29.166005530000003</v>
      </c>
    </row>
    <row r="43" spans="1:15">
      <c r="A43" t="s">
        <v>67</v>
      </c>
      <c r="B43" s="104" t="s">
        <v>514</v>
      </c>
      <c r="C43" s="16">
        <v>2060</v>
      </c>
      <c r="D43">
        <v>29.16600553</v>
      </c>
      <c r="E43">
        <v>30</v>
      </c>
      <c r="F43">
        <v>40</v>
      </c>
      <c r="G43">
        <v>45</v>
      </c>
    </row>
    <row r="44" spans="1:15">
      <c r="A44" t="s">
        <v>67</v>
      </c>
      <c r="B44" s="104" t="s">
        <v>515</v>
      </c>
      <c r="C44" s="16">
        <v>2015</v>
      </c>
      <c r="D44">
        <v>37.765230289999998</v>
      </c>
      <c r="E44">
        <v>37.765230289999998</v>
      </c>
      <c r="F44">
        <v>37.765230289999998</v>
      </c>
      <c r="G44">
        <v>37.765230289999998</v>
      </c>
    </row>
    <row r="45" spans="1:15">
      <c r="A45" t="s">
        <v>67</v>
      </c>
      <c r="B45" s="104" t="s">
        <v>515</v>
      </c>
      <c r="C45" s="16">
        <v>2020</v>
      </c>
      <c r="D45">
        <v>37.765230289999998</v>
      </c>
      <c r="E45">
        <v>37.765230289999998</v>
      </c>
      <c r="F45">
        <v>37.765230289999998</v>
      </c>
      <c r="G45">
        <v>37.765230289999998</v>
      </c>
    </row>
    <row r="46" spans="1:15">
      <c r="A46" t="s">
        <v>67</v>
      </c>
      <c r="B46" s="104" t="s">
        <v>515</v>
      </c>
      <c r="C46" s="16">
        <v>2060</v>
      </c>
      <c r="D46">
        <v>37.765230289999998</v>
      </c>
      <c r="E46">
        <v>30</v>
      </c>
      <c r="F46">
        <v>40</v>
      </c>
      <c r="G46">
        <v>45.000000000000007</v>
      </c>
    </row>
    <row r="47" spans="1:15">
      <c r="A47" t="s">
        <v>67</v>
      </c>
      <c r="B47" s="104" t="s">
        <v>516</v>
      </c>
      <c r="C47" s="16">
        <v>2015</v>
      </c>
      <c r="D47">
        <v>22.934083709999999</v>
      </c>
      <c r="E47">
        <v>22.934083709999999</v>
      </c>
      <c r="F47">
        <v>22.934083709999999</v>
      </c>
      <c r="G47">
        <v>22.934083709999999</v>
      </c>
      <c r="N47" s="16"/>
      <c r="O47" s="104"/>
    </row>
    <row r="48" spans="1:15">
      <c r="A48" t="s">
        <v>67</v>
      </c>
      <c r="B48" s="104" t="s">
        <v>516</v>
      </c>
      <c r="C48" s="16">
        <v>2020</v>
      </c>
      <c r="D48">
        <v>22.934083709999999</v>
      </c>
      <c r="E48">
        <v>22.934083709999996</v>
      </c>
      <c r="F48">
        <v>22.934083709999999</v>
      </c>
      <c r="G48">
        <v>22.934083709999999</v>
      </c>
      <c r="N48" s="104"/>
      <c r="O48" s="104"/>
    </row>
    <row r="49" spans="1:15">
      <c r="A49" t="s">
        <v>67</v>
      </c>
      <c r="B49" s="104" t="s">
        <v>516</v>
      </c>
      <c r="C49" s="16">
        <v>2060</v>
      </c>
      <c r="D49">
        <v>22.934083709999999</v>
      </c>
      <c r="E49">
        <v>30</v>
      </c>
      <c r="F49">
        <v>40</v>
      </c>
      <c r="G49">
        <v>45</v>
      </c>
      <c r="O49" s="104"/>
    </row>
    <row r="50" spans="1:15">
      <c r="A50" t="s">
        <v>67</v>
      </c>
      <c r="B50" s="104" t="s">
        <v>517</v>
      </c>
      <c r="C50" s="16">
        <v>2015</v>
      </c>
      <c r="D50">
        <v>43.94689391</v>
      </c>
      <c r="E50">
        <v>43.94689391</v>
      </c>
      <c r="F50">
        <v>43.94689391</v>
      </c>
      <c r="G50">
        <v>43.94689391</v>
      </c>
      <c r="O50" s="104"/>
    </row>
    <row r="51" spans="1:15">
      <c r="A51" t="s">
        <v>67</v>
      </c>
      <c r="B51" s="104" t="s">
        <v>517</v>
      </c>
      <c r="C51" s="16">
        <v>2020</v>
      </c>
      <c r="D51">
        <v>43.94689391</v>
      </c>
      <c r="E51">
        <v>43.94689391</v>
      </c>
      <c r="F51">
        <v>43.94689391</v>
      </c>
      <c r="G51">
        <v>43.94689391</v>
      </c>
      <c r="O51" s="104"/>
    </row>
    <row r="52" spans="1:15">
      <c r="A52" t="s">
        <v>67</v>
      </c>
      <c r="B52" s="104" t="s">
        <v>517</v>
      </c>
      <c r="C52" s="16">
        <v>2060</v>
      </c>
      <c r="D52">
        <v>43.94689391</v>
      </c>
      <c r="E52">
        <v>30</v>
      </c>
      <c r="F52">
        <v>40</v>
      </c>
      <c r="G52">
        <v>45</v>
      </c>
      <c r="N52" s="104"/>
      <c r="O52" s="104"/>
    </row>
    <row r="53" spans="1:15">
      <c r="A53" t="s">
        <v>67</v>
      </c>
      <c r="B53" s="104" t="s">
        <v>518</v>
      </c>
      <c r="C53" s="16">
        <v>2015</v>
      </c>
      <c r="D53">
        <v>51.69042305</v>
      </c>
      <c r="E53">
        <v>51.69042305</v>
      </c>
      <c r="F53">
        <v>51.69042305</v>
      </c>
      <c r="G53">
        <v>51.69042305</v>
      </c>
      <c r="N53" s="104"/>
      <c r="O53" s="104"/>
    </row>
    <row r="54" spans="1:15">
      <c r="A54" t="s">
        <v>67</v>
      </c>
      <c r="B54" s="104" t="s">
        <v>518</v>
      </c>
      <c r="C54" s="16">
        <v>2020</v>
      </c>
      <c r="D54">
        <v>51.69042305</v>
      </c>
      <c r="E54">
        <v>51.69042305</v>
      </c>
      <c r="F54">
        <v>51.69042305</v>
      </c>
      <c r="G54">
        <v>51.69042305</v>
      </c>
      <c r="N54" s="104"/>
      <c r="O54" s="104"/>
    </row>
    <row r="55" spans="1:15">
      <c r="A55" t="s">
        <v>67</v>
      </c>
      <c r="B55" s="104" t="s">
        <v>518</v>
      </c>
      <c r="C55" s="16">
        <v>2060</v>
      </c>
      <c r="D55">
        <v>51.69042305</v>
      </c>
      <c r="E55">
        <v>29.999999999999993</v>
      </c>
      <c r="F55">
        <v>40</v>
      </c>
      <c r="G55">
        <v>44.999999999999993</v>
      </c>
      <c r="N55" s="104"/>
      <c r="O55" s="104"/>
    </row>
    <row r="56" spans="1:15">
      <c r="A56" t="s">
        <v>67</v>
      </c>
      <c r="B56" s="104" t="s">
        <v>519</v>
      </c>
      <c r="C56" s="16">
        <v>2015</v>
      </c>
      <c r="D56">
        <v>36.169604219999997</v>
      </c>
      <c r="E56">
        <v>36.169604219999997</v>
      </c>
      <c r="F56">
        <v>36.169604219999997</v>
      </c>
      <c r="G56">
        <v>36.169604219999997</v>
      </c>
      <c r="N56" s="104"/>
      <c r="O56" s="104"/>
    </row>
    <row r="57" spans="1:15">
      <c r="A57" t="s">
        <v>67</v>
      </c>
      <c r="B57" s="104" t="s">
        <v>519</v>
      </c>
      <c r="C57" s="16">
        <v>2020</v>
      </c>
      <c r="D57">
        <v>36.169604219999997</v>
      </c>
      <c r="E57">
        <v>36.169604219999997</v>
      </c>
      <c r="F57">
        <v>36.169604219999997</v>
      </c>
      <c r="G57">
        <v>36.169604219999997</v>
      </c>
      <c r="O57" s="104"/>
    </row>
    <row r="58" spans="1:15">
      <c r="A58" t="s">
        <v>67</v>
      </c>
      <c r="B58" s="104" t="s">
        <v>519</v>
      </c>
      <c r="C58" s="16">
        <v>2060</v>
      </c>
      <c r="D58">
        <v>36.169604219999997</v>
      </c>
      <c r="E58">
        <v>29.999999999999996</v>
      </c>
      <c r="F58">
        <v>40</v>
      </c>
      <c r="G58">
        <v>45</v>
      </c>
      <c r="O58" s="104"/>
    </row>
    <row r="59" spans="1:15">
      <c r="O59" s="104"/>
    </row>
    <row r="60" spans="1:15">
      <c r="O60" s="104"/>
    </row>
    <row r="61" spans="1:15">
      <c r="O61" s="104"/>
    </row>
    <row r="62" spans="1:15">
      <c r="O62" s="104"/>
    </row>
    <row r="63" spans="1:15">
      <c r="O63" s="104"/>
    </row>
    <row r="64" spans="1:15">
      <c r="O64" s="104"/>
    </row>
    <row r="65" spans="15:15">
      <c r="O65" s="104"/>
    </row>
    <row r="66" spans="15:15">
      <c r="O66" s="104"/>
    </row>
    <row r="67" spans="15:15">
      <c r="O67" s="104"/>
    </row>
    <row r="68" spans="15:15">
      <c r="O68" s="104"/>
    </row>
    <row r="69" spans="15:15">
      <c r="O69" s="104"/>
    </row>
  </sheetData>
  <autoFilter ref="A1:G58" xr:uid="{00000000-0001-0000-0100-000000000000}">
    <sortState xmlns:xlrd2="http://schemas.microsoft.com/office/spreadsheetml/2017/richdata2" ref="A2:G58">
      <sortCondition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908B-D96F-4F81-997E-2A936E9E0139}">
  <dimension ref="A1:F11"/>
  <sheetViews>
    <sheetView zoomScale="85" zoomScaleNormal="85" workbookViewId="0">
      <selection activeCell="F37" sqref="F37"/>
    </sheetView>
  </sheetViews>
  <sheetFormatPr defaultColWidth="8.85546875" defaultRowHeight="15"/>
  <cols>
    <col min="1" max="1" width="20.42578125" bestFit="1" customWidth="1"/>
    <col min="2" max="2" width="15.28515625" bestFit="1" customWidth="1"/>
    <col min="3" max="3" width="6.85546875" bestFit="1" customWidth="1"/>
    <col min="4" max="6" width="12" bestFit="1" customWidth="1"/>
  </cols>
  <sheetData>
    <row r="1" spans="1:6">
      <c r="A1" s="13" t="s">
        <v>141</v>
      </c>
      <c r="B1" s="13" t="s">
        <v>142</v>
      </c>
      <c r="C1" s="13" t="s">
        <v>143</v>
      </c>
      <c r="D1" s="13" t="s">
        <v>64</v>
      </c>
      <c r="E1" s="13" t="s">
        <v>65</v>
      </c>
      <c r="F1" s="13" t="s">
        <v>66</v>
      </c>
    </row>
    <row r="2" spans="1:6">
      <c r="A2" t="s">
        <v>67</v>
      </c>
      <c r="B2" t="s">
        <v>138</v>
      </c>
      <c r="C2">
        <v>2015</v>
      </c>
      <c r="D2" s="26">
        <v>24.57</v>
      </c>
      <c r="E2" s="26">
        <v>24.57</v>
      </c>
      <c r="F2" s="26">
        <v>24.57</v>
      </c>
    </row>
    <row r="3" spans="1:6">
      <c r="A3" t="s">
        <v>67</v>
      </c>
      <c r="B3" t="s">
        <v>138</v>
      </c>
      <c r="C3">
        <v>2020</v>
      </c>
      <c r="D3" s="26">
        <v>25.47127572016462</v>
      </c>
      <c r="E3" s="26">
        <v>27.131083676268869</v>
      </c>
      <c r="F3" s="26">
        <v>27.960987654320991</v>
      </c>
    </row>
    <row r="4" spans="1:6">
      <c r="A4" t="s">
        <v>67</v>
      </c>
      <c r="B4" t="s">
        <v>138</v>
      </c>
      <c r="C4">
        <v>2030</v>
      </c>
      <c r="D4" s="26">
        <v>27.184444444444448</v>
      </c>
      <c r="E4" s="26">
        <v>31.999259259259269</v>
      </c>
      <c r="F4" s="26">
        <v>34.406666666666673</v>
      </c>
    </row>
    <row r="5" spans="1:6">
      <c r="A5" t="s">
        <v>67</v>
      </c>
      <c r="B5" t="s">
        <v>138</v>
      </c>
      <c r="C5">
        <v>2040</v>
      </c>
      <c r="D5" s="26">
        <v>28.629465020576131</v>
      </c>
      <c r="E5" s="26">
        <v>36.105459533607693</v>
      </c>
      <c r="F5" s="26">
        <v>39.843456790123469</v>
      </c>
    </row>
    <row r="6" spans="1:6">
      <c r="A6" t="s">
        <v>67</v>
      </c>
      <c r="B6" t="s">
        <v>138</v>
      </c>
      <c r="C6">
        <v>2050</v>
      </c>
      <c r="D6" s="26">
        <v>29.62757201646091</v>
      </c>
      <c r="E6" s="26">
        <v>38.941700960219478</v>
      </c>
      <c r="F6" s="26">
        <v>43.598765432098773</v>
      </c>
    </row>
    <row r="7" spans="1:6">
      <c r="A7" t="s">
        <v>67</v>
      </c>
      <c r="B7" t="s">
        <v>138</v>
      </c>
      <c r="C7">
        <v>2060</v>
      </c>
      <c r="D7" s="26">
        <v>30</v>
      </c>
      <c r="E7" s="26">
        <v>40</v>
      </c>
      <c r="F7" s="26">
        <v>45</v>
      </c>
    </row>
    <row r="9" spans="1:6">
      <c r="D9">
        <f>D7/D2</f>
        <v>1.2210012210012209</v>
      </c>
      <c r="E9">
        <f t="shared" ref="E9" si="0">E7/E2</f>
        <v>1.6280016280016281</v>
      </c>
      <c r="F9">
        <f>F7/F2</f>
        <v>1.8315018315018314</v>
      </c>
    </row>
    <row r="10" spans="1:6">
      <c r="D10">
        <f>(D7-D2)*100/D2</f>
        <v>22.1001221001221</v>
      </c>
      <c r="E10">
        <f t="shared" ref="E10:F10" si="1">(E7-E2)*100/E2</f>
        <v>62.800162800162802</v>
      </c>
      <c r="F10">
        <f t="shared" si="1"/>
        <v>83.150183150183153</v>
      </c>
    </row>
    <row r="11" spans="1:6">
      <c r="D11">
        <v>20</v>
      </c>
      <c r="E11">
        <v>25</v>
      </c>
      <c r="F11">
        <v>30</v>
      </c>
    </row>
  </sheetData>
  <autoFilter ref="A1:F7" xr:uid="{00000000-0001-0000-0100-000000000000}">
    <sortState xmlns:xlrd2="http://schemas.microsoft.com/office/spreadsheetml/2017/richdata2" ref="A7:F7">
      <sortCondition descending="1" ref="A1:A7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67BA-05F6-4319-9222-C94710E35193}">
  <sheetPr filterMode="1"/>
  <dimension ref="A1:AB350"/>
  <sheetViews>
    <sheetView topLeftCell="A58" workbookViewId="0">
      <selection activeCell="E18" sqref="E18"/>
    </sheetView>
  </sheetViews>
  <sheetFormatPr defaultColWidth="9.140625" defaultRowHeight="15"/>
  <sheetData>
    <row r="1" spans="1:28">
      <c r="C1" s="30"/>
      <c r="D1" s="30">
        <v>2015</v>
      </c>
      <c r="E1" s="30"/>
      <c r="G1" s="30"/>
      <c r="H1" s="30">
        <v>2060</v>
      </c>
      <c r="I1" s="30"/>
      <c r="L1">
        <v>2015</v>
      </c>
      <c r="O1">
        <v>2060</v>
      </c>
      <c r="S1" t="s">
        <v>177</v>
      </c>
      <c r="T1">
        <v>2060</v>
      </c>
      <c r="W1" t="s">
        <v>178</v>
      </c>
    </row>
    <row r="2" spans="1:28">
      <c r="A2" t="s">
        <v>479</v>
      </c>
      <c r="C2" t="s">
        <v>179</v>
      </c>
      <c r="D2" t="s">
        <v>180</v>
      </c>
      <c r="E2" s="31" t="s">
        <v>181</v>
      </c>
      <c r="G2" s="16" t="s">
        <v>64</v>
      </c>
      <c r="H2" s="16" t="s">
        <v>65</v>
      </c>
      <c r="I2" s="16" t="s">
        <v>66</v>
      </c>
      <c r="L2" t="s">
        <v>180</v>
      </c>
      <c r="S2" s="16" t="s">
        <v>64</v>
      </c>
      <c r="T2" s="16" t="s">
        <v>65</v>
      </c>
      <c r="U2" s="16" t="s">
        <v>66</v>
      </c>
      <c r="X2">
        <v>2015</v>
      </c>
      <c r="Y2">
        <v>2030</v>
      </c>
      <c r="Z2">
        <v>2040</v>
      </c>
      <c r="AA2">
        <v>2050</v>
      </c>
      <c r="AB2">
        <v>2060</v>
      </c>
    </row>
    <row r="3" spans="1:28">
      <c r="B3" s="16" t="s">
        <v>182</v>
      </c>
      <c r="C3">
        <v>8.5682068751157843</v>
      </c>
      <c r="D3">
        <v>378.60601175300002</v>
      </c>
      <c r="E3">
        <f t="shared" ref="E3:E24" si="0">D3/C3</f>
        <v>44.187309815378825</v>
      </c>
      <c r="G3">
        <f>30</f>
        <v>30</v>
      </c>
      <c r="H3">
        <f t="shared" ref="H3:H24" si="1">ROUND(IF($E3&lt;38,38,$E3),2)</f>
        <v>44.19</v>
      </c>
      <c r="I3">
        <f t="shared" ref="I3:I24" si="2">IF(E3*$AB$4&lt;45,45,ROUND(E3*$AB$4,2))</f>
        <v>52.6</v>
      </c>
      <c r="L3">
        <v>347.35195280000067</v>
      </c>
      <c r="M3">
        <f t="shared" ref="M3:M24" si="3">L3/C3</f>
        <v>40.539631904640117</v>
      </c>
      <c r="W3" t="s">
        <v>69</v>
      </c>
      <c r="X3">
        <v>38.96</v>
      </c>
      <c r="Y3">
        <v>41.32121212121212</v>
      </c>
      <c r="Z3">
        <v>43.007792207792207</v>
      </c>
      <c r="AA3">
        <v>44.694372294372293</v>
      </c>
      <c r="AB3">
        <v>46.38095238095238</v>
      </c>
    </row>
    <row r="4" spans="1:28">
      <c r="B4" s="16" t="s">
        <v>183</v>
      </c>
      <c r="C4">
        <v>11.023431990402139</v>
      </c>
      <c r="D4">
        <v>407.52961088346922</v>
      </c>
      <c r="E4">
        <f t="shared" si="0"/>
        <v>36.969394943271418</v>
      </c>
      <c r="G4">
        <f>30</f>
        <v>30</v>
      </c>
      <c r="H4">
        <f t="shared" si="1"/>
        <v>38</v>
      </c>
      <c r="I4">
        <f t="shared" si="2"/>
        <v>45</v>
      </c>
      <c r="L4">
        <v>415.69989260000011</v>
      </c>
      <c r="M4">
        <f t="shared" si="3"/>
        <v>37.710568991756915</v>
      </c>
      <c r="X4">
        <v>2030</v>
      </c>
      <c r="Y4">
        <f>Y3/$X$3</f>
        <v>1.0606060606060606</v>
      </c>
      <c r="Z4">
        <f>Z3/$X$3</f>
        <v>1.1038961038961039</v>
      </c>
      <c r="AA4">
        <f>AA3/$X$3</f>
        <v>1.1471861471861471</v>
      </c>
      <c r="AB4">
        <f>AB3/$X$3</f>
        <v>1.1904761904761905</v>
      </c>
    </row>
    <row r="5" spans="1:28">
      <c r="B5" s="16" t="s">
        <v>184</v>
      </c>
      <c r="C5">
        <v>7.2663950397279891</v>
      </c>
      <c r="D5">
        <v>222.55513097168</v>
      </c>
      <c r="E5">
        <f t="shared" si="0"/>
        <v>30.627997756093805</v>
      </c>
      <c r="G5">
        <f>30</f>
        <v>30</v>
      </c>
      <c r="H5">
        <f t="shared" si="1"/>
        <v>38</v>
      </c>
      <c r="I5">
        <f t="shared" si="2"/>
        <v>45</v>
      </c>
      <c r="L5">
        <v>238.9996308000002</v>
      </c>
      <c r="M5">
        <f t="shared" si="3"/>
        <v>32.891086913566284</v>
      </c>
      <c r="X5">
        <v>2040</v>
      </c>
      <c r="Y5">
        <f>Z4</f>
        <v>1.1038961038961039</v>
      </c>
    </row>
    <row r="6" spans="1:28">
      <c r="B6" s="16" t="s">
        <v>185</v>
      </c>
      <c r="C6">
        <v>4.3704916128299898</v>
      </c>
      <c r="D6">
        <v>126.5544</v>
      </c>
      <c r="E6">
        <f t="shared" si="0"/>
        <v>28.956559401346897</v>
      </c>
      <c r="G6">
        <f>30</f>
        <v>30</v>
      </c>
      <c r="H6">
        <f t="shared" si="1"/>
        <v>38</v>
      </c>
      <c r="I6">
        <f t="shared" si="2"/>
        <v>45</v>
      </c>
      <c r="L6">
        <v>136.50000000000011</v>
      </c>
      <c r="M6">
        <f t="shared" si="3"/>
        <v>31.232184406736192</v>
      </c>
      <c r="X6">
        <v>2050</v>
      </c>
      <c r="Y6">
        <f>AA4</f>
        <v>1.1471861471861471</v>
      </c>
    </row>
    <row r="7" spans="1:28">
      <c r="B7" s="16" t="s">
        <v>186</v>
      </c>
      <c r="C7">
        <v>1.174605257858109</v>
      </c>
      <c r="D7">
        <v>52.567848000000012</v>
      </c>
      <c r="E7">
        <f t="shared" si="0"/>
        <v>44.753629058205824</v>
      </c>
      <c r="G7">
        <f>30</f>
        <v>30</v>
      </c>
      <c r="H7">
        <f t="shared" si="1"/>
        <v>44.75</v>
      </c>
      <c r="I7">
        <f t="shared" si="2"/>
        <v>53.28</v>
      </c>
      <c r="L7">
        <v>35.946155555555599</v>
      </c>
      <c r="M7">
        <f t="shared" si="3"/>
        <v>30.602753831617751</v>
      </c>
    </row>
    <row r="8" spans="1:28">
      <c r="B8" s="16" t="s">
        <v>187</v>
      </c>
      <c r="C8">
        <v>10.776348116919451</v>
      </c>
      <c r="D8">
        <v>337.73616479819998</v>
      </c>
      <c r="E8">
        <f t="shared" si="0"/>
        <v>31.340502472069911</v>
      </c>
      <c r="G8">
        <f>30</f>
        <v>30</v>
      </c>
      <c r="H8">
        <f t="shared" si="1"/>
        <v>38</v>
      </c>
      <c r="I8">
        <f t="shared" si="2"/>
        <v>45</v>
      </c>
      <c r="L8">
        <v>330.54089800000008</v>
      </c>
      <c r="M8">
        <f t="shared" si="3"/>
        <v>30.672811829550398</v>
      </c>
    </row>
    <row r="9" spans="1:28">
      <c r="B9" s="16" t="s">
        <v>188</v>
      </c>
      <c r="C9">
        <v>5.6891322538413887</v>
      </c>
      <c r="D9">
        <v>326.70300442040002</v>
      </c>
      <c r="E9">
        <f t="shared" si="0"/>
        <v>57.425805877478972</v>
      </c>
      <c r="G9">
        <f>30</f>
        <v>30</v>
      </c>
      <c r="H9">
        <f t="shared" si="1"/>
        <v>57.43</v>
      </c>
      <c r="I9">
        <f t="shared" si="2"/>
        <v>68.36</v>
      </c>
      <c r="L9">
        <v>301.92929133858269</v>
      </c>
      <c r="M9">
        <f t="shared" si="3"/>
        <v>53.071237908859551</v>
      </c>
    </row>
    <row r="10" spans="1:28">
      <c r="B10" s="16" t="s">
        <v>189</v>
      </c>
      <c r="C10">
        <v>1.3362304254667561</v>
      </c>
      <c r="D10">
        <v>40.135041578699997</v>
      </c>
      <c r="E10">
        <f t="shared" si="0"/>
        <v>30.036018349664882</v>
      </c>
      <c r="G10">
        <f>30</f>
        <v>30</v>
      </c>
      <c r="H10">
        <f t="shared" si="1"/>
        <v>38</v>
      </c>
      <c r="I10">
        <f t="shared" si="2"/>
        <v>45</v>
      </c>
      <c r="L10">
        <v>37.702375037700001</v>
      </c>
      <c r="M10">
        <f t="shared" si="3"/>
        <v>28.215474157108986</v>
      </c>
    </row>
    <row r="11" spans="1:28">
      <c r="B11" s="16" t="s">
        <v>190</v>
      </c>
      <c r="C11">
        <v>5.5024098129586267</v>
      </c>
      <c r="D11">
        <v>285.23383725510001</v>
      </c>
      <c r="E11">
        <f t="shared" si="0"/>
        <v>51.837984983116108</v>
      </c>
      <c r="G11">
        <f>30</f>
        <v>30</v>
      </c>
      <c r="H11">
        <f t="shared" si="1"/>
        <v>51.84</v>
      </c>
      <c r="I11">
        <f t="shared" si="2"/>
        <v>61.71</v>
      </c>
      <c r="L11">
        <v>248.66170321027909</v>
      </c>
      <c r="M11">
        <f t="shared" si="3"/>
        <v>45.191418244540849</v>
      </c>
    </row>
    <row r="12" spans="1:28">
      <c r="B12" s="16" t="s">
        <v>191</v>
      </c>
      <c r="C12">
        <v>11.47057170924616</v>
      </c>
      <c r="D12">
        <v>365.48386160000001</v>
      </c>
      <c r="E12">
        <f t="shared" si="0"/>
        <v>31.862741532350302</v>
      </c>
      <c r="G12">
        <f>30</f>
        <v>30</v>
      </c>
      <c r="H12">
        <f t="shared" si="1"/>
        <v>38</v>
      </c>
      <c r="I12">
        <f t="shared" si="2"/>
        <v>45</v>
      </c>
      <c r="L12">
        <v>351.04999999999961</v>
      </c>
      <c r="M12">
        <f t="shared" si="3"/>
        <v>30.604403067113594</v>
      </c>
    </row>
    <row r="13" spans="1:28">
      <c r="B13" s="16" t="s">
        <v>192</v>
      </c>
      <c r="C13">
        <v>9.8709984192595943</v>
      </c>
      <c r="D13">
        <v>310.42439999999999</v>
      </c>
      <c r="E13">
        <f t="shared" si="0"/>
        <v>31.448125793873277</v>
      </c>
      <c r="G13">
        <f>30</f>
        <v>30</v>
      </c>
      <c r="H13">
        <f t="shared" si="1"/>
        <v>38</v>
      </c>
      <c r="I13">
        <f t="shared" si="2"/>
        <v>45</v>
      </c>
      <c r="L13">
        <v>353.33181263257939</v>
      </c>
      <c r="M13">
        <f t="shared" si="3"/>
        <v>35.794941669039609</v>
      </c>
    </row>
    <row r="14" spans="1:28">
      <c r="B14" s="16" t="s">
        <v>193</v>
      </c>
      <c r="C14">
        <v>4.7734573309123594</v>
      </c>
      <c r="D14">
        <v>207.43124253508</v>
      </c>
      <c r="E14">
        <f t="shared" si="0"/>
        <v>43.455137053761682</v>
      </c>
      <c r="G14">
        <f>30</f>
        <v>30</v>
      </c>
      <c r="H14">
        <f t="shared" si="1"/>
        <v>43.46</v>
      </c>
      <c r="I14">
        <f t="shared" si="2"/>
        <v>51.73</v>
      </c>
      <c r="L14">
        <v>164.2967054365902</v>
      </c>
      <c r="M14">
        <f t="shared" si="3"/>
        <v>34.418806757237292</v>
      </c>
    </row>
    <row r="15" spans="1:28">
      <c r="B15" s="16" t="s">
        <v>194</v>
      </c>
      <c r="C15">
        <v>2.1833962671945502</v>
      </c>
      <c r="D15">
        <v>55.30284543042</v>
      </c>
      <c r="E15">
        <f t="shared" si="0"/>
        <v>25.328817430598033</v>
      </c>
      <c r="G15">
        <f>30</f>
        <v>30</v>
      </c>
      <c r="H15">
        <f t="shared" si="1"/>
        <v>38</v>
      </c>
      <c r="I15">
        <f t="shared" si="2"/>
        <v>45</v>
      </c>
      <c r="L15">
        <v>66.889867524662336</v>
      </c>
      <c r="M15">
        <f t="shared" si="3"/>
        <v>30.635697481799422</v>
      </c>
    </row>
    <row r="16" spans="1:28">
      <c r="B16" s="16" t="s">
        <v>195</v>
      </c>
      <c r="C16">
        <v>3.2521165769986879</v>
      </c>
      <c r="D16">
        <v>95.444595000000007</v>
      </c>
      <c r="E16">
        <f t="shared" si="0"/>
        <v>29.348454380465007</v>
      </c>
      <c r="G16">
        <f>30</f>
        <v>30</v>
      </c>
      <c r="H16">
        <f t="shared" si="1"/>
        <v>38</v>
      </c>
      <c r="I16">
        <f t="shared" si="2"/>
        <v>45</v>
      </c>
      <c r="L16">
        <v>91.000716390899882</v>
      </c>
      <c r="M16">
        <f t="shared" si="3"/>
        <v>27.981997027573527</v>
      </c>
    </row>
    <row r="17" spans="2:21">
      <c r="B17" s="16" t="s">
        <v>196</v>
      </c>
      <c r="C17">
        <v>0.55372927354647261</v>
      </c>
      <c r="D17">
        <v>27.030194399999999</v>
      </c>
      <c r="E17">
        <f t="shared" si="0"/>
        <v>48.81481924710171</v>
      </c>
      <c r="G17">
        <f>30</f>
        <v>30</v>
      </c>
      <c r="H17">
        <f t="shared" si="1"/>
        <v>48.81</v>
      </c>
      <c r="I17">
        <f t="shared" si="2"/>
        <v>58.11</v>
      </c>
      <c r="L17">
        <v>22.006446429281858</v>
      </c>
      <c r="M17">
        <f t="shared" si="3"/>
        <v>39.742248569119461</v>
      </c>
    </row>
    <row r="18" spans="2:21">
      <c r="B18" s="16" t="s">
        <v>197</v>
      </c>
      <c r="C18">
        <v>0.42460330057765783</v>
      </c>
      <c r="D18">
        <v>26.162182779893708</v>
      </c>
      <c r="E18">
        <f t="shared" si="0"/>
        <v>61.615589761787014</v>
      </c>
      <c r="G18">
        <f>30</f>
        <v>30</v>
      </c>
      <c r="H18">
        <f t="shared" si="1"/>
        <v>61.62</v>
      </c>
      <c r="I18">
        <f t="shared" si="2"/>
        <v>73.349999999999994</v>
      </c>
      <c r="L18">
        <v>14.90238108832548</v>
      </c>
      <c r="M18">
        <f t="shared" si="3"/>
        <v>35.097186168951858</v>
      </c>
    </row>
    <row r="19" spans="2:21">
      <c r="B19" s="16" t="s">
        <v>198</v>
      </c>
      <c r="C19">
        <v>16.961123530237831</v>
      </c>
      <c r="D19">
        <v>858.13625100000002</v>
      </c>
      <c r="E19">
        <f t="shared" si="0"/>
        <v>50.594304644390917</v>
      </c>
      <c r="G19">
        <f>30</f>
        <v>30</v>
      </c>
      <c r="H19">
        <f t="shared" si="1"/>
        <v>50.59</v>
      </c>
      <c r="I19">
        <f t="shared" si="2"/>
        <v>60.23</v>
      </c>
      <c r="L19">
        <v>674.17000000000007</v>
      </c>
      <c r="M19">
        <f t="shared" si="3"/>
        <v>39.747956484021124</v>
      </c>
    </row>
    <row r="20" spans="2:21">
      <c r="B20" s="16" t="s">
        <v>199</v>
      </c>
      <c r="C20">
        <v>10.818138446812579</v>
      </c>
      <c r="D20">
        <v>418.47862629750011</v>
      </c>
      <c r="E20">
        <f t="shared" si="0"/>
        <v>38.683053314112399</v>
      </c>
      <c r="G20">
        <f>30</f>
        <v>30</v>
      </c>
      <c r="H20">
        <f t="shared" si="1"/>
        <v>38.68</v>
      </c>
      <c r="I20">
        <f t="shared" si="2"/>
        <v>46.05</v>
      </c>
      <c r="L20">
        <v>477.21793135507897</v>
      </c>
      <c r="M20">
        <f t="shared" si="3"/>
        <v>44.112758743227666</v>
      </c>
    </row>
    <row r="21" spans="2:21">
      <c r="B21" s="16" t="s">
        <v>200</v>
      </c>
      <c r="C21">
        <v>21.120938701200551</v>
      </c>
      <c r="D21">
        <v>360.35828344499998</v>
      </c>
      <c r="E21">
        <f t="shared" si="0"/>
        <v>17.061660399805838</v>
      </c>
      <c r="G21">
        <f>30</f>
        <v>30</v>
      </c>
      <c r="H21">
        <f t="shared" si="1"/>
        <v>38</v>
      </c>
      <c r="I21">
        <f t="shared" si="2"/>
        <v>45</v>
      </c>
      <c r="L21">
        <v>494.98425345929928</v>
      </c>
      <c r="M21">
        <f t="shared" si="3"/>
        <v>23.43571279960031</v>
      </c>
    </row>
    <row r="22" spans="2:21">
      <c r="B22" s="16" t="s">
        <v>201</v>
      </c>
      <c r="C22">
        <v>5.5456714081632201</v>
      </c>
      <c r="D22">
        <v>150.71732736000001</v>
      </c>
      <c r="E22">
        <f t="shared" si="0"/>
        <v>27.177471629160056</v>
      </c>
      <c r="G22">
        <f>30</f>
        <v>30</v>
      </c>
      <c r="H22">
        <f t="shared" si="1"/>
        <v>38</v>
      </c>
      <c r="I22">
        <f t="shared" si="2"/>
        <v>45</v>
      </c>
      <c r="L22">
        <v>152.85000000000011</v>
      </c>
      <c r="M22">
        <f t="shared" si="3"/>
        <v>27.562036902331634</v>
      </c>
    </row>
    <row r="23" spans="2:21">
      <c r="B23" s="16" t="s">
        <v>202</v>
      </c>
      <c r="C23">
        <v>2.0684634086362381</v>
      </c>
      <c r="D23">
        <v>63.288987518899987</v>
      </c>
      <c r="E23">
        <f t="shared" si="0"/>
        <v>30.59710278395843</v>
      </c>
      <c r="G23">
        <f>30</f>
        <v>30</v>
      </c>
      <c r="H23">
        <f t="shared" si="1"/>
        <v>38</v>
      </c>
      <c r="I23">
        <f t="shared" si="2"/>
        <v>45</v>
      </c>
      <c r="L23">
        <v>71.547282778462602</v>
      </c>
      <c r="M23">
        <f t="shared" si="3"/>
        <v>34.589581077305375</v>
      </c>
    </row>
    <row r="24" spans="2:21">
      <c r="B24" s="16" t="s">
        <v>203</v>
      </c>
      <c r="C24">
        <v>9.7925302959382741</v>
      </c>
      <c r="D24">
        <v>469.74331347510002</v>
      </c>
      <c r="E24">
        <f t="shared" si="0"/>
        <v>47.969554270354337</v>
      </c>
      <c r="G24">
        <f>30</f>
        <v>30</v>
      </c>
      <c r="H24">
        <f t="shared" si="1"/>
        <v>47.97</v>
      </c>
      <c r="I24">
        <f t="shared" si="2"/>
        <v>57.11</v>
      </c>
      <c r="L24">
        <v>402.90630967494718</v>
      </c>
      <c r="M24">
        <f t="shared" si="3"/>
        <v>41.144249494133689</v>
      </c>
    </row>
    <row r="26" spans="2:21">
      <c r="B26" s="32" t="s">
        <v>73</v>
      </c>
      <c r="C26">
        <v>64.457200999999998</v>
      </c>
      <c r="D26">
        <v>2564.24658</v>
      </c>
      <c r="E26">
        <f t="shared" ref="E26:E31" si="4">D26/C26</f>
        <v>39.782158396856232</v>
      </c>
      <c r="G26">
        <f>30</f>
        <v>30</v>
      </c>
      <c r="H26">
        <f t="shared" ref="H26:H31" si="5">ROUND(IF($E26&lt;38,38,$E26),2)</f>
        <v>39.78</v>
      </c>
      <c r="I26">
        <f t="shared" ref="I26:I31" si="6">IF(E26*$AB$4&lt;45,45,ROUND(E26*$AB$4,2))</f>
        <v>47.36</v>
      </c>
      <c r="L26">
        <v>2619.0035657355102</v>
      </c>
      <c r="M26">
        <f t="shared" ref="M26:M31" si="7">L26/C26</f>
        <v>40.631667604299331</v>
      </c>
      <c r="S26">
        <v>30</v>
      </c>
      <c r="T26">
        <v>40.6</v>
      </c>
      <c r="U26">
        <v>47</v>
      </c>
    </row>
    <row r="27" spans="2:21">
      <c r="B27" s="32" t="s">
        <v>74</v>
      </c>
      <c r="C27">
        <v>81.707789000000005</v>
      </c>
      <c r="D27">
        <v>3492.7593876000001</v>
      </c>
      <c r="E27">
        <f t="shared" si="4"/>
        <v>42.74695754648311</v>
      </c>
      <c r="G27">
        <f>30</f>
        <v>30</v>
      </c>
      <c r="H27">
        <f t="shared" si="5"/>
        <v>42.75</v>
      </c>
      <c r="I27">
        <f t="shared" si="6"/>
        <v>50.89</v>
      </c>
      <c r="L27">
        <v>3395.6108782888391</v>
      </c>
      <c r="M27">
        <f t="shared" si="7"/>
        <v>41.557982658040579</v>
      </c>
      <c r="S27">
        <v>30</v>
      </c>
      <c r="T27">
        <v>41.6</v>
      </c>
      <c r="U27">
        <v>49</v>
      </c>
    </row>
    <row r="28" spans="2:21">
      <c r="B28" s="32" t="s">
        <v>75</v>
      </c>
      <c r="C28">
        <v>59.504212000000003</v>
      </c>
      <c r="D28">
        <v>2357.3147454949999</v>
      </c>
      <c r="E28">
        <f t="shared" si="4"/>
        <v>39.615930809990388</v>
      </c>
      <c r="G28">
        <f>30</f>
        <v>30</v>
      </c>
      <c r="H28">
        <f t="shared" si="5"/>
        <v>39.619999999999997</v>
      </c>
      <c r="I28">
        <f t="shared" si="6"/>
        <v>47.16</v>
      </c>
      <c r="L28">
        <v>2546.9658052621739</v>
      </c>
      <c r="M28">
        <f t="shared" si="7"/>
        <v>42.803117958476179</v>
      </c>
      <c r="S28">
        <v>30</v>
      </c>
      <c r="T28">
        <v>42.81</v>
      </c>
      <c r="U28">
        <v>50</v>
      </c>
    </row>
    <row r="29" spans="2:21">
      <c r="B29" s="32" t="s">
        <v>76</v>
      </c>
      <c r="C29">
        <v>38.265226000000013</v>
      </c>
      <c r="D29">
        <v>963.9244799999999</v>
      </c>
      <c r="E29">
        <f t="shared" si="4"/>
        <v>25.190612489783796</v>
      </c>
      <c r="G29">
        <f>30</f>
        <v>30</v>
      </c>
      <c r="H29">
        <f t="shared" si="5"/>
        <v>38</v>
      </c>
      <c r="I29">
        <f t="shared" si="6"/>
        <v>45</v>
      </c>
      <c r="L29">
        <v>961.04999999999927</v>
      </c>
      <c r="M29">
        <f t="shared" si="7"/>
        <v>25.115492588492721</v>
      </c>
      <c r="S29">
        <v>30</v>
      </c>
      <c r="T29">
        <v>38</v>
      </c>
      <c r="U29">
        <v>45</v>
      </c>
    </row>
    <row r="30" spans="2:21">
      <c r="B30" s="32" t="s">
        <v>77</v>
      </c>
      <c r="C30">
        <v>46.397663999999999</v>
      </c>
      <c r="D30">
        <v>1683.7408512</v>
      </c>
      <c r="E30">
        <f t="shared" si="4"/>
        <v>36.289345325661223</v>
      </c>
      <c r="G30">
        <f>30</f>
        <v>30</v>
      </c>
      <c r="H30">
        <f t="shared" si="5"/>
        <v>38</v>
      </c>
      <c r="I30">
        <f t="shared" si="6"/>
        <v>45</v>
      </c>
      <c r="L30">
        <v>1752.579599999998</v>
      </c>
      <c r="M30">
        <f t="shared" si="7"/>
        <v>37.773013744829868</v>
      </c>
      <c r="S30">
        <v>30</v>
      </c>
      <c r="T30">
        <v>37.78</v>
      </c>
      <c r="U30">
        <v>45</v>
      </c>
    </row>
    <row r="31" spans="2:21">
      <c r="B31" s="32" t="s">
        <v>78</v>
      </c>
      <c r="C31">
        <v>65.397080000000003</v>
      </c>
      <c r="D31">
        <v>2670.6119068504399</v>
      </c>
      <c r="E31">
        <f t="shared" si="4"/>
        <v>40.836867744713373</v>
      </c>
      <c r="G31">
        <f>30</f>
        <v>30</v>
      </c>
      <c r="H31">
        <f t="shared" si="5"/>
        <v>40.840000000000003</v>
      </c>
      <c r="I31">
        <f t="shared" si="6"/>
        <v>48.62</v>
      </c>
      <c r="L31">
        <v>2215.019495132814</v>
      </c>
      <c r="M31">
        <f t="shared" si="7"/>
        <v>33.870311872224477</v>
      </c>
      <c r="S31">
        <v>30</v>
      </c>
      <c r="T31">
        <v>40</v>
      </c>
      <c r="U31">
        <v>45</v>
      </c>
    </row>
    <row r="32" spans="2:21">
      <c r="C32" s="31" t="s">
        <v>204</v>
      </c>
      <c r="D32" s="31" t="s">
        <v>205</v>
      </c>
      <c r="G32" t="s">
        <v>206</v>
      </c>
      <c r="H32" t="s">
        <v>207</v>
      </c>
      <c r="I32" t="s">
        <v>208</v>
      </c>
      <c r="L32" s="29" t="s">
        <v>209</v>
      </c>
    </row>
    <row r="33" spans="1:24">
      <c r="C33" s="31"/>
      <c r="D33" s="31"/>
      <c r="L33" s="29"/>
    </row>
    <row r="34" spans="1:24">
      <c r="A34" t="s">
        <v>480</v>
      </c>
    </row>
    <row r="35" spans="1:24">
      <c r="B35" s="97" t="s">
        <v>474</v>
      </c>
      <c r="H35" t="s">
        <v>475</v>
      </c>
    </row>
    <row r="36" spans="1:24">
      <c r="B36" s="97"/>
      <c r="K36" t="s">
        <v>64</v>
      </c>
      <c r="L36" t="s">
        <v>64</v>
      </c>
      <c r="M36" t="s">
        <v>64</v>
      </c>
      <c r="N36" t="s">
        <v>64</v>
      </c>
      <c r="P36" t="s">
        <v>65</v>
      </c>
      <c r="Q36" t="s">
        <v>65</v>
      </c>
      <c r="R36" t="s">
        <v>65</v>
      </c>
      <c r="S36" t="s">
        <v>65</v>
      </c>
      <c r="U36" t="s">
        <v>66</v>
      </c>
      <c r="V36" t="s">
        <v>66</v>
      </c>
      <c r="W36" t="s">
        <v>66</v>
      </c>
      <c r="X36" t="s">
        <v>66</v>
      </c>
    </row>
    <row r="37" spans="1:24">
      <c r="C37">
        <v>2015</v>
      </c>
      <c r="D37">
        <v>2016</v>
      </c>
      <c r="E37">
        <v>2017</v>
      </c>
      <c r="F37">
        <v>2018</v>
      </c>
      <c r="G37">
        <v>2019</v>
      </c>
      <c r="H37">
        <v>2020</v>
      </c>
      <c r="K37">
        <v>2030</v>
      </c>
      <c r="L37">
        <v>2040</v>
      </c>
      <c r="M37">
        <v>2050</v>
      </c>
      <c r="N37">
        <v>2060</v>
      </c>
      <c r="P37">
        <v>2030</v>
      </c>
      <c r="Q37">
        <v>2040</v>
      </c>
      <c r="R37">
        <v>2050</v>
      </c>
      <c r="S37">
        <v>2060</v>
      </c>
      <c r="U37">
        <v>2030</v>
      </c>
      <c r="V37">
        <v>2040</v>
      </c>
      <c r="W37">
        <v>2050</v>
      </c>
      <c r="X37">
        <v>2060</v>
      </c>
    </row>
    <row r="38" spans="1:24">
      <c r="B38" s="16" t="s">
        <v>182</v>
      </c>
      <c r="C38">
        <f>VLOOKUP(B38,$B$3:$E$31,4,FALSE)</f>
        <v>44.187309815378825</v>
      </c>
      <c r="D38">
        <f>ROUND(VLOOKUP($B38,'ODYSSEE_EU_data+calc'!$C$140:$AN$172,MATCH(Calc_2_S_Future_ResB!D$37,'ODYSSEE_EU_data+calc'!$C$105:$AL$105,0),FALSE)*$C38,1)</f>
        <v>44.2</v>
      </c>
      <c r="E38">
        <f>ROUND(VLOOKUP($B38,'ODYSSEE_EU_data+calc'!$C$140:$AN$172,MATCH(Calc_2_S_Future_ResB!E$37,'ODYSSEE_EU_data+calc'!$C$105:$AL$105,0),FALSE)*$C38,1)</f>
        <v>44.3</v>
      </c>
      <c r="F38">
        <f>ROUND(VLOOKUP($B38,'ODYSSEE_EU_data+calc'!$C$140:$AN$172,MATCH(Calc_2_S_Future_ResB!F$37,'ODYSSEE_EU_data+calc'!$C$105:$AL$105,0),FALSE)*$C38,1)</f>
        <v>44.5</v>
      </c>
      <c r="G38">
        <f>ROUND(VLOOKUP($B38,'ODYSSEE_EU_data+calc'!$C$140:$AN$172,MATCH(Calc_2_S_Future_ResB!G$37,'ODYSSEE_EU_data+calc'!$C$105:$AL$105,0),FALSE)*$C38,1)</f>
        <v>44.7</v>
      </c>
      <c r="H38">
        <f>ROUND(VLOOKUP($B38,'ODYSSEE_EU_data+calc'!$C$140:$AN$172,MATCH(Calc_2_S_Future_ResB!H$37,'ODYSSEE_EU_data+calc'!$C$105:$AL$105,0),FALSE)*$C38,1)</f>
        <v>44.9</v>
      </c>
      <c r="K38">
        <f>ROUND($H38-K$66*($H38-$N38),1)</f>
        <v>42.4</v>
      </c>
      <c r="L38">
        <f t="shared" ref="L38:M53" si="8">ROUND($H38-L$66*($H38-$N38),1)</f>
        <v>37.5</v>
      </c>
      <c r="M38">
        <f t="shared" si="8"/>
        <v>32.5</v>
      </c>
      <c r="N38">
        <v>30</v>
      </c>
      <c r="P38">
        <f>ROUND($H38-P$66*($H38-$S38),1)</f>
        <v>44.9</v>
      </c>
      <c r="Q38">
        <f t="shared" ref="Q38:R53" si="9">ROUND($H38-Q$66*($H38-$S38),1)</f>
        <v>44.9</v>
      </c>
      <c r="R38">
        <f t="shared" si="9"/>
        <v>44.9</v>
      </c>
      <c r="S38">
        <f>ROUND(IF($H38&lt;38,38,$H38),1)</f>
        <v>44.9</v>
      </c>
      <c r="U38">
        <f>ROUND($H38-U$66*($H38-$X38),1)</f>
        <v>46.2</v>
      </c>
      <c r="V38">
        <f t="shared" ref="V38:W53" si="10">ROUND($H38-V$66*($H38-$X38),1)</f>
        <v>48.8</v>
      </c>
      <c r="W38">
        <f t="shared" si="10"/>
        <v>51.3</v>
      </c>
      <c r="X38">
        <f>VLOOKUP(B38,$B$3:$I$31,8,FALSE)</f>
        <v>52.6</v>
      </c>
    </row>
    <row r="39" spans="1:24">
      <c r="B39" s="16" t="s">
        <v>183</v>
      </c>
      <c r="C39">
        <f t="shared" ref="C39:C65" si="11">VLOOKUP(B39,$B$3:$E$31,4,FALSE)</f>
        <v>36.969394943271418</v>
      </c>
      <c r="D39" s="98">
        <f>ROUND(VLOOKUP($B66,'ODYSSEE_EU_data+calc'!$C$140:$AN$172,MATCH(Calc_2_S_Future_ResB!D$37,'ODYSSEE_EU_data+calc'!$C$105:$AL$105,0),FALSE)*$C39,1)</f>
        <v>37.200000000000003</v>
      </c>
      <c r="E39" s="98">
        <f>ROUND(VLOOKUP($B66,'ODYSSEE_EU_data+calc'!$C$140:$AN$172,MATCH(Calc_2_S_Future_ResB!E$37,'ODYSSEE_EU_data+calc'!$C$105:$AL$105,0),FALSE)*$C39,1)</f>
        <v>37.299999999999997</v>
      </c>
      <c r="F39" s="98">
        <f>ROUND(VLOOKUP($B66,'ODYSSEE_EU_data+calc'!$C$140:$AN$172,MATCH(Calc_2_S_Future_ResB!F$37,'ODYSSEE_EU_data+calc'!$C$105:$AL$105,0),FALSE)*$C39,1)</f>
        <v>37.5</v>
      </c>
      <c r="G39" s="98">
        <f>ROUND(VLOOKUP($B66,'ODYSSEE_EU_data+calc'!$C$140:$AN$172,MATCH(Calc_2_S_Future_ResB!G$37,'ODYSSEE_EU_data+calc'!$C$105:$AL$105,0),FALSE)*$C39,1)</f>
        <v>37.700000000000003</v>
      </c>
      <c r="H39" s="98">
        <f>ROUND(VLOOKUP($B66,'ODYSSEE_EU_data+calc'!$C$140:$AN$172,MATCH(Calc_2_S_Future_ResB!H$37,'ODYSSEE_EU_data+calc'!$C$105:$AL$105,0),FALSE)*$C39,1)</f>
        <v>37.9</v>
      </c>
      <c r="I39" s="98" t="s">
        <v>476</v>
      </c>
      <c r="K39">
        <f t="shared" ref="K39:M65" si="12">ROUND($H39-K$66*($H39-$N39),1)</f>
        <v>36.6</v>
      </c>
      <c r="L39">
        <f t="shared" si="8"/>
        <v>34</v>
      </c>
      <c r="M39">
        <f t="shared" si="8"/>
        <v>31.3</v>
      </c>
      <c r="N39">
        <v>30</v>
      </c>
      <c r="P39">
        <f t="shared" ref="P39:R65" si="13">ROUND($H39-P$66*($H39-$S39),1)</f>
        <v>37.9</v>
      </c>
      <c r="Q39">
        <f t="shared" si="9"/>
        <v>38</v>
      </c>
      <c r="R39">
        <f t="shared" si="9"/>
        <v>38</v>
      </c>
      <c r="S39">
        <f t="shared" ref="S39:S65" si="14">ROUND(IF($H39&lt;38,38,$H39),1)</f>
        <v>38</v>
      </c>
      <c r="U39">
        <f t="shared" ref="U39:W65" si="15">ROUND($H39-U$66*($H39-$X39),1)</f>
        <v>39.1</v>
      </c>
      <c r="V39">
        <f t="shared" si="10"/>
        <v>41.5</v>
      </c>
      <c r="W39">
        <f t="shared" si="10"/>
        <v>43.8</v>
      </c>
      <c r="X39">
        <f t="shared" ref="X39:X65" si="16">VLOOKUP(B39,$B$3:$I$31,8,FALSE)</f>
        <v>45</v>
      </c>
    </row>
    <row r="40" spans="1:24">
      <c r="B40" s="16" t="s">
        <v>184</v>
      </c>
      <c r="C40">
        <f t="shared" si="11"/>
        <v>30.627997756093805</v>
      </c>
      <c r="D40">
        <f>ROUND(VLOOKUP($B40,'ODYSSEE_EU_data+calc'!$C$140:$AN$172,MATCH(Calc_2_S_Future_ResB!D$37,'ODYSSEE_EU_data+calc'!$C$105:$AL$105,0),FALSE)*$C40,1)</f>
        <v>30.8</v>
      </c>
      <c r="E40">
        <f>ROUND(VLOOKUP($B40,'ODYSSEE_EU_data+calc'!$C$140:$AN$172,MATCH(Calc_2_S_Future_ResB!E$37,'ODYSSEE_EU_data+calc'!$C$105:$AL$105,0),FALSE)*$C40,1)</f>
        <v>30.8</v>
      </c>
      <c r="F40">
        <f>ROUND(VLOOKUP($B40,'ODYSSEE_EU_data+calc'!$C$140:$AN$172,MATCH(Calc_2_S_Future_ResB!F$37,'ODYSSEE_EU_data+calc'!$C$105:$AL$105,0),FALSE)*$C40,1)</f>
        <v>30.8</v>
      </c>
      <c r="G40">
        <f>ROUND(VLOOKUP($B40,'ODYSSEE_EU_data+calc'!$C$140:$AN$172,MATCH(Calc_2_S_Future_ResB!G$37,'ODYSSEE_EU_data+calc'!$C$105:$AL$105,0),FALSE)*$C40,1)</f>
        <v>30.8</v>
      </c>
      <c r="H40">
        <f>ROUND(VLOOKUP($B40,'ODYSSEE_EU_data+calc'!$C$140:$AN$172,MATCH(Calc_2_S_Future_ResB!H$37,'ODYSSEE_EU_data+calc'!$C$105:$AL$105,0),FALSE)*$C40,1)</f>
        <v>31</v>
      </c>
      <c r="K40">
        <f t="shared" si="12"/>
        <v>30.8</v>
      </c>
      <c r="L40">
        <f t="shared" si="8"/>
        <v>30.5</v>
      </c>
      <c r="M40">
        <f t="shared" si="8"/>
        <v>30.2</v>
      </c>
      <c r="N40">
        <v>30</v>
      </c>
      <c r="P40">
        <f t="shared" si="13"/>
        <v>32.200000000000003</v>
      </c>
      <c r="Q40">
        <f t="shared" si="9"/>
        <v>34.5</v>
      </c>
      <c r="R40">
        <f t="shared" si="9"/>
        <v>36.799999999999997</v>
      </c>
      <c r="S40">
        <f t="shared" si="14"/>
        <v>38</v>
      </c>
      <c r="U40">
        <f t="shared" si="15"/>
        <v>33.299999999999997</v>
      </c>
      <c r="V40">
        <f t="shared" si="10"/>
        <v>38</v>
      </c>
      <c r="W40">
        <f t="shared" si="10"/>
        <v>42.7</v>
      </c>
      <c r="X40">
        <f t="shared" si="16"/>
        <v>45</v>
      </c>
    </row>
    <row r="41" spans="1:24">
      <c r="B41" s="16" t="s">
        <v>185</v>
      </c>
      <c r="C41">
        <f t="shared" si="11"/>
        <v>28.956559401346897</v>
      </c>
      <c r="D41">
        <f>ROUND(VLOOKUP($B41,'ODYSSEE_EU_data+calc'!$C$140:$AN$172,MATCH(Calc_2_S_Future_ResB!D$37,'ODYSSEE_EU_data+calc'!$C$105:$AL$105,0),FALSE)*$C41,1)</f>
        <v>29.5</v>
      </c>
      <c r="E41">
        <f>ROUND(VLOOKUP($B41,'ODYSSEE_EU_data+calc'!$C$140:$AN$172,MATCH(Calc_2_S_Future_ResB!E$37,'ODYSSEE_EU_data+calc'!$C$105:$AL$105,0),FALSE)*$C41,1)</f>
        <v>30</v>
      </c>
      <c r="F41">
        <f>ROUND(VLOOKUP($B41,'ODYSSEE_EU_data+calc'!$C$140:$AN$172,MATCH(Calc_2_S_Future_ResB!F$37,'ODYSSEE_EU_data+calc'!$C$105:$AL$105,0),FALSE)*$C41,1)</f>
        <v>30.6</v>
      </c>
      <c r="G41">
        <f>ROUND(VLOOKUP($B41,'ODYSSEE_EU_data+calc'!$C$140:$AN$172,MATCH(Calc_2_S_Future_ResB!G$37,'ODYSSEE_EU_data+calc'!$C$105:$AL$105,0),FALSE)*$C41,1)</f>
        <v>31.1</v>
      </c>
      <c r="H41">
        <f>ROUND(VLOOKUP($B41,'ODYSSEE_EU_data+calc'!$C$140:$AN$172,MATCH(Calc_2_S_Future_ResB!H$37,'ODYSSEE_EU_data+calc'!$C$105:$AL$105,0),FALSE)*$C41,1)</f>
        <v>31.5</v>
      </c>
      <c r="K41">
        <f t="shared" si="12"/>
        <v>31.3</v>
      </c>
      <c r="L41">
        <f t="shared" si="8"/>
        <v>30.8</v>
      </c>
      <c r="M41">
        <f t="shared" si="8"/>
        <v>30.3</v>
      </c>
      <c r="N41">
        <v>30</v>
      </c>
      <c r="P41">
        <f t="shared" si="13"/>
        <v>32.6</v>
      </c>
      <c r="Q41">
        <f t="shared" si="9"/>
        <v>34.799999999999997</v>
      </c>
      <c r="R41">
        <f t="shared" si="9"/>
        <v>36.9</v>
      </c>
      <c r="S41">
        <f t="shared" si="14"/>
        <v>38</v>
      </c>
      <c r="U41">
        <f t="shared" si="15"/>
        <v>33.799999999999997</v>
      </c>
      <c r="V41">
        <f t="shared" si="10"/>
        <v>38.299999999999997</v>
      </c>
      <c r="W41">
        <f t="shared" si="10"/>
        <v>42.8</v>
      </c>
      <c r="X41">
        <f t="shared" si="16"/>
        <v>45</v>
      </c>
    </row>
    <row r="42" spans="1:24">
      <c r="B42" s="16" t="s">
        <v>186</v>
      </c>
      <c r="C42">
        <f t="shared" si="11"/>
        <v>44.753629058205824</v>
      </c>
      <c r="D42">
        <f>ROUND(VLOOKUP($B42,'ODYSSEE_EU_data+calc'!$C$140:$AN$172,MATCH(Calc_2_S_Future_ResB!D$37,'ODYSSEE_EU_data+calc'!$C$105:$AL$105,0),FALSE)*$C42,1)</f>
        <v>45.1</v>
      </c>
      <c r="E42">
        <f>ROUND(VLOOKUP($B42,'ODYSSEE_EU_data+calc'!$C$140:$AN$172,MATCH(Calc_2_S_Future_ResB!E$37,'ODYSSEE_EU_data+calc'!$C$105:$AL$105,0),FALSE)*$C42,1)</f>
        <v>45.4</v>
      </c>
      <c r="F42">
        <f>ROUND(VLOOKUP($B42,'ODYSSEE_EU_data+calc'!$C$140:$AN$172,MATCH(Calc_2_S_Future_ResB!F$37,'ODYSSEE_EU_data+calc'!$C$105:$AL$105,0),FALSE)*$C42,1)</f>
        <v>45.4</v>
      </c>
      <c r="G42">
        <f>ROUND(VLOOKUP($B42,'ODYSSEE_EU_data+calc'!$C$140:$AN$172,MATCH(Calc_2_S_Future_ResB!G$37,'ODYSSEE_EU_data+calc'!$C$105:$AL$105,0),FALSE)*$C42,1)</f>
        <v>45.4</v>
      </c>
      <c r="H42">
        <f>ROUND(VLOOKUP($B42,'ODYSSEE_EU_data+calc'!$C$140:$AN$172,MATCH(Calc_2_S_Future_ResB!H$37,'ODYSSEE_EU_data+calc'!$C$105:$AL$105,0),FALSE)*$C42,1)</f>
        <v>45.6</v>
      </c>
      <c r="K42">
        <f t="shared" si="12"/>
        <v>43</v>
      </c>
      <c r="L42">
        <f t="shared" si="8"/>
        <v>37.799999999999997</v>
      </c>
      <c r="M42">
        <f t="shared" si="8"/>
        <v>32.6</v>
      </c>
      <c r="N42">
        <v>30</v>
      </c>
      <c r="P42">
        <f t="shared" si="13"/>
        <v>45.6</v>
      </c>
      <c r="Q42">
        <f t="shared" si="9"/>
        <v>45.6</v>
      </c>
      <c r="R42">
        <f t="shared" si="9"/>
        <v>45.6</v>
      </c>
      <c r="S42">
        <f t="shared" si="14"/>
        <v>45.6</v>
      </c>
      <c r="U42">
        <f t="shared" si="15"/>
        <v>46.9</v>
      </c>
      <c r="V42">
        <f t="shared" si="10"/>
        <v>49.4</v>
      </c>
      <c r="W42">
        <f t="shared" si="10"/>
        <v>52</v>
      </c>
      <c r="X42">
        <f t="shared" si="16"/>
        <v>53.28</v>
      </c>
    </row>
    <row r="43" spans="1:24">
      <c r="B43" s="16" t="s">
        <v>187</v>
      </c>
      <c r="C43">
        <f t="shared" si="11"/>
        <v>31.340502472069911</v>
      </c>
      <c r="D43">
        <f>ROUND(VLOOKUP($B43,'ODYSSEE_EU_data+calc'!$C$140:$AN$172,MATCH(Calc_2_S_Future_ResB!D$37,'ODYSSEE_EU_data+calc'!$C$105:$AL$105,0),FALSE)*$C43,1)</f>
        <v>31.9</v>
      </c>
      <c r="E43">
        <f>ROUND(VLOOKUP($B43,'ODYSSEE_EU_data+calc'!$C$140:$AN$172,MATCH(Calc_2_S_Future_ResB!E$37,'ODYSSEE_EU_data+calc'!$C$105:$AL$105,0),FALSE)*$C43,1)</f>
        <v>32.1</v>
      </c>
      <c r="F43">
        <f>ROUND(VLOOKUP($B43,'ODYSSEE_EU_data+calc'!$C$140:$AN$172,MATCH(Calc_2_S_Future_ResB!F$37,'ODYSSEE_EU_data+calc'!$C$105:$AL$105,0),FALSE)*$C43,1)</f>
        <v>32.4</v>
      </c>
      <c r="G43">
        <f>ROUND(VLOOKUP($B43,'ODYSSEE_EU_data+calc'!$C$140:$AN$172,MATCH(Calc_2_S_Future_ResB!G$37,'ODYSSEE_EU_data+calc'!$C$105:$AL$105,0),FALSE)*$C43,1)</f>
        <v>32.700000000000003</v>
      </c>
      <c r="H43">
        <f>ROUND(VLOOKUP($B43,'ODYSSEE_EU_data+calc'!$C$140:$AN$172,MATCH(Calc_2_S_Future_ResB!H$37,'ODYSSEE_EU_data+calc'!$C$105:$AL$105,0),FALSE)*$C43,1)</f>
        <v>32.9</v>
      </c>
      <c r="K43">
        <f t="shared" si="12"/>
        <v>32.4</v>
      </c>
      <c r="L43">
        <f t="shared" si="8"/>
        <v>31.5</v>
      </c>
      <c r="M43">
        <f t="shared" si="8"/>
        <v>30.5</v>
      </c>
      <c r="N43">
        <v>30</v>
      </c>
      <c r="P43">
        <f t="shared" si="13"/>
        <v>33.799999999999997</v>
      </c>
      <c r="Q43">
        <f t="shared" si="9"/>
        <v>35.5</v>
      </c>
      <c r="R43">
        <f t="shared" si="9"/>
        <v>37.200000000000003</v>
      </c>
      <c r="S43">
        <f t="shared" si="14"/>
        <v>38</v>
      </c>
      <c r="U43">
        <f t="shared" si="15"/>
        <v>34.9</v>
      </c>
      <c r="V43">
        <f t="shared" si="10"/>
        <v>39</v>
      </c>
      <c r="W43">
        <f t="shared" si="10"/>
        <v>43</v>
      </c>
      <c r="X43">
        <f t="shared" si="16"/>
        <v>45</v>
      </c>
    </row>
    <row r="44" spans="1:24">
      <c r="B44" s="16" t="s">
        <v>188</v>
      </c>
      <c r="C44">
        <f t="shared" si="11"/>
        <v>57.425805877478972</v>
      </c>
      <c r="D44">
        <f>ROUND(VLOOKUP($B44,'ODYSSEE_EU_data+calc'!$C$140:$AN$172,MATCH(Calc_2_S_Future_ResB!D$37,'ODYSSEE_EU_data+calc'!$C$105:$AL$105,0),FALSE)*$C44,1)</f>
        <v>57.3</v>
      </c>
      <c r="E44">
        <f>ROUND(VLOOKUP($B44,'ODYSSEE_EU_data+calc'!$C$140:$AN$172,MATCH(Calc_2_S_Future_ResB!E$37,'ODYSSEE_EU_data+calc'!$C$105:$AL$105,0),FALSE)*$C44,1)</f>
        <v>57.3</v>
      </c>
      <c r="F44">
        <f>ROUND(VLOOKUP($B44,'ODYSSEE_EU_data+calc'!$C$140:$AN$172,MATCH(Calc_2_S_Future_ResB!F$37,'ODYSSEE_EU_data+calc'!$C$105:$AL$105,0),FALSE)*$C44,1)</f>
        <v>57.2</v>
      </c>
      <c r="G44">
        <f>ROUND(VLOOKUP($B44,'ODYSSEE_EU_data+calc'!$C$140:$AN$172,MATCH(Calc_2_S_Future_ResB!G$37,'ODYSSEE_EU_data+calc'!$C$105:$AL$105,0),FALSE)*$C44,1)</f>
        <v>57.5</v>
      </c>
      <c r="H44">
        <f>ROUND(VLOOKUP($B44,'ODYSSEE_EU_data+calc'!$C$140:$AN$172,MATCH(Calc_2_S_Future_ResB!H$37,'ODYSSEE_EU_data+calc'!$C$105:$AL$105,0),FALSE)*$C44,1)</f>
        <v>58</v>
      </c>
      <c r="K44">
        <f t="shared" si="12"/>
        <v>53.3</v>
      </c>
      <c r="L44">
        <f t="shared" si="8"/>
        <v>44</v>
      </c>
      <c r="M44">
        <f t="shared" si="8"/>
        <v>34.700000000000003</v>
      </c>
      <c r="N44">
        <v>30</v>
      </c>
      <c r="P44">
        <f t="shared" si="13"/>
        <v>58</v>
      </c>
      <c r="Q44">
        <f t="shared" si="9"/>
        <v>58</v>
      </c>
      <c r="R44">
        <f t="shared" si="9"/>
        <v>58</v>
      </c>
      <c r="S44">
        <f t="shared" si="14"/>
        <v>58</v>
      </c>
      <c r="U44">
        <f t="shared" si="15"/>
        <v>59.7</v>
      </c>
      <c r="V44">
        <f t="shared" si="10"/>
        <v>63.2</v>
      </c>
      <c r="W44">
        <f t="shared" si="10"/>
        <v>66.599999999999994</v>
      </c>
      <c r="X44">
        <f t="shared" si="16"/>
        <v>68.36</v>
      </c>
    </row>
    <row r="45" spans="1:24">
      <c r="B45" s="16" t="s">
        <v>189</v>
      </c>
      <c r="C45">
        <f t="shared" si="11"/>
        <v>30.036018349664882</v>
      </c>
      <c r="D45">
        <f>ROUND(VLOOKUP($B45,'ODYSSEE_EU_data+calc'!$C$140:$AN$172,MATCH(Calc_2_S_Future_ResB!D$37,'ODYSSEE_EU_data+calc'!$C$105:$AL$105,0),FALSE)*$C45,1)</f>
        <v>30.4</v>
      </c>
      <c r="E45">
        <f>ROUND(VLOOKUP($B45,'ODYSSEE_EU_data+calc'!$C$140:$AN$172,MATCH(Calc_2_S_Future_ResB!E$37,'ODYSSEE_EU_data+calc'!$C$105:$AL$105,0),FALSE)*$C45,1)</f>
        <v>31.1</v>
      </c>
      <c r="F45">
        <f>ROUND(VLOOKUP($B45,'ODYSSEE_EU_data+calc'!$C$140:$AN$172,MATCH(Calc_2_S_Future_ResB!F$37,'ODYSSEE_EU_data+calc'!$C$105:$AL$105,0),FALSE)*$C45,1)</f>
        <v>30.9</v>
      </c>
      <c r="G45">
        <f>ROUND(VLOOKUP($B45,'ODYSSEE_EU_data+calc'!$C$140:$AN$172,MATCH(Calc_2_S_Future_ResB!G$37,'ODYSSEE_EU_data+calc'!$C$105:$AL$105,0),FALSE)*$C45,1)</f>
        <v>31.7</v>
      </c>
      <c r="H45">
        <f>ROUND(VLOOKUP($B45,'ODYSSEE_EU_data+calc'!$C$140:$AN$172,MATCH(Calc_2_S_Future_ResB!H$37,'ODYSSEE_EU_data+calc'!$C$105:$AL$105,0),FALSE)*$C45,1)</f>
        <v>32.1</v>
      </c>
      <c r="K45">
        <f t="shared" si="12"/>
        <v>31.8</v>
      </c>
      <c r="L45">
        <f t="shared" si="8"/>
        <v>31.1</v>
      </c>
      <c r="M45">
        <f t="shared" si="8"/>
        <v>30.4</v>
      </c>
      <c r="N45">
        <v>30</v>
      </c>
      <c r="P45">
        <f t="shared" si="13"/>
        <v>33.1</v>
      </c>
      <c r="Q45">
        <f t="shared" si="9"/>
        <v>35.1</v>
      </c>
      <c r="R45">
        <f t="shared" si="9"/>
        <v>37</v>
      </c>
      <c r="S45">
        <f t="shared" si="14"/>
        <v>38</v>
      </c>
      <c r="U45">
        <f t="shared" si="15"/>
        <v>34.299999999999997</v>
      </c>
      <c r="V45">
        <f t="shared" si="10"/>
        <v>38.6</v>
      </c>
      <c r="W45">
        <f t="shared" si="10"/>
        <v>42.9</v>
      </c>
      <c r="X45">
        <f t="shared" si="16"/>
        <v>45</v>
      </c>
    </row>
    <row r="46" spans="1:24">
      <c r="B46" s="16" t="s">
        <v>190</v>
      </c>
      <c r="C46">
        <f t="shared" si="11"/>
        <v>51.837984983116108</v>
      </c>
      <c r="D46">
        <f>ROUND(VLOOKUP($B46,'ODYSSEE_EU_data+calc'!$C$140:$AN$172,MATCH(Calc_2_S_Future_ResB!D$37,'ODYSSEE_EU_data+calc'!$C$105:$AL$105,0),FALSE)*$C46,1)</f>
        <v>52.2</v>
      </c>
      <c r="E46">
        <f>ROUND(VLOOKUP($B46,'ODYSSEE_EU_data+calc'!$C$140:$AN$172,MATCH(Calc_2_S_Future_ResB!E$37,'ODYSSEE_EU_data+calc'!$C$105:$AL$105,0),FALSE)*$C46,1)</f>
        <v>52.7</v>
      </c>
      <c r="F46">
        <f>ROUND(VLOOKUP($B46,'ODYSSEE_EU_data+calc'!$C$140:$AN$172,MATCH(Calc_2_S_Future_ResB!F$37,'ODYSSEE_EU_data+calc'!$C$105:$AL$105,0),FALSE)*$C46,1)</f>
        <v>53.3</v>
      </c>
      <c r="G46">
        <f>ROUND(VLOOKUP($B46,'ODYSSEE_EU_data+calc'!$C$140:$AN$172,MATCH(Calc_2_S_Future_ResB!G$37,'ODYSSEE_EU_data+calc'!$C$105:$AL$105,0),FALSE)*$C46,1)</f>
        <v>53.9</v>
      </c>
      <c r="H46">
        <f>ROUND(VLOOKUP($B46,'ODYSSEE_EU_data+calc'!$C$140:$AN$172,MATCH(Calc_2_S_Future_ResB!H$37,'ODYSSEE_EU_data+calc'!$C$105:$AL$105,0),FALSE)*$C46,1)</f>
        <v>54.4</v>
      </c>
      <c r="K46">
        <f t="shared" si="12"/>
        <v>50.3</v>
      </c>
      <c r="L46">
        <f t="shared" si="8"/>
        <v>42.2</v>
      </c>
      <c r="M46">
        <f t="shared" si="8"/>
        <v>34.1</v>
      </c>
      <c r="N46">
        <v>30</v>
      </c>
      <c r="P46">
        <f t="shared" si="13"/>
        <v>54.4</v>
      </c>
      <c r="Q46">
        <f t="shared" si="9"/>
        <v>54.4</v>
      </c>
      <c r="R46">
        <f t="shared" si="9"/>
        <v>54.4</v>
      </c>
      <c r="S46">
        <f t="shared" si="14"/>
        <v>54.4</v>
      </c>
      <c r="U46">
        <f t="shared" si="15"/>
        <v>55.6</v>
      </c>
      <c r="V46">
        <f t="shared" si="10"/>
        <v>58.1</v>
      </c>
      <c r="W46">
        <f t="shared" si="10"/>
        <v>60.5</v>
      </c>
      <c r="X46">
        <f t="shared" si="16"/>
        <v>61.71</v>
      </c>
    </row>
    <row r="47" spans="1:24">
      <c r="B47" s="16" t="s">
        <v>191</v>
      </c>
      <c r="C47">
        <f t="shared" si="11"/>
        <v>31.862741532350302</v>
      </c>
      <c r="D47">
        <f>ROUND(VLOOKUP($B47,'ODYSSEE_EU_data+calc'!$C$140:$AN$172,MATCH(Calc_2_S_Future_ResB!D$37,'ODYSSEE_EU_data+calc'!$C$105:$AL$105,0),FALSE)*$C47,1)</f>
        <v>32.1</v>
      </c>
      <c r="E47">
        <f>ROUND(VLOOKUP($B47,'ODYSSEE_EU_data+calc'!$C$140:$AN$172,MATCH(Calc_2_S_Future_ResB!E$37,'ODYSSEE_EU_data+calc'!$C$105:$AL$105,0),FALSE)*$C47,1)</f>
        <v>32.200000000000003</v>
      </c>
      <c r="F47">
        <f>ROUND(VLOOKUP($B47,'ODYSSEE_EU_data+calc'!$C$140:$AN$172,MATCH(Calc_2_S_Future_ResB!F$37,'ODYSSEE_EU_data+calc'!$C$105:$AL$105,0),FALSE)*$C47,1)</f>
        <v>32.4</v>
      </c>
      <c r="G47">
        <f>ROUND(VLOOKUP($B47,'ODYSSEE_EU_data+calc'!$C$140:$AN$172,MATCH(Calc_2_S_Future_ResB!G$37,'ODYSSEE_EU_data+calc'!$C$105:$AL$105,0),FALSE)*$C47,1)</f>
        <v>32.5</v>
      </c>
      <c r="H47">
        <f>ROUND(VLOOKUP($B47,'ODYSSEE_EU_data+calc'!$C$140:$AN$172,MATCH(Calc_2_S_Future_ResB!H$37,'ODYSSEE_EU_data+calc'!$C$105:$AL$105,0),FALSE)*$C47,1)</f>
        <v>32.6</v>
      </c>
      <c r="K47">
        <f t="shared" si="12"/>
        <v>32.200000000000003</v>
      </c>
      <c r="L47">
        <f t="shared" si="8"/>
        <v>31.3</v>
      </c>
      <c r="M47">
        <f t="shared" si="8"/>
        <v>30.4</v>
      </c>
      <c r="N47">
        <v>30</v>
      </c>
      <c r="P47">
        <f t="shared" si="13"/>
        <v>33.5</v>
      </c>
      <c r="Q47">
        <f t="shared" si="9"/>
        <v>35.299999999999997</v>
      </c>
      <c r="R47">
        <f t="shared" si="9"/>
        <v>37.1</v>
      </c>
      <c r="S47">
        <f t="shared" si="14"/>
        <v>38</v>
      </c>
      <c r="U47">
        <f t="shared" si="15"/>
        <v>34.700000000000003</v>
      </c>
      <c r="V47">
        <f t="shared" si="10"/>
        <v>38.799999999999997</v>
      </c>
      <c r="W47">
        <f t="shared" si="10"/>
        <v>42.9</v>
      </c>
      <c r="X47">
        <f t="shared" si="16"/>
        <v>45</v>
      </c>
    </row>
    <row r="48" spans="1:24">
      <c r="B48" s="16" t="s">
        <v>192</v>
      </c>
      <c r="C48">
        <f t="shared" si="11"/>
        <v>31.448125793873277</v>
      </c>
      <c r="D48">
        <f>ROUND(VLOOKUP($B48,'ODYSSEE_EU_data+calc'!$C$140:$AN$172,MATCH(Calc_2_S_Future_ResB!D$37,'ODYSSEE_EU_data+calc'!$C$105:$AL$105,0),FALSE)*$C48,1)</f>
        <v>32.1</v>
      </c>
      <c r="E48">
        <f>ROUND(VLOOKUP($B48,'ODYSSEE_EU_data+calc'!$C$140:$AN$172,MATCH(Calc_2_S_Future_ResB!E$37,'ODYSSEE_EU_data+calc'!$C$105:$AL$105,0),FALSE)*$C48,1)</f>
        <v>32.299999999999997</v>
      </c>
      <c r="F48">
        <f>ROUND(VLOOKUP($B48,'ODYSSEE_EU_data+calc'!$C$140:$AN$172,MATCH(Calc_2_S_Future_ResB!F$37,'ODYSSEE_EU_data+calc'!$C$105:$AL$105,0),FALSE)*$C48,1)</f>
        <v>32.4</v>
      </c>
      <c r="G48">
        <f>ROUND(VLOOKUP($B48,'ODYSSEE_EU_data+calc'!$C$140:$AN$172,MATCH(Calc_2_S_Future_ResB!G$37,'ODYSSEE_EU_data+calc'!$C$105:$AL$105,0),FALSE)*$C48,1)</f>
        <v>32.6</v>
      </c>
      <c r="H48">
        <f>ROUND(VLOOKUP($B48,'ODYSSEE_EU_data+calc'!$C$140:$AN$172,MATCH(Calc_2_S_Future_ResB!H$37,'ODYSSEE_EU_data+calc'!$C$105:$AL$105,0),FALSE)*$C48,1)</f>
        <v>33.1</v>
      </c>
      <c r="K48">
        <f t="shared" si="12"/>
        <v>32.6</v>
      </c>
      <c r="L48">
        <f t="shared" si="8"/>
        <v>31.6</v>
      </c>
      <c r="M48">
        <f t="shared" si="8"/>
        <v>30.5</v>
      </c>
      <c r="N48">
        <v>30</v>
      </c>
      <c r="P48">
        <f t="shared" si="13"/>
        <v>33.9</v>
      </c>
      <c r="Q48">
        <f t="shared" si="9"/>
        <v>35.6</v>
      </c>
      <c r="R48">
        <f t="shared" si="9"/>
        <v>37.200000000000003</v>
      </c>
      <c r="S48">
        <f t="shared" si="14"/>
        <v>38</v>
      </c>
      <c r="U48">
        <f t="shared" si="15"/>
        <v>35.1</v>
      </c>
      <c r="V48">
        <f t="shared" si="10"/>
        <v>39.1</v>
      </c>
      <c r="W48">
        <f t="shared" si="10"/>
        <v>43</v>
      </c>
      <c r="X48">
        <f t="shared" si="16"/>
        <v>45</v>
      </c>
    </row>
    <row r="49" spans="2:24">
      <c r="B49" s="16" t="s">
        <v>193</v>
      </c>
      <c r="C49">
        <f t="shared" si="11"/>
        <v>43.455137053761682</v>
      </c>
      <c r="D49">
        <f>ROUND(VLOOKUP($B49,'ODYSSEE_EU_data+calc'!$C$140:$AN$172,MATCH(Calc_2_S_Future_ResB!D$37,'ODYSSEE_EU_data+calc'!$C$105:$AL$105,0),FALSE)*$C49,1)</f>
        <v>43.4</v>
      </c>
      <c r="E49">
        <f>ROUND(VLOOKUP($B49,'ODYSSEE_EU_data+calc'!$C$140:$AN$172,MATCH(Calc_2_S_Future_ResB!E$37,'ODYSSEE_EU_data+calc'!$C$105:$AL$105,0),FALSE)*$C49,1)</f>
        <v>43.3</v>
      </c>
      <c r="F49">
        <f>ROUND(VLOOKUP($B49,'ODYSSEE_EU_data+calc'!$C$140:$AN$172,MATCH(Calc_2_S_Future_ResB!F$37,'ODYSSEE_EU_data+calc'!$C$105:$AL$105,0),FALSE)*$C49,1)</f>
        <v>43.4</v>
      </c>
      <c r="G49">
        <f>ROUND(VLOOKUP($B49,'ODYSSEE_EU_data+calc'!$C$140:$AN$172,MATCH(Calc_2_S_Future_ResB!G$37,'ODYSSEE_EU_data+calc'!$C$105:$AL$105,0),FALSE)*$C49,1)</f>
        <v>43.4</v>
      </c>
      <c r="H49">
        <f>ROUND(VLOOKUP($B49,'ODYSSEE_EU_data+calc'!$C$140:$AN$172,MATCH(Calc_2_S_Future_ResB!H$37,'ODYSSEE_EU_data+calc'!$C$105:$AL$105,0),FALSE)*$C49,1)</f>
        <v>43.5</v>
      </c>
      <c r="K49">
        <f t="shared" si="12"/>
        <v>41.3</v>
      </c>
      <c r="L49">
        <f t="shared" si="8"/>
        <v>36.799999999999997</v>
      </c>
      <c r="M49">
        <f t="shared" si="8"/>
        <v>32.299999999999997</v>
      </c>
      <c r="N49">
        <v>30</v>
      </c>
      <c r="P49">
        <f t="shared" si="13"/>
        <v>43.5</v>
      </c>
      <c r="Q49">
        <f t="shared" si="9"/>
        <v>43.5</v>
      </c>
      <c r="R49">
        <f t="shared" si="9"/>
        <v>43.5</v>
      </c>
      <c r="S49">
        <f t="shared" si="14"/>
        <v>43.5</v>
      </c>
      <c r="U49">
        <f t="shared" si="15"/>
        <v>44.9</v>
      </c>
      <c r="V49">
        <f t="shared" si="10"/>
        <v>47.6</v>
      </c>
      <c r="W49">
        <f t="shared" si="10"/>
        <v>50.4</v>
      </c>
      <c r="X49">
        <f t="shared" si="16"/>
        <v>51.73</v>
      </c>
    </row>
    <row r="50" spans="2:24">
      <c r="B50" s="16" t="s">
        <v>194</v>
      </c>
      <c r="C50">
        <f t="shared" si="11"/>
        <v>25.328817430598033</v>
      </c>
      <c r="D50">
        <f>ROUND(VLOOKUP($B50,'ODYSSEE_EU_data+calc'!$C$140:$AN$172,MATCH(Calc_2_S_Future_ResB!D$37,'ODYSSEE_EU_data+calc'!$C$105:$AL$105,0),FALSE)*$C50,1)</f>
        <v>25.6</v>
      </c>
      <c r="E50">
        <f>ROUND(VLOOKUP($B50,'ODYSSEE_EU_data+calc'!$C$140:$AN$172,MATCH(Calc_2_S_Future_ResB!E$37,'ODYSSEE_EU_data+calc'!$C$105:$AL$105,0),FALSE)*$C50,1)</f>
        <v>26</v>
      </c>
      <c r="F50">
        <f>ROUND(VLOOKUP($B50,'ODYSSEE_EU_data+calc'!$C$140:$AN$172,MATCH(Calc_2_S_Future_ResB!F$37,'ODYSSEE_EU_data+calc'!$C$105:$AL$105,0),FALSE)*$C50,1)</f>
        <v>26.4</v>
      </c>
      <c r="G50">
        <f>ROUND(VLOOKUP($B50,'ODYSSEE_EU_data+calc'!$C$140:$AN$172,MATCH(Calc_2_S_Future_ResB!G$37,'ODYSSEE_EU_data+calc'!$C$105:$AL$105,0),FALSE)*$C50,1)</f>
        <v>27</v>
      </c>
      <c r="H50">
        <f>ROUND(VLOOKUP($B50,'ODYSSEE_EU_data+calc'!$C$140:$AN$172,MATCH(Calc_2_S_Future_ResB!H$37,'ODYSSEE_EU_data+calc'!$C$105:$AL$105,0),FALSE)*$C50,1)</f>
        <v>27.5</v>
      </c>
      <c r="K50">
        <f t="shared" si="12"/>
        <v>27.9</v>
      </c>
      <c r="L50">
        <f t="shared" si="8"/>
        <v>28.8</v>
      </c>
      <c r="M50">
        <f t="shared" si="8"/>
        <v>29.6</v>
      </c>
      <c r="N50">
        <v>30</v>
      </c>
      <c r="P50">
        <f t="shared" si="13"/>
        <v>29.3</v>
      </c>
      <c r="Q50">
        <f t="shared" si="9"/>
        <v>32.799999999999997</v>
      </c>
      <c r="R50">
        <f t="shared" si="9"/>
        <v>36.299999999999997</v>
      </c>
      <c r="S50">
        <f t="shared" si="14"/>
        <v>38</v>
      </c>
      <c r="U50">
        <f t="shared" si="15"/>
        <v>30.4</v>
      </c>
      <c r="V50">
        <f t="shared" si="10"/>
        <v>36.299999999999997</v>
      </c>
      <c r="W50">
        <f t="shared" si="10"/>
        <v>42.1</v>
      </c>
      <c r="X50">
        <f t="shared" si="16"/>
        <v>45</v>
      </c>
    </row>
    <row r="51" spans="2:24">
      <c r="B51" s="16" t="s">
        <v>195</v>
      </c>
      <c r="C51">
        <f t="shared" si="11"/>
        <v>29.348454380465007</v>
      </c>
      <c r="D51">
        <f>ROUND(VLOOKUP($B51,'ODYSSEE_EU_data+calc'!$C$140:$AN$172,MATCH(Calc_2_S_Future_ResB!D$37,'ODYSSEE_EU_data+calc'!$C$105:$AL$105,0),FALSE)*$C51,1)</f>
        <v>30.2</v>
      </c>
      <c r="E51">
        <f>ROUND(VLOOKUP($B51,'ODYSSEE_EU_data+calc'!$C$140:$AN$172,MATCH(Calc_2_S_Future_ResB!E$37,'ODYSSEE_EU_data+calc'!$C$105:$AL$105,0),FALSE)*$C51,1)</f>
        <v>31.6</v>
      </c>
      <c r="F51">
        <f>ROUND(VLOOKUP($B51,'ODYSSEE_EU_data+calc'!$C$140:$AN$172,MATCH(Calc_2_S_Future_ResB!F$37,'ODYSSEE_EU_data+calc'!$C$105:$AL$105,0),FALSE)*$C51,1)</f>
        <v>32.4</v>
      </c>
      <c r="G51">
        <f>ROUND(VLOOKUP($B51,'ODYSSEE_EU_data+calc'!$C$140:$AN$172,MATCH(Calc_2_S_Future_ResB!G$37,'ODYSSEE_EU_data+calc'!$C$105:$AL$105,0),FALSE)*$C51,1)</f>
        <v>33.5</v>
      </c>
      <c r="H51">
        <f>ROUND(VLOOKUP($B51,'ODYSSEE_EU_data+calc'!$C$140:$AN$172,MATCH(Calc_2_S_Future_ResB!H$37,'ODYSSEE_EU_data+calc'!$C$105:$AL$105,0),FALSE)*$C51,1)</f>
        <v>34</v>
      </c>
      <c r="K51">
        <f t="shared" si="12"/>
        <v>33.299999999999997</v>
      </c>
      <c r="L51">
        <f t="shared" si="8"/>
        <v>32</v>
      </c>
      <c r="M51">
        <f t="shared" si="8"/>
        <v>30.7</v>
      </c>
      <c r="N51">
        <v>30</v>
      </c>
      <c r="P51">
        <f t="shared" si="13"/>
        <v>34.700000000000003</v>
      </c>
      <c r="Q51">
        <f t="shared" si="9"/>
        <v>36</v>
      </c>
      <c r="R51">
        <f t="shared" si="9"/>
        <v>37.299999999999997</v>
      </c>
      <c r="S51">
        <f t="shared" si="14"/>
        <v>38</v>
      </c>
      <c r="U51">
        <f t="shared" si="15"/>
        <v>35.799999999999997</v>
      </c>
      <c r="V51">
        <f t="shared" si="10"/>
        <v>39.5</v>
      </c>
      <c r="W51">
        <f t="shared" si="10"/>
        <v>43.2</v>
      </c>
      <c r="X51">
        <f t="shared" si="16"/>
        <v>45</v>
      </c>
    </row>
    <row r="52" spans="2:24">
      <c r="B52" s="16" t="s">
        <v>196</v>
      </c>
      <c r="C52">
        <f t="shared" si="11"/>
        <v>48.81481924710171</v>
      </c>
      <c r="D52">
        <f>ROUND(VLOOKUP($B52,'ODYSSEE_EU_data+calc'!$C$140:$AN$172,MATCH(Calc_2_S_Future_ResB!D$37,'ODYSSEE_EU_data+calc'!$C$105:$AL$105,0),FALSE)*$C52,1)</f>
        <v>48.8</v>
      </c>
      <c r="E52">
        <f>ROUND(VLOOKUP($B52,'ODYSSEE_EU_data+calc'!$C$140:$AN$172,MATCH(Calc_2_S_Future_ResB!E$37,'ODYSSEE_EU_data+calc'!$C$105:$AL$105,0),FALSE)*$C52,1)</f>
        <v>48.8</v>
      </c>
      <c r="F52">
        <f>ROUND(VLOOKUP($B52,'ODYSSEE_EU_data+calc'!$C$140:$AN$172,MATCH(Calc_2_S_Future_ResB!F$37,'ODYSSEE_EU_data+calc'!$C$105:$AL$105,0),FALSE)*$C52,1)</f>
        <v>49.2</v>
      </c>
      <c r="G52">
        <f>ROUND(VLOOKUP($B52,'ODYSSEE_EU_data+calc'!$C$140:$AN$172,MATCH(Calc_2_S_Future_ResB!G$37,'ODYSSEE_EU_data+calc'!$C$105:$AL$105,0),FALSE)*$C52,1)</f>
        <v>49.3</v>
      </c>
      <c r="H52">
        <f>ROUND(VLOOKUP($B52,'ODYSSEE_EU_data+calc'!$C$140:$AN$172,MATCH(Calc_2_S_Future_ResB!H$37,'ODYSSEE_EU_data+calc'!$C$105:$AL$105,0),FALSE)*$C52,1)</f>
        <v>49.4</v>
      </c>
      <c r="K52">
        <f t="shared" si="12"/>
        <v>46.2</v>
      </c>
      <c r="L52">
        <f t="shared" si="8"/>
        <v>39.700000000000003</v>
      </c>
      <c r="M52">
        <f t="shared" si="8"/>
        <v>33.200000000000003</v>
      </c>
      <c r="N52">
        <v>30</v>
      </c>
      <c r="P52">
        <f t="shared" si="13"/>
        <v>49.4</v>
      </c>
      <c r="Q52">
        <f t="shared" si="9"/>
        <v>49.4</v>
      </c>
      <c r="R52">
        <f t="shared" si="9"/>
        <v>49.4</v>
      </c>
      <c r="S52">
        <f t="shared" si="14"/>
        <v>49.4</v>
      </c>
      <c r="U52">
        <f t="shared" si="15"/>
        <v>50.9</v>
      </c>
      <c r="V52">
        <f t="shared" si="10"/>
        <v>53.8</v>
      </c>
      <c r="W52">
        <f t="shared" si="10"/>
        <v>56.7</v>
      </c>
      <c r="X52">
        <f t="shared" si="16"/>
        <v>58.11</v>
      </c>
    </row>
    <row r="53" spans="2:24">
      <c r="B53" s="16" t="s">
        <v>197</v>
      </c>
      <c r="C53">
        <f t="shared" si="11"/>
        <v>61.615589761787014</v>
      </c>
      <c r="D53">
        <f>ROUND(VLOOKUP($B53,'ODYSSEE_EU_data+calc'!$C$140:$AN$172,MATCH(Calc_2_S_Future_ResB!D$37,'ODYSSEE_EU_data+calc'!$C$105:$AL$105,0),FALSE)*$C53,1)</f>
        <v>61.9</v>
      </c>
      <c r="E53">
        <f>ROUND(VLOOKUP($B53,'ODYSSEE_EU_data+calc'!$C$140:$AN$172,MATCH(Calc_2_S_Future_ResB!E$37,'ODYSSEE_EU_data+calc'!$C$105:$AL$105,0),FALSE)*$C53,1)</f>
        <v>62</v>
      </c>
      <c r="F53">
        <f>ROUND(VLOOKUP($B53,'ODYSSEE_EU_data+calc'!$C$140:$AN$172,MATCH(Calc_2_S_Future_ResB!F$37,'ODYSSEE_EU_data+calc'!$C$105:$AL$105,0),FALSE)*$C53,1)</f>
        <v>62.8</v>
      </c>
      <c r="G53">
        <f>ROUND(VLOOKUP($B53,'ODYSSEE_EU_data+calc'!$C$140:$AN$172,MATCH(Calc_2_S_Future_ResB!G$37,'ODYSSEE_EU_data+calc'!$C$105:$AL$105,0),FALSE)*$C53,1)</f>
        <v>63.7</v>
      </c>
      <c r="H53">
        <f>ROUND(VLOOKUP($B53,'ODYSSEE_EU_data+calc'!$C$140:$AN$172,MATCH(Calc_2_S_Future_ResB!H$37,'ODYSSEE_EU_data+calc'!$C$105:$AL$105,0),FALSE)*$C53,1)</f>
        <v>61.6</v>
      </c>
      <c r="K53">
        <f t="shared" si="12"/>
        <v>56.3</v>
      </c>
      <c r="L53">
        <f t="shared" si="8"/>
        <v>45.8</v>
      </c>
      <c r="M53">
        <f t="shared" si="8"/>
        <v>35.299999999999997</v>
      </c>
      <c r="N53">
        <v>30</v>
      </c>
      <c r="P53">
        <f t="shared" si="13"/>
        <v>61.6</v>
      </c>
      <c r="Q53">
        <f t="shared" si="9"/>
        <v>61.6</v>
      </c>
      <c r="R53">
        <f t="shared" si="9"/>
        <v>61.6</v>
      </c>
      <c r="S53">
        <f t="shared" si="14"/>
        <v>61.6</v>
      </c>
      <c r="U53">
        <f t="shared" si="15"/>
        <v>63.6</v>
      </c>
      <c r="V53">
        <f t="shared" si="10"/>
        <v>67.5</v>
      </c>
      <c r="W53">
        <f t="shared" si="10"/>
        <v>71.400000000000006</v>
      </c>
      <c r="X53">
        <f t="shared" si="16"/>
        <v>73.349999999999994</v>
      </c>
    </row>
    <row r="54" spans="2:24">
      <c r="B54" s="16" t="s">
        <v>198</v>
      </c>
      <c r="C54">
        <f t="shared" si="11"/>
        <v>50.594304644390917</v>
      </c>
      <c r="D54">
        <f>ROUND(VLOOKUP($B54,'ODYSSEE_EU_data+calc'!$C$140:$AN$172,MATCH(Calc_2_S_Future_ResB!D$37,'ODYSSEE_EU_data+calc'!$C$105:$AL$105,0),FALSE)*$C54,1)</f>
        <v>50.8</v>
      </c>
      <c r="E54">
        <f>ROUND(VLOOKUP($B54,'ODYSSEE_EU_data+calc'!$C$140:$AN$172,MATCH(Calc_2_S_Future_ResB!E$37,'ODYSSEE_EU_data+calc'!$C$105:$AL$105,0),FALSE)*$C54,1)</f>
        <v>50.9</v>
      </c>
      <c r="F54">
        <f>ROUND(VLOOKUP($B54,'ODYSSEE_EU_data+calc'!$C$140:$AN$172,MATCH(Calc_2_S_Future_ResB!F$37,'ODYSSEE_EU_data+calc'!$C$105:$AL$105,0),FALSE)*$C54,1)</f>
        <v>51.1</v>
      </c>
      <c r="G54">
        <f>ROUND(VLOOKUP($B54,'ODYSSEE_EU_data+calc'!$C$140:$AN$172,MATCH(Calc_2_S_Future_ResB!G$37,'ODYSSEE_EU_data+calc'!$C$105:$AL$105,0),FALSE)*$C54,1)</f>
        <v>51.2</v>
      </c>
      <c r="H54">
        <f>ROUND(VLOOKUP($B54,'ODYSSEE_EU_data+calc'!$C$140:$AN$172,MATCH(Calc_2_S_Future_ResB!H$37,'ODYSSEE_EU_data+calc'!$C$105:$AL$105,0),FALSE)*$C54,1)</f>
        <v>51.4</v>
      </c>
      <c r="K54">
        <f t="shared" si="12"/>
        <v>47.8</v>
      </c>
      <c r="L54">
        <f t="shared" si="12"/>
        <v>40.700000000000003</v>
      </c>
      <c r="M54">
        <f t="shared" si="12"/>
        <v>33.6</v>
      </c>
      <c r="N54">
        <v>30</v>
      </c>
      <c r="P54">
        <f t="shared" si="13"/>
        <v>51.4</v>
      </c>
      <c r="Q54">
        <f t="shared" si="13"/>
        <v>51.4</v>
      </c>
      <c r="R54">
        <f t="shared" si="13"/>
        <v>51.4</v>
      </c>
      <c r="S54">
        <f t="shared" si="14"/>
        <v>51.4</v>
      </c>
      <c r="U54">
        <f t="shared" si="15"/>
        <v>52.9</v>
      </c>
      <c r="V54">
        <f t="shared" si="15"/>
        <v>55.8</v>
      </c>
      <c r="W54">
        <f t="shared" si="15"/>
        <v>58.8</v>
      </c>
      <c r="X54">
        <f t="shared" si="16"/>
        <v>60.23</v>
      </c>
    </row>
    <row r="55" spans="2:24">
      <c r="B55" s="16" t="s">
        <v>199</v>
      </c>
      <c r="C55">
        <f t="shared" si="11"/>
        <v>38.683053314112399</v>
      </c>
      <c r="D55">
        <f>ROUND(VLOOKUP($B55,'ODYSSEE_EU_data+calc'!$C$140:$AN$172,MATCH(Calc_2_S_Future_ResB!D$37,'ODYSSEE_EU_data+calc'!$C$105:$AL$105,0),FALSE)*$C55,1)</f>
        <v>37.799999999999997</v>
      </c>
      <c r="E55">
        <f>ROUND(VLOOKUP($B55,'ODYSSEE_EU_data+calc'!$C$140:$AN$172,MATCH(Calc_2_S_Future_ResB!E$37,'ODYSSEE_EU_data+calc'!$C$105:$AL$105,0),FALSE)*$C55,1)</f>
        <v>38</v>
      </c>
      <c r="F55">
        <f>ROUND(VLOOKUP($B55,'ODYSSEE_EU_data+calc'!$C$140:$AN$172,MATCH(Calc_2_S_Future_ResB!F$37,'ODYSSEE_EU_data+calc'!$C$105:$AL$105,0),FALSE)*$C55,1)</f>
        <v>36.6</v>
      </c>
      <c r="G55">
        <f>ROUND(VLOOKUP($B55,'ODYSSEE_EU_data+calc'!$C$140:$AN$172,MATCH(Calc_2_S_Future_ResB!G$37,'ODYSSEE_EU_data+calc'!$C$105:$AL$105,0),FALSE)*$C55,1)</f>
        <v>35</v>
      </c>
      <c r="H55">
        <f>ROUND(VLOOKUP($B55,'ODYSSEE_EU_data+calc'!$C$140:$AN$172,MATCH(Calc_2_S_Future_ResB!H$37,'ODYSSEE_EU_data+calc'!$C$105:$AL$105,0),FALSE)*$C55,1)</f>
        <v>35.5</v>
      </c>
      <c r="K55">
        <f t="shared" si="12"/>
        <v>34.6</v>
      </c>
      <c r="L55">
        <f t="shared" si="12"/>
        <v>32.799999999999997</v>
      </c>
      <c r="M55">
        <f t="shared" si="12"/>
        <v>30.9</v>
      </c>
      <c r="N55">
        <v>30</v>
      </c>
      <c r="P55">
        <f t="shared" si="13"/>
        <v>35.9</v>
      </c>
      <c r="Q55">
        <f t="shared" si="13"/>
        <v>36.799999999999997</v>
      </c>
      <c r="R55">
        <f t="shared" si="13"/>
        <v>37.6</v>
      </c>
      <c r="S55">
        <f t="shared" si="14"/>
        <v>38</v>
      </c>
      <c r="U55">
        <f t="shared" si="15"/>
        <v>37.299999999999997</v>
      </c>
      <c r="V55">
        <f t="shared" si="15"/>
        <v>40.799999999999997</v>
      </c>
      <c r="W55">
        <f t="shared" si="15"/>
        <v>44.3</v>
      </c>
      <c r="X55">
        <f t="shared" si="16"/>
        <v>46.05</v>
      </c>
    </row>
    <row r="56" spans="2:24">
      <c r="B56" s="16" t="s">
        <v>200</v>
      </c>
      <c r="C56">
        <f t="shared" si="11"/>
        <v>17.061660399805838</v>
      </c>
      <c r="D56">
        <f>ROUND(VLOOKUP($B56,'ODYSSEE_EU_data+calc'!$C$140:$AN$172,MATCH(Calc_2_S_Future_ResB!D$37,'ODYSSEE_EU_data+calc'!$C$105:$AL$105,0),FALSE)*$C56,1)</f>
        <v>17.3</v>
      </c>
      <c r="E56">
        <f>ROUND(VLOOKUP($B56,'ODYSSEE_EU_data+calc'!$C$140:$AN$172,MATCH(Calc_2_S_Future_ResB!E$37,'ODYSSEE_EU_data+calc'!$C$105:$AL$105,0),FALSE)*$C56,1)</f>
        <v>17.5</v>
      </c>
      <c r="F56">
        <f>ROUND(VLOOKUP($B56,'ODYSSEE_EU_data+calc'!$C$140:$AN$172,MATCH(Calc_2_S_Future_ResB!F$37,'ODYSSEE_EU_data+calc'!$C$105:$AL$105,0),FALSE)*$C56,1)</f>
        <v>17.600000000000001</v>
      </c>
      <c r="G56">
        <f>ROUND(VLOOKUP($B56,'ODYSSEE_EU_data+calc'!$C$140:$AN$172,MATCH(Calc_2_S_Future_ResB!G$37,'ODYSSEE_EU_data+calc'!$C$105:$AL$105,0),FALSE)*$C56,1)</f>
        <v>17.8</v>
      </c>
      <c r="H56">
        <f>ROUND(VLOOKUP($B56,'ODYSSEE_EU_data+calc'!$C$140:$AN$172,MATCH(Calc_2_S_Future_ResB!H$37,'ODYSSEE_EU_data+calc'!$C$105:$AL$105,0),FALSE)*$C56,1)</f>
        <v>18.2</v>
      </c>
      <c r="K56">
        <f t="shared" si="12"/>
        <v>20.2</v>
      </c>
      <c r="L56">
        <f t="shared" si="12"/>
        <v>24.1</v>
      </c>
      <c r="M56">
        <f t="shared" si="12"/>
        <v>28</v>
      </c>
      <c r="N56">
        <v>30</v>
      </c>
      <c r="P56">
        <f t="shared" si="13"/>
        <v>21.5</v>
      </c>
      <c r="Q56">
        <f t="shared" si="13"/>
        <v>28.1</v>
      </c>
      <c r="R56">
        <f t="shared" si="13"/>
        <v>34.700000000000003</v>
      </c>
      <c r="S56">
        <f t="shared" si="14"/>
        <v>38</v>
      </c>
      <c r="U56">
        <f t="shared" si="15"/>
        <v>22.7</v>
      </c>
      <c r="V56">
        <f t="shared" si="15"/>
        <v>31.6</v>
      </c>
      <c r="W56">
        <f t="shared" si="15"/>
        <v>40.5</v>
      </c>
      <c r="X56">
        <f t="shared" si="16"/>
        <v>45</v>
      </c>
    </row>
    <row r="57" spans="2:24">
      <c r="B57" s="16" t="s">
        <v>201</v>
      </c>
      <c r="C57">
        <f t="shared" si="11"/>
        <v>27.177471629160056</v>
      </c>
      <c r="D57">
        <f>ROUND(VLOOKUP($B57,'ODYSSEE_EU_data+calc'!$C$140:$AN$172,MATCH(Calc_2_S_Future_ResB!D$37,'ODYSSEE_EU_data+calc'!$C$105:$AL$105,0),FALSE)*$C57,1)</f>
        <v>27.3</v>
      </c>
      <c r="E57">
        <f>ROUND(VLOOKUP($B57,'ODYSSEE_EU_data+calc'!$C$140:$AN$172,MATCH(Calc_2_S_Future_ResB!E$37,'ODYSSEE_EU_data+calc'!$C$105:$AL$105,0),FALSE)*$C57,1)</f>
        <v>27.4</v>
      </c>
      <c r="F57">
        <f>ROUND(VLOOKUP($B57,'ODYSSEE_EU_data+calc'!$C$140:$AN$172,MATCH(Calc_2_S_Future_ResB!F$37,'ODYSSEE_EU_data+calc'!$C$105:$AL$105,0),FALSE)*$C57,1)</f>
        <v>27.4</v>
      </c>
      <c r="G57">
        <f>ROUND(VLOOKUP($B57,'ODYSSEE_EU_data+calc'!$C$140:$AN$172,MATCH(Calc_2_S_Future_ResB!G$37,'ODYSSEE_EU_data+calc'!$C$105:$AL$105,0),FALSE)*$C57,1)</f>
        <v>27.5</v>
      </c>
      <c r="H57" s="98">
        <f>ROUND(C57*(1+5/4*(G57-C57)/C57),1)</f>
        <v>27.6</v>
      </c>
      <c r="I57" s="98" t="s">
        <v>477</v>
      </c>
      <c r="K57">
        <f t="shared" si="12"/>
        <v>28</v>
      </c>
      <c r="L57">
        <f t="shared" si="12"/>
        <v>28.8</v>
      </c>
      <c r="M57">
        <f t="shared" si="12"/>
        <v>29.6</v>
      </c>
      <c r="N57">
        <v>30</v>
      </c>
      <c r="P57">
        <f t="shared" si="13"/>
        <v>29.3</v>
      </c>
      <c r="Q57">
        <f t="shared" si="13"/>
        <v>32.799999999999997</v>
      </c>
      <c r="R57">
        <f t="shared" si="13"/>
        <v>36.299999999999997</v>
      </c>
      <c r="S57">
        <f t="shared" si="14"/>
        <v>38</v>
      </c>
      <c r="U57">
        <f t="shared" si="15"/>
        <v>30.5</v>
      </c>
      <c r="V57">
        <f t="shared" si="15"/>
        <v>36.299999999999997</v>
      </c>
      <c r="W57">
        <f t="shared" si="15"/>
        <v>42.1</v>
      </c>
      <c r="X57">
        <f t="shared" si="16"/>
        <v>45</v>
      </c>
    </row>
    <row r="58" spans="2:24">
      <c r="B58" s="16" t="s">
        <v>202</v>
      </c>
      <c r="C58">
        <f t="shared" si="11"/>
        <v>30.59710278395843</v>
      </c>
      <c r="D58">
        <f>ROUND(VLOOKUP($B58,'ODYSSEE_EU_data+calc'!$C$140:$AN$172,MATCH(Calc_2_S_Future_ResB!D$37,'ODYSSEE_EU_data+calc'!$C$105:$AL$105,0),FALSE)*$C58,1)</f>
        <v>30.8</v>
      </c>
      <c r="E58">
        <f>ROUND(VLOOKUP($B58,'ODYSSEE_EU_data+calc'!$C$140:$AN$172,MATCH(Calc_2_S_Future_ResB!E$37,'ODYSSEE_EU_data+calc'!$C$105:$AL$105,0),FALSE)*$C58,1)</f>
        <v>31</v>
      </c>
      <c r="F58">
        <f>ROUND(VLOOKUP($B58,'ODYSSEE_EU_data+calc'!$C$140:$AN$172,MATCH(Calc_2_S_Future_ResB!F$37,'ODYSSEE_EU_data+calc'!$C$105:$AL$105,0),FALSE)*$C58,1)</f>
        <v>31.3</v>
      </c>
      <c r="G58">
        <f>ROUND(VLOOKUP($B58,'ODYSSEE_EU_data+calc'!$C$140:$AN$172,MATCH(Calc_2_S_Future_ResB!G$37,'ODYSSEE_EU_data+calc'!$C$105:$AL$105,0),FALSE)*$C58,1)</f>
        <v>31.5</v>
      </c>
      <c r="H58">
        <f>ROUND(VLOOKUP($B58,'ODYSSEE_EU_data+calc'!$C$140:$AN$172,MATCH(Calc_2_S_Future_ResB!H$37,'ODYSSEE_EU_data+calc'!$C$105:$AL$105,0),FALSE)*$C58,1)</f>
        <v>31.7</v>
      </c>
      <c r="K58">
        <f t="shared" si="12"/>
        <v>31.4</v>
      </c>
      <c r="L58">
        <f t="shared" si="12"/>
        <v>30.9</v>
      </c>
      <c r="M58">
        <f t="shared" si="12"/>
        <v>30.3</v>
      </c>
      <c r="N58">
        <v>30</v>
      </c>
      <c r="P58">
        <f t="shared" si="13"/>
        <v>32.799999999999997</v>
      </c>
      <c r="Q58">
        <f t="shared" si="13"/>
        <v>34.9</v>
      </c>
      <c r="R58">
        <f t="shared" si="13"/>
        <v>37</v>
      </c>
      <c r="S58">
        <f t="shared" si="14"/>
        <v>38</v>
      </c>
      <c r="U58">
        <f t="shared" si="15"/>
        <v>33.9</v>
      </c>
      <c r="V58">
        <f t="shared" si="15"/>
        <v>38.4</v>
      </c>
      <c r="W58">
        <f t="shared" si="15"/>
        <v>42.8</v>
      </c>
      <c r="X58">
        <f t="shared" si="16"/>
        <v>45</v>
      </c>
    </row>
    <row r="59" spans="2:24">
      <c r="B59" s="16" t="s">
        <v>203</v>
      </c>
      <c r="C59">
        <f t="shared" si="11"/>
        <v>47.969554270354337</v>
      </c>
      <c r="D59">
        <f>ROUND(VLOOKUP($B59,'ODYSSEE_EU_data+calc'!$C$140:$AN$172,MATCH(Calc_2_S_Future_ResB!D$37,'ODYSSEE_EU_data+calc'!$C$105:$AL$105,0),FALSE)*$C59,1)</f>
        <v>50.1</v>
      </c>
      <c r="E59">
        <f>ROUND(VLOOKUP($B59,'ODYSSEE_EU_data+calc'!$C$140:$AN$172,MATCH(Calc_2_S_Future_ResB!E$37,'ODYSSEE_EU_data+calc'!$C$105:$AL$105,0),FALSE)*$C59,1)</f>
        <v>49.3</v>
      </c>
      <c r="F59">
        <f>ROUND(VLOOKUP($B59,'ODYSSEE_EU_data+calc'!$C$140:$AN$172,MATCH(Calc_2_S_Future_ResB!F$37,'ODYSSEE_EU_data+calc'!$C$105:$AL$105,0),FALSE)*$C59,1)</f>
        <v>49.3</v>
      </c>
      <c r="G59">
        <f>ROUND(VLOOKUP($B59,'ODYSSEE_EU_data+calc'!$C$140:$AN$172,MATCH(Calc_2_S_Future_ResB!G$37,'ODYSSEE_EU_data+calc'!$C$105:$AL$105,0),FALSE)*$C59,1)</f>
        <v>49.8</v>
      </c>
      <c r="H59">
        <f>ROUND(VLOOKUP($B59,'ODYSSEE_EU_data+calc'!$C$140:$AN$172,MATCH(Calc_2_S_Future_ResB!H$37,'ODYSSEE_EU_data+calc'!$C$105:$AL$105,0),FALSE)*$C59,1)</f>
        <v>49.6</v>
      </c>
      <c r="K59">
        <f t="shared" si="12"/>
        <v>46.3</v>
      </c>
      <c r="L59">
        <f t="shared" si="12"/>
        <v>39.799999999999997</v>
      </c>
      <c r="M59">
        <f t="shared" si="12"/>
        <v>33.299999999999997</v>
      </c>
      <c r="N59">
        <v>30</v>
      </c>
      <c r="P59">
        <f t="shared" si="13"/>
        <v>49.6</v>
      </c>
      <c r="Q59">
        <f t="shared" si="13"/>
        <v>49.6</v>
      </c>
      <c r="R59">
        <f t="shared" si="13"/>
        <v>49.6</v>
      </c>
      <c r="S59">
        <f t="shared" si="14"/>
        <v>49.6</v>
      </c>
      <c r="U59">
        <f t="shared" si="15"/>
        <v>50.9</v>
      </c>
      <c r="V59">
        <f t="shared" si="15"/>
        <v>53.4</v>
      </c>
      <c r="W59">
        <f t="shared" si="15"/>
        <v>55.9</v>
      </c>
      <c r="X59">
        <f t="shared" si="16"/>
        <v>57.11</v>
      </c>
    </row>
    <row r="60" spans="2:24">
      <c r="B60" s="16" t="s">
        <v>73</v>
      </c>
      <c r="C60">
        <f t="shared" si="11"/>
        <v>39.782158396856232</v>
      </c>
      <c r="D60">
        <f>ROUND(VLOOKUP($B60,'ODYSSEE_EU_data+calc'!$C$140:$AN$172,MATCH(Calc_2_S_Future_ResB!D$37,'ODYSSEE_EU_data+calc'!$C$105:$AL$105,0),FALSE)*$C60,1)</f>
        <v>39.799999999999997</v>
      </c>
      <c r="E60">
        <f>ROUND(VLOOKUP($B60,'ODYSSEE_EU_data+calc'!$C$140:$AN$172,MATCH(Calc_2_S_Future_ResB!E$37,'ODYSSEE_EU_data+calc'!$C$105:$AL$105,0),FALSE)*$C60,1)</f>
        <v>39.9</v>
      </c>
      <c r="F60">
        <f>ROUND(VLOOKUP($B60,'ODYSSEE_EU_data+calc'!$C$140:$AN$172,MATCH(Calc_2_S_Future_ResB!F$37,'ODYSSEE_EU_data+calc'!$C$105:$AL$105,0),FALSE)*$C60,1)</f>
        <v>40.4</v>
      </c>
      <c r="G60">
        <f>ROUND(VLOOKUP($B60,'ODYSSEE_EU_data+calc'!$C$140:$AN$172,MATCH(Calc_2_S_Future_ResB!G$37,'ODYSSEE_EU_data+calc'!$C$105:$AL$105,0),FALSE)*$C60,1)</f>
        <v>40.6</v>
      </c>
      <c r="H60">
        <f>ROUND(VLOOKUP($B60,'ODYSSEE_EU_data+calc'!$C$140:$AN$172,MATCH(Calc_2_S_Future_ResB!H$37,'ODYSSEE_EU_data+calc'!$C$105:$AL$105,0),FALSE)*$C60,1)</f>
        <v>40.9</v>
      </c>
      <c r="K60">
        <f t="shared" si="12"/>
        <v>39.1</v>
      </c>
      <c r="L60">
        <f t="shared" si="12"/>
        <v>35.5</v>
      </c>
      <c r="M60">
        <f t="shared" si="12"/>
        <v>31.8</v>
      </c>
      <c r="N60">
        <v>30</v>
      </c>
      <c r="P60">
        <f t="shared" si="13"/>
        <v>40.9</v>
      </c>
      <c r="Q60">
        <f t="shared" si="13"/>
        <v>40.9</v>
      </c>
      <c r="R60">
        <f t="shared" si="13"/>
        <v>40.9</v>
      </c>
      <c r="S60">
        <f t="shared" si="14"/>
        <v>40.9</v>
      </c>
      <c r="U60">
        <f t="shared" si="15"/>
        <v>42</v>
      </c>
      <c r="V60">
        <f t="shared" si="15"/>
        <v>44.1</v>
      </c>
      <c r="W60">
        <f t="shared" si="15"/>
        <v>46.3</v>
      </c>
      <c r="X60">
        <f t="shared" si="16"/>
        <v>47.36</v>
      </c>
    </row>
    <row r="61" spans="2:24">
      <c r="B61" s="16" t="s">
        <v>74</v>
      </c>
      <c r="C61">
        <f t="shared" si="11"/>
        <v>42.74695754648311</v>
      </c>
      <c r="D61">
        <f>ROUND(VLOOKUP($B61,'ODYSSEE_EU_data+calc'!$C$140:$AN$172,MATCH(Calc_2_S_Future_ResB!D$37,'ODYSSEE_EU_data+calc'!$C$105:$AL$105,0),FALSE)*$C61,1)</f>
        <v>42.5</v>
      </c>
      <c r="E61">
        <f>ROUND(VLOOKUP($B61,'ODYSSEE_EU_data+calc'!$C$140:$AN$172,MATCH(Calc_2_S_Future_ResB!E$37,'ODYSSEE_EU_data+calc'!$C$105:$AL$105,0),FALSE)*$C61,1)</f>
        <v>42.7</v>
      </c>
      <c r="F61">
        <f>ROUND(VLOOKUP($B61,'ODYSSEE_EU_data+calc'!$C$140:$AN$172,MATCH(Calc_2_S_Future_ResB!F$37,'ODYSSEE_EU_data+calc'!$C$105:$AL$105,0),FALSE)*$C61,1)</f>
        <v>42.8</v>
      </c>
      <c r="G61">
        <f>ROUND(VLOOKUP($B61,'ODYSSEE_EU_data+calc'!$C$140:$AN$172,MATCH(Calc_2_S_Future_ResB!G$37,'ODYSSEE_EU_data+calc'!$C$105:$AL$105,0),FALSE)*$C61,1)</f>
        <v>43</v>
      </c>
      <c r="H61">
        <f>ROUND(VLOOKUP($B61,'ODYSSEE_EU_data+calc'!$C$140:$AN$172,MATCH(Calc_2_S_Future_ResB!H$37,'ODYSSEE_EU_data+calc'!$C$105:$AL$105,0),FALSE)*$C61,1)</f>
        <v>43.3</v>
      </c>
      <c r="K61">
        <f t="shared" si="12"/>
        <v>41.1</v>
      </c>
      <c r="L61">
        <f t="shared" si="12"/>
        <v>36.700000000000003</v>
      </c>
      <c r="M61">
        <f t="shared" si="12"/>
        <v>32.200000000000003</v>
      </c>
      <c r="N61">
        <v>30</v>
      </c>
      <c r="P61">
        <f t="shared" si="13"/>
        <v>43.3</v>
      </c>
      <c r="Q61">
        <f t="shared" si="13"/>
        <v>43.3</v>
      </c>
      <c r="R61">
        <f t="shared" si="13"/>
        <v>43.3</v>
      </c>
      <c r="S61">
        <f t="shared" si="14"/>
        <v>43.3</v>
      </c>
      <c r="U61">
        <f t="shared" si="15"/>
        <v>44.6</v>
      </c>
      <c r="V61">
        <f t="shared" si="15"/>
        <v>47.1</v>
      </c>
      <c r="W61">
        <f t="shared" si="15"/>
        <v>49.6</v>
      </c>
      <c r="X61">
        <f t="shared" si="16"/>
        <v>50.89</v>
      </c>
    </row>
    <row r="62" spans="2:24">
      <c r="B62" s="16" t="s">
        <v>75</v>
      </c>
      <c r="C62">
        <f t="shared" si="11"/>
        <v>39.615930809990388</v>
      </c>
      <c r="D62">
        <f>ROUND(VLOOKUP($B62,'ODYSSEE_EU_data+calc'!$C$140:$AN$172,MATCH(Calc_2_S_Future_ResB!D$37,'ODYSSEE_EU_data+calc'!$C$105:$AL$105,0),FALSE)*$C62,1)</f>
        <v>39.799999999999997</v>
      </c>
      <c r="E62">
        <f>ROUND(VLOOKUP($B62,'ODYSSEE_EU_data+calc'!$C$140:$AN$172,MATCH(Calc_2_S_Future_ResB!E$37,'ODYSSEE_EU_data+calc'!$C$105:$AL$105,0),FALSE)*$C62,1)</f>
        <v>39.9</v>
      </c>
      <c r="F62">
        <f>ROUND(VLOOKUP($B62,'ODYSSEE_EU_data+calc'!$C$140:$AN$172,MATCH(Calc_2_S_Future_ResB!F$37,'ODYSSEE_EU_data+calc'!$C$105:$AL$105,0),FALSE)*$C62,1)</f>
        <v>40.200000000000003</v>
      </c>
      <c r="G62">
        <f>ROUND(VLOOKUP($B62,'ODYSSEE_EU_data+calc'!$C$140:$AN$172,MATCH(Calc_2_S_Future_ResB!G$37,'ODYSSEE_EU_data+calc'!$C$105:$AL$105,0),FALSE)*$C62,1)</f>
        <v>40.700000000000003</v>
      </c>
      <c r="H62">
        <f>ROUND(VLOOKUP($B62,'ODYSSEE_EU_data+calc'!$C$140:$AN$172,MATCH(Calc_2_S_Future_ResB!H$37,'ODYSSEE_EU_data+calc'!$C$105:$AL$105,0),FALSE)*$C62,1)</f>
        <v>40.700000000000003</v>
      </c>
      <c r="K62">
        <f t="shared" si="12"/>
        <v>38.9</v>
      </c>
      <c r="L62">
        <f t="shared" si="12"/>
        <v>35.4</v>
      </c>
      <c r="M62">
        <f t="shared" si="12"/>
        <v>31.8</v>
      </c>
      <c r="N62">
        <v>30</v>
      </c>
      <c r="P62">
        <f t="shared" si="13"/>
        <v>40.700000000000003</v>
      </c>
      <c r="Q62">
        <f t="shared" si="13"/>
        <v>40.700000000000003</v>
      </c>
      <c r="R62">
        <f t="shared" si="13"/>
        <v>40.700000000000003</v>
      </c>
      <c r="S62">
        <f t="shared" si="14"/>
        <v>40.700000000000003</v>
      </c>
      <c r="U62">
        <f t="shared" si="15"/>
        <v>41.8</v>
      </c>
      <c r="V62">
        <f t="shared" si="15"/>
        <v>43.9</v>
      </c>
      <c r="W62">
        <f t="shared" si="15"/>
        <v>46.1</v>
      </c>
      <c r="X62">
        <f t="shared" si="16"/>
        <v>47.16</v>
      </c>
    </row>
    <row r="63" spans="2:24">
      <c r="B63" s="16" t="s">
        <v>76</v>
      </c>
      <c r="C63">
        <f t="shared" si="11"/>
        <v>25.190612489783796</v>
      </c>
      <c r="D63">
        <f>ROUND(VLOOKUP($B63,'ODYSSEE_EU_data+calc'!$C$140:$AN$172,MATCH(Calc_2_S_Future_ResB!D$37,'ODYSSEE_EU_data+calc'!$C$105:$AL$105,0),FALSE)*$C63,1)</f>
        <v>25.6</v>
      </c>
      <c r="E63">
        <f>ROUND(VLOOKUP($B63,'ODYSSEE_EU_data+calc'!$C$140:$AN$172,MATCH(Calc_2_S_Future_ResB!E$37,'ODYSSEE_EU_data+calc'!$C$105:$AL$105,0),FALSE)*$C63,1)</f>
        <v>25.9</v>
      </c>
      <c r="F63">
        <f>ROUND(VLOOKUP($B63,'ODYSSEE_EU_data+calc'!$C$140:$AN$172,MATCH(Calc_2_S_Future_ResB!F$37,'ODYSSEE_EU_data+calc'!$C$105:$AL$105,0),FALSE)*$C63,1)</f>
        <v>26.3</v>
      </c>
      <c r="G63">
        <f>ROUND(VLOOKUP($B63,'ODYSSEE_EU_data+calc'!$C$140:$AN$172,MATCH(Calc_2_S_Future_ResB!G$37,'ODYSSEE_EU_data+calc'!$C$105:$AL$105,0),FALSE)*$C63,1)</f>
        <v>26.7</v>
      </c>
      <c r="H63">
        <f>ROUND(VLOOKUP($B63,'ODYSSEE_EU_data+calc'!$C$140:$AN$172,MATCH(Calc_2_S_Future_ResB!H$37,'ODYSSEE_EU_data+calc'!$C$105:$AL$105,0),FALSE)*$C63,1)</f>
        <v>27.1</v>
      </c>
      <c r="K63">
        <f t="shared" si="12"/>
        <v>27.6</v>
      </c>
      <c r="L63">
        <f t="shared" si="12"/>
        <v>28.6</v>
      </c>
      <c r="M63">
        <f t="shared" si="12"/>
        <v>29.5</v>
      </c>
      <c r="N63">
        <v>30</v>
      </c>
      <c r="P63">
        <f t="shared" si="13"/>
        <v>28.9</v>
      </c>
      <c r="Q63">
        <f t="shared" si="13"/>
        <v>32.6</v>
      </c>
      <c r="R63">
        <f t="shared" si="13"/>
        <v>36.200000000000003</v>
      </c>
      <c r="S63">
        <f t="shared" si="14"/>
        <v>38</v>
      </c>
      <c r="U63">
        <f t="shared" si="15"/>
        <v>30.1</v>
      </c>
      <c r="V63">
        <f t="shared" si="15"/>
        <v>36.1</v>
      </c>
      <c r="W63">
        <f t="shared" si="15"/>
        <v>42</v>
      </c>
      <c r="X63">
        <f t="shared" si="16"/>
        <v>45</v>
      </c>
    </row>
    <row r="64" spans="2:24">
      <c r="B64" s="16" t="s">
        <v>77</v>
      </c>
      <c r="C64">
        <f t="shared" si="11"/>
        <v>36.289345325661223</v>
      </c>
      <c r="D64">
        <f>ROUND(VLOOKUP($B64,'ODYSSEE_EU_data+calc'!$C$140:$AN$172,MATCH(Calc_2_S_Future_ResB!D$37,'ODYSSEE_EU_data+calc'!$C$105:$AL$105,0),FALSE)*$C64,1)</f>
        <v>36.5</v>
      </c>
      <c r="E64">
        <f>ROUND(VLOOKUP($B64,'ODYSSEE_EU_data+calc'!$C$140:$AN$172,MATCH(Calc_2_S_Future_ResB!E$37,'ODYSSEE_EU_data+calc'!$C$105:$AL$105,0),FALSE)*$C64,1)</f>
        <v>36.6</v>
      </c>
      <c r="F64">
        <f>ROUND(VLOOKUP($B64,'ODYSSEE_EU_data+calc'!$C$140:$AN$172,MATCH(Calc_2_S_Future_ResB!F$37,'ODYSSEE_EU_data+calc'!$C$105:$AL$105,0),FALSE)*$C64,1)</f>
        <v>36.700000000000003</v>
      </c>
      <c r="G64">
        <f>ROUND(VLOOKUP($B64,'ODYSSEE_EU_data+calc'!$C$140:$AN$172,MATCH(Calc_2_S_Future_ResB!G$37,'ODYSSEE_EU_data+calc'!$C$105:$AL$105,0),FALSE)*$C64,1)</f>
        <v>36.700000000000003</v>
      </c>
      <c r="H64">
        <f>ROUND(VLOOKUP($B64,'ODYSSEE_EU_data+calc'!$C$140:$AN$172,MATCH(Calc_2_S_Future_ResB!H$37,'ODYSSEE_EU_data+calc'!$C$105:$AL$105,0),FALSE)*$C64,1)</f>
        <v>36.700000000000003</v>
      </c>
      <c r="K64">
        <f t="shared" si="12"/>
        <v>35.6</v>
      </c>
      <c r="L64">
        <f t="shared" si="12"/>
        <v>33.4</v>
      </c>
      <c r="M64">
        <f t="shared" si="12"/>
        <v>31.1</v>
      </c>
      <c r="N64">
        <v>30</v>
      </c>
      <c r="P64">
        <f t="shared" si="13"/>
        <v>36.9</v>
      </c>
      <c r="Q64">
        <f t="shared" si="13"/>
        <v>37.4</v>
      </c>
      <c r="R64">
        <f t="shared" si="13"/>
        <v>37.799999999999997</v>
      </c>
      <c r="S64">
        <f t="shared" si="14"/>
        <v>38</v>
      </c>
      <c r="U64">
        <f t="shared" si="15"/>
        <v>38.1</v>
      </c>
      <c r="V64">
        <f t="shared" si="15"/>
        <v>40.9</v>
      </c>
      <c r="W64">
        <f t="shared" si="15"/>
        <v>43.6</v>
      </c>
      <c r="X64">
        <f t="shared" si="16"/>
        <v>45</v>
      </c>
    </row>
    <row r="65" spans="1:24">
      <c r="B65" s="16" t="s">
        <v>78</v>
      </c>
      <c r="C65">
        <f t="shared" si="11"/>
        <v>40.836867744713373</v>
      </c>
      <c r="D65">
        <f>ROUND(VLOOKUP($B65,'ODYSSEE_EU_data+calc'!$C$140:$AN$172,MATCH(Calc_2_S_Future_ResB!D$37,'ODYSSEE_EU_data+calc'!$C$105:$AL$105,0),FALSE)*$C65,1)</f>
        <v>41</v>
      </c>
      <c r="E65">
        <f>ROUND(VLOOKUP($B65,'ODYSSEE_EU_data+calc'!$C$140:$AN$172,MATCH(Calc_2_S_Future_ResB!E$37,'ODYSSEE_EU_data+calc'!$C$105:$AL$105,0),FALSE)*$C65,1)</f>
        <v>40.4</v>
      </c>
      <c r="F65">
        <f>ROUND(VLOOKUP($B65,'ODYSSEE_EU_data+calc'!$C$140:$AN$172,MATCH(Calc_2_S_Future_ResB!F$37,'ODYSSEE_EU_data+calc'!$C$105:$AL$105,0),FALSE)*$C65,1)</f>
        <v>40.6</v>
      </c>
      <c r="G65">
        <f>ROUND(VLOOKUP($B65,'ODYSSEE_EU_data+calc'!$C$140:$AN$172,MATCH(Calc_2_S_Future_ResB!G$37,'ODYSSEE_EU_data+calc'!$C$105:$AL$105,0),FALSE)*$C65,1)</f>
        <v>40.9</v>
      </c>
      <c r="H65" s="98">
        <f>ROUND(C65*(1+5/4*(G65-C65)/C65),1)</f>
        <v>40.9</v>
      </c>
      <c r="I65" s="98" t="s">
        <v>477</v>
      </c>
      <c r="K65">
        <f t="shared" si="12"/>
        <v>39.1</v>
      </c>
      <c r="L65">
        <f t="shared" si="12"/>
        <v>35.5</v>
      </c>
      <c r="M65">
        <f t="shared" si="12"/>
        <v>31.8</v>
      </c>
      <c r="N65">
        <v>30</v>
      </c>
      <c r="P65">
        <f t="shared" si="13"/>
        <v>40.9</v>
      </c>
      <c r="Q65">
        <f t="shared" si="13"/>
        <v>40.9</v>
      </c>
      <c r="R65">
        <f t="shared" si="13"/>
        <v>40.9</v>
      </c>
      <c r="S65">
        <f t="shared" si="14"/>
        <v>40.9</v>
      </c>
      <c r="U65">
        <f t="shared" si="15"/>
        <v>42.2</v>
      </c>
      <c r="V65">
        <f t="shared" si="15"/>
        <v>44.8</v>
      </c>
      <c r="W65">
        <f t="shared" si="15"/>
        <v>47.3</v>
      </c>
      <c r="X65">
        <f t="shared" si="16"/>
        <v>48.62</v>
      </c>
    </row>
    <row r="66" spans="1:24">
      <c r="B66" s="16" t="s">
        <v>444</v>
      </c>
      <c r="K66" s="70">
        <f>1/6</f>
        <v>0.16666666666666666</v>
      </c>
      <c r="L66" s="70">
        <f>1/2</f>
        <v>0.5</v>
      </c>
      <c r="M66" s="70">
        <f>5/6</f>
        <v>0.83333333333333337</v>
      </c>
      <c r="N66" t="s">
        <v>206</v>
      </c>
      <c r="P66" s="70">
        <f>1/6</f>
        <v>0.16666666666666666</v>
      </c>
      <c r="Q66" s="70">
        <f>1/2</f>
        <v>0.5</v>
      </c>
      <c r="R66" s="70">
        <f>5/6</f>
        <v>0.83333333333333337</v>
      </c>
      <c r="S66" t="s">
        <v>207</v>
      </c>
      <c r="U66" s="70">
        <f>1/6</f>
        <v>0.16666666666666666</v>
      </c>
      <c r="V66" s="70">
        <f>1/2</f>
        <v>0.5</v>
      </c>
      <c r="W66" s="70">
        <f>5/6</f>
        <v>0.83333333333333337</v>
      </c>
      <c r="X66" t="s">
        <v>478</v>
      </c>
    </row>
    <row r="70" spans="1:24">
      <c r="A70" t="s">
        <v>67</v>
      </c>
      <c r="B70" t="s">
        <v>182</v>
      </c>
      <c r="C70">
        <v>2015</v>
      </c>
      <c r="D70" s="70">
        <f>VLOOKUP($B70,Calc_2_S_Future_ResB!$B$38:$H$65,MATCH(Calc_2_S_Future_ResB!$C70,Calc_2_S_Future_ResB!$B$37:$H$37,0),FALSE)</f>
        <v>44.187309815378825</v>
      </c>
      <c r="E70" s="70">
        <f>VLOOKUP($B70,Calc_2_S_Future_ResB!$B$38:$H$65,MATCH(Calc_2_S_Future_ResB!$C70,Calc_2_S_Future_ResB!$B$37:$H$37,0),FALSE)</f>
        <v>44.187309815378825</v>
      </c>
      <c r="F70" s="70">
        <f>VLOOKUP($B70,Calc_2_S_Future_ResB!$B$38:$H$65,MATCH(Calc_2_S_Future_ResB!$C70,Calc_2_S_Future_ResB!$B$37:$H$37,0),FALSE)</f>
        <v>44.187309815378825</v>
      </c>
    </row>
    <row r="71" spans="1:24">
      <c r="A71" t="s">
        <v>67</v>
      </c>
      <c r="B71" t="s">
        <v>183</v>
      </c>
      <c r="C71">
        <v>2015</v>
      </c>
      <c r="D71" s="70">
        <f>VLOOKUP($B71,Calc_2_S_Future_ResB!$B$38:$H$65,MATCH(Calc_2_S_Future_ResB!$C71,Calc_2_S_Future_ResB!$B$37:$H$37,0),FALSE)</f>
        <v>36.969394943271418</v>
      </c>
      <c r="E71" s="70">
        <f>VLOOKUP($B71,Calc_2_S_Future_ResB!$B$38:$H$65,MATCH(Calc_2_S_Future_ResB!$C71,Calc_2_S_Future_ResB!$B$37:$H$37,0),FALSE)</f>
        <v>36.969394943271418</v>
      </c>
      <c r="F71" s="70">
        <f>VLOOKUP($B71,Calc_2_S_Future_ResB!$B$38:$H$65,MATCH(Calc_2_S_Future_ResB!$C71,Calc_2_S_Future_ResB!$B$37:$H$37,0),FALSE)</f>
        <v>36.969394943271418</v>
      </c>
    </row>
    <row r="72" spans="1:24" hidden="1">
      <c r="A72" t="s">
        <v>67</v>
      </c>
      <c r="B72" t="s">
        <v>184</v>
      </c>
      <c r="C72">
        <v>2015</v>
      </c>
      <c r="D72" s="70">
        <f>VLOOKUP($B72,Calc_2_S_Future_ResB!$B$38:$H$65,MATCH(Calc_2_S_Future_ResB!$C72,Calc_2_S_Future_ResB!$B$37:$H$37,0),FALSE)</f>
        <v>30.627997756093805</v>
      </c>
      <c r="E72" s="70">
        <f>VLOOKUP($B72,Calc_2_S_Future_ResB!$B$38:$H$65,MATCH(Calc_2_S_Future_ResB!$C72,Calc_2_S_Future_ResB!$B$37:$H$37,0),FALSE)</f>
        <v>30.627997756093805</v>
      </c>
      <c r="F72" s="70">
        <f>VLOOKUP($B72,Calc_2_S_Future_ResB!$B$38:$H$65,MATCH(Calc_2_S_Future_ResB!$C72,Calc_2_S_Future_ResB!$B$37:$H$37,0),FALSE)</f>
        <v>30.627997756093805</v>
      </c>
    </row>
    <row r="73" spans="1:24" hidden="1">
      <c r="A73" t="s">
        <v>67</v>
      </c>
      <c r="B73" t="s">
        <v>185</v>
      </c>
      <c r="C73">
        <v>2015</v>
      </c>
      <c r="D73" s="70">
        <f>VLOOKUP($B73,Calc_2_S_Future_ResB!$B$38:$H$65,MATCH(Calc_2_S_Future_ResB!$C73,Calc_2_S_Future_ResB!$B$37:$H$37,0),FALSE)</f>
        <v>28.956559401346897</v>
      </c>
      <c r="E73" s="70">
        <f>VLOOKUP($B73,Calc_2_S_Future_ResB!$B$38:$H$65,MATCH(Calc_2_S_Future_ResB!$C73,Calc_2_S_Future_ResB!$B$37:$H$37,0),FALSE)</f>
        <v>28.956559401346897</v>
      </c>
      <c r="F73" s="70">
        <f>VLOOKUP($B73,Calc_2_S_Future_ResB!$B$38:$H$65,MATCH(Calc_2_S_Future_ResB!$C73,Calc_2_S_Future_ResB!$B$37:$H$37,0),FALSE)</f>
        <v>28.956559401346897</v>
      </c>
    </row>
    <row r="74" spans="1:24" hidden="1">
      <c r="A74" t="s">
        <v>67</v>
      </c>
      <c r="B74" t="s">
        <v>186</v>
      </c>
      <c r="C74">
        <v>2015</v>
      </c>
      <c r="D74" s="70">
        <f>VLOOKUP($B74,Calc_2_S_Future_ResB!$B$38:$H$65,MATCH(Calc_2_S_Future_ResB!$C74,Calc_2_S_Future_ResB!$B$37:$H$37,0),FALSE)</f>
        <v>44.753629058205824</v>
      </c>
      <c r="E74" s="70">
        <f>VLOOKUP($B74,Calc_2_S_Future_ResB!$B$38:$H$65,MATCH(Calc_2_S_Future_ResB!$C74,Calc_2_S_Future_ResB!$B$37:$H$37,0),FALSE)</f>
        <v>44.753629058205824</v>
      </c>
      <c r="F74" s="70">
        <f>VLOOKUP($B74,Calc_2_S_Future_ResB!$B$38:$H$65,MATCH(Calc_2_S_Future_ResB!$C74,Calc_2_S_Future_ResB!$B$37:$H$37,0),FALSE)</f>
        <v>44.753629058205824</v>
      </c>
    </row>
    <row r="75" spans="1:24" hidden="1">
      <c r="A75" t="s">
        <v>67</v>
      </c>
      <c r="B75" t="s">
        <v>187</v>
      </c>
      <c r="C75">
        <v>2015</v>
      </c>
      <c r="D75" s="70">
        <f>VLOOKUP($B75,Calc_2_S_Future_ResB!$B$38:$H$65,MATCH(Calc_2_S_Future_ResB!$C75,Calc_2_S_Future_ResB!$B$37:$H$37,0),FALSE)</f>
        <v>31.340502472069911</v>
      </c>
      <c r="E75" s="70">
        <f>VLOOKUP($B75,Calc_2_S_Future_ResB!$B$38:$H$65,MATCH(Calc_2_S_Future_ResB!$C75,Calc_2_S_Future_ResB!$B$37:$H$37,0),FALSE)</f>
        <v>31.340502472069911</v>
      </c>
      <c r="F75" s="70">
        <f>VLOOKUP($B75,Calc_2_S_Future_ResB!$B$38:$H$65,MATCH(Calc_2_S_Future_ResB!$C75,Calc_2_S_Future_ResB!$B$37:$H$37,0),FALSE)</f>
        <v>31.340502472069911</v>
      </c>
    </row>
    <row r="76" spans="1:24" hidden="1">
      <c r="A76" t="s">
        <v>67</v>
      </c>
      <c r="B76" t="s">
        <v>188</v>
      </c>
      <c r="C76">
        <v>2015</v>
      </c>
      <c r="D76" s="70">
        <f>VLOOKUP($B76,Calc_2_S_Future_ResB!$B$38:$H$65,MATCH(Calc_2_S_Future_ResB!$C76,Calc_2_S_Future_ResB!$B$37:$H$37,0),FALSE)</f>
        <v>57.425805877478972</v>
      </c>
      <c r="E76" s="70">
        <f>VLOOKUP($B76,Calc_2_S_Future_ResB!$B$38:$H$65,MATCH(Calc_2_S_Future_ResB!$C76,Calc_2_S_Future_ResB!$B$37:$H$37,0),FALSE)</f>
        <v>57.425805877478972</v>
      </c>
      <c r="F76" s="70">
        <f>VLOOKUP($B76,Calc_2_S_Future_ResB!$B$38:$H$65,MATCH(Calc_2_S_Future_ResB!$C76,Calc_2_S_Future_ResB!$B$37:$H$37,0),FALSE)</f>
        <v>57.425805877478972</v>
      </c>
    </row>
    <row r="77" spans="1:24" hidden="1">
      <c r="A77" t="s">
        <v>67</v>
      </c>
      <c r="B77" t="s">
        <v>189</v>
      </c>
      <c r="C77">
        <v>2015</v>
      </c>
      <c r="D77" s="70">
        <f>VLOOKUP($B77,Calc_2_S_Future_ResB!$B$38:$H$65,MATCH(Calc_2_S_Future_ResB!$C77,Calc_2_S_Future_ResB!$B$37:$H$37,0),FALSE)</f>
        <v>30.036018349664882</v>
      </c>
      <c r="E77" s="70">
        <f>VLOOKUP($B77,Calc_2_S_Future_ResB!$B$38:$H$65,MATCH(Calc_2_S_Future_ResB!$C77,Calc_2_S_Future_ResB!$B$37:$H$37,0),FALSE)</f>
        <v>30.036018349664882</v>
      </c>
      <c r="F77" s="70">
        <f>VLOOKUP($B77,Calc_2_S_Future_ResB!$B$38:$H$65,MATCH(Calc_2_S_Future_ResB!$C77,Calc_2_S_Future_ResB!$B$37:$H$37,0),FALSE)</f>
        <v>30.036018349664882</v>
      </c>
    </row>
    <row r="78" spans="1:24" hidden="1">
      <c r="A78" t="s">
        <v>67</v>
      </c>
      <c r="B78" t="s">
        <v>190</v>
      </c>
      <c r="C78">
        <v>2015</v>
      </c>
      <c r="D78" s="70">
        <f>VLOOKUP($B78,Calc_2_S_Future_ResB!$B$38:$H$65,MATCH(Calc_2_S_Future_ResB!$C78,Calc_2_S_Future_ResB!$B$37:$H$37,0),FALSE)</f>
        <v>51.837984983116108</v>
      </c>
      <c r="E78" s="70">
        <f>VLOOKUP($B78,Calc_2_S_Future_ResB!$B$38:$H$65,MATCH(Calc_2_S_Future_ResB!$C78,Calc_2_S_Future_ResB!$B$37:$H$37,0),FALSE)</f>
        <v>51.837984983116108</v>
      </c>
      <c r="F78" s="70">
        <f>VLOOKUP($B78,Calc_2_S_Future_ResB!$B$38:$H$65,MATCH(Calc_2_S_Future_ResB!$C78,Calc_2_S_Future_ResB!$B$37:$H$37,0),FALSE)</f>
        <v>51.837984983116108</v>
      </c>
    </row>
    <row r="79" spans="1:24" hidden="1">
      <c r="A79" t="s">
        <v>67</v>
      </c>
      <c r="B79" t="s">
        <v>191</v>
      </c>
      <c r="C79">
        <v>2015</v>
      </c>
      <c r="D79" s="70">
        <f>VLOOKUP($B79,Calc_2_S_Future_ResB!$B$38:$H$65,MATCH(Calc_2_S_Future_ResB!$C79,Calc_2_S_Future_ResB!$B$37:$H$37,0),FALSE)</f>
        <v>31.862741532350302</v>
      </c>
      <c r="E79" s="70">
        <f>VLOOKUP($B79,Calc_2_S_Future_ResB!$B$38:$H$65,MATCH(Calc_2_S_Future_ResB!$C79,Calc_2_S_Future_ResB!$B$37:$H$37,0),FALSE)</f>
        <v>31.862741532350302</v>
      </c>
      <c r="F79" s="70">
        <f>VLOOKUP($B79,Calc_2_S_Future_ResB!$B$38:$H$65,MATCH(Calc_2_S_Future_ResB!$C79,Calc_2_S_Future_ResB!$B$37:$H$37,0),FALSE)</f>
        <v>31.862741532350302</v>
      </c>
    </row>
    <row r="80" spans="1:24" hidden="1">
      <c r="A80" t="s">
        <v>67</v>
      </c>
      <c r="B80" t="s">
        <v>192</v>
      </c>
      <c r="C80">
        <v>2015</v>
      </c>
      <c r="D80" s="70">
        <f>VLOOKUP($B80,Calc_2_S_Future_ResB!$B$38:$H$65,MATCH(Calc_2_S_Future_ResB!$C80,Calc_2_S_Future_ResB!$B$37:$H$37,0),FALSE)</f>
        <v>31.448125793873277</v>
      </c>
      <c r="E80" s="70">
        <f>VLOOKUP($B80,Calc_2_S_Future_ResB!$B$38:$H$65,MATCH(Calc_2_S_Future_ResB!$C80,Calc_2_S_Future_ResB!$B$37:$H$37,0),FALSE)</f>
        <v>31.448125793873277</v>
      </c>
      <c r="F80" s="70">
        <f>VLOOKUP($B80,Calc_2_S_Future_ResB!$B$38:$H$65,MATCH(Calc_2_S_Future_ResB!$C80,Calc_2_S_Future_ResB!$B$37:$H$37,0),FALSE)</f>
        <v>31.448125793873277</v>
      </c>
    </row>
    <row r="81" spans="1:6" hidden="1">
      <c r="A81" t="s">
        <v>67</v>
      </c>
      <c r="B81" t="s">
        <v>193</v>
      </c>
      <c r="C81">
        <v>2015</v>
      </c>
      <c r="D81" s="70">
        <f>VLOOKUP($B81,Calc_2_S_Future_ResB!$B$38:$H$65,MATCH(Calc_2_S_Future_ResB!$C81,Calc_2_S_Future_ResB!$B$37:$H$37,0),FALSE)</f>
        <v>43.455137053761682</v>
      </c>
      <c r="E81" s="70">
        <f>VLOOKUP($B81,Calc_2_S_Future_ResB!$B$38:$H$65,MATCH(Calc_2_S_Future_ResB!$C81,Calc_2_S_Future_ResB!$B$37:$H$37,0),FALSE)</f>
        <v>43.455137053761682</v>
      </c>
      <c r="F81" s="70">
        <f>VLOOKUP($B81,Calc_2_S_Future_ResB!$B$38:$H$65,MATCH(Calc_2_S_Future_ResB!$C81,Calc_2_S_Future_ResB!$B$37:$H$37,0),FALSE)</f>
        <v>43.455137053761682</v>
      </c>
    </row>
    <row r="82" spans="1:6" hidden="1">
      <c r="A82" t="s">
        <v>67</v>
      </c>
      <c r="B82" t="s">
        <v>194</v>
      </c>
      <c r="C82">
        <v>2015</v>
      </c>
      <c r="D82" s="70">
        <f>VLOOKUP($B82,Calc_2_S_Future_ResB!$B$38:$H$65,MATCH(Calc_2_S_Future_ResB!$C82,Calc_2_S_Future_ResB!$B$37:$H$37,0),FALSE)</f>
        <v>25.328817430598033</v>
      </c>
      <c r="E82" s="70">
        <f>VLOOKUP($B82,Calc_2_S_Future_ResB!$B$38:$H$65,MATCH(Calc_2_S_Future_ResB!$C82,Calc_2_S_Future_ResB!$B$37:$H$37,0),FALSE)</f>
        <v>25.328817430598033</v>
      </c>
      <c r="F82" s="70">
        <f>VLOOKUP($B82,Calc_2_S_Future_ResB!$B$38:$H$65,MATCH(Calc_2_S_Future_ResB!$C82,Calc_2_S_Future_ResB!$B$37:$H$37,0),FALSE)</f>
        <v>25.328817430598033</v>
      </c>
    </row>
    <row r="83" spans="1:6" hidden="1">
      <c r="A83" t="s">
        <v>67</v>
      </c>
      <c r="B83" t="s">
        <v>195</v>
      </c>
      <c r="C83">
        <v>2015</v>
      </c>
      <c r="D83" s="70">
        <f>VLOOKUP($B83,Calc_2_S_Future_ResB!$B$38:$H$65,MATCH(Calc_2_S_Future_ResB!$C83,Calc_2_S_Future_ResB!$B$37:$H$37,0),FALSE)</f>
        <v>29.348454380465007</v>
      </c>
      <c r="E83" s="70">
        <f>VLOOKUP($B83,Calc_2_S_Future_ResB!$B$38:$H$65,MATCH(Calc_2_S_Future_ResB!$C83,Calc_2_S_Future_ResB!$B$37:$H$37,0),FALSE)</f>
        <v>29.348454380465007</v>
      </c>
      <c r="F83" s="70">
        <f>VLOOKUP($B83,Calc_2_S_Future_ResB!$B$38:$H$65,MATCH(Calc_2_S_Future_ResB!$C83,Calc_2_S_Future_ResB!$B$37:$H$37,0),FALSE)</f>
        <v>29.348454380465007</v>
      </c>
    </row>
    <row r="84" spans="1:6" hidden="1">
      <c r="A84" t="s">
        <v>67</v>
      </c>
      <c r="B84" t="s">
        <v>196</v>
      </c>
      <c r="C84">
        <v>2015</v>
      </c>
      <c r="D84" s="70">
        <f>VLOOKUP($B84,Calc_2_S_Future_ResB!$B$38:$H$65,MATCH(Calc_2_S_Future_ResB!$C84,Calc_2_S_Future_ResB!$B$37:$H$37,0),FALSE)</f>
        <v>48.81481924710171</v>
      </c>
      <c r="E84" s="70">
        <f>VLOOKUP($B84,Calc_2_S_Future_ResB!$B$38:$H$65,MATCH(Calc_2_S_Future_ResB!$C84,Calc_2_S_Future_ResB!$B$37:$H$37,0),FALSE)</f>
        <v>48.81481924710171</v>
      </c>
      <c r="F84" s="70">
        <f>VLOOKUP($B84,Calc_2_S_Future_ResB!$B$38:$H$65,MATCH(Calc_2_S_Future_ResB!$C84,Calc_2_S_Future_ResB!$B$37:$H$37,0),FALSE)</f>
        <v>48.81481924710171</v>
      </c>
    </row>
    <row r="85" spans="1:6" hidden="1">
      <c r="A85" t="s">
        <v>67</v>
      </c>
      <c r="B85" t="s">
        <v>197</v>
      </c>
      <c r="C85">
        <v>2015</v>
      </c>
      <c r="D85" s="70">
        <f>VLOOKUP($B85,Calc_2_S_Future_ResB!$B$38:$H$65,MATCH(Calc_2_S_Future_ResB!$C85,Calc_2_S_Future_ResB!$B$37:$H$37,0),FALSE)</f>
        <v>61.615589761787014</v>
      </c>
      <c r="E85" s="70">
        <f>VLOOKUP($B85,Calc_2_S_Future_ResB!$B$38:$H$65,MATCH(Calc_2_S_Future_ResB!$C85,Calc_2_S_Future_ResB!$B$37:$H$37,0),FALSE)</f>
        <v>61.615589761787014</v>
      </c>
      <c r="F85" s="70">
        <f>VLOOKUP($B85,Calc_2_S_Future_ResB!$B$38:$H$65,MATCH(Calc_2_S_Future_ResB!$C85,Calc_2_S_Future_ResB!$B$37:$H$37,0),FALSE)</f>
        <v>61.615589761787014</v>
      </c>
    </row>
    <row r="86" spans="1:6" hidden="1">
      <c r="A86" t="s">
        <v>67</v>
      </c>
      <c r="B86" t="s">
        <v>198</v>
      </c>
      <c r="C86">
        <v>2015</v>
      </c>
      <c r="D86" s="70">
        <f>VLOOKUP($B86,Calc_2_S_Future_ResB!$B$38:$H$65,MATCH(Calc_2_S_Future_ResB!$C86,Calc_2_S_Future_ResB!$B$37:$H$37,0),FALSE)</f>
        <v>50.594304644390917</v>
      </c>
      <c r="E86" s="70">
        <f>VLOOKUP($B86,Calc_2_S_Future_ResB!$B$38:$H$65,MATCH(Calc_2_S_Future_ResB!$C86,Calc_2_S_Future_ResB!$B$37:$H$37,0),FALSE)</f>
        <v>50.594304644390917</v>
      </c>
      <c r="F86" s="70">
        <f>VLOOKUP($B86,Calc_2_S_Future_ResB!$B$38:$H$65,MATCH(Calc_2_S_Future_ResB!$C86,Calc_2_S_Future_ResB!$B$37:$H$37,0),FALSE)</f>
        <v>50.594304644390917</v>
      </c>
    </row>
    <row r="87" spans="1:6" hidden="1">
      <c r="A87" t="s">
        <v>67</v>
      </c>
      <c r="B87" t="s">
        <v>199</v>
      </c>
      <c r="C87">
        <v>2015</v>
      </c>
      <c r="D87" s="70">
        <f>VLOOKUP($B87,Calc_2_S_Future_ResB!$B$38:$H$65,MATCH(Calc_2_S_Future_ResB!$C87,Calc_2_S_Future_ResB!$B$37:$H$37,0),FALSE)</f>
        <v>38.683053314112399</v>
      </c>
      <c r="E87" s="70">
        <f>VLOOKUP($B87,Calc_2_S_Future_ResB!$B$38:$H$65,MATCH(Calc_2_S_Future_ResB!$C87,Calc_2_S_Future_ResB!$B$37:$H$37,0),FALSE)</f>
        <v>38.683053314112399</v>
      </c>
      <c r="F87" s="70">
        <f>VLOOKUP($B87,Calc_2_S_Future_ResB!$B$38:$H$65,MATCH(Calc_2_S_Future_ResB!$C87,Calc_2_S_Future_ResB!$B$37:$H$37,0),FALSE)</f>
        <v>38.683053314112399</v>
      </c>
    </row>
    <row r="88" spans="1:6" hidden="1">
      <c r="A88" t="s">
        <v>67</v>
      </c>
      <c r="B88" t="s">
        <v>200</v>
      </c>
      <c r="C88">
        <v>2015</v>
      </c>
      <c r="D88" s="70">
        <f>VLOOKUP($B88,Calc_2_S_Future_ResB!$B$38:$H$65,MATCH(Calc_2_S_Future_ResB!$C88,Calc_2_S_Future_ResB!$B$37:$H$37,0),FALSE)</f>
        <v>17.061660399805838</v>
      </c>
      <c r="E88" s="70">
        <f>VLOOKUP($B88,Calc_2_S_Future_ResB!$B$38:$H$65,MATCH(Calc_2_S_Future_ResB!$C88,Calc_2_S_Future_ResB!$B$37:$H$37,0),FALSE)</f>
        <v>17.061660399805838</v>
      </c>
      <c r="F88" s="70">
        <f>VLOOKUP($B88,Calc_2_S_Future_ResB!$B$38:$H$65,MATCH(Calc_2_S_Future_ResB!$C88,Calc_2_S_Future_ResB!$B$37:$H$37,0),FALSE)</f>
        <v>17.061660399805838</v>
      </c>
    </row>
    <row r="89" spans="1:6" hidden="1">
      <c r="A89" t="s">
        <v>67</v>
      </c>
      <c r="B89" t="s">
        <v>201</v>
      </c>
      <c r="C89">
        <v>2015</v>
      </c>
      <c r="D89" s="70">
        <f>VLOOKUP($B89,Calc_2_S_Future_ResB!$B$38:$H$65,MATCH(Calc_2_S_Future_ResB!$C89,Calc_2_S_Future_ResB!$B$37:$H$37,0),FALSE)</f>
        <v>27.177471629160056</v>
      </c>
      <c r="E89" s="70">
        <f>VLOOKUP($B89,Calc_2_S_Future_ResB!$B$38:$H$65,MATCH(Calc_2_S_Future_ResB!$C89,Calc_2_S_Future_ResB!$B$37:$H$37,0),FALSE)</f>
        <v>27.177471629160056</v>
      </c>
      <c r="F89" s="70">
        <f>VLOOKUP($B89,Calc_2_S_Future_ResB!$B$38:$H$65,MATCH(Calc_2_S_Future_ResB!$C89,Calc_2_S_Future_ResB!$B$37:$H$37,0),FALSE)</f>
        <v>27.177471629160056</v>
      </c>
    </row>
    <row r="90" spans="1:6" hidden="1">
      <c r="A90" t="s">
        <v>67</v>
      </c>
      <c r="B90" t="s">
        <v>202</v>
      </c>
      <c r="C90">
        <v>2015</v>
      </c>
      <c r="D90" s="70">
        <f>VLOOKUP($B90,Calc_2_S_Future_ResB!$B$38:$H$65,MATCH(Calc_2_S_Future_ResB!$C90,Calc_2_S_Future_ResB!$B$37:$H$37,0),FALSE)</f>
        <v>30.59710278395843</v>
      </c>
      <c r="E90" s="70">
        <f>VLOOKUP($B90,Calc_2_S_Future_ResB!$B$38:$H$65,MATCH(Calc_2_S_Future_ResB!$C90,Calc_2_S_Future_ResB!$B$37:$H$37,0),FALSE)</f>
        <v>30.59710278395843</v>
      </c>
      <c r="F90" s="70">
        <f>VLOOKUP($B90,Calc_2_S_Future_ResB!$B$38:$H$65,MATCH(Calc_2_S_Future_ResB!$C90,Calc_2_S_Future_ResB!$B$37:$H$37,0),FALSE)</f>
        <v>30.59710278395843</v>
      </c>
    </row>
    <row r="91" spans="1:6" hidden="1">
      <c r="A91" t="s">
        <v>67</v>
      </c>
      <c r="B91" t="s">
        <v>203</v>
      </c>
      <c r="C91">
        <v>2015</v>
      </c>
      <c r="D91" s="70">
        <f>VLOOKUP($B91,Calc_2_S_Future_ResB!$B$38:$H$65,MATCH(Calc_2_S_Future_ResB!$C91,Calc_2_S_Future_ResB!$B$37:$H$37,0),FALSE)</f>
        <v>47.969554270354337</v>
      </c>
      <c r="E91" s="70">
        <f>VLOOKUP($B91,Calc_2_S_Future_ResB!$B$38:$H$65,MATCH(Calc_2_S_Future_ResB!$C91,Calc_2_S_Future_ResB!$B$37:$H$37,0),FALSE)</f>
        <v>47.969554270354337</v>
      </c>
      <c r="F91" s="70">
        <f>VLOOKUP($B91,Calc_2_S_Future_ResB!$B$38:$H$65,MATCH(Calc_2_S_Future_ResB!$C91,Calc_2_S_Future_ResB!$B$37:$H$37,0),FALSE)</f>
        <v>47.969554270354337</v>
      </c>
    </row>
    <row r="92" spans="1:6" hidden="1">
      <c r="A92" t="s">
        <v>67</v>
      </c>
      <c r="B92" s="97" t="s">
        <v>182</v>
      </c>
      <c r="C92">
        <v>2016</v>
      </c>
      <c r="D92" s="70">
        <f>VLOOKUP($B92,Calc_2_S_Future_ResB!$B$38:$H$65,MATCH(Calc_2_S_Future_ResB!$C92,Calc_2_S_Future_ResB!$B$37:$H$37,0),FALSE)</f>
        <v>44.2</v>
      </c>
      <c r="E92" s="70">
        <f>VLOOKUP($B92,Calc_2_S_Future_ResB!$B$38:$H$65,MATCH(Calc_2_S_Future_ResB!$C92,Calc_2_S_Future_ResB!$B$37:$H$37,0),FALSE)</f>
        <v>44.2</v>
      </c>
      <c r="F92" s="70">
        <f>VLOOKUP($B92,Calc_2_S_Future_ResB!$B$38:$H$65,MATCH(Calc_2_S_Future_ResB!$C92,Calc_2_S_Future_ResB!$B$37:$H$37,0),FALSE)</f>
        <v>44.2</v>
      </c>
    </row>
    <row r="93" spans="1:6">
      <c r="A93" t="s">
        <v>67</v>
      </c>
      <c r="B93" s="97" t="s">
        <v>183</v>
      </c>
      <c r="C93">
        <v>2016</v>
      </c>
      <c r="D93" s="70">
        <f>VLOOKUP($B93,Calc_2_S_Future_ResB!$B$38:$H$65,MATCH(Calc_2_S_Future_ResB!$C93,Calc_2_S_Future_ResB!$B$37:$H$37,0),FALSE)</f>
        <v>37.200000000000003</v>
      </c>
      <c r="E93" s="70">
        <f>VLOOKUP($B93,Calc_2_S_Future_ResB!$B$38:$H$65,MATCH(Calc_2_S_Future_ResB!$C93,Calc_2_S_Future_ResB!$B$37:$H$37,0),FALSE)</f>
        <v>37.200000000000003</v>
      </c>
      <c r="F93" s="70">
        <f>VLOOKUP($B93,Calc_2_S_Future_ResB!$B$38:$H$65,MATCH(Calc_2_S_Future_ResB!$C93,Calc_2_S_Future_ResB!$B$37:$H$37,0),FALSE)</f>
        <v>37.200000000000003</v>
      </c>
    </row>
    <row r="94" spans="1:6" hidden="1">
      <c r="A94" t="s">
        <v>67</v>
      </c>
      <c r="B94" s="97" t="s">
        <v>184</v>
      </c>
      <c r="C94">
        <v>2016</v>
      </c>
      <c r="D94" s="70">
        <f>VLOOKUP($B94,Calc_2_S_Future_ResB!$B$38:$H$65,MATCH(Calc_2_S_Future_ResB!$C94,Calc_2_S_Future_ResB!$B$37:$H$37,0),FALSE)</f>
        <v>30.8</v>
      </c>
      <c r="E94" s="70">
        <f>VLOOKUP($B94,Calc_2_S_Future_ResB!$B$38:$H$65,MATCH(Calc_2_S_Future_ResB!$C94,Calc_2_S_Future_ResB!$B$37:$H$37,0),FALSE)</f>
        <v>30.8</v>
      </c>
      <c r="F94" s="70">
        <f>VLOOKUP($B94,Calc_2_S_Future_ResB!$B$38:$H$65,MATCH(Calc_2_S_Future_ResB!$C94,Calc_2_S_Future_ResB!$B$37:$H$37,0),FALSE)</f>
        <v>30.8</v>
      </c>
    </row>
    <row r="95" spans="1:6" hidden="1">
      <c r="A95" t="s">
        <v>67</v>
      </c>
      <c r="B95" s="97" t="s">
        <v>185</v>
      </c>
      <c r="C95">
        <v>2016</v>
      </c>
      <c r="D95" s="70">
        <f>VLOOKUP($B95,Calc_2_S_Future_ResB!$B$38:$H$65,MATCH(Calc_2_S_Future_ResB!$C95,Calc_2_S_Future_ResB!$B$37:$H$37,0),FALSE)</f>
        <v>29.5</v>
      </c>
      <c r="E95" s="70">
        <f>VLOOKUP($B95,Calc_2_S_Future_ResB!$B$38:$H$65,MATCH(Calc_2_S_Future_ResB!$C95,Calc_2_S_Future_ResB!$B$37:$H$37,0),FALSE)</f>
        <v>29.5</v>
      </c>
      <c r="F95" s="70">
        <f>VLOOKUP($B95,Calc_2_S_Future_ResB!$B$38:$H$65,MATCH(Calc_2_S_Future_ResB!$C95,Calc_2_S_Future_ResB!$B$37:$H$37,0),FALSE)</f>
        <v>29.5</v>
      </c>
    </row>
    <row r="96" spans="1:6" hidden="1">
      <c r="A96" t="s">
        <v>67</v>
      </c>
      <c r="B96" s="97" t="s">
        <v>186</v>
      </c>
      <c r="C96">
        <v>2016</v>
      </c>
      <c r="D96" s="70">
        <f>VLOOKUP($B96,Calc_2_S_Future_ResB!$B$38:$H$65,MATCH(Calc_2_S_Future_ResB!$C96,Calc_2_S_Future_ResB!$B$37:$H$37,0),FALSE)</f>
        <v>45.1</v>
      </c>
      <c r="E96" s="70">
        <f>VLOOKUP($B96,Calc_2_S_Future_ResB!$B$38:$H$65,MATCH(Calc_2_S_Future_ResB!$C96,Calc_2_S_Future_ResB!$B$37:$H$37,0),FALSE)</f>
        <v>45.1</v>
      </c>
      <c r="F96" s="70">
        <f>VLOOKUP($B96,Calc_2_S_Future_ResB!$B$38:$H$65,MATCH(Calc_2_S_Future_ResB!$C96,Calc_2_S_Future_ResB!$B$37:$H$37,0),FALSE)</f>
        <v>45.1</v>
      </c>
    </row>
    <row r="97" spans="1:6" hidden="1">
      <c r="A97" t="s">
        <v>67</v>
      </c>
      <c r="B97" s="97" t="s">
        <v>187</v>
      </c>
      <c r="C97">
        <v>2016</v>
      </c>
      <c r="D97" s="70">
        <f>VLOOKUP($B97,Calc_2_S_Future_ResB!$B$38:$H$65,MATCH(Calc_2_S_Future_ResB!$C97,Calc_2_S_Future_ResB!$B$37:$H$37,0),FALSE)</f>
        <v>31.9</v>
      </c>
      <c r="E97" s="70">
        <f>VLOOKUP($B97,Calc_2_S_Future_ResB!$B$38:$H$65,MATCH(Calc_2_S_Future_ResB!$C97,Calc_2_S_Future_ResB!$B$37:$H$37,0),FALSE)</f>
        <v>31.9</v>
      </c>
      <c r="F97" s="70">
        <f>VLOOKUP($B97,Calc_2_S_Future_ResB!$B$38:$H$65,MATCH(Calc_2_S_Future_ResB!$C97,Calc_2_S_Future_ResB!$B$37:$H$37,0),FALSE)</f>
        <v>31.9</v>
      </c>
    </row>
    <row r="98" spans="1:6" hidden="1">
      <c r="A98" t="s">
        <v>67</v>
      </c>
      <c r="B98" s="97" t="s">
        <v>188</v>
      </c>
      <c r="C98">
        <v>2016</v>
      </c>
      <c r="D98" s="70">
        <f>VLOOKUP($B98,Calc_2_S_Future_ResB!$B$38:$H$65,MATCH(Calc_2_S_Future_ResB!$C98,Calc_2_S_Future_ResB!$B$37:$H$37,0),FALSE)</f>
        <v>57.3</v>
      </c>
      <c r="E98" s="70">
        <f>VLOOKUP($B98,Calc_2_S_Future_ResB!$B$38:$H$65,MATCH(Calc_2_S_Future_ResB!$C98,Calc_2_S_Future_ResB!$B$37:$H$37,0),FALSE)</f>
        <v>57.3</v>
      </c>
      <c r="F98" s="70">
        <f>VLOOKUP($B98,Calc_2_S_Future_ResB!$B$38:$H$65,MATCH(Calc_2_S_Future_ResB!$C98,Calc_2_S_Future_ResB!$B$37:$H$37,0),FALSE)</f>
        <v>57.3</v>
      </c>
    </row>
    <row r="99" spans="1:6" hidden="1">
      <c r="A99" t="s">
        <v>67</v>
      </c>
      <c r="B99" s="97" t="s">
        <v>189</v>
      </c>
      <c r="C99">
        <v>2016</v>
      </c>
      <c r="D99" s="70">
        <f>VLOOKUP($B99,Calc_2_S_Future_ResB!$B$38:$H$65,MATCH(Calc_2_S_Future_ResB!$C99,Calc_2_S_Future_ResB!$B$37:$H$37,0),FALSE)</f>
        <v>30.4</v>
      </c>
      <c r="E99" s="70">
        <f>VLOOKUP($B99,Calc_2_S_Future_ResB!$B$38:$H$65,MATCH(Calc_2_S_Future_ResB!$C99,Calc_2_S_Future_ResB!$B$37:$H$37,0),FALSE)</f>
        <v>30.4</v>
      </c>
      <c r="F99" s="70">
        <f>VLOOKUP($B99,Calc_2_S_Future_ResB!$B$38:$H$65,MATCH(Calc_2_S_Future_ResB!$C99,Calc_2_S_Future_ResB!$B$37:$H$37,0),FALSE)</f>
        <v>30.4</v>
      </c>
    </row>
    <row r="100" spans="1:6" hidden="1">
      <c r="A100" t="s">
        <v>67</v>
      </c>
      <c r="B100" s="97" t="s">
        <v>190</v>
      </c>
      <c r="C100">
        <v>2016</v>
      </c>
      <c r="D100" s="70">
        <f>VLOOKUP($B100,Calc_2_S_Future_ResB!$B$38:$H$65,MATCH(Calc_2_S_Future_ResB!$C100,Calc_2_S_Future_ResB!$B$37:$H$37,0),FALSE)</f>
        <v>52.2</v>
      </c>
      <c r="E100" s="70">
        <f>VLOOKUP($B100,Calc_2_S_Future_ResB!$B$38:$H$65,MATCH(Calc_2_S_Future_ResB!$C100,Calc_2_S_Future_ResB!$B$37:$H$37,0),FALSE)</f>
        <v>52.2</v>
      </c>
      <c r="F100" s="70">
        <f>VLOOKUP($B100,Calc_2_S_Future_ResB!$B$38:$H$65,MATCH(Calc_2_S_Future_ResB!$C100,Calc_2_S_Future_ResB!$B$37:$H$37,0),FALSE)</f>
        <v>52.2</v>
      </c>
    </row>
    <row r="101" spans="1:6" hidden="1">
      <c r="A101" t="s">
        <v>67</v>
      </c>
      <c r="B101" s="97" t="s">
        <v>191</v>
      </c>
      <c r="C101">
        <v>2016</v>
      </c>
      <c r="D101" s="70">
        <f>VLOOKUP($B101,Calc_2_S_Future_ResB!$B$38:$H$65,MATCH(Calc_2_S_Future_ResB!$C101,Calc_2_S_Future_ResB!$B$37:$H$37,0),FALSE)</f>
        <v>32.1</v>
      </c>
      <c r="E101" s="70">
        <f>VLOOKUP($B101,Calc_2_S_Future_ResB!$B$38:$H$65,MATCH(Calc_2_S_Future_ResB!$C101,Calc_2_S_Future_ResB!$B$37:$H$37,0),FALSE)</f>
        <v>32.1</v>
      </c>
      <c r="F101" s="70">
        <f>VLOOKUP($B101,Calc_2_S_Future_ResB!$B$38:$H$65,MATCH(Calc_2_S_Future_ResB!$C101,Calc_2_S_Future_ResB!$B$37:$H$37,0),FALSE)</f>
        <v>32.1</v>
      </c>
    </row>
    <row r="102" spans="1:6" hidden="1">
      <c r="A102" t="s">
        <v>67</v>
      </c>
      <c r="B102" s="97" t="s">
        <v>192</v>
      </c>
      <c r="C102">
        <v>2016</v>
      </c>
      <c r="D102" s="70">
        <f>VLOOKUP($B102,Calc_2_S_Future_ResB!$B$38:$H$65,MATCH(Calc_2_S_Future_ResB!$C102,Calc_2_S_Future_ResB!$B$37:$H$37,0),FALSE)</f>
        <v>32.1</v>
      </c>
      <c r="E102" s="70">
        <f>VLOOKUP($B102,Calc_2_S_Future_ResB!$B$38:$H$65,MATCH(Calc_2_S_Future_ResB!$C102,Calc_2_S_Future_ResB!$B$37:$H$37,0),FALSE)</f>
        <v>32.1</v>
      </c>
      <c r="F102" s="70">
        <f>VLOOKUP($B102,Calc_2_S_Future_ResB!$B$38:$H$65,MATCH(Calc_2_S_Future_ResB!$C102,Calc_2_S_Future_ResB!$B$37:$H$37,0),FALSE)</f>
        <v>32.1</v>
      </c>
    </row>
    <row r="103" spans="1:6" hidden="1">
      <c r="A103" t="s">
        <v>67</v>
      </c>
      <c r="B103" s="97" t="s">
        <v>193</v>
      </c>
      <c r="C103">
        <v>2016</v>
      </c>
      <c r="D103" s="70">
        <f>VLOOKUP($B103,Calc_2_S_Future_ResB!$B$38:$H$65,MATCH(Calc_2_S_Future_ResB!$C103,Calc_2_S_Future_ResB!$B$37:$H$37,0),FALSE)</f>
        <v>43.4</v>
      </c>
      <c r="E103" s="70">
        <f>VLOOKUP($B103,Calc_2_S_Future_ResB!$B$38:$H$65,MATCH(Calc_2_S_Future_ResB!$C103,Calc_2_S_Future_ResB!$B$37:$H$37,0),FALSE)</f>
        <v>43.4</v>
      </c>
      <c r="F103" s="70">
        <f>VLOOKUP($B103,Calc_2_S_Future_ResB!$B$38:$H$65,MATCH(Calc_2_S_Future_ResB!$C103,Calc_2_S_Future_ResB!$B$37:$H$37,0),FALSE)</f>
        <v>43.4</v>
      </c>
    </row>
    <row r="104" spans="1:6" hidden="1">
      <c r="A104" t="s">
        <v>67</v>
      </c>
      <c r="B104" s="97" t="s">
        <v>194</v>
      </c>
      <c r="C104">
        <v>2016</v>
      </c>
      <c r="D104" s="70">
        <f>VLOOKUP($B104,Calc_2_S_Future_ResB!$B$38:$H$65,MATCH(Calc_2_S_Future_ResB!$C104,Calc_2_S_Future_ResB!$B$37:$H$37,0),FALSE)</f>
        <v>25.6</v>
      </c>
      <c r="E104" s="70">
        <f>VLOOKUP($B104,Calc_2_S_Future_ResB!$B$38:$H$65,MATCH(Calc_2_S_Future_ResB!$C104,Calc_2_S_Future_ResB!$B$37:$H$37,0),FALSE)</f>
        <v>25.6</v>
      </c>
      <c r="F104" s="70">
        <f>VLOOKUP($B104,Calc_2_S_Future_ResB!$B$38:$H$65,MATCH(Calc_2_S_Future_ResB!$C104,Calc_2_S_Future_ResB!$B$37:$H$37,0),FALSE)</f>
        <v>25.6</v>
      </c>
    </row>
    <row r="105" spans="1:6" hidden="1">
      <c r="A105" t="s">
        <v>67</v>
      </c>
      <c r="B105" s="97" t="s">
        <v>195</v>
      </c>
      <c r="C105">
        <v>2016</v>
      </c>
      <c r="D105" s="70">
        <f>VLOOKUP($B105,Calc_2_S_Future_ResB!$B$38:$H$65,MATCH(Calc_2_S_Future_ResB!$C105,Calc_2_S_Future_ResB!$B$37:$H$37,0),FALSE)</f>
        <v>30.2</v>
      </c>
      <c r="E105" s="70">
        <f>VLOOKUP($B105,Calc_2_S_Future_ResB!$B$38:$H$65,MATCH(Calc_2_S_Future_ResB!$C105,Calc_2_S_Future_ResB!$B$37:$H$37,0),FALSE)</f>
        <v>30.2</v>
      </c>
      <c r="F105" s="70">
        <f>VLOOKUP($B105,Calc_2_S_Future_ResB!$B$38:$H$65,MATCH(Calc_2_S_Future_ResB!$C105,Calc_2_S_Future_ResB!$B$37:$H$37,0),FALSE)</f>
        <v>30.2</v>
      </c>
    </row>
    <row r="106" spans="1:6" hidden="1">
      <c r="A106" t="s">
        <v>67</v>
      </c>
      <c r="B106" s="97" t="s">
        <v>196</v>
      </c>
      <c r="C106">
        <v>2016</v>
      </c>
      <c r="D106" s="70">
        <f>VLOOKUP($B106,Calc_2_S_Future_ResB!$B$38:$H$65,MATCH(Calc_2_S_Future_ResB!$C106,Calc_2_S_Future_ResB!$B$37:$H$37,0),FALSE)</f>
        <v>48.8</v>
      </c>
      <c r="E106" s="70">
        <f>VLOOKUP($B106,Calc_2_S_Future_ResB!$B$38:$H$65,MATCH(Calc_2_S_Future_ResB!$C106,Calc_2_S_Future_ResB!$B$37:$H$37,0),FALSE)</f>
        <v>48.8</v>
      </c>
      <c r="F106" s="70">
        <f>VLOOKUP($B106,Calc_2_S_Future_ResB!$B$38:$H$65,MATCH(Calc_2_S_Future_ResB!$C106,Calc_2_S_Future_ResB!$B$37:$H$37,0),FALSE)</f>
        <v>48.8</v>
      </c>
    </row>
    <row r="107" spans="1:6" hidden="1">
      <c r="A107" t="s">
        <v>67</v>
      </c>
      <c r="B107" s="97" t="s">
        <v>197</v>
      </c>
      <c r="C107">
        <v>2016</v>
      </c>
      <c r="D107" s="70">
        <f>VLOOKUP($B107,Calc_2_S_Future_ResB!$B$38:$H$65,MATCH(Calc_2_S_Future_ResB!$C107,Calc_2_S_Future_ResB!$B$37:$H$37,0),FALSE)</f>
        <v>61.9</v>
      </c>
      <c r="E107" s="70">
        <f>VLOOKUP($B107,Calc_2_S_Future_ResB!$B$38:$H$65,MATCH(Calc_2_S_Future_ResB!$C107,Calc_2_S_Future_ResB!$B$37:$H$37,0),FALSE)</f>
        <v>61.9</v>
      </c>
      <c r="F107" s="70">
        <f>VLOOKUP($B107,Calc_2_S_Future_ResB!$B$38:$H$65,MATCH(Calc_2_S_Future_ResB!$C107,Calc_2_S_Future_ResB!$B$37:$H$37,0),FALSE)</f>
        <v>61.9</v>
      </c>
    </row>
    <row r="108" spans="1:6" hidden="1">
      <c r="A108" t="s">
        <v>67</v>
      </c>
      <c r="B108" s="97" t="s">
        <v>198</v>
      </c>
      <c r="C108">
        <v>2016</v>
      </c>
      <c r="D108" s="70">
        <f>VLOOKUP($B108,Calc_2_S_Future_ResB!$B$38:$H$65,MATCH(Calc_2_S_Future_ResB!$C108,Calc_2_S_Future_ResB!$B$37:$H$37,0),FALSE)</f>
        <v>50.8</v>
      </c>
      <c r="E108" s="70">
        <f>VLOOKUP($B108,Calc_2_S_Future_ResB!$B$38:$H$65,MATCH(Calc_2_S_Future_ResB!$C108,Calc_2_S_Future_ResB!$B$37:$H$37,0),FALSE)</f>
        <v>50.8</v>
      </c>
      <c r="F108" s="70">
        <f>VLOOKUP($B108,Calc_2_S_Future_ResB!$B$38:$H$65,MATCH(Calc_2_S_Future_ResB!$C108,Calc_2_S_Future_ResB!$B$37:$H$37,0),FALSE)</f>
        <v>50.8</v>
      </c>
    </row>
    <row r="109" spans="1:6" hidden="1">
      <c r="A109" t="s">
        <v>67</v>
      </c>
      <c r="B109" s="97" t="s">
        <v>199</v>
      </c>
      <c r="C109">
        <v>2016</v>
      </c>
      <c r="D109" s="70">
        <f>VLOOKUP($B109,Calc_2_S_Future_ResB!$B$38:$H$65,MATCH(Calc_2_S_Future_ResB!$C109,Calc_2_S_Future_ResB!$B$37:$H$37,0),FALSE)</f>
        <v>37.799999999999997</v>
      </c>
      <c r="E109" s="70">
        <f>VLOOKUP($B109,Calc_2_S_Future_ResB!$B$38:$H$65,MATCH(Calc_2_S_Future_ResB!$C109,Calc_2_S_Future_ResB!$B$37:$H$37,0),FALSE)</f>
        <v>37.799999999999997</v>
      </c>
      <c r="F109" s="70">
        <f>VLOOKUP($B109,Calc_2_S_Future_ResB!$B$38:$H$65,MATCH(Calc_2_S_Future_ResB!$C109,Calc_2_S_Future_ResB!$B$37:$H$37,0),FALSE)</f>
        <v>37.799999999999997</v>
      </c>
    </row>
    <row r="110" spans="1:6" hidden="1">
      <c r="A110" t="s">
        <v>67</v>
      </c>
      <c r="B110" s="97" t="s">
        <v>200</v>
      </c>
      <c r="C110">
        <v>2016</v>
      </c>
      <c r="D110" s="70">
        <f>VLOOKUP($B110,Calc_2_S_Future_ResB!$B$38:$H$65,MATCH(Calc_2_S_Future_ResB!$C110,Calc_2_S_Future_ResB!$B$37:$H$37,0),FALSE)</f>
        <v>17.3</v>
      </c>
      <c r="E110" s="70">
        <f>VLOOKUP($B110,Calc_2_S_Future_ResB!$B$38:$H$65,MATCH(Calc_2_S_Future_ResB!$C110,Calc_2_S_Future_ResB!$B$37:$H$37,0),FALSE)</f>
        <v>17.3</v>
      </c>
      <c r="F110" s="70">
        <f>VLOOKUP($B110,Calc_2_S_Future_ResB!$B$38:$H$65,MATCH(Calc_2_S_Future_ResB!$C110,Calc_2_S_Future_ResB!$B$37:$H$37,0),FALSE)</f>
        <v>17.3</v>
      </c>
    </row>
    <row r="111" spans="1:6" hidden="1">
      <c r="A111" t="s">
        <v>67</v>
      </c>
      <c r="B111" s="97" t="s">
        <v>201</v>
      </c>
      <c r="C111">
        <v>2016</v>
      </c>
      <c r="D111" s="70">
        <f>VLOOKUP($B111,Calc_2_S_Future_ResB!$B$38:$H$65,MATCH(Calc_2_S_Future_ResB!$C111,Calc_2_S_Future_ResB!$B$37:$H$37,0),FALSE)</f>
        <v>27.3</v>
      </c>
      <c r="E111" s="70">
        <f>VLOOKUP($B111,Calc_2_S_Future_ResB!$B$38:$H$65,MATCH(Calc_2_S_Future_ResB!$C111,Calc_2_S_Future_ResB!$B$37:$H$37,0),FALSE)</f>
        <v>27.3</v>
      </c>
      <c r="F111" s="70">
        <f>VLOOKUP($B111,Calc_2_S_Future_ResB!$B$38:$H$65,MATCH(Calc_2_S_Future_ResB!$C111,Calc_2_S_Future_ResB!$B$37:$H$37,0),FALSE)</f>
        <v>27.3</v>
      </c>
    </row>
    <row r="112" spans="1:6" hidden="1">
      <c r="A112" t="s">
        <v>67</v>
      </c>
      <c r="B112" s="97" t="s">
        <v>202</v>
      </c>
      <c r="C112">
        <v>2016</v>
      </c>
      <c r="D112" s="70">
        <f>VLOOKUP($B112,Calc_2_S_Future_ResB!$B$38:$H$65,MATCH(Calc_2_S_Future_ResB!$C112,Calc_2_S_Future_ResB!$B$37:$H$37,0),FALSE)</f>
        <v>30.8</v>
      </c>
      <c r="E112" s="70">
        <f>VLOOKUP($B112,Calc_2_S_Future_ResB!$B$38:$H$65,MATCH(Calc_2_S_Future_ResB!$C112,Calc_2_S_Future_ResB!$B$37:$H$37,0),FALSE)</f>
        <v>30.8</v>
      </c>
      <c r="F112" s="70">
        <f>VLOOKUP($B112,Calc_2_S_Future_ResB!$B$38:$H$65,MATCH(Calc_2_S_Future_ResB!$C112,Calc_2_S_Future_ResB!$B$37:$H$37,0),FALSE)</f>
        <v>30.8</v>
      </c>
    </row>
    <row r="113" spans="1:6" hidden="1">
      <c r="A113" t="s">
        <v>67</v>
      </c>
      <c r="B113" s="97" t="s">
        <v>203</v>
      </c>
      <c r="C113">
        <v>2016</v>
      </c>
      <c r="D113" s="70">
        <f>VLOOKUP($B113,Calc_2_S_Future_ResB!$B$38:$H$65,MATCH(Calc_2_S_Future_ResB!$C113,Calc_2_S_Future_ResB!$B$37:$H$37,0),FALSE)</f>
        <v>50.1</v>
      </c>
      <c r="E113" s="70">
        <f>VLOOKUP($B113,Calc_2_S_Future_ResB!$B$38:$H$65,MATCH(Calc_2_S_Future_ResB!$C113,Calc_2_S_Future_ResB!$B$37:$H$37,0),FALSE)</f>
        <v>50.1</v>
      </c>
      <c r="F113" s="70">
        <f>VLOOKUP($B113,Calc_2_S_Future_ResB!$B$38:$H$65,MATCH(Calc_2_S_Future_ResB!$C113,Calc_2_S_Future_ResB!$B$37:$H$37,0),FALSE)</f>
        <v>50.1</v>
      </c>
    </row>
    <row r="114" spans="1:6" hidden="1">
      <c r="A114" t="s">
        <v>67</v>
      </c>
      <c r="B114" s="97" t="s">
        <v>182</v>
      </c>
      <c r="C114">
        <v>2017</v>
      </c>
      <c r="D114" s="70">
        <f>VLOOKUP($B114,Calc_2_S_Future_ResB!$B$38:$H$65,MATCH(Calc_2_S_Future_ResB!$C114,Calc_2_S_Future_ResB!$B$37:$H$37,0),FALSE)</f>
        <v>44.3</v>
      </c>
      <c r="E114" s="70">
        <f>VLOOKUP($B114,Calc_2_S_Future_ResB!$B$38:$H$65,MATCH(Calc_2_S_Future_ResB!$C114,Calc_2_S_Future_ResB!$B$37:$H$37,0),FALSE)</f>
        <v>44.3</v>
      </c>
      <c r="F114" s="70">
        <f>VLOOKUP($B114,Calc_2_S_Future_ResB!$B$38:$H$65,MATCH(Calc_2_S_Future_ResB!$C114,Calc_2_S_Future_ResB!$B$37:$H$37,0),FALSE)</f>
        <v>44.3</v>
      </c>
    </row>
    <row r="115" spans="1:6">
      <c r="A115" t="s">
        <v>67</v>
      </c>
      <c r="B115" s="97" t="s">
        <v>183</v>
      </c>
      <c r="C115">
        <v>2017</v>
      </c>
      <c r="D115" s="70">
        <f>VLOOKUP($B115,Calc_2_S_Future_ResB!$B$38:$H$65,MATCH(Calc_2_S_Future_ResB!$C115,Calc_2_S_Future_ResB!$B$37:$H$37,0),FALSE)</f>
        <v>37.299999999999997</v>
      </c>
      <c r="E115" s="70">
        <f>VLOOKUP($B115,Calc_2_S_Future_ResB!$B$38:$H$65,MATCH(Calc_2_S_Future_ResB!$C115,Calc_2_S_Future_ResB!$B$37:$H$37,0),FALSE)</f>
        <v>37.299999999999997</v>
      </c>
      <c r="F115" s="70">
        <f>VLOOKUP($B115,Calc_2_S_Future_ResB!$B$38:$H$65,MATCH(Calc_2_S_Future_ResB!$C115,Calc_2_S_Future_ResB!$B$37:$H$37,0),FALSE)</f>
        <v>37.299999999999997</v>
      </c>
    </row>
    <row r="116" spans="1:6" hidden="1">
      <c r="A116" t="s">
        <v>67</v>
      </c>
      <c r="B116" s="97" t="s">
        <v>184</v>
      </c>
      <c r="C116">
        <v>2017</v>
      </c>
      <c r="D116" s="70">
        <f>VLOOKUP($B116,Calc_2_S_Future_ResB!$B$38:$H$65,MATCH(Calc_2_S_Future_ResB!$C116,Calc_2_S_Future_ResB!$B$37:$H$37,0),FALSE)</f>
        <v>30.8</v>
      </c>
      <c r="E116" s="70">
        <f>VLOOKUP($B116,Calc_2_S_Future_ResB!$B$38:$H$65,MATCH(Calc_2_S_Future_ResB!$C116,Calc_2_S_Future_ResB!$B$37:$H$37,0),FALSE)</f>
        <v>30.8</v>
      </c>
      <c r="F116" s="70">
        <f>VLOOKUP($B116,Calc_2_S_Future_ResB!$B$38:$H$65,MATCH(Calc_2_S_Future_ResB!$C116,Calc_2_S_Future_ResB!$B$37:$H$37,0),FALSE)</f>
        <v>30.8</v>
      </c>
    </row>
    <row r="117" spans="1:6" hidden="1">
      <c r="A117" t="s">
        <v>67</v>
      </c>
      <c r="B117" s="97" t="s">
        <v>185</v>
      </c>
      <c r="C117">
        <v>2017</v>
      </c>
      <c r="D117" s="70">
        <f>VLOOKUP($B117,Calc_2_S_Future_ResB!$B$38:$H$65,MATCH(Calc_2_S_Future_ResB!$C117,Calc_2_S_Future_ResB!$B$37:$H$37,0),FALSE)</f>
        <v>30</v>
      </c>
      <c r="E117" s="70">
        <f>VLOOKUP($B117,Calc_2_S_Future_ResB!$B$38:$H$65,MATCH(Calc_2_S_Future_ResB!$C117,Calc_2_S_Future_ResB!$B$37:$H$37,0),FALSE)</f>
        <v>30</v>
      </c>
      <c r="F117" s="70">
        <f>VLOOKUP($B117,Calc_2_S_Future_ResB!$B$38:$H$65,MATCH(Calc_2_S_Future_ResB!$C117,Calc_2_S_Future_ResB!$B$37:$H$37,0),FALSE)</f>
        <v>30</v>
      </c>
    </row>
    <row r="118" spans="1:6" hidden="1">
      <c r="A118" t="s">
        <v>67</v>
      </c>
      <c r="B118" s="97" t="s">
        <v>186</v>
      </c>
      <c r="C118">
        <v>2017</v>
      </c>
      <c r="D118" s="70">
        <f>VLOOKUP($B118,Calc_2_S_Future_ResB!$B$38:$H$65,MATCH(Calc_2_S_Future_ResB!$C118,Calc_2_S_Future_ResB!$B$37:$H$37,0),FALSE)</f>
        <v>45.4</v>
      </c>
      <c r="E118" s="70">
        <f>VLOOKUP($B118,Calc_2_S_Future_ResB!$B$38:$H$65,MATCH(Calc_2_S_Future_ResB!$C118,Calc_2_S_Future_ResB!$B$37:$H$37,0),FALSE)</f>
        <v>45.4</v>
      </c>
      <c r="F118" s="70">
        <f>VLOOKUP($B118,Calc_2_S_Future_ResB!$B$38:$H$65,MATCH(Calc_2_S_Future_ResB!$C118,Calc_2_S_Future_ResB!$B$37:$H$37,0),FALSE)</f>
        <v>45.4</v>
      </c>
    </row>
    <row r="119" spans="1:6" hidden="1">
      <c r="A119" t="s">
        <v>67</v>
      </c>
      <c r="B119" s="97" t="s">
        <v>187</v>
      </c>
      <c r="C119">
        <v>2017</v>
      </c>
      <c r="D119" s="70">
        <f>VLOOKUP($B119,Calc_2_S_Future_ResB!$B$38:$H$65,MATCH(Calc_2_S_Future_ResB!$C119,Calc_2_S_Future_ResB!$B$37:$H$37,0),FALSE)</f>
        <v>32.1</v>
      </c>
      <c r="E119" s="70">
        <f>VLOOKUP($B119,Calc_2_S_Future_ResB!$B$38:$H$65,MATCH(Calc_2_S_Future_ResB!$C119,Calc_2_S_Future_ResB!$B$37:$H$37,0),FALSE)</f>
        <v>32.1</v>
      </c>
      <c r="F119" s="70">
        <f>VLOOKUP($B119,Calc_2_S_Future_ResB!$B$38:$H$65,MATCH(Calc_2_S_Future_ResB!$C119,Calc_2_S_Future_ResB!$B$37:$H$37,0),FALSE)</f>
        <v>32.1</v>
      </c>
    </row>
    <row r="120" spans="1:6" hidden="1">
      <c r="A120" t="s">
        <v>67</v>
      </c>
      <c r="B120" s="97" t="s">
        <v>188</v>
      </c>
      <c r="C120">
        <v>2017</v>
      </c>
      <c r="D120" s="70">
        <f>VLOOKUP($B120,Calc_2_S_Future_ResB!$B$38:$H$65,MATCH(Calc_2_S_Future_ResB!$C120,Calc_2_S_Future_ResB!$B$37:$H$37,0),FALSE)</f>
        <v>57.3</v>
      </c>
      <c r="E120" s="70">
        <f>VLOOKUP($B120,Calc_2_S_Future_ResB!$B$38:$H$65,MATCH(Calc_2_S_Future_ResB!$C120,Calc_2_S_Future_ResB!$B$37:$H$37,0),FALSE)</f>
        <v>57.3</v>
      </c>
      <c r="F120" s="70">
        <f>VLOOKUP($B120,Calc_2_S_Future_ResB!$B$38:$H$65,MATCH(Calc_2_S_Future_ResB!$C120,Calc_2_S_Future_ResB!$B$37:$H$37,0),FALSE)</f>
        <v>57.3</v>
      </c>
    </row>
    <row r="121" spans="1:6" hidden="1">
      <c r="A121" t="s">
        <v>67</v>
      </c>
      <c r="B121" s="97" t="s">
        <v>189</v>
      </c>
      <c r="C121">
        <v>2017</v>
      </c>
      <c r="D121" s="70">
        <f>VLOOKUP($B121,Calc_2_S_Future_ResB!$B$38:$H$65,MATCH(Calc_2_S_Future_ResB!$C121,Calc_2_S_Future_ResB!$B$37:$H$37,0),FALSE)</f>
        <v>31.1</v>
      </c>
      <c r="E121" s="70">
        <f>VLOOKUP($B121,Calc_2_S_Future_ResB!$B$38:$H$65,MATCH(Calc_2_S_Future_ResB!$C121,Calc_2_S_Future_ResB!$B$37:$H$37,0),FALSE)</f>
        <v>31.1</v>
      </c>
      <c r="F121" s="70">
        <f>VLOOKUP($B121,Calc_2_S_Future_ResB!$B$38:$H$65,MATCH(Calc_2_S_Future_ResB!$C121,Calc_2_S_Future_ResB!$B$37:$H$37,0),FALSE)</f>
        <v>31.1</v>
      </c>
    </row>
    <row r="122" spans="1:6" hidden="1">
      <c r="A122" t="s">
        <v>67</v>
      </c>
      <c r="B122" s="97" t="s">
        <v>190</v>
      </c>
      <c r="C122">
        <v>2017</v>
      </c>
      <c r="D122" s="70">
        <f>VLOOKUP($B122,Calc_2_S_Future_ResB!$B$38:$H$65,MATCH(Calc_2_S_Future_ResB!$C122,Calc_2_S_Future_ResB!$B$37:$H$37,0),FALSE)</f>
        <v>52.7</v>
      </c>
      <c r="E122" s="70">
        <f>VLOOKUP($B122,Calc_2_S_Future_ResB!$B$38:$H$65,MATCH(Calc_2_S_Future_ResB!$C122,Calc_2_S_Future_ResB!$B$37:$H$37,0),FALSE)</f>
        <v>52.7</v>
      </c>
      <c r="F122" s="70">
        <f>VLOOKUP($B122,Calc_2_S_Future_ResB!$B$38:$H$65,MATCH(Calc_2_S_Future_ResB!$C122,Calc_2_S_Future_ResB!$B$37:$H$37,0),FALSE)</f>
        <v>52.7</v>
      </c>
    </row>
    <row r="123" spans="1:6" hidden="1">
      <c r="A123" t="s">
        <v>67</v>
      </c>
      <c r="B123" s="97" t="s">
        <v>191</v>
      </c>
      <c r="C123">
        <v>2017</v>
      </c>
      <c r="D123" s="70">
        <f>VLOOKUP($B123,Calc_2_S_Future_ResB!$B$38:$H$65,MATCH(Calc_2_S_Future_ResB!$C123,Calc_2_S_Future_ResB!$B$37:$H$37,0),FALSE)</f>
        <v>32.200000000000003</v>
      </c>
      <c r="E123" s="70">
        <f>VLOOKUP($B123,Calc_2_S_Future_ResB!$B$38:$H$65,MATCH(Calc_2_S_Future_ResB!$C123,Calc_2_S_Future_ResB!$B$37:$H$37,0),FALSE)</f>
        <v>32.200000000000003</v>
      </c>
      <c r="F123" s="70">
        <f>VLOOKUP($B123,Calc_2_S_Future_ResB!$B$38:$H$65,MATCH(Calc_2_S_Future_ResB!$C123,Calc_2_S_Future_ResB!$B$37:$H$37,0),FALSE)</f>
        <v>32.200000000000003</v>
      </c>
    </row>
    <row r="124" spans="1:6" hidden="1">
      <c r="A124" t="s">
        <v>67</v>
      </c>
      <c r="B124" s="97" t="s">
        <v>192</v>
      </c>
      <c r="C124">
        <v>2017</v>
      </c>
      <c r="D124" s="70">
        <f>VLOOKUP($B124,Calc_2_S_Future_ResB!$B$38:$H$65,MATCH(Calc_2_S_Future_ResB!$C124,Calc_2_S_Future_ResB!$B$37:$H$37,0),FALSE)</f>
        <v>32.299999999999997</v>
      </c>
      <c r="E124" s="70">
        <f>VLOOKUP($B124,Calc_2_S_Future_ResB!$B$38:$H$65,MATCH(Calc_2_S_Future_ResB!$C124,Calc_2_S_Future_ResB!$B$37:$H$37,0),FALSE)</f>
        <v>32.299999999999997</v>
      </c>
      <c r="F124" s="70">
        <f>VLOOKUP($B124,Calc_2_S_Future_ResB!$B$38:$H$65,MATCH(Calc_2_S_Future_ResB!$C124,Calc_2_S_Future_ResB!$B$37:$H$37,0),FALSE)</f>
        <v>32.299999999999997</v>
      </c>
    </row>
    <row r="125" spans="1:6" hidden="1">
      <c r="A125" t="s">
        <v>67</v>
      </c>
      <c r="B125" s="97" t="s">
        <v>193</v>
      </c>
      <c r="C125">
        <v>2017</v>
      </c>
      <c r="D125" s="70">
        <f>VLOOKUP($B125,Calc_2_S_Future_ResB!$B$38:$H$65,MATCH(Calc_2_S_Future_ResB!$C125,Calc_2_S_Future_ResB!$B$37:$H$37,0),FALSE)</f>
        <v>43.3</v>
      </c>
      <c r="E125" s="70">
        <f>VLOOKUP($B125,Calc_2_S_Future_ResB!$B$38:$H$65,MATCH(Calc_2_S_Future_ResB!$C125,Calc_2_S_Future_ResB!$B$37:$H$37,0),FALSE)</f>
        <v>43.3</v>
      </c>
      <c r="F125" s="70">
        <f>VLOOKUP($B125,Calc_2_S_Future_ResB!$B$38:$H$65,MATCH(Calc_2_S_Future_ResB!$C125,Calc_2_S_Future_ResB!$B$37:$H$37,0),FALSE)</f>
        <v>43.3</v>
      </c>
    </row>
    <row r="126" spans="1:6" hidden="1">
      <c r="A126" t="s">
        <v>67</v>
      </c>
      <c r="B126" s="97" t="s">
        <v>194</v>
      </c>
      <c r="C126">
        <v>2017</v>
      </c>
      <c r="D126" s="70">
        <f>VLOOKUP($B126,Calc_2_S_Future_ResB!$B$38:$H$65,MATCH(Calc_2_S_Future_ResB!$C126,Calc_2_S_Future_ResB!$B$37:$H$37,0),FALSE)</f>
        <v>26</v>
      </c>
      <c r="E126" s="70">
        <f>VLOOKUP($B126,Calc_2_S_Future_ResB!$B$38:$H$65,MATCH(Calc_2_S_Future_ResB!$C126,Calc_2_S_Future_ResB!$B$37:$H$37,0),FALSE)</f>
        <v>26</v>
      </c>
      <c r="F126" s="70">
        <f>VLOOKUP($B126,Calc_2_S_Future_ResB!$B$38:$H$65,MATCH(Calc_2_S_Future_ResB!$C126,Calc_2_S_Future_ResB!$B$37:$H$37,0),FALSE)</f>
        <v>26</v>
      </c>
    </row>
    <row r="127" spans="1:6" hidden="1">
      <c r="A127" t="s">
        <v>67</v>
      </c>
      <c r="B127" s="97" t="s">
        <v>195</v>
      </c>
      <c r="C127">
        <v>2017</v>
      </c>
      <c r="D127" s="70">
        <f>VLOOKUP($B127,Calc_2_S_Future_ResB!$B$38:$H$65,MATCH(Calc_2_S_Future_ResB!$C127,Calc_2_S_Future_ResB!$B$37:$H$37,0),FALSE)</f>
        <v>31.6</v>
      </c>
      <c r="E127" s="70">
        <f>VLOOKUP($B127,Calc_2_S_Future_ResB!$B$38:$H$65,MATCH(Calc_2_S_Future_ResB!$C127,Calc_2_S_Future_ResB!$B$37:$H$37,0),FALSE)</f>
        <v>31.6</v>
      </c>
      <c r="F127" s="70">
        <f>VLOOKUP($B127,Calc_2_S_Future_ResB!$B$38:$H$65,MATCH(Calc_2_S_Future_ResB!$C127,Calc_2_S_Future_ResB!$B$37:$H$37,0),FALSE)</f>
        <v>31.6</v>
      </c>
    </row>
    <row r="128" spans="1:6" hidden="1">
      <c r="A128" t="s">
        <v>67</v>
      </c>
      <c r="B128" s="97" t="s">
        <v>196</v>
      </c>
      <c r="C128">
        <v>2017</v>
      </c>
      <c r="D128" s="70">
        <f>VLOOKUP($B128,Calc_2_S_Future_ResB!$B$38:$H$65,MATCH(Calc_2_S_Future_ResB!$C128,Calc_2_S_Future_ResB!$B$37:$H$37,0),FALSE)</f>
        <v>48.8</v>
      </c>
      <c r="E128" s="70">
        <f>VLOOKUP($B128,Calc_2_S_Future_ResB!$B$38:$H$65,MATCH(Calc_2_S_Future_ResB!$C128,Calc_2_S_Future_ResB!$B$37:$H$37,0),FALSE)</f>
        <v>48.8</v>
      </c>
      <c r="F128" s="70">
        <f>VLOOKUP($B128,Calc_2_S_Future_ResB!$B$38:$H$65,MATCH(Calc_2_S_Future_ResB!$C128,Calc_2_S_Future_ResB!$B$37:$H$37,0),FALSE)</f>
        <v>48.8</v>
      </c>
    </row>
    <row r="129" spans="1:6" hidden="1">
      <c r="A129" t="s">
        <v>67</v>
      </c>
      <c r="B129" s="97" t="s">
        <v>197</v>
      </c>
      <c r="C129">
        <v>2017</v>
      </c>
      <c r="D129" s="70">
        <f>VLOOKUP($B129,Calc_2_S_Future_ResB!$B$38:$H$65,MATCH(Calc_2_S_Future_ResB!$C129,Calc_2_S_Future_ResB!$B$37:$H$37,0),FALSE)</f>
        <v>62</v>
      </c>
      <c r="E129" s="70">
        <f>VLOOKUP($B129,Calc_2_S_Future_ResB!$B$38:$H$65,MATCH(Calc_2_S_Future_ResB!$C129,Calc_2_S_Future_ResB!$B$37:$H$37,0),FALSE)</f>
        <v>62</v>
      </c>
      <c r="F129" s="70">
        <f>VLOOKUP($B129,Calc_2_S_Future_ResB!$B$38:$H$65,MATCH(Calc_2_S_Future_ResB!$C129,Calc_2_S_Future_ResB!$B$37:$H$37,0),FALSE)</f>
        <v>62</v>
      </c>
    </row>
    <row r="130" spans="1:6" hidden="1">
      <c r="A130" t="s">
        <v>67</v>
      </c>
      <c r="B130" s="97" t="s">
        <v>198</v>
      </c>
      <c r="C130">
        <v>2017</v>
      </c>
      <c r="D130" s="70">
        <f>VLOOKUP($B130,Calc_2_S_Future_ResB!$B$38:$H$65,MATCH(Calc_2_S_Future_ResB!$C130,Calc_2_S_Future_ResB!$B$37:$H$37,0),FALSE)</f>
        <v>50.9</v>
      </c>
      <c r="E130" s="70">
        <f>VLOOKUP($B130,Calc_2_S_Future_ResB!$B$38:$H$65,MATCH(Calc_2_S_Future_ResB!$C130,Calc_2_S_Future_ResB!$B$37:$H$37,0),FALSE)</f>
        <v>50.9</v>
      </c>
      <c r="F130" s="70">
        <f>VLOOKUP($B130,Calc_2_S_Future_ResB!$B$38:$H$65,MATCH(Calc_2_S_Future_ResB!$C130,Calc_2_S_Future_ResB!$B$37:$H$37,0),FALSE)</f>
        <v>50.9</v>
      </c>
    </row>
    <row r="131" spans="1:6" hidden="1">
      <c r="A131" t="s">
        <v>67</v>
      </c>
      <c r="B131" s="97" t="s">
        <v>199</v>
      </c>
      <c r="C131">
        <v>2017</v>
      </c>
      <c r="D131" s="70">
        <f>VLOOKUP($B131,Calc_2_S_Future_ResB!$B$38:$H$65,MATCH(Calc_2_S_Future_ResB!$C131,Calc_2_S_Future_ResB!$B$37:$H$37,0),FALSE)</f>
        <v>38</v>
      </c>
      <c r="E131" s="70">
        <f>VLOOKUP($B131,Calc_2_S_Future_ResB!$B$38:$H$65,MATCH(Calc_2_S_Future_ResB!$C131,Calc_2_S_Future_ResB!$B$37:$H$37,0),FALSE)</f>
        <v>38</v>
      </c>
      <c r="F131" s="70">
        <f>VLOOKUP($B131,Calc_2_S_Future_ResB!$B$38:$H$65,MATCH(Calc_2_S_Future_ResB!$C131,Calc_2_S_Future_ResB!$B$37:$H$37,0),FALSE)</f>
        <v>38</v>
      </c>
    </row>
    <row r="132" spans="1:6" hidden="1">
      <c r="A132" t="s">
        <v>67</v>
      </c>
      <c r="B132" s="97" t="s">
        <v>200</v>
      </c>
      <c r="C132">
        <v>2017</v>
      </c>
      <c r="D132" s="70">
        <f>VLOOKUP($B132,Calc_2_S_Future_ResB!$B$38:$H$65,MATCH(Calc_2_S_Future_ResB!$C132,Calc_2_S_Future_ResB!$B$37:$H$37,0),FALSE)</f>
        <v>17.5</v>
      </c>
      <c r="E132" s="70">
        <f>VLOOKUP($B132,Calc_2_S_Future_ResB!$B$38:$H$65,MATCH(Calc_2_S_Future_ResB!$C132,Calc_2_S_Future_ResB!$B$37:$H$37,0),FALSE)</f>
        <v>17.5</v>
      </c>
      <c r="F132" s="70">
        <f>VLOOKUP($B132,Calc_2_S_Future_ResB!$B$38:$H$65,MATCH(Calc_2_S_Future_ResB!$C132,Calc_2_S_Future_ResB!$B$37:$H$37,0),FALSE)</f>
        <v>17.5</v>
      </c>
    </row>
    <row r="133" spans="1:6" hidden="1">
      <c r="A133" t="s">
        <v>67</v>
      </c>
      <c r="B133" s="97" t="s">
        <v>201</v>
      </c>
      <c r="C133">
        <v>2017</v>
      </c>
      <c r="D133" s="70">
        <f>VLOOKUP($B133,Calc_2_S_Future_ResB!$B$38:$H$65,MATCH(Calc_2_S_Future_ResB!$C133,Calc_2_S_Future_ResB!$B$37:$H$37,0),FALSE)</f>
        <v>27.4</v>
      </c>
      <c r="E133" s="70">
        <f>VLOOKUP($B133,Calc_2_S_Future_ResB!$B$38:$H$65,MATCH(Calc_2_S_Future_ResB!$C133,Calc_2_S_Future_ResB!$B$37:$H$37,0),FALSE)</f>
        <v>27.4</v>
      </c>
      <c r="F133" s="70">
        <f>VLOOKUP($B133,Calc_2_S_Future_ResB!$B$38:$H$65,MATCH(Calc_2_S_Future_ResB!$C133,Calc_2_S_Future_ResB!$B$37:$H$37,0),FALSE)</f>
        <v>27.4</v>
      </c>
    </row>
    <row r="134" spans="1:6" hidden="1">
      <c r="A134" t="s">
        <v>67</v>
      </c>
      <c r="B134" s="97" t="s">
        <v>202</v>
      </c>
      <c r="C134">
        <v>2017</v>
      </c>
      <c r="D134" s="70">
        <f>VLOOKUP($B134,Calc_2_S_Future_ResB!$B$38:$H$65,MATCH(Calc_2_S_Future_ResB!$C134,Calc_2_S_Future_ResB!$B$37:$H$37,0),FALSE)</f>
        <v>31</v>
      </c>
      <c r="E134" s="70">
        <f>VLOOKUP($B134,Calc_2_S_Future_ResB!$B$38:$H$65,MATCH(Calc_2_S_Future_ResB!$C134,Calc_2_S_Future_ResB!$B$37:$H$37,0),FALSE)</f>
        <v>31</v>
      </c>
      <c r="F134" s="70">
        <f>VLOOKUP($B134,Calc_2_S_Future_ResB!$B$38:$H$65,MATCH(Calc_2_S_Future_ResB!$C134,Calc_2_S_Future_ResB!$B$37:$H$37,0),FALSE)</f>
        <v>31</v>
      </c>
    </row>
    <row r="135" spans="1:6" hidden="1">
      <c r="A135" t="s">
        <v>67</v>
      </c>
      <c r="B135" s="97" t="s">
        <v>203</v>
      </c>
      <c r="C135">
        <v>2017</v>
      </c>
      <c r="D135" s="70">
        <f>VLOOKUP($B135,Calc_2_S_Future_ResB!$B$38:$H$65,MATCH(Calc_2_S_Future_ResB!$C135,Calc_2_S_Future_ResB!$B$37:$H$37,0),FALSE)</f>
        <v>49.3</v>
      </c>
      <c r="E135" s="70">
        <f>VLOOKUP($B135,Calc_2_S_Future_ResB!$B$38:$H$65,MATCH(Calc_2_S_Future_ResB!$C135,Calc_2_S_Future_ResB!$B$37:$H$37,0),FALSE)</f>
        <v>49.3</v>
      </c>
      <c r="F135" s="70">
        <f>VLOOKUP($B135,Calc_2_S_Future_ResB!$B$38:$H$65,MATCH(Calc_2_S_Future_ResB!$C135,Calc_2_S_Future_ResB!$B$37:$H$37,0),FALSE)</f>
        <v>49.3</v>
      </c>
    </row>
    <row r="136" spans="1:6" hidden="1">
      <c r="A136" t="s">
        <v>67</v>
      </c>
      <c r="B136" s="97" t="s">
        <v>182</v>
      </c>
      <c r="C136">
        <v>2018</v>
      </c>
      <c r="D136" s="70">
        <f>VLOOKUP($B136,Calc_2_S_Future_ResB!$B$38:$H$65,MATCH(Calc_2_S_Future_ResB!$C136,Calc_2_S_Future_ResB!$B$37:$H$37,0),FALSE)</f>
        <v>44.5</v>
      </c>
      <c r="E136" s="70">
        <f>VLOOKUP($B136,Calc_2_S_Future_ResB!$B$38:$H$65,MATCH(Calc_2_S_Future_ResB!$C136,Calc_2_S_Future_ResB!$B$37:$H$37,0),FALSE)</f>
        <v>44.5</v>
      </c>
      <c r="F136" s="70">
        <f>VLOOKUP($B136,Calc_2_S_Future_ResB!$B$38:$H$65,MATCH(Calc_2_S_Future_ResB!$C136,Calc_2_S_Future_ResB!$B$37:$H$37,0),FALSE)</f>
        <v>44.5</v>
      </c>
    </row>
    <row r="137" spans="1:6">
      <c r="A137" t="s">
        <v>67</v>
      </c>
      <c r="B137" s="97" t="s">
        <v>183</v>
      </c>
      <c r="C137">
        <v>2018</v>
      </c>
      <c r="D137" s="70">
        <f>VLOOKUP($B137,Calc_2_S_Future_ResB!$B$38:$H$65,MATCH(Calc_2_S_Future_ResB!$C137,Calc_2_S_Future_ResB!$B$37:$H$37,0),FALSE)</f>
        <v>37.5</v>
      </c>
      <c r="E137" s="70">
        <f>VLOOKUP($B137,Calc_2_S_Future_ResB!$B$38:$H$65,MATCH(Calc_2_S_Future_ResB!$C137,Calc_2_S_Future_ResB!$B$37:$H$37,0),FALSE)</f>
        <v>37.5</v>
      </c>
      <c r="F137" s="70">
        <f>VLOOKUP($B137,Calc_2_S_Future_ResB!$B$38:$H$65,MATCH(Calc_2_S_Future_ResB!$C137,Calc_2_S_Future_ResB!$B$37:$H$37,0),FALSE)</f>
        <v>37.5</v>
      </c>
    </row>
    <row r="138" spans="1:6" hidden="1">
      <c r="A138" t="s">
        <v>67</v>
      </c>
      <c r="B138" s="97" t="s">
        <v>184</v>
      </c>
      <c r="C138">
        <v>2018</v>
      </c>
      <c r="D138" s="70">
        <f>VLOOKUP($B138,Calc_2_S_Future_ResB!$B$38:$H$65,MATCH(Calc_2_S_Future_ResB!$C138,Calc_2_S_Future_ResB!$B$37:$H$37,0),FALSE)</f>
        <v>30.8</v>
      </c>
      <c r="E138" s="70">
        <f>VLOOKUP($B138,Calc_2_S_Future_ResB!$B$38:$H$65,MATCH(Calc_2_S_Future_ResB!$C138,Calc_2_S_Future_ResB!$B$37:$H$37,0),FALSE)</f>
        <v>30.8</v>
      </c>
      <c r="F138" s="70">
        <f>VLOOKUP($B138,Calc_2_S_Future_ResB!$B$38:$H$65,MATCH(Calc_2_S_Future_ResB!$C138,Calc_2_S_Future_ResB!$B$37:$H$37,0),FALSE)</f>
        <v>30.8</v>
      </c>
    </row>
    <row r="139" spans="1:6" hidden="1">
      <c r="A139" t="s">
        <v>67</v>
      </c>
      <c r="B139" s="97" t="s">
        <v>185</v>
      </c>
      <c r="C139">
        <v>2018</v>
      </c>
      <c r="D139" s="70">
        <f>VLOOKUP($B139,Calc_2_S_Future_ResB!$B$38:$H$65,MATCH(Calc_2_S_Future_ResB!$C139,Calc_2_S_Future_ResB!$B$37:$H$37,0),FALSE)</f>
        <v>30.6</v>
      </c>
      <c r="E139" s="70">
        <f>VLOOKUP($B139,Calc_2_S_Future_ResB!$B$38:$H$65,MATCH(Calc_2_S_Future_ResB!$C139,Calc_2_S_Future_ResB!$B$37:$H$37,0),FALSE)</f>
        <v>30.6</v>
      </c>
      <c r="F139" s="70">
        <f>VLOOKUP($B139,Calc_2_S_Future_ResB!$B$38:$H$65,MATCH(Calc_2_S_Future_ResB!$C139,Calc_2_S_Future_ResB!$B$37:$H$37,0),FALSE)</f>
        <v>30.6</v>
      </c>
    </row>
    <row r="140" spans="1:6" hidden="1">
      <c r="A140" t="s">
        <v>67</v>
      </c>
      <c r="B140" s="97" t="s">
        <v>186</v>
      </c>
      <c r="C140">
        <v>2018</v>
      </c>
      <c r="D140" s="70">
        <f>VLOOKUP($B140,Calc_2_S_Future_ResB!$B$38:$H$65,MATCH(Calc_2_S_Future_ResB!$C140,Calc_2_S_Future_ResB!$B$37:$H$37,0),FALSE)</f>
        <v>45.4</v>
      </c>
      <c r="E140" s="70">
        <f>VLOOKUP($B140,Calc_2_S_Future_ResB!$B$38:$H$65,MATCH(Calc_2_S_Future_ResB!$C140,Calc_2_S_Future_ResB!$B$37:$H$37,0),FALSE)</f>
        <v>45.4</v>
      </c>
      <c r="F140" s="70">
        <f>VLOOKUP($B140,Calc_2_S_Future_ResB!$B$38:$H$65,MATCH(Calc_2_S_Future_ResB!$C140,Calc_2_S_Future_ResB!$B$37:$H$37,0),FALSE)</f>
        <v>45.4</v>
      </c>
    </row>
    <row r="141" spans="1:6" hidden="1">
      <c r="A141" t="s">
        <v>67</v>
      </c>
      <c r="B141" s="97" t="s">
        <v>187</v>
      </c>
      <c r="C141">
        <v>2018</v>
      </c>
      <c r="D141" s="70">
        <f>VLOOKUP($B141,Calc_2_S_Future_ResB!$B$38:$H$65,MATCH(Calc_2_S_Future_ResB!$C141,Calc_2_S_Future_ResB!$B$37:$H$37,0),FALSE)</f>
        <v>32.4</v>
      </c>
      <c r="E141" s="70">
        <f>VLOOKUP($B141,Calc_2_S_Future_ResB!$B$38:$H$65,MATCH(Calc_2_S_Future_ResB!$C141,Calc_2_S_Future_ResB!$B$37:$H$37,0),FALSE)</f>
        <v>32.4</v>
      </c>
      <c r="F141" s="70">
        <f>VLOOKUP($B141,Calc_2_S_Future_ResB!$B$38:$H$65,MATCH(Calc_2_S_Future_ResB!$C141,Calc_2_S_Future_ResB!$B$37:$H$37,0),FALSE)</f>
        <v>32.4</v>
      </c>
    </row>
    <row r="142" spans="1:6" hidden="1">
      <c r="A142" t="s">
        <v>67</v>
      </c>
      <c r="B142" s="97" t="s">
        <v>188</v>
      </c>
      <c r="C142">
        <v>2018</v>
      </c>
      <c r="D142" s="70">
        <f>VLOOKUP($B142,Calc_2_S_Future_ResB!$B$38:$H$65,MATCH(Calc_2_S_Future_ResB!$C142,Calc_2_S_Future_ResB!$B$37:$H$37,0),FALSE)</f>
        <v>57.2</v>
      </c>
      <c r="E142" s="70">
        <f>VLOOKUP($B142,Calc_2_S_Future_ResB!$B$38:$H$65,MATCH(Calc_2_S_Future_ResB!$C142,Calc_2_S_Future_ResB!$B$37:$H$37,0),FALSE)</f>
        <v>57.2</v>
      </c>
      <c r="F142" s="70">
        <f>VLOOKUP($B142,Calc_2_S_Future_ResB!$B$38:$H$65,MATCH(Calc_2_S_Future_ResB!$C142,Calc_2_S_Future_ResB!$B$37:$H$37,0),FALSE)</f>
        <v>57.2</v>
      </c>
    </row>
    <row r="143" spans="1:6" hidden="1">
      <c r="A143" t="s">
        <v>67</v>
      </c>
      <c r="B143" s="97" t="s">
        <v>189</v>
      </c>
      <c r="C143">
        <v>2018</v>
      </c>
      <c r="D143" s="70">
        <f>VLOOKUP($B143,Calc_2_S_Future_ResB!$B$38:$H$65,MATCH(Calc_2_S_Future_ResB!$C143,Calc_2_S_Future_ResB!$B$37:$H$37,0),FALSE)</f>
        <v>30.9</v>
      </c>
      <c r="E143" s="70">
        <f>VLOOKUP($B143,Calc_2_S_Future_ResB!$B$38:$H$65,MATCH(Calc_2_S_Future_ResB!$C143,Calc_2_S_Future_ResB!$B$37:$H$37,0),FALSE)</f>
        <v>30.9</v>
      </c>
      <c r="F143" s="70">
        <f>VLOOKUP($B143,Calc_2_S_Future_ResB!$B$38:$H$65,MATCH(Calc_2_S_Future_ResB!$C143,Calc_2_S_Future_ResB!$B$37:$H$37,0),FALSE)</f>
        <v>30.9</v>
      </c>
    </row>
    <row r="144" spans="1:6" hidden="1">
      <c r="A144" t="s">
        <v>67</v>
      </c>
      <c r="B144" s="97" t="s">
        <v>190</v>
      </c>
      <c r="C144">
        <v>2018</v>
      </c>
      <c r="D144" s="70">
        <f>VLOOKUP($B144,Calc_2_S_Future_ResB!$B$38:$H$65,MATCH(Calc_2_S_Future_ResB!$C144,Calc_2_S_Future_ResB!$B$37:$H$37,0),FALSE)</f>
        <v>53.3</v>
      </c>
      <c r="E144" s="70">
        <f>VLOOKUP($B144,Calc_2_S_Future_ResB!$B$38:$H$65,MATCH(Calc_2_S_Future_ResB!$C144,Calc_2_S_Future_ResB!$B$37:$H$37,0),FALSE)</f>
        <v>53.3</v>
      </c>
      <c r="F144" s="70">
        <f>VLOOKUP($B144,Calc_2_S_Future_ResB!$B$38:$H$65,MATCH(Calc_2_S_Future_ResB!$C144,Calc_2_S_Future_ResB!$B$37:$H$37,0),FALSE)</f>
        <v>53.3</v>
      </c>
    </row>
    <row r="145" spans="1:6" hidden="1">
      <c r="A145" t="s">
        <v>67</v>
      </c>
      <c r="B145" s="97" t="s">
        <v>191</v>
      </c>
      <c r="C145">
        <v>2018</v>
      </c>
      <c r="D145" s="70">
        <f>VLOOKUP($B145,Calc_2_S_Future_ResB!$B$38:$H$65,MATCH(Calc_2_S_Future_ResB!$C145,Calc_2_S_Future_ResB!$B$37:$H$37,0),FALSE)</f>
        <v>32.4</v>
      </c>
      <c r="E145" s="70">
        <f>VLOOKUP($B145,Calc_2_S_Future_ResB!$B$38:$H$65,MATCH(Calc_2_S_Future_ResB!$C145,Calc_2_S_Future_ResB!$B$37:$H$37,0),FALSE)</f>
        <v>32.4</v>
      </c>
      <c r="F145" s="70">
        <f>VLOOKUP($B145,Calc_2_S_Future_ResB!$B$38:$H$65,MATCH(Calc_2_S_Future_ResB!$C145,Calc_2_S_Future_ResB!$B$37:$H$37,0),FALSE)</f>
        <v>32.4</v>
      </c>
    </row>
    <row r="146" spans="1:6" hidden="1">
      <c r="A146" t="s">
        <v>67</v>
      </c>
      <c r="B146" s="97" t="s">
        <v>192</v>
      </c>
      <c r="C146">
        <v>2018</v>
      </c>
      <c r="D146" s="70">
        <f>VLOOKUP($B146,Calc_2_S_Future_ResB!$B$38:$H$65,MATCH(Calc_2_S_Future_ResB!$C146,Calc_2_S_Future_ResB!$B$37:$H$37,0),FALSE)</f>
        <v>32.4</v>
      </c>
      <c r="E146" s="70">
        <f>VLOOKUP($B146,Calc_2_S_Future_ResB!$B$38:$H$65,MATCH(Calc_2_S_Future_ResB!$C146,Calc_2_S_Future_ResB!$B$37:$H$37,0),FALSE)</f>
        <v>32.4</v>
      </c>
      <c r="F146" s="70">
        <f>VLOOKUP($B146,Calc_2_S_Future_ResB!$B$38:$H$65,MATCH(Calc_2_S_Future_ResB!$C146,Calc_2_S_Future_ResB!$B$37:$H$37,0),FALSE)</f>
        <v>32.4</v>
      </c>
    </row>
    <row r="147" spans="1:6" hidden="1">
      <c r="A147" t="s">
        <v>67</v>
      </c>
      <c r="B147" s="97" t="s">
        <v>193</v>
      </c>
      <c r="C147">
        <v>2018</v>
      </c>
      <c r="D147" s="70">
        <f>VLOOKUP($B147,Calc_2_S_Future_ResB!$B$38:$H$65,MATCH(Calc_2_S_Future_ResB!$C147,Calc_2_S_Future_ResB!$B$37:$H$37,0),FALSE)</f>
        <v>43.4</v>
      </c>
      <c r="E147" s="70">
        <f>VLOOKUP($B147,Calc_2_S_Future_ResB!$B$38:$H$65,MATCH(Calc_2_S_Future_ResB!$C147,Calc_2_S_Future_ResB!$B$37:$H$37,0),FALSE)</f>
        <v>43.4</v>
      </c>
      <c r="F147" s="70">
        <f>VLOOKUP($B147,Calc_2_S_Future_ResB!$B$38:$H$65,MATCH(Calc_2_S_Future_ResB!$C147,Calc_2_S_Future_ResB!$B$37:$H$37,0),FALSE)</f>
        <v>43.4</v>
      </c>
    </row>
    <row r="148" spans="1:6" hidden="1">
      <c r="A148" t="s">
        <v>67</v>
      </c>
      <c r="B148" s="97" t="s">
        <v>194</v>
      </c>
      <c r="C148">
        <v>2018</v>
      </c>
      <c r="D148" s="70">
        <f>VLOOKUP($B148,Calc_2_S_Future_ResB!$B$38:$H$65,MATCH(Calc_2_S_Future_ResB!$C148,Calc_2_S_Future_ResB!$B$37:$H$37,0),FALSE)</f>
        <v>26.4</v>
      </c>
      <c r="E148" s="70">
        <f>VLOOKUP($B148,Calc_2_S_Future_ResB!$B$38:$H$65,MATCH(Calc_2_S_Future_ResB!$C148,Calc_2_S_Future_ResB!$B$37:$H$37,0),FALSE)</f>
        <v>26.4</v>
      </c>
      <c r="F148" s="70">
        <f>VLOOKUP($B148,Calc_2_S_Future_ResB!$B$38:$H$65,MATCH(Calc_2_S_Future_ResB!$C148,Calc_2_S_Future_ResB!$B$37:$H$37,0),FALSE)</f>
        <v>26.4</v>
      </c>
    </row>
    <row r="149" spans="1:6" hidden="1">
      <c r="A149" t="s">
        <v>67</v>
      </c>
      <c r="B149" s="97" t="s">
        <v>195</v>
      </c>
      <c r="C149">
        <v>2018</v>
      </c>
      <c r="D149" s="70">
        <f>VLOOKUP($B149,Calc_2_S_Future_ResB!$B$38:$H$65,MATCH(Calc_2_S_Future_ResB!$C149,Calc_2_S_Future_ResB!$B$37:$H$37,0),FALSE)</f>
        <v>32.4</v>
      </c>
      <c r="E149" s="70">
        <f>VLOOKUP($B149,Calc_2_S_Future_ResB!$B$38:$H$65,MATCH(Calc_2_S_Future_ResB!$C149,Calc_2_S_Future_ResB!$B$37:$H$37,0),FALSE)</f>
        <v>32.4</v>
      </c>
      <c r="F149" s="70">
        <f>VLOOKUP($B149,Calc_2_S_Future_ResB!$B$38:$H$65,MATCH(Calc_2_S_Future_ResB!$C149,Calc_2_S_Future_ResB!$B$37:$H$37,0),FALSE)</f>
        <v>32.4</v>
      </c>
    </row>
    <row r="150" spans="1:6" hidden="1">
      <c r="A150" t="s">
        <v>67</v>
      </c>
      <c r="B150" s="97" t="s">
        <v>196</v>
      </c>
      <c r="C150">
        <v>2018</v>
      </c>
      <c r="D150" s="70">
        <f>VLOOKUP($B150,Calc_2_S_Future_ResB!$B$38:$H$65,MATCH(Calc_2_S_Future_ResB!$C150,Calc_2_S_Future_ResB!$B$37:$H$37,0),FALSE)</f>
        <v>49.2</v>
      </c>
      <c r="E150" s="70">
        <f>VLOOKUP($B150,Calc_2_S_Future_ResB!$B$38:$H$65,MATCH(Calc_2_S_Future_ResB!$C150,Calc_2_S_Future_ResB!$B$37:$H$37,0),FALSE)</f>
        <v>49.2</v>
      </c>
      <c r="F150" s="70">
        <f>VLOOKUP($B150,Calc_2_S_Future_ResB!$B$38:$H$65,MATCH(Calc_2_S_Future_ResB!$C150,Calc_2_S_Future_ResB!$B$37:$H$37,0),FALSE)</f>
        <v>49.2</v>
      </c>
    </row>
    <row r="151" spans="1:6" hidden="1">
      <c r="A151" t="s">
        <v>67</v>
      </c>
      <c r="B151" s="97" t="s">
        <v>197</v>
      </c>
      <c r="C151">
        <v>2018</v>
      </c>
      <c r="D151" s="70">
        <f>VLOOKUP($B151,Calc_2_S_Future_ResB!$B$38:$H$65,MATCH(Calc_2_S_Future_ResB!$C151,Calc_2_S_Future_ResB!$B$37:$H$37,0),FALSE)</f>
        <v>62.8</v>
      </c>
      <c r="E151" s="70">
        <f>VLOOKUP($B151,Calc_2_S_Future_ResB!$B$38:$H$65,MATCH(Calc_2_S_Future_ResB!$C151,Calc_2_S_Future_ResB!$B$37:$H$37,0),FALSE)</f>
        <v>62.8</v>
      </c>
      <c r="F151" s="70">
        <f>VLOOKUP($B151,Calc_2_S_Future_ResB!$B$38:$H$65,MATCH(Calc_2_S_Future_ResB!$C151,Calc_2_S_Future_ResB!$B$37:$H$37,0),FALSE)</f>
        <v>62.8</v>
      </c>
    </row>
    <row r="152" spans="1:6" hidden="1">
      <c r="A152" t="s">
        <v>67</v>
      </c>
      <c r="B152" s="97" t="s">
        <v>198</v>
      </c>
      <c r="C152">
        <v>2018</v>
      </c>
      <c r="D152" s="70">
        <f>VLOOKUP($B152,Calc_2_S_Future_ResB!$B$38:$H$65,MATCH(Calc_2_S_Future_ResB!$C152,Calc_2_S_Future_ResB!$B$37:$H$37,0),FALSE)</f>
        <v>51.1</v>
      </c>
      <c r="E152" s="70">
        <f>VLOOKUP($B152,Calc_2_S_Future_ResB!$B$38:$H$65,MATCH(Calc_2_S_Future_ResB!$C152,Calc_2_S_Future_ResB!$B$37:$H$37,0),FALSE)</f>
        <v>51.1</v>
      </c>
      <c r="F152" s="70">
        <f>VLOOKUP($B152,Calc_2_S_Future_ResB!$B$38:$H$65,MATCH(Calc_2_S_Future_ResB!$C152,Calc_2_S_Future_ResB!$B$37:$H$37,0),FALSE)</f>
        <v>51.1</v>
      </c>
    </row>
    <row r="153" spans="1:6" hidden="1">
      <c r="A153" t="s">
        <v>67</v>
      </c>
      <c r="B153" s="97" t="s">
        <v>199</v>
      </c>
      <c r="C153">
        <v>2018</v>
      </c>
      <c r="D153" s="70">
        <f>VLOOKUP($B153,Calc_2_S_Future_ResB!$B$38:$H$65,MATCH(Calc_2_S_Future_ResB!$C153,Calc_2_S_Future_ResB!$B$37:$H$37,0),FALSE)</f>
        <v>36.6</v>
      </c>
      <c r="E153" s="70">
        <f>VLOOKUP($B153,Calc_2_S_Future_ResB!$B$38:$H$65,MATCH(Calc_2_S_Future_ResB!$C153,Calc_2_S_Future_ResB!$B$37:$H$37,0),FALSE)</f>
        <v>36.6</v>
      </c>
      <c r="F153" s="70">
        <f>VLOOKUP($B153,Calc_2_S_Future_ResB!$B$38:$H$65,MATCH(Calc_2_S_Future_ResB!$C153,Calc_2_S_Future_ResB!$B$37:$H$37,0),FALSE)</f>
        <v>36.6</v>
      </c>
    </row>
    <row r="154" spans="1:6" hidden="1">
      <c r="A154" t="s">
        <v>67</v>
      </c>
      <c r="B154" s="97" t="s">
        <v>200</v>
      </c>
      <c r="C154">
        <v>2018</v>
      </c>
      <c r="D154" s="70">
        <f>VLOOKUP($B154,Calc_2_S_Future_ResB!$B$38:$H$65,MATCH(Calc_2_S_Future_ResB!$C154,Calc_2_S_Future_ResB!$B$37:$H$37,0),FALSE)</f>
        <v>17.600000000000001</v>
      </c>
      <c r="E154" s="70">
        <f>VLOOKUP($B154,Calc_2_S_Future_ResB!$B$38:$H$65,MATCH(Calc_2_S_Future_ResB!$C154,Calc_2_S_Future_ResB!$B$37:$H$37,0),FALSE)</f>
        <v>17.600000000000001</v>
      </c>
      <c r="F154" s="70">
        <f>VLOOKUP($B154,Calc_2_S_Future_ResB!$B$38:$H$65,MATCH(Calc_2_S_Future_ResB!$C154,Calc_2_S_Future_ResB!$B$37:$H$37,0),FALSE)</f>
        <v>17.600000000000001</v>
      </c>
    </row>
    <row r="155" spans="1:6" hidden="1">
      <c r="A155" t="s">
        <v>67</v>
      </c>
      <c r="B155" s="97" t="s">
        <v>201</v>
      </c>
      <c r="C155">
        <v>2018</v>
      </c>
      <c r="D155" s="70">
        <f>VLOOKUP($B155,Calc_2_S_Future_ResB!$B$38:$H$65,MATCH(Calc_2_S_Future_ResB!$C155,Calc_2_S_Future_ResB!$B$37:$H$37,0),FALSE)</f>
        <v>27.4</v>
      </c>
      <c r="E155" s="70">
        <f>VLOOKUP($B155,Calc_2_S_Future_ResB!$B$38:$H$65,MATCH(Calc_2_S_Future_ResB!$C155,Calc_2_S_Future_ResB!$B$37:$H$37,0),FALSE)</f>
        <v>27.4</v>
      </c>
      <c r="F155" s="70">
        <f>VLOOKUP($B155,Calc_2_S_Future_ResB!$B$38:$H$65,MATCH(Calc_2_S_Future_ResB!$C155,Calc_2_S_Future_ResB!$B$37:$H$37,0),FALSE)</f>
        <v>27.4</v>
      </c>
    </row>
    <row r="156" spans="1:6" hidden="1">
      <c r="A156" t="s">
        <v>67</v>
      </c>
      <c r="B156" s="97" t="s">
        <v>202</v>
      </c>
      <c r="C156">
        <v>2018</v>
      </c>
      <c r="D156" s="70">
        <f>VLOOKUP($B156,Calc_2_S_Future_ResB!$B$38:$H$65,MATCH(Calc_2_S_Future_ResB!$C156,Calc_2_S_Future_ResB!$B$37:$H$37,0),FALSE)</f>
        <v>31.3</v>
      </c>
      <c r="E156" s="70">
        <f>VLOOKUP($B156,Calc_2_S_Future_ResB!$B$38:$H$65,MATCH(Calc_2_S_Future_ResB!$C156,Calc_2_S_Future_ResB!$B$37:$H$37,0),FALSE)</f>
        <v>31.3</v>
      </c>
      <c r="F156" s="70">
        <f>VLOOKUP($B156,Calc_2_S_Future_ResB!$B$38:$H$65,MATCH(Calc_2_S_Future_ResB!$C156,Calc_2_S_Future_ResB!$B$37:$H$37,0),FALSE)</f>
        <v>31.3</v>
      </c>
    </row>
    <row r="157" spans="1:6" hidden="1">
      <c r="A157" t="s">
        <v>67</v>
      </c>
      <c r="B157" s="97" t="s">
        <v>203</v>
      </c>
      <c r="C157">
        <v>2018</v>
      </c>
      <c r="D157" s="70">
        <f>VLOOKUP($B157,Calc_2_S_Future_ResB!$B$38:$H$65,MATCH(Calc_2_S_Future_ResB!$C157,Calc_2_S_Future_ResB!$B$37:$H$37,0),FALSE)</f>
        <v>49.3</v>
      </c>
      <c r="E157" s="70">
        <f>VLOOKUP($B157,Calc_2_S_Future_ResB!$B$38:$H$65,MATCH(Calc_2_S_Future_ResB!$C157,Calc_2_S_Future_ResB!$B$37:$H$37,0),FALSE)</f>
        <v>49.3</v>
      </c>
      <c r="F157" s="70">
        <f>VLOOKUP($B157,Calc_2_S_Future_ResB!$B$38:$H$65,MATCH(Calc_2_S_Future_ResB!$C157,Calc_2_S_Future_ResB!$B$37:$H$37,0),FALSE)</f>
        <v>49.3</v>
      </c>
    </row>
    <row r="158" spans="1:6" hidden="1">
      <c r="A158" t="s">
        <v>67</v>
      </c>
      <c r="B158" s="97" t="s">
        <v>182</v>
      </c>
      <c r="C158">
        <v>2019</v>
      </c>
      <c r="D158" s="70">
        <f>VLOOKUP($B158,Calc_2_S_Future_ResB!$B$38:$H$65,MATCH(Calc_2_S_Future_ResB!$C158,Calc_2_S_Future_ResB!$B$37:$H$37,0),FALSE)</f>
        <v>44.7</v>
      </c>
      <c r="E158" s="70">
        <f>VLOOKUP($B158,Calc_2_S_Future_ResB!$B$38:$H$65,MATCH(Calc_2_S_Future_ResB!$C158,Calc_2_S_Future_ResB!$B$37:$H$37,0),FALSE)</f>
        <v>44.7</v>
      </c>
      <c r="F158" s="70">
        <f>VLOOKUP($B158,Calc_2_S_Future_ResB!$B$38:$H$65,MATCH(Calc_2_S_Future_ResB!$C158,Calc_2_S_Future_ResB!$B$37:$H$37,0),FALSE)</f>
        <v>44.7</v>
      </c>
    </row>
    <row r="159" spans="1:6">
      <c r="A159" t="s">
        <v>67</v>
      </c>
      <c r="B159" s="97" t="s">
        <v>183</v>
      </c>
      <c r="C159">
        <v>2019</v>
      </c>
      <c r="D159" s="70">
        <f>VLOOKUP($B159,Calc_2_S_Future_ResB!$B$38:$H$65,MATCH(Calc_2_S_Future_ResB!$C159,Calc_2_S_Future_ResB!$B$37:$H$37,0),FALSE)</f>
        <v>37.700000000000003</v>
      </c>
      <c r="E159" s="70">
        <f>VLOOKUP($B159,Calc_2_S_Future_ResB!$B$38:$H$65,MATCH(Calc_2_S_Future_ResB!$C159,Calc_2_S_Future_ResB!$B$37:$H$37,0),FALSE)</f>
        <v>37.700000000000003</v>
      </c>
      <c r="F159" s="70">
        <f>VLOOKUP($B159,Calc_2_S_Future_ResB!$B$38:$H$65,MATCH(Calc_2_S_Future_ResB!$C159,Calc_2_S_Future_ResB!$B$37:$H$37,0),FALSE)</f>
        <v>37.700000000000003</v>
      </c>
    </row>
    <row r="160" spans="1:6" hidden="1">
      <c r="A160" t="s">
        <v>67</v>
      </c>
      <c r="B160" s="97" t="s">
        <v>184</v>
      </c>
      <c r="C160">
        <v>2019</v>
      </c>
      <c r="D160" s="70">
        <f>VLOOKUP($B160,Calc_2_S_Future_ResB!$B$38:$H$65,MATCH(Calc_2_S_Future_ResB!$C160,Calc_2_S_Future_ResB!$B$37:$H$37,0),FALSE)</f>
        <v>30.8</v>
      </c>
      <c r="E160" s="70">
        <f>VLOOKUP($B160,Calc_2_S_Future_ResB!$B$38:$H$65,MATCH(Calc_2_S_Future_ResB!$C160,Calc_2_S_Future_ResB!$B$37:$H$37,0),FALSE)</f>
        <v>30.8</v>
      </c>
      <c r="F160" s="70">
        <f>VLOOKUP($B160,Calc_2_S_Future_ResB!$B$38:$H$65,MATCH(Calc_2_S_Future_ResB!$C160,Calc_2_S_Future_ResB!$B$37:$H$37,0),FALSE)</f>
        <v>30.8</v>
      </c>
    </row>
    <row r="161" spans="1:6" hidden="1">
      <c r="A161" t="s">
        <v>67</v>
      </c>
      <c r="B161" s="97" t="s">
        <v>185</v>
      </c>
      <c r="C161">
        <v>2019</v>
      </c>
      <c r="D161" s="70">
        <f>VLOOKUP($B161,Calc_2_S_Future_ResB!$B$38:$H$65,MATCH(Calc_2_S_Future_ResB!$C161,Calc_2_S_Future_ResB!$B$37:$H$37,0),FALSE)</f>
        <v>31.1</v>
      </c>
      <c r="E161" s="70">
        <f>VLOOKUP($B161,Calc_2_S_Future_ResB!$B$38:$H$65,MATCH(Calc_2_S_Future_ResB!$C161,Calc_2_S_Future_ResB!$B$37:$H$37,0),FALSE)</f>
        <v>31.1</v>
      </c>
      <c r="F161" s="70">
        <f>VLOOKUP($B161,Calc_2_S_Future_ResB!$B$38:$H$65,MATCH(Calc_2_S_Future_ResB!$C161,Calc_2_S_Future_ResB!$B$37:$H$37,0),FALSE)</f>
        <v>31.1</v>
      </c>
    </row>
    <row r="162" spans="1:6" hidden="1">
      <c r="A162" t="s">
        <v>67</v>
      </c>
      <c r="B162" s="97" t="s">
        <v>186</v>
      </c>
      <c r="C162">
        <v>2019</v>
      </c>
      <c r="D162" s="70">
        <f>VLOOKUP($B162,Calc_2_S_Future_ResB!$B$38:$H$65,MATCH(Calc_2_S_Future_ResB!$C162,Calc_2_S_Future_ResB!$B$37:$H$37,0),FALSE)</f>
        <v>45.4</v>
      </c>
      <c r="E162" s="70">
        <f>VLOOKUP($B162,Calc_2_S_Future_ResB!$B$38:$H$65,MATCH(Calc_2_S_Future_ResB!$C162,Calc_2_S_Future_ResB!$B$37:$H$37,0),FALSE)</f>
        <v>45.4</v>
      </c>
      <c r="F162" s="70">
        <f>VLOOKUP($B162,Calc_2_S_Future_ResB!$B$38:$H$65,MATCH(Calc_2_S_Future_ResB!$C162,Calc_2_S_Future_ResB!$B$37:$H$37,0),FALSE)</f>
        <v>45.4</v>
      </c>
    </row>
    <row r="163" spans="1:6" hidden="1">
      <c r="A163" t="s">
        <v>67</v>
      </c>
      <c r="B163" s="97" t="s">
        <v>187</v>
      </c>
      <c r="C163">
        <v>2019</v>
      </c>
      <c r="D163" s="70">
        <f>VLOOKUP($B163,Calc_2_S_Future_ResB!$B$38:$H$65,MATCH(Calc_2_S_Future_ResB!$C163,Calc_2_S_Future_ResB!$B$37:$H$37,0),FALSE)</f>
        <v>32.700000000000003</v>
      </c>
      <c r="E163" s="70">
        <f>VLOOKUP($B163,Calc_2_S_Future_ResB!$B$38:$H$65,MATCH(Calc_2_S_Future_ResB!$C163,Calc_2_S_Future_ResB!$B$37:$H$37,0),FALSE)</f>
        <v>32.700000000000003</v>
      </c>
      <c r="F163" s="70">
        <f>VLOOKUP($B163,Calc_2_S_Future_ResB!$B$38:$H$65,MATCH(Calc_2_S_Future_ResB!$C163,Calc_2_S_Future_ResB!$B$37:$H$37,0),FALSE)</f>
        <v>32.700000000000003</v>
      </c>
    </row>
    <row r="164" spans="1:6" hidden="1">
      <c r="A164" t="s">
        <v>67</v>
      </c>
      <c r="B164" s="97" t="s">
        <v>188</v>
      </c>
      <c r="C164">
        <v>2019</v>
      </c>
      <c r="D164" s="70">
        <f>VLOOKUP($B164,Calc_2_S_Future_ResB!$B$38:$H$65,MATCH(Calc_2_S_Future_ResB!$C164,Calc_2_S_Future_ResB!$B$37:$H$37,0),FALSE)</f>
        <v>57.5</v>
      </c>
      <c r="E164" s="70">
        <f>VLOOKUP($B164,Calc_2_S_Future_ResB!$B$38:$H$65,MATCH(Calc_2_S_Future_ResB!$C164,Calc_2_S_Future_ResB!$B$37:$H$37,0),FALSE)</f>
        <v>57.5</v>
      </c>
      <c r="F164" s="70">
        <f>VLOOKUP($B164,Calc_2_S_Future_ResB!$B$38:$H$65,MATCH(Calc_2_S_Future_ResB!$C164,Calc_2_S_Future_ResB!$B$37:$H$37,0),FALSE)</f>
        <v>57.5</v>
      </c>
    </row>
    <row r="165" spans="1:6" hidden="1">
      <c r="A165" t="s">
        <v>67</v>
      </c>
      <c r="B165" s="97" t="s">
        <v>189</v>
      </c>
      <c r="C165">
        <v>2019</v>
      </c>
      <c r="D165" s="70">
        <f>VLOOKUP($B165,Calc_2_S_Future_ResB!$B$38:$H$65,MATCH(Calc_2_S_Future_ResB!$C165,Calc_2_S_Future_ResB!$B$37:$H$37,0),FALSE)</f>
        <v>31.7</v>
      </c>
      <c r="E165" s="70">
        <f>VLOOKUP($B165,Calc_2_S_Future_ResB!$B$38:$H$65,MATCH(Calc_2_S_Future_ResB!$C165,Calc_2_S_Future_ResB!$B$37:$H$37,0),FALSE)</f>
        <v>31.7</v>
      </c>
      <c r="F165" s="70">
        <f>VLOOKUP($B165,Calc_2_S_Future_ResB!$B$38:$H$65,MATCH(Calc_2_S_Future_ResB!$C165,Calc_2_S_Future_ResB!$B$37:$H$37,0),FALSE)</f>
        <v>31.7</v>
      </c>
    </row>
    <row r="166" spans="1:6" hidden="1">
      <c r="A166" t="s">
        <v>67</v>
      </c>
      <c r="B166" s="97" t="s">
        <v>190</v>
      </c>
      <c r="C166">
        <v>2019</v>
      </c>
      <c r="D166" s="70">
        <f>VLOOKUP($B166,Calc_2_S_Future_ResB!$B$38:$H$65,MATCH(Calc_2_S_Future_ResB!$C166,Calc_2_S_Future_ResB!$B$37:$H$37,0),FALSE)</f>
        <v>53.9</v>
      </c>
      <c r="E166" s="70">
        <f>VLOOKUP($B166,Calc_2_S_Future_ResB!$B$38:$H$65,MATCH(Calc_2_S_Future_ResB!$C166,Calc_2_S_Future_ResB!$B$37:$H$37,0),FALSE)</f>
        <v>53.9</v>
      </c>
      <c r="F166" s="70">
        <f>VLOOKUP($B166,Calc_2_S_Future_ResB!$B$38:$H$65,MATCH(Calc_2_S_Future_ResB!$C166,Calc_2_S_Future_ResB!$B$37:$H$37,0),FALSE)</f>
        <v>53.9</v>
      </c>
    </row>
    <row r="167" spans="1:6" hidden="1">
      <c r="A167" t="s">
        <v>67</v>
      </c>
      <c r="B167" s="97" t="s">
        <v>191</v>
      </c>
      <c r="C167">
        <v>2019</v>
      </c>
      <c r="D167" s="70">
        <f>VLOOKUP($B167,Calc_2_S_Future_ResB!$B$38:$H$65,MATCH(Calc_2_S_Future_ResB!$C167,Calc_2_S_Future_ResB!$B$37:$H$37,0),FALSE)</f>
        <v>32.5</v>
      </c>
      <c r="E167" s="70">
        <f>VLOOKUP($B167,Calc_2_S_Future_ResB!$B$38:$H$65,MATCH(Calc_2_S_Future_ResB!$C167,Calc_2_S_Future_ResB!$B$37:$H$37,0),FALSE)</f>
        <v>32.5</v>
      </c>
      <c r="F167" s="70">
        <f>VLOOKUP($B167,Calc_2_S_Future_ResB!$B$38:$H$65,MATCH(Calc_2_S_Future_ResB!$C167,Calc_2_S_Future_ResB!$B$37:$H$37,0),FALSE)</f>
        <v>32.5</v>
      </c>
    </row>
    <row r="168" spans="1:6" hidden="1">
      <c r="A168" t="s">
        <v>67</v>
      </c>
      <c r="B168" s="97" t="s">
        <v>192</v>
      </c>
      <c r="C168">
        <v>2019</v>
      </c>
      <c r="D168" s="70">
        <f>VLOOKUP($B168,Calc_2_S_Future_ResB!$B$38:$H$65,MATCH(Calc_2_S_Future_ResB!$C168,Calc_2_S_Future_ResB!$B$37:$H$37,0),FALSE)</f>
        <v>32.6</v>
      </c>
      <c r="E168" s="70">
        <f>VLOOKUP($B168,Calc_2_S_Future_ResB!$B$38:$H$65,MATCH(Calc_2_S_Future_ResB!$C168,Calc_2_S_Future_ResB!$B$37:$H$37,0),FALSE)</f>
        <v>32.6</v>
      </c>
      <c r="F168" s="70">
        <f>VLOOKUP($B168,Calc_2_S_Future_ResB!$B$38:$H$65,MATCH(Calc_2_S_Future_ResB!$C168,Calc_2_S_Future_ResB!$B$37:$H$37,0),FALSE)</f>
        <v>32.6</v>
      </c>
    </row>
    <row r="169" spans="1:6" hidden="1">
      <c r="A169" t="s">
        <v>67</v>
      </c>
      <c r="B169" s="97" t="s">
        <v>193</v>
      </c>
      <c r="C169">
        <v>2019</v>
      </c>
      <c r="D169" s="70">
        <f>VLOOKUP($B169,Calc_2_S_Future_ResB!$B$38:$H$65,MATCH(Calc_2_S_Future_ResB!$C169,Calc_2_S_Future_ResB!$B$37:$H$37,0),FALSE)</f>
        <v>43.4</v>
      </c>
      <c r="E169" s="70">
        <f>VLOOKUP($B169,Calc_2_S_Future_ResB!$B$38:$H$65,MATCH(Calc_2_S_Future_ResB!$C169,Calc_2_S_Future_ResB!$B$37:$H$37,0),FALSE)</f>
        <v>43.4</v>
      </c>
      <c r="F169" s="70">
        <f>VLOOKUP($B169,Calc_2_S_Future_ResB!$B$38:$H$65,MATCH(Calc_2_S_Future_ResB!$C169,Calc_2_S_Future_ResB!$B$37:$H$37,0),FALSE)</f>
        <v>43.4</v>
      </c>
    </row>
    <row r="170" spans="1:6" hidden="1">
      <c r="A170" t="s">
        <v>67</v>
      </c>
      <c r="B170" s="97" t="s">
        <v>194</v>
      </c>
      <c r="C170">
        <v>2019</v>
      </c>
      <c r="D170" s="70">
        <f>VLOOKUP($B170,Calc_2_S_Future_ResB!$B$38:$H$65,MATCH(Calc_2_S_Future_ResB!$C170,Calc_2_S_Future_ResB!$B$37:$H$37,0),FALSE)</f>
        <v>27</v>
      </c>
      <c r="E170" s="70">
        <f>VLOOKUP($B170,Calc_2_S_Future_ResB!$B$38:$H$65,MATCH(Calc_2_S_Future_ResB!$C170,Calc_2_S_Future_ResB!$B$37:$H$37,0),FALSE)</f>
        <v>27</v>
      </c>
      <c r="F170" s="70">
        <f>VLOOKUP($B170,Calc_2_S_Future_ResB!$B$38:$H$65,MATCH(Calc_2_S_Future_ResB!$C170,Calc_2_S_Future_ResB!$B$37:$H$37,0),FALSE)</f>
        <v>27</v>
      </c>
    </row>
    <row r="171" spans="1:6" hidden="1">
      <c r="A171" t="s">
        <v>67</v>
      </c>
      <c r="B171" s="97" t="s">
        <v>195</v>
      </c>
      <c r="C171">
        <v>2019</v>
      </c>
      <c r="D171" s="70">
        <f>VLOOKUP($B171,Calc_2_S_Future_ResB!$B$38:$H$65,MATCH(Calc_2_S_Future_ResB!$C171,Calc_2_S_Future_ResB!$B$37:$H$37,0),FALSE)</f>
        <v>33.5</v>
      </c>
      <c r="E171" s="70">
        <f>VLOOKUP($B171,Calc_2_S_Future_ResB!$B$38:$H$65,MATCH(Calc_2_S_Future_ResB!$C171,Calc_2_S_Future_ResB!$B$37:$H$37,0),FALSE)</f>
        <v>33.5</v>
      </c>
      <c r="F171" s="70">
        <f>VLOOKUP($B171,Calc_2_S_Future_ResB!$B$38:$H$65,MATCH(Calc_2_S_Future_ResB!$C171,Calc_2_S_Future_ResB!$B$37:$H$37,0),FALSE)</f>
        <v>33.5</v>
      </c>
    </row>
    <row r="172" spans="1:6" hidden="1">
      <c r="A172" t="s">
        <v>67</v>
      </c>
      <c r="B172" s="97" t="s">
        <v>196</v>
      </c>
      <c r="C172">
        <v>2019</v>
      </c>
      <c r="D172" s="70">
        <f>VLOOKUP($B172,Calc_2_S_Future_ResB!$B$38:$H$65,MATCH(Calc_2_S_Future_ResB!$C172,Calc_2_S_Future_ResB!$B$37:$H$37,0),FALSE)</f>
        <v>49.3</v>
      </c>
      <c r="E172" s="70">
        <f>VLOOKUP($B172,Calc_2_S_Future_ResB!$B$38:$H$65,MATCH(Calc_2_S_Future_ResB!$C172,Calc_2_S_Future_ResB!$B$37:$H$37,0),FALSE)</f>
        <v>49.3</v>
      </c>
      <c r="F172" s="70">
        <f>VLOOKUP($B172,Calc_2_S_Future_ResB!$B$38:$H$65,MATCH(Calc_2_S_Future_ResB!$C172,Calc_2_S_Future_ResB!$B$37:$H$37,0),FALSE)</f>
        <v>49.3</v>
      </c>
    </row>
    <row r="173" spans="1:6" hidden="1">
      <c r="A173" t="s">
        <v>67</v>
      </c>
      <c r="B173" s="97" t="s">
        <v>197</v>
      </c>
      <c r="C173">
        <v>2019</v>
      </c>
      <c r="D173" s="70">
        <f>VLOOKUP($B173,Calc_2_S_Future_ResB!$B$38:$H$65,MATCH(Calc_2_S_Future_ResB!$C173,Calc_2_S_Future_ResB!$B$37:$H$37,0),FALSE)</f>
        <v>63.7</v>
      </c>
      <c r="E173" s="70">
        <f>VLOOKUP($B173,Calc_2_S_Future_ResB!$B$38:$H$65,MATCH(Calc_2_S_Future_ResB!$C173,Calc_2_S_Future_ResB!$B$37:$H$37,0),FALSE)</f>
        <v>63.7</v>
      </c>
      <c r="F173" s="70">
        <f>VLOOKUP($B173,Calc_2_S_Future_ResB!$B$38:$H$65,MATCH(Calc_2_S_Future_ResB!$C173,Calc_2_S_Future_ResB!$B$37:$H$37,0),FALSE)</f>
        <v>63.7</v>
      </c>
    </row>
    <row r="174" spans="1:6" hidden="1">
      <c r="A174" t="s">
        <v>67</v>
      </c>
      <c r="B174" s="97" t="s">
        <v>198</v>
      </c>
      <c r="C174">
        <v>2019</v>
      </c>
      <c r="D174" s="70">
        <f>VLOOKUP($B174,Calc_2_S_Future_ResB!$B$38:$H$65,MATCH(Calc_2_S_Future_ResB!$C174,Calc_2_S_Future_ResB!$B$37:$H$37,0),FALSE)</f>
        <v>51.2</v>
      </c>
      <c r="E174" s="70">
        <f>VLOOKUP($B174,Calc_2_S_Future_ResB!$B$38:$H$65,MATCH(Calc_2_S_Future_ResB!$C174,Calc_2_S_Future_ResB!$B$37:$H$37,0),FALSE)</f>
        <v>51.2</v>
      </c>
      <c r="F174" s="70">
        <f>VLOOKUP($B174,Calc_2_S_Future_ResB!$B$38:$H$65,MATCH(Calc_2_S_Future_ResB!$C174,Calc_2_S_Future_ResB!$B$37:$H$37,0),FALSE)</f>
        <v>51.2</v>
      </c>
    </row>
    <row r="175" spans="1:6" hidden="1">
      <c r="A175" t="s">
        <v>67</v>
      </c>
      <c r="B175" s="97" t="s">
        <v>199</v>
      </c>
      <c r="C175">
        <v>2019</v>
      </c>
      <c r="D175" s="70">
        <f>VLOOKUP($B175,Calc_2_S_Future_ResB!$B$38:$H$65,MATCH(Calc_2_S_Future_ResB!$C175,Calc_2_S_Future_ResB!$B$37:$H$37,0),FALSE)</f>
        <v>35</v>
      </c>
      <c r="E175" s="70">
        <f>VLOOKUP($B175,Calc_2_S_Future_ResB!$B$38:$H$65,MATCH(Calc_2_S_Future_ResB!$C175,Calc_2_S_Future_ResB!$B$37:$H$37,0),FALSE)</f>
        <v>35</v>
      </c>
      <c r="F175" s="70">
        <f>VLOOKUP($B175,Calc_2_S_Future_ResB!$B$38:$H$65,MATCH(Calc_2_S_Future_ResB!$C175,Calc_2_S_Future_ResB!$B$37:$H$37,0),FALSE)</f>
        <v>35</v>
      </c>
    </row>
    <row r="176" spans="1:6" hidden="1">
      <c r="A176" t="s">
        <v>67</v>
      </c>
      <c r="B176" s="97" t="s">
        <v>200</v>
      </c>
      <c r="C176">
        <v>2019</v>
      </c>
      <c r="D176" s="70">
        <f>VLOOKUP($B176,Calc_2_S_Future_ResB!$B$38:$H$65,MATCH(Calc_2_S_Future_ResB!$C176,Calc_2_S_Future_ResB!$B$37:$H$37,0),FALSE)</f>
        <v>17.8</v>
      </c>
      <c r="E176" s="70">
        <f>VLOOKUP($B176,Calc_2_S_Future_ResB!$B$38:$H$65,MATCH(Calc_2_S_Future_ResB!$C176,Calc_2_S_Future_ResB!$B$37:$H$37,0),FALSE)</f>
        <v>17.8</v>
      </c>
      <c r="F176" s="70">
        <f>VLOOKUP($B176,Calc_2_S_Future_ResB!$B$38:$H$65,MATCH(Calc_2_S_Future_ResB!$C176,Calc_2_S_Future_ResB!$B$37:$H$37,0),FALSE)</f>
        <v>17.8</v>
      </c>
    </row>
    <row r="177" spans="1:6" hidden="1">
      <c r="A177" t="s">
        <v>67</v>
      </c>
      <c r="B177" s="97" t="s">
        <v>201</v>
      </c>
      <c r="C177">
        <v>2019</v>
      </c>
      <c r="D177" s="70">
        <f>VLOOKUP($B177,Calc_2_S_Future_ResB!$B$38:$H$65,MATCH(Calc_2_S_Future_ResB!$C177,Calc_2_S_Future_ResB!$B$37:$H$37,0),FALSE)</f>
        <v>27.5</v>
      </c>
      <c r="E177" s="70">
        <f>VLOOKUP($B177,Calc_2_S_Future_ResB!$B$38:$H$65,MATCH(Calc_2_S_Future_ResB!$C177,Calc_2_S_Future_ResB!$B$37:$H$37,0),FALSE)</f>
        <v>27.5</v>
      </c>
      <c r="F177" s="70">
        <f>VLOOKUP($B177,Calc_2_S_Future_ResB!$B$38:$H$65,MATCH(Calc_2_S_Future_ResB!$C177,Calc_2_S_Future_ResB!$B$37:$H$37,0),FALSE)</f>
        <v>27.5</v>
      </c>
    </row>
    <row r="178" spans="1:6" hidden="1">
      <c r="A178" t="s">
        <v>67</v>
      </c>
      <c r="B178" s="97" t="s">
        <v>202</v>
      </c>
      <c r="C178">
        <v>2019</v>
      </c>
      <c r="D178" s="70">
        <f>VLOOKUP($B178,Calc_2_S_Future_ResB!$B$38:$H$65,MATCH(Calc_2_S_Future_ResB!$C178,Calc_2_S_Future_ResB!$B$37:$H$37,0),FALSE)</f>
        <v>31.5</v>
      </c>
      <c r="E178" s="70">
        <f>VLOOKUP($B178,Calc_2_S_Future_ResB!$B$38:$H$65,MATCH(Calc_2_S_Future_ResB!$C178,Calc_2_S_Future_ResB!$B$37:$H$37,0),FALSE)</f>
        <v>31.5</v>
      </c>
      <c r="F178" s="70">
        <f>VLOOKUP($B178,Calc_2_S_Future_ResB!$B$38:$H$65,MATCH(Calc_2_S_Future_ResB!$C178,Calc_2_S_Future_ResB!$B$37:$H$37,0),FALSE)</f>
        <v>31.5</v>
      </c>
    </row>
    <row r="179" spans="1:6" hidden="1">
      <c r="A179" t="s">
        <v>67</v>
      </c>
      <c r="B179" s="97" t="s">
        <v>203</v>
      </c>
      <c r="C179">
        <v>2019</v>
      </c>
      <c r="D179" s="70">
        <f>VLOOKUP($B179,Calc_2_S_Future_ResB!$B$38:$H$65,MATCH(Calc_2_S_Future_ResB!$C179,Calc_2_S_Future_ResB!$B$37:$H$37,0),FALSE)</f>
        <v>49.8</v>
      </c>
      <c r="E179" s="70">
        <f>VLOOKUP($B179,Calc_2_S_Future_ResB!$B$38:$H$65,MATCH(Calc_2_S_Future_ResB!$C179,Calc_2_S_Future_ResB!$B$37:$H$37,0),FALSE)</f>
        <v>49.8</v>
      </c>
      <c r="F179" s="70">
        <f>VLOOKUP($B179,Calc_2_S_Future_ResB!$B$38:$H$65,MATCH(Calc_2_S_Future_ResB!$C179,Calc_2_S_Future_ResB!$B$37:$H$37,0),FALSE)</f>
        <v>49.8</v>
      </c>
    </row>
    <row r="180" spans="1:6" hidden="1">
      <c r="A180" t="s">
        <v>67</v>
      </c>
      <c r="B180" t="s">
        <v>182</v>
      </c>
      <c r="C180">
        <v>2020</v>
      </c>
      <c r="D180" s="70">
        <f>VLOOKUP($B180,Calc_2_S_Future_ResB!$B$38:$H$65,MATCH(Calc_2_S_Future_ResB!$C180,Calc_2_S_Future_ResB!$B$37:$H$37,0),FALSE)</f>
        <v>44.9</v>
      </c>
      <c r="E180" s="70">
        <f>VLOOKUP($B180,Calc_2_S_Future_ResB!$B$38:$H$65,MATCH(Calc_2_S_Future_ResB!$C180,Calc_2_S_Future_ResB!$B$37:$H$37,0),FALSE)</f>
        <v>44.9</v>
      </c>
      <c r="F180" s="70">
        <f>VLOOKUP($B180,Calc_2_S_Future_ResB!$B$38:$H$65,MATCH(Calc_2_S_Future_ResB!$C180,Calc_2_S_Future_ResB!$B$37:$H$37,0),FALSE)</f>
        <v>44.9</v>
      </c>
    </row>
    <row r="181" spans="1:6">
      <c r="A181" t="s">
        <v>67</v>
      </c>
      <c r="B181" t="s">
        <v>183</v>
      </c>
      <c r="C181">
        <v>2020</v>
      </c>
      <c r="D181" s="70">
        <f>VLOOKUP($B181,Calc_2_S_Future_ResB!$B$38:$H$65,MATCH(Calc_2_S_Future_ResB!$C181,Calc_2_S_Future_ResB!$B$37:$H$37,0),FALSE)</f>
        <v>37.9</v>
      </c>
      <c r="E181" s="70">
        <f>VLOOKUP($B181,Calc_2_S_Future_ResB!$B$38:$H$65,MATCH(Calc_2_S_Future_ResB!$C181,Calc_2_S_Future_ResB!$B$37:$H$37,0),FALSE)</f>
        <v>37.9</v>
      </c>
      <c r="F181" s="70">
        <f>VLOOKUP($B181,Calc_2_S_Future_ResB!$B$38:$H$65,MATCH(Calc_2_S_Future_ResB!$C181,Calc_2_S_Future_ResB!$B$37:$H$37,0),FALSE)</f>
        <v>37.9</v>
      </c>
    </row>
    <row r="182" spans="1:6" hidden="1">
      <c r="A182" t="s">
        <v>67</v>
      </c>
      <c r="B182" t="s">
        <v>184</v>
      </c>
      <c r="C182">
        <v>2020</v>
      </c>
      <c r="D182" s="70">
        <f>VLOOKUP($B182,Calc_2_S_Future_ResB!$B$38:$H$65,MATCH(Calc_2_S_Future_ResB!$C182,Calc_2_S_Future_ResB!$B$37:$H$37,0),FALSE)</f>
        <v>31</v>
      </c>
      <c r="E182" s="70">
        <f>VLOOKUP($B182,Calc_2_S_Future_ResB!$B$38:$H$65,MATCH(Calc_2_S_Future_ResB!$C182,Calc_2_S_Future_ResB!$B$37:$H$37,0),FALSE)</f>
        <v>31</v>
      </c>
      <c r="F182" s="70">
        <f>VLOOKUP($B182,Calc_2_S_Future_ResB!$B$38:$H$65,MATCH(Calc_2_S_Future_ResB!$C182,Calc_2_S_Future_ResB!$B$37:$H$37,0),FALSE)</f>
        <v>31</v>
      </c>
    </row>
    <row r="183" spans="1:6" hidden="1">
      <c r="A183" t="s">
        <v>67</v>
      </c>
      <c r="B183" t="s">
        <v>185</v>
      </c>
      <c r="C183">
        <v>2020</v>
      </c>
      <c r="D183" s="70">
        <f>VLOOKUP($B183,Calc_2_S_Future_ResB!$B$38:$H$65,MATCH(Calc_2_S_Future_ResB!$C183,Calc_2_S_Future_ResB!$B$37:$H$37,0),FALSE)</f>
        <v>31.5</v>
      </c>
      <c r="E183" s="70">
        <f>VLOOKUP($B183,Calc_2_S_Future_ResB!$B$38:$H$65,MATCH(Calc_2_S_Future_ResB!$C183,Calc_2_S_Future_ResB!$B$37:$H$37,0),FALSE)</f>
        <v>31.5</v>
      </c>
      <c r="F183" s="70">
        <f>VLOOKUP($B183,Calc_2_S_Future_ResB!$B$38:$H$65,MATCH(Calc_2_S_Future_ResB!$C183,Calc_2_S_Future_ResB!$B$37:$H$37,0),FALSE)</f>
        <v>31.5</v>
      </c>
    </row>
    <row r="184" spans="1:6" hidden="1">
      <c r="A184" t="s">
        <v>67</v>
      </c>
      <c r="B184" t="s">
        <v>186</v>
      </c>
      <c r="C184">
        <v>2020</v>
      </c>
      <c r="D184" s="70">
        <f>VLOOKUP($B184,Calc_2_S_Future_ResB!$B$38:$H$65,MATCH(Calc_2_S_Future_ResB!$C184,Calc_2_S_Future_ResB!$B$37:$H$37,0),FALSE)</f>
        <v>45.6</v>
      </c>
      <c r="E184" s="70">
        <f>VLOOKUP($B184,Calc_2_S_Future_ResB!$B$38:$H$65,MATCH(Calc_2_S_Future_ResB!$C184,Calc_2_S_Future_ResB!$B$37:$H$37,0),FALSE)</f>
        <v>45.6</v>
      </c>
      <c r="F184" s="70">
        <f>VLOOKUP($B184,Calc_2_S_Future_ResB!$B$38:$H$65,MATCH(Calc_2_S_Future_ResB!$C184,Calc_2_S_Future_ResB!$B$37:$H$37,0),FALSE)</f>
        <v>45.6</v>
      </c>
    </row>
    <row r="185" spans="1:6" hidden="1">
      <c r="A185" t="s">
        <v>67</v>
      </c>
      <c r="B185" t="s">
        <v>187</v>
      </c>
      <c r="C185">
        <v>2020</v>
      </c>
      <c r="D185" s="70">
        <f>VLOOKUP($B185,Calc_2_S_Future_ResB!$B$38:$H$65,MATCH(Calc_2_S_Future_ResB!$C185,Calc_2_S_Future_ResB!$B$37:$H$37,0),FALSE)</f>
        <v>32.9</v>
      </c>
      <c r="E185" s="70">
        <f>VLOOKUP($B185,Calc_2_S_Future_ResB!$B$38:$H$65,MATCH(Calc_2_S_Future_ResB!$C185,Calc_2_S_Future_ResB!$B$37:$H$37,0),FALSE)</f>
        <v>32.9</v>
      </c>
      <c r="F185" s="70">
        <f>VLOOKUP($B185,Calc_2_S_Future_ResB!$B$38:$H$65,MATCH(Calc_2_S_Future_ResB!$C185,Calc_2_S_Future_ResB!$B$37:$H$37,0),FALSE)</f>
        <v>32.9</v>
      </c>
    </row>
    <row r="186" spans="1:6" hidden="1">
      <c r="A186" t="s">
        <v>67</v>
      </c>
      <c r="B186" t="s">
        <v>188</v>
      </c>
      <c r="C186">
        <v>2020</v>
      </c>
      <c r="D186" s="70">
        <f>VLOOKUP($B186,Calc_2_S_Future_ResB!$B$38:$H$65,MATCH(Calc_2_S_Future_ResB!$C186,Calc_2_S_Future_ResB!$B$37:$H$37,0),FALSE)</f>
        <v>58</v>
      </c>
      <c r="E186" s="70">
        <f>VLOOKUP($B186,Calc_2_S_Future_ResB!$B$38:$H$65,MATCH(Calc_2_S_Future_ResB!$C186,Calc_2_S_Future_ResB!$B$37:$H$37,0),FALSE)</f>
        <v>58</v>
      </c>
      <c r="F186" s="70">
        <f>VLOOKUP($B186,Calc_2_S_Future_ResB!$B$38:$H$65,MATCH(Calc_2_S_Future_ResB!$C186,Calc_2_S_Future_ResB!$B$37:$H$37,0),FALSE)</f>
        <v>58</v>
      </c>
    </row>
    <row r="187" spans="1:6" hidden="1">
      <c r="A187" t="s">
        <v>67</v>
      </c>
      <c r="B187" t="s">
        <v>189</v>
      </c>
      <c r="C187">
        <v>2020</v>
      </c>
      <c r="D187" s="70">
        <f>VLOOKUP($B187,Calc_2_S_Future_ResB!$B$38:$H$65,MATCH(Calc_2_S_Future_ResB!$C187,Calc_2_S_Future_ResB!$B$37:$H$37,0),FALSE)</f>
        <v>32.1</v>
      </c>
      <c r="E187" s="70">
        <f>VLOOKUP($B187,Calc_2_S_Future_ResB!$B$38:$H$65,MATCH(Calc_2_S_Future_ResB!$C187,Calc_2_S_Future_ResB!$B$37:$H$37,0),FALSE)</f>
        <v>32.1</v>
      </c>
      <c r="F187" s="70">
        <f>VLOOKUP($B187,Calc_2_S_Future_ResB!$B$38:$H$65,MATCH(Calc_2_S_Future_ResB!$C187,Calc_2_S_Future_ResB!$B$37:$H$37,0),FALSE)</f>
        <v>32.1</v>
      </c>
    </row>
    <row r="188" spans="1:6" hidden="1">
      <c r="A188" t="s">
        <v>67</v>
      </c>
      <c r="B188" t="s">
        <v>190</v>
      </c>
      <c r="C188">
        <v>2020</v>
      </c>
      <c r="D188" s="70">
        <f>VLOOKUP($B188,Calc_2_S_Future_ResB!$B$38:$H$65,MATCH(Calc_2_S_Future_ResB!$C188,Calc_2_S_Future_ResB!$B$37:$H$37,0),FALSE)</f>
        <v>54.4</v>
      </c>
      <c r="E188" s="70">
        <f>VLOOKUP($B188,Calc_2_S_Future_ResB!$B$38:$H$65,MATCH(Calc_2_S_Future_ResB!$C188,Calc_2_S_Future_ResB!$B$37:$H$37,0),FALSE)</f>
        <v>54.4</v>
      </c>
      <c r="F188" s="70">
        <f>VLOOKUP($B188,Calc_2_S_Future_ResB!$B$38:$H$65,MATCH(Calc_2_S_Future_ResB!$C188,Calc_2_S_Future_ResB!$B$37:$H$37,0),FALSE)</f>
        <v>54.4</v>
      </c>
    </row>
    <row r="189" spans="1:6" hidden="1">
      <c r="A189" t="s">
        <v>67</v>
      </c>
      <c r="B189" t="s">
        <v>191</v>
      </c>
      <c r="C189">
        <v>2020</v>
      </c>
      <c r="D189" s="70">
        <f>VLOOKUP($B189,Calc_2_S_Future_ResB!$B$38:$H$65,MATCH(Calc_2_S_Future_ResB!$C189,Calc_2_S_Future_ResB!$B$37:$H$37,0),FALSE)</f>
        <v>32.6</v>
      </c>
      <c r="E189" s="70">
        <f>VLOOKUP($B189,Calc_2_S_Future_ResB!$B$38:$H$65,MATCH(Calc_2_S_Future_ResB!$C189,Calc_2_S_Future_ResB!$B$37:$H$37,0),FALSE)</f>
        <v>32.6</v>
      </c>
      <c r="F189" s="70">
        <f>VLOOKUP($B189,Calc_2_S_Future_ResB!$B$38:$H$65,MATCH(Calc_2_S_Future_ResB!$C189,Calc_2_S_Future_ResB!$B$37:$H$37,0),FALSE)</f>
        <v>32.6</v>
      </c>
    </row>
    <row r="190" spans="1:6" hidden="1">
      <c r="A190" t="s">
        <v>67</v>
      </c>
      <c r="B190" t="s">
        <v>192</v>
      </c>
      <c r="C190">
        <v>2020</v>
      </c>
      <c r="D190" s="70">
        <f>VLOOKUP($B190,Calc_2_S_Future_ResB!$B$38:$H$65,MATCH(Calc_2_S_Future_ResB!$C190,Calc_2_S_Future_ResB!$B$37:$H$37,0),FALSE)</f>
        <v>33.1</v>
      </c>
      <c r="E190" s="70">
        <f>VLOOKUP($B190,Calc_2_S_Future_ResB!$B$38:$H$65,MATCH(Calc_2_S_Future_ResB!$C190,Calc_2_S_Future_ResB!$B$37:$H$37,0),FALSE)</f>
        <v>33.1</v>
      </c>
      <c r="F190" s="70">
        <f>VLOOKUP($B190,Calc_2_S_Future_ResB!$B$38:$H$65,MATCH(Calc_2_S_Future_ResB!$C190,Calc_2_S_Future_ResB!$B$37:$H$37,0),FALSE)</f>
        <v>33.1</v>
      </c>
    </row>
    <row r="191" spans="1:6" hidden="1">
      <c r="A191" t="s">
        <v>67</v>
      </c>
      <c r="B191" t="s">
        <v>193</v>
      </c>
      <c r="C191">
        <v>2020</v>
      </c>
      <c r="D191" s="70">
        <f>VLOOKUP($B191,Calc_2_S_Future_ResB!$B$38:$H$65,MATCH(Calc_2_S_Future_ResB!$C191,Calc_2_S_Future_ResB!$B$37:$H$37,0),FALSE)</f>
        <v>43.5</v>
      </c>
      <c r="E191" s="70">
        <f>VLOOKUP($B191,Calc_2_S_Future_ResB!$B$38:$H$65,MATCH(Calc_2_S_Future_ResB!$C191,Calc_2_S_Future_ResB!$B$37:$H$37,0),FALSE)</f>
        <v>43.5</v>
      </c>
      <c r="F191" s="70">
        <f>VLOOKUP($B191,Calc_2_S_Future_ResB!$B$38:$H$65,MATCH(Calc_2_S_Future_ResB!$C191,Calc_2_S_Future_ResB!$B$37:$H$37,0),FALSE)</f>
        <v>43.5</v>
      </c>
    </row>
    <row r="192" spans="1:6" hidden="1">
      <c r="A192" t="s">
        <v>67</v>
      </c>
      <c r="B192" t="s">
        <v>194</v>
      </c>
      <c r="C192">
        <v>2020</v>
      </c>
      <c r="D192" s="70">
        <f>VLOOKUP($B192,Calc_2_S_Future_ResB!$B$38:$H$65,MATCH(Calc_2_S_Future_ResB!$C192,Calc_2_S_Future_ResB!$B$37:$H$37,0),FALSE)</f>
        <v>27.5</v>
      </c>
      <c r="E192" s="70">
        <f>VLOOKUP($B192,Calc_2_S_Future_ResB!$B$38:$H$65,MATCH(Calc_2_S_Future_ResB!$C192,Calc_2_S_Future_ResB!$B$37:$H$37,0),FALSE)</f>
        <v>27.5</v>
      </c>
      <c r="F192" s="70">
        <f>VLOOKUP($B192,Calc_2_S_Future_ResB!$B$38:$H$65,MATCH(Calc_2_S_Future_ResB!$C192,Calc_2_S_Future_ResB!$B$37:$H$37,0),FALSE)</f>
        <v>27.5</v>
      </c>
    </row>
    <row r="193" spans="1:6" hidden="1">
      <c r="A193" t="s">
        <v>67</v>
      </c>
      <c r="B193" t="s">
        <v>195</v>
      </c>
      <c r="C193">
        <v>2020</v>
      </c>
      <c r="D193" s="70">
        <f>VLOOKUP($B193,Calc_2_S_Future_ResB!$B$38:$H$65,MATCH(Calc_2_S_Future_ResB!$C193,Calc_2_S_Future_ResB!$B$37:$H$37,0),FALSE)</f>
        <v>34</v>
      </c>
      <c r="E193" s="70">
        <f>VLOOKUP($B193,Calc_2_S_Future_ResB!$B$38:$H$65,MATCH(Calc_2_S_Future_ResB!$C193,Calc_2_S_Future_ResB!$B$37:$H$37,0),FALSE)</f>
        <v>34</v>
      </c>
      <c r="F193" s="70">
        <f>VLOOKUP($B193,Calc_2_S_Future_ResB!$B$38:$H$65,MATCH(Calc_2_S_Future_ResB!$C193,Calc_2_S_Future_ResB!$B$37:$H$37,0),FALSE)</f>
        <v>34</v>
      </c>
    </row>
    <row r="194" spans="1:6" hidden="1">
      <c r="A194" t="s">
        <v>67</v>
      </c>
      <c r="B194" t="s">
        <v>196</v>
      </c>
      <c r="C194">
        <v>2020</v>
      </c>
      <c r="D194" s="70">
        <f>VLOOKUP($B194,Calc_2_S_Future_ResB!$B$38:$H$65,MATCH(Calc_2_S_Future_ResB!$C194,Calc_2_S_Future_ResB!$B$37:$H$37,0),FALSE)</f>
        <v>49.4</v>
      </c>
      <c r="E194" s="70">
        <f>VLOOKUP($B194,Calc_2_S_Future_ResB!$B$38:$H$65,MATCH(Calc_2_S_Future_ResB!$C194,Calc_2_S_Future_ResB!$B$37:$H$37,0),FALSE)</f>
        <v>49.4</v>
      </c>
      <c r="F194" s="70">
        <f>VLOOKUP($B194,Calc_2_S_Future_ResB!$B$38:$H$65,MATCH(Calc_2_S_Future_ResB!$C194,Calc_2_S_Future_ResB!$B$37:$H$37,0),FALSE)</f>
        <v>49.4</v>
      </c>
    </row>
    <row r="195" spans="1:6" hidden="1">
      <c r="A195" t="s">
        <v>67</v>
      </c>
      <c r="B195" t="s">
        <v>197</v>
      </c>
      <c r="C195">
        <v>2020</v>
      </c>
      <c r="D195" s="70">
        <f>VLOOKUP($B195,Calc_2_S_Future_ResB!$B$38:$H$65,MATCH(Calc_2_S_Future_ResB!$C195,Calc_2_S_Future_ResB!$B$37:$H$37,0),FALSE)</f>
        <v>61.6</v>
      </c>
      <c r="E195" s="70">
        <f>VLOOKUP($B195,Calc_2_S_Future_ResB!$B$38:$H$65,MATCH(Calc_2_S_Future_ResB!$C195,Calc_2_S_Future_ResB!$B$37:$H$37,0),FALSE)</f>
        <v>61.6</v>
      </c>
      <c r="F195" s="70">
        <f>VLOOKUP($B195,Calc_2_S_Future_ResB!$B$38:$H$65,MATCH(Calc_2_S_Future_ResB!$C195,Calc_2_S_Future_ResB!$B$37:$H$37,0),FALSE)</f>
        <v>61.6</v>
      </c>
    </row>
    <row r="196" spans="1:6" hidden="1">
      <c r="A196" t="s">
        <v>67</v>
      </c>
      <c r="B196" t="s">
        <v>198</v>
      </c>
      <c r="C196">
        <v>2020</v>
      </c>
      <c r="D196" s="70">
        <f>VLOOKUP($B196,Calc_2_S_Future_ResB!$B$38:$H$65,MATCH(Calc_2_S_Future_ResB!$C196,Calc_2_S_Future_ResB!$B$37:$H$37,0),FALSE)</f>
        <v>51.4</v>
      </c>
      <c r="E196" s="70">
        <f>VLOOKUP($B196,Calc_2_S_Future_ResB!$B$38:$H$65,MATCH(Calc_2_S_Future_ResB!$C196,Calc_2_S_Future_ResB!$B$37:$H$37,0),FALSE)</f>
        <v>51.4</v>
      </c>
      <c r="F196" s="70">
        <f>VLOOKUP($B196,Calc_2_S_Future_ResB!$B$38:$H$65,MATCH(Calc_2_S_Future_ResB!$C196,Calc_2_S_Future_ResB!$B$37:$H$37,0),FALSE)</f>
        <v>51.4</v>
      </c>
    </row>
    <row r="197" spans="1:6" hidden="1">
      <c r="A197" t="s">
        <v>67</v>
      </c>
      <c r="B197" t="s">
        <v>199</v>
      </c>
      <c r="C197">
        <v>2020</v>
      </c>
      <c r="D197" s="70">
        <f>VLOOKUP($B197,Calc_2_S_Future_ResB!$B$38:$H$65,MATCH(Calc_2_S_Future_ResB!$C197,Calc_2_S_Future_ResB!$B$37:$H$37,0),FALSE)</f>
        <v>35.5</v>
      </c>
      <c r="E197" s="70">
        <f>VLOOKUP($B197,Calc_2_S_Future_ResB!$B$38:$H$65,MATCH(Calc_2_S_Future_ResB!$C197,Calc_2_S_Future_ResB!$B$37:$H$37,0),FALSE)</f>
        <v>35.5</v>
      </c>
      <c r="F197" s="70">
        <f>VLOOKUP($B197,Calc_2_S_Future_ResB!$B$38:$H$65,MATCH(Calc_2_S_Future_ResB!$C197,Calc_2_S_Future_ResB!$B$37:$H$37,0),FALSE)</f>
        <v>35.5</v>
      </c>
    </row>
    <row r="198" spans="1:6" hidden="1">
      <c r="A198" t="s">
        <v>67</v>
      </c>
      <c r="B198" t="s">
        <v>200</v>
      </c>
      <c r="C198">
        <v>2020</v>
      </c>
      <c r="D198" s="70">
        <f>VLOOKUP($B198,Calc_2_S_Future_ResB!$B$38:$H$65,MATCH(Calc_2_S_Future_ResB!$C198,Calc_2_S_Future_ResB!$B$37:$H$37,0),FALSE)</f>
        <v>18.2</v>
      </c>
      <c r="E198" s="70">
        <f>VLOOKUP($B198,Calc_2_S_Future_ResB!$B$38:$H$65,MATCH(Calc_2_S_Future_ResB!$C198,Calc_2_S_Future_ResB!$B$37:$H$37,0),FALSE)</f>
        <v>18.2</v>
      </c>
      <c r="F198" s="70">
        <f>VLOOKUP($B198,Calc_2_S_Future_ResB!$B$38:$H$65,MATCH(Calc_2_S_Future_ResB!$C198,Calc_2_S_Future_ResB!$B$37:$H$37,0),FALSE)</f>
        <v>18.2</v>
      </c>
    </row>
    <row r="199" spans="1:6" hidden="1">
      <c r="A199" t="s">
        <v>67</v>
      </c>
      <c r="B199" t="s">
        <v>201</v>
      </c>
      <c r="C199">
        <v>2020</v>
      </c>
      <c r="D199" s="70">
        <f>VLOOKUP($B199,Calc_2_S_Future_ResB!$B$38:$H$65,MATCH(Calc_2_S_Future_ResB!$C199,Calc_2_S_Future_ResB!$B$37:$H$37,0),FALSE)</f>
        <v>27.6</v>
      </c>
      <c r="E199" s="70">
        <f>VLOOKUP($B199,Calc_2_S_Future_ResB!$B$38:$H$65,MATCH(Calc_2_S_Future_ResB!$C199,Calc_2_S_Future_ResB!$B$37:$H$37,0),FALSE)</f>
        <v>27.6</v>
      </c>
      <c r="F199" s="70">
        <f>VLOOKUP($B199,Calc_2_S_Future_ResB!$B$38:$H$65,MATCH(Calc_2_S_Future_ResB!$C199,Calc_2_S_Future_ResB!$B$37:$H$37,0),FALSE)</f>
        <v>27.6</v>
      </c>
    </row>
    <row r="200" spans="1:6" hidden="1">
      <c r="A200" t="s">
        <v>67</v>
      </c>
      <c r="B200" t="s">
        <v>202</v>
      </c>
      <c r="C200">
        <v>2020</v>
      </c>
      <c r="D200" s="70">
        <f>VLOOKUP($B200,Calc_2_S_Future_ResB!$B$38:$H$65,MATCH(Calc_2_S_Future_ResB!$C200,Calc_2_S_Future_ResB!$B$37:$H$37,0),FALSE)</f>
        <v>31.7</v>
      </c>
      <c r="E200" s="70">
        <f>VLOOKUP($B200,Calc_2_S_Future_ResB!$B$38:$H$65,MATCH(Calc_2_S_Future_ResB!$C200,Calc_2_S_Future_ResB!$B$37:$H$37,0),FALSE)</f>
        <v>31.7</v>
      </c>
      <c r="F200" s="70">
        <f>VLOOKUP($B200,Calc_2_S_Future_ResB!$B$38:$H$65,MATCH(Calc_2_S_Future_ResB!$C200,Calc_2_S_Future_ResB!$B$37:$H$37,0),FALSE)</f>
        <v>31.7</v>
      </c>
    </row>
    <row r="201" spans="1:6" hidden="1">
      <c r="A201" t="s">
        <v>67</v>
      </c>
      <c r="B201" t="s">
        <v>203</v>
      </c>
      <c r="C201">
        <v>2020</v>
      </c>
      <c r="D201" s="70">
        <f>VLOOKUP($B201,Calc_2_S_Future_ResB!$B$38:$H$65,MATCH(Calc_2_S_Future_ResB!$C201,Calc_2_S_Future_ResB!$B$37:$H$37,0),FALSE)</f>
        <v>49.6</v>
      </c>
      <c r="E201" s="70">
        <f>VLOOKUP($B201,Calc_2_S_Future_ResB!$B$38:$H$65,MATCH(Calc_2_S_Future_ResB!$C201,Calc_2_S_Future_ResB!$B$37:$H$37,0),FALSE)</f>
        <v>49.6</v>
      </c>
      <c r="F201" s="70">
        <f>VLOOKUP($B201,Calc_2_S_Future_ResB!$B$38:$H$65,MATCH(Calc_2_S_Future_ResB!$C201,Calc_2_S_Future_ResB!$B$37:$H$37,0),FALSE)</f>
        <v>49.6</v>
      </c>
    </row>
    <row r="202" spans="1:6" hidden="1">
      <c r="A202" t="s">
        <v>67</v>
      </c>
      <c r="B202" t="s">
        <v>182</v>
      </c>
      <c r="C202">
        <v>2030</v>
      </c>
      <c r="D202" s="70">
        <f>VLOOKUP($B202,Calc_2_S_Future_ResB!$B$38:$X$65,MATCH(Calc_2_S_Future_ResB!$C202,Calc_2_S_Future_ResB!$B$37:$N$37,0),FALSE)</f>
        <v>42.4</v>
      </c>
      <c r="E202" s="70">
        <f>VLOOKUP($B202,Calc_2_S_Future_ResB!$B$38:$X$65,MATCH(Calc_2_S_Future_ResB!$C202,Calc_2_S_Future_ResB!$B$37:$N$37,0)+5,FALSE)</f>
        <v>44.9</v>
      </c>
      <c r="F202" s="70">
        <f>VLOOKUP($B202,Calc_2_S_Future_ResB!$B$38:$X$65,MATCH(Calc_2_S_Future_ResB!$C202,Calc_2_S_Future_ResB!$B$37:$N$37,0)+10,FALSE)</f>
        <v>46.2</v>
      </c>
    </row>
    <row r="203" spans="1:6">
      <c r="A203" t="s">
        <v>67</v>
      </c>
      <c r="B203" t="s">
        <v>183</v>
      </c>
      <c r="C203">
        <v>2030</v>
      </c>
      <c r="D203" s="70">
        <f>VLOOKUP($B203,Calc_2_S_Future_ResB!$B$38:$X$65,MATCH(Calc_2_S_Future_ResB!$C203,Calc_2_S_Future_ResB!$B$37:$N$37,0),FALSE)</f>
        <v>36.6</v>
      </c>
      <c r="E203" s="70">
        <f>VLOOKUP($B203,Calc_2_S_Future_ResB!$B$38:$X$65,MATCH(Calc_2_S_Future_ResB!$C203,Calc_2_S_Future_ResB!$B$37:$N$37,0)+5,FALSE)</f>
        <v>37.9</v>
      </c>
      <c r="F203" s="70">
        <f>VLOOKUP($B203,Calc_2_S_Future_ResB!$B$38:$X$65,MATCH(Calc_2_S_Future_ResB!$C203,Calc_2_S_Future_ResB!$B$37:$N$37,0)+10,FALSE)</f>
        <v>39.1</v>
      </c>
    </row>
    <row r="204" spans="1:6" hidden="1">
      <c r="A204" t="s">
        <v>67</v>
      </c>
      <c r="B204" t="s">
        <v>184</v>
      </c>
      <c r="C204">
        <v>2030</v>
      </c>
      <c r="D204" s="70">
        <f>VLOOKUP($B204,Calc_2_S_Future_ResB!$B$38:$X$65,MATCH(Calc_2_S_Future_ResB!$C204,Calc_2_S_Future_ResB!$B$37:$N$37,0),FALSE)</f>
        <v>30.8</v>
      </c>
      <c r="E204" s="70">
        <f>VLOOKUP($B204,Calc_2_S_Future_ResB!$B$38:$X$65,MATCH(Calc_2_S_Future_ResB!$C204,Calc_2_S_Future_ResB!$B$37:$N$37,0)+5,FALSE)</f>
        <v>32.200000000000003</v>
      </c>
      <c r="F204" s="70">
        <f>VLOOKUP($B204,Calc_2_S_Future_ResB!$B$38:$X$65,MATCH(Calc_2_S_Future_ResB!$C204,Calc_2_S_Future_ResB!$B$37:$N$37,0)+10,FALSE)</f>
        <v>33.299999999999997</v>
      </c>
    </row>
    <row r="205" spans="1:6" hidden="1">
      <c r="A205" t="s">
        <v>67</v>
      </c>
      <c r="B205" t="s">
        <v>185</v>
      </c>
      <c r="C205">
        <v>2030</v>
      </c>
      <c r="D205" s="70">
        <f>VLOOKUP($B205,Calc_2_S_Future_ResB!$B$38:$X$65,MATCH(Calc_2_S_Future_ResB!$C205,Calc_2_S_Future_ResB!$B$37:$N$37,0),FALSE)</f>
        <v>31.3</v>
      </c>
      <c r="E205" s="70">
        <f>VLOOKUP($B205,Calc_2_S_Future_ResB!$B$38:$X$65,MATCH(Calc_2_S_Future_ResB!$C205,Calc_2_S_Future_ResB!$B$37:$N$37,0)+5,FALSE)</f>
        <v>32.6</v>
      </c>
      <c r="F205" s="70">
        <f>VLOOKUP($B205,Calc_2_S_Future_ResB!$B$38:$X$65,MATCH(Calc_2_S_Future_ResB!$C205,Calc_2_S_Future_ResB!$B$37:$N$37,0)+10,FALSE)</f>
        <v>33.799999999999997</v>
      </c>
    </row>
    <row r="206" spans="1:6" hidden="1">
      <c r="A206" t="s">
        <v>67</v>
      </c>
      <c r="B206" t="s">
        <v>186</v>
      </c>
      <c r="C206">
        <v>2030</v>
      </c>
      <c r="D206" s="70">
        <f>VLOOKUP($B206,Calc_2_S_Future_ResB!$B$38:$X$65,MATCH(Calc_2_S_Future_ResB!$C206,Calc_2_S_Future_ResB!$B$37:$N$37,0),FALSE)</f>
        <v>43</v>
      </c>
      <c r="E206" s="70">
        <f>VLOOKUP($B206,Calc_2_S_Future_ResB!$B$38:$X$65,MATCH(Calc_2_S_Future_ResB!$C206,Calc_2_S_Future_ResB!$B$37:$N$37,0)+5,FALSE)</f>
        <v>45.6</v>
      </c>
      <c r="F206" s="70">
        <f>VLOOKUP($B206,Calc_2_S_Future_ResB!$B$38:$X$65,MATCH(Calc_2_S_Future_ResB!$C206,Calc_2_S_Future_ResB!$B$37:$N$37,0)+10,FALSE)</f>
        <v>46.9</v>
      </c>
    </row>
    <row r="207" spans="1:6" hidden="1">
      <c r="A207" t="s">
        <v>67</v>
      </c>
      <c r="B207" t="s">
        <v>187</v>
      </c>
      <c r="C207">
        <v>2030</v>
      </c>
      <c r="D207" s="70">
        <f>VLOOKUP($B207,Calc_2_S_Future_ResB!$B$38:$X$65,MATCH(Calc_2_S_Future_ResB!$C207,Calc_2_S_Future_ResB!$B$37:$N$37,0),FALSE)</f>
        <v>32.4</v>
      </c>
      <c r="E207" s="70">
        <f>VLOOKUP($B207,Calc_2_S_Future_ResB!$B$38:$X$65,MATCH(Calc_2_S_Future_ResB!$C207,Calc_2_S_Future_ResB!$B$37:$N$37,0)+5,FALSE)</f>
        <v>33.799999999999997</v>
      </c>
      <c r="F207" s="70">
        <f>VLOOKUP($B207,Calc_2_S_Future_ResB!$B$38:$X$65,MATCH(Calc_2_S_Future_ResB!$C207,Calc_2_S_Future_ResB!$B$37:$N$37,0)+10,FALSE)</f>
        <v>34.9</v>
      </c>
    </row>
    <row r="208" spans="1:6" hidden="1">
      <c r="A208" t="s">
        <v>67</v>
      </c>
      <c r="B208" t="s">
        <v>188</v>
      </c>
      <c r="C208">
        <v>2030</v>
      </c>
      <c r="D208" s="70">
        <f>VLOOKUP($B208,Calc_2_S_Future_ResB!$B$38:$X$65,MATCH(Calc_2_S_Future_ResB!$C208,Calc_2_S_Future_ResB!$B$37:$N$37,0),FALSE)</f>
        <v>53.3</v>
      </c>
      <c r="E208" s="70">
        <f>VLOOKUP($B208,Calc_2_S_Future_ResB!$B$38:$X$65,MATCH(Calc_2_S_Future_ResB!$C208,Calc_2_S_Future_ResB!$B$37:$N$37,0)+5,FALSE)</f>
        <v>58</v>
      </c>
      <c r="F208" s="70">
        <f>VLOOKUP($B208,Calc_2_S_Future_ResB!$B$38:$X$65,MATCH(Calc_2_S_Future_ResB!$C208,Calc_2_S_Future_ResB!$B$37:$N$37,0)+10,FALSE)</f>
        <v>59.7</v>
      </c>
    </row>
    <row r="209" spans="1:6" hidden="1">
      <c r="A209" t="s">
        <v>67</v>
      </c>
      <c r="B209" t="s">
        <v>189</v>
      </c>
      <c r="C209">
        <v>2030</v>
      </c>
      <c r="D209" s="70">
        <f>VLOOKUP($B209,Calc_2_S_Future_ResB!$B$38:$X$65,MATCH(Calc_2_S_Future_ResB!$C209,Calc_2_S_Future_ResB!$B$37:$N$37,0),FALSE)</f>
        <v>31.8</v>
      </c>
      <c r="E209" s="70">
        <f>VLOOKUP($B209,Calc_2_S_Future_ResB!$B$38:$X$65,MATCH(Calc_2_S_Future_ResB!$C209,Calc_2_S_Future_ResB!$B$37:$N$37,0)+5,FALSE)</f>
        <v>33.1</v>
      </c>
      <c r="F209" s="70">
        <f>VLOOKUP($B209,Calc_2_S_Future_ResB!$B$38:$X$65,MATCH(Calc_2_S_Future_ResB!$C209,Calc_2_S_Future_ResB!$B$37:$N$37,0)+10,FALSE)</f>
        <v>34.299999999999997</v>
      </c>
    </row>
    <row r="210" spans="1:6" hidden="1">
      <c r="A210" t="s">
        <v>67</v>
      </c>
      <c r="B210" t="s">
        <v>190</v>
      </c>
      <c r="C210">
        <v>2030</v>
      </c>
      <c r="D210" s="70">
        <f>VLOOKUP($B210,Calc_2_S_Future_ResB!$B$38:$X$65,MATCH(Calc_2_S_Future_ResB!$C210,Calc_2_S_Future_ResB!$B$37:$N$37,0),FALSE)</f>
        <v>50.3</v>
      </c>
      <c r="E210" s="70">
        <f>VLOOKUP($B210,Calc_2_S_Future_ResB!$B$38:$X$65,MATCH(Calc_2_S_Future_ResB!$C210,Calc_2_S_Future_ResB!$B$37:$N$37,0)+5,FALSE)</f>
        <v>54.4</v>
      </c>
      <c r="F210" s="70">
        <f>VLOOKUP($B210,Calc_2_S_Future_ResB!$B$38:$X$65,MATCH(Calc_2_S_Future_ResB!$C210,Calc_2_S_Future_ResB!$B$37:$N$37,0)+10,FALSE)</f>
        <v>55.6</v>
      </c>
    </row>
    <row r="211" spans="1:6" hidden="1">
      <c r="A211" t="s">
        <v>67</v>
      </c>
      <c r="B211" t="s">
        <v>191</v>
      </c>
      <c r="C211">
        <v>2030</v>
      </c>
      <c r="D211" s="70">
        <f>VLOOKUP($B211,Calc_2_S_Future_ResB!$B$38:$X$65,MATCH(Calc_2_S_Future_ResB!$C211,Calc_2_S_Future_ResB!$B$37:$N$37,0),FALSE)</f>
        <v>32.200000000000003</v>
      </c>
      <c r="E211" s="70">
        <f>VLOOKUP($B211,Calc_2_S_Future_ResB!$B$38:$X$65,MATCH(Calc_2_S_Future_ResB!$C211,Calc_2_S_Future_ResB!$B$37:$N$37,0)+5,FALSE)</f>
        <v>33.5</v>
      </c>
      <c r="F211" s="70">
        <f>VLOOKUP($B211,Calc_2_S_Future_ResB!$B$38:$X$65,MATCH(Calc_2_S_Future_ResB!$C211,Calc_2_S_Future_ResB!$B$37:$N$37,0)+10,FALSE)</f>
        <v>34.700000000000003</v>
      </c>
    </row>
    <row r="212" spans="1:6" hidden="1">
      <c r="A212" t="s">
        <v>67</v>
      </c>
      <c r="B212" t="s">
        <v>192</v>
      </c>
      <c r="C212">
        <v>2030</v>
      </c>
      <c r="D212" s="70">
        <f>VLOOKUP($B212,Calc_2_S_Future_ResB!$B$38:$X$65,MATCH(Calc_2_S_Future_ResB!$C212,Calc_2_S_Future_ResB!$B$37:$N$37,0),FALSE)</f>
        <v>32.6</v>
      </c>
      <c r="E212" s="70">
        <f>VLOOKUP($B212,Calc_2_S_Future_ResB!$B$38:$X$65,MATCH(Calc_2_S_Future_ResB!$C212,Calc_2_S_Future_ResB!$B$37:$N$37,0)+5,FALSE)</f>
        <v>33.9</v>
      </c>
      <c r="F212" s="70">
        <f>VLOOKUP($B212,Calc_2_S_Future_ResB!$B$38:$X$65,MATCH(Calc_2_S_Future_ResB!$C212,Calc_2_S_Future_ResB!$B$37:$N$37,0)+10,FALSE)</f>
        <v>35.1</v>
      </c>
    </row>
    <row r="213" spans="1:6" hidden="1">
      <c r="A213" t="s">
        <v>67</v>
      </c>
      <c r="B213" t="s">
        <v>193</v>
      </c>
      <c r="C213">
        <v>2030</v>
      </c>
      <c r="D213" s="70">
        <f>VLOOKUP($B213,Calc_2_S_Future_ResB!$B$38:$X$65,MATCH(Calc_2_S_Future_ResB!$C213,Calc_2_S_Future_ResB!$B$37:$N$37,0),FALSE)</f>
        <v>41.3</v>
      </c>
      <c r="E213" s="70">
        <f>VLOOKUP($B213,Calc_2_S_Future_ResB!$B$38:$X$65,MATCH(Calc_2_S_Future_ResB!$C213,Calc_2_S_Future_ResB!$B$37:$N$37,0)+5,FALSE)</f>
        <v>43.5</v>
      </c>
      <c r="F213" s="70">
        <f>VLOOKUP($B213,Calc_2_S_Future_ResB!$B$38:$X$65,MATCH(Calc_2_S_Future_ResB!$C213,Calc_2_S_Future_ResB!$B$37:$N$37,0)+10,FALSE)</f>
        <v>44.9</v>
      </c>
    </row>
    <row r="214" spans="1:6" hidden="1">
      <c r="A214" t="s">
        <v>67</v>
      </c>
      <c r="B214" t="s">
        <v>194</v>
      </c>
      <c r="C214">
        <v>2030</v>
      </c>
      <c r="D214" s="70">
        <f>VLOOKUP($B214,Calc_2_S_Future_ResB!$B$38:$X$65,MATCH(Calc_2_S_Future_ResB!$C214,Calc_2_S_Future_ResB!$B$37:$N$37,0),FALSE)</f>
        <v>27.9</v>
      </c>
      <c r="E214" s="70">
        <f>VLOOKUP($B214,Calc_2_S_Future_ResB!$B$38:$X$65,MATCH(Calc_2_S_Future_ResB!$C214,Calc_2_S_Future_ResB!$B$37:$N$37,0)+5,FALSE)</f>
        <v>29.3</v>
      </c>
      <c r="F214" s="70">
        <f>VLOOKUP($B214,Calc_2_S_Future_ResB!$B$38:$X$65,MATCH(Calc_2_S_Future_ResB!$C214,Calc_2_S_Future_ResB!$B$37:$N$37,0)+10,FALSE)</f>
        <v>30.4</v>
      </c>
    </row>
    <row r="215" spans="1:6" hidden="1">
      <c r="A215" t="s">
        <v>67</v>
      </c>
      <c r="B215" t="s">
        <v>195</v>
      </c>
      <c r="C215">
        <v>2030</v>
      </c>
      <c r="D215" s="70">
        <f>VLOOKUP($B215,Calc_2_S_Future_ResB!$B$38:$X$65,MATCH(Calc_2_S_Future_ResB!$C215,Calc_2_S_Future_ResB!$B$37:$N$37,0),FALSE)</f>
        <v>33.299999999999997</v>
      </c>
      <c r="E215" s="70">
        <f>VLOOKUP($B215,Calc_2_S_Future_ResB!$B$38:$X$65,MATCH(Calc_2_S_Future_ResB!$C215,Calc_2_S_Future_ResB!$B$37:$N$37,0)+5,FALSE)</f>
        <v>34.700000000000003</v>
      </c>
      <c r="F215" s="70">
        <f>VLOOKUP($B215,Calc_2_S_Future_ResB!$B$38:$X$65,MATCH(Calc_2_S_Future_ResB!$C215,Calc_2_S_Future_ResB!$B$37:$N$37,0)+10,FALSE)</f>
        <v>35.799999999999997</v>
      </c>
    </row>
    <row r="216" spans="1:6" hidden="1">
      <c r="A216" t="s">
        <v>67</v>
      </c>
      <c r="B216" t="s">
        <v>196</v>
      </c>
      <c r="C216">
        <v>2030</v>
      </c>
      <c r="D216" s="70">
        <f>VLOOKUP($B216,Calc_2_S_Future_ResB!$B$38:$X$65,MATCH(Calc_2_S_Future_ResB!$C216,Calc_2_S_Future_ResB!$B$37:$N$37,0),FALSE)</f>
        <v>46.2</v>
      </c>
      <c r="E216" s="70">
        <f>VLOOKUP($B216,Calc_2_S_Future_ResB!$B$38:$X$65,MATCH(Calc_2_S_Future_ResB!$C216,Calc_2_S_Future_ResB!$B$37:$N$37,0)+5,FALSE)</f>
        <v>49.4</v>
      </c>
      <c r="F216" s="70">
        <f>VLOOKUP($B216,Calc_2_S_Future_ResB!$B$38:$X$65,MATCH(Calc_2_S_Future_ResB!$C216,Calc_2_S_Future_ResB!$B$37:$N$37,0)+10,FALSE)</f>
        <v>50.9</v>
      </c>
    </row>
    <row r="217" spans="1:6" hidden="1">
      <c r="A217" t="s">
        <v>67</v>
      </c>
      <c r="B217" t="s">
        <v>197</v>
      </c>
      <c r="C217">
        <v>2030</v>
      </c>
      <c r="D217" s="70">
        <f>VLOOKUP($B217,Calc_2_S_Future_ResB!$B$38:$X$65,MATCH(Calc_2_S_Future_ResB!$C217,Calc_2_S_Future_ResB!$B$37:$N$37,0),FALSE)</f>
        <v>56.3</v>
      </c>
      <c r="E217" s="70">
        <f>VLOOKUP($B217,Calc_2_S_Future_ResB!$B$38:$X$65,MATCH(Calc_2_S_Future_ResB!$C217,Calc_2_S_Future_ResB!$B$37:$N$37,0)+5,FALSE)</f>
        <v>61.6</v>
      </c>
      <c r="F217" s="70">
        <f>VLOOKUP($B217,Calc_2_S_Future_ResB!$B$38:$X$65,MATCH(Calc_2_S_Future_ResB!$C217,Calc_2_S_Future_ResB!$B$37:$N$37,0)+10,FALSE)</f>
        <v>63.6</v>
      </c>
    </row>
    <row r="218" spans="1:6" hidden="1">
      <c r="A218" t="s">
        <v>67</v>
      </c>
      <c r="B218" t="s">
        <v>198</v>
      </c>
      <c r="C218">
        <v>2030</v>
      </c>
      <c r="D218" s="70">
        <f>VLOOKUP($B218,Calc_2_S_Future_ResB!$B$38:$X$65,MATCH(Calc_2_S_Future_ResB!$C218,Calc_2_S_Future_ResB!$B$37:$N$37,0),FALSE)</f>
        <v>47.8</v>
      </c>
      <c r="E218" s="70">
        <f>VLOOKUP($B218,Calc_2_S_Future_ResB!$B$38:$X$65,MATCH(Calc_2_S_Future_ResB!$C218,Calc_2_S_Future_ResB!$B$37:$N$37,0)+5,FALSE)</f>
        <v>51.4</v>
      </c>
      <c r="F218" s="70">
        <f>VLOOKUP($B218,Calc_2_S_Future_ResB!$B$38:$X$65,MATCH(Calc_2_S_Future_ResB!$C218,Calc_2_S_Future_ResB!$B$37:$N$37,0)+10,FALSE)</f>
        <v>52.9</v>
      </c>
    </row>
    <row r="219" spans="1:6" hidden="1">
      <c r="A219" t="s">
        <v>67</v>
      </c>
      <c r="B219" t="s">
        <v>199</v>
      </c>
      <c r="C219">
        <v>2030</v>
      </c>
      <c r="D219" s="70">
        <f>VLOOKUP($B219,Calc_2_S_Future_ResB!$B$38:$X$65,MATCH(Calc_2_S_Future_ResB!$C219,Calc_2_S_Future_ResB!$B$37:$N$37,0),FALSE)</f>
        <v>34.6</v>
      </c>
      <c r="E219" s="70">
        <f>VLOOKUP($B219,Calc_2_S_Future_ResB!$B$38:$X$65,MATCH(Calc_2_S_Future_ResB!$C219,Calc_2_S_Future_ResB!$B$37:$N$37,0)+5,FALSE)</f>
        <v>35.9</v>
      </c>
      <c r="F219" s="70">
        <f>VLOOKUP($B219,Calc_2_S_Future_ResB!$B$38:$X$65,MATCH(Calc_2_S_Future_ResB!$C219,Calc_2_S_Future_ResB!$B$37:$N$37,0)+10,FALSE)</f>
        <v>37.299999999999997</v>
      </c>
    </row>
    <row r="220" spans="1:6" hidden="1">
      <c r="A220" t="s">
        <v>67</v>
      </c>
      <c r="B220" t="s">
        <v>200</v>
      </c>
      <c r="C220">
        <v>2030</v>
      </c>
      <c r="D220" s="70">
        <f>VLOOKUP($B220,Calc_2_S_Future_ResB!$B$38:$X$65,MATCH(Calc_2_S_Future_ResB!$C220,Calc_2_S_Future_ResB!$B$37:$N$37,0),FALSE)</f>
        <v>20.2</v>
      </c>
      <c r="E220" s="70">
        <f>VLOOKUP($B220,Calc_2_S_Future_ResB!$B$38:$X$65,MATCH(Calc_2_S_Future_ResB!$C220,Calc_2_S_Future_ResB!$B$37:$N$37,0)+5,FALSE)</f>
        <v>21.5</v>
      </c>
      <c r="F220" s="70">
        <f>VLOOKUP($B220,Calc_2_S_Future_ResB!$B$38:$X$65,MATCH(Calc_2_S_Future_ResB!$C220,Calc_2_S_Future_ResB!$B$37:$N$37,0)+10,FALSE)</f>
        <v>22.7</v>
      </c>
    </row>
    <row r="221" spans="1:6" hidden="1">
      <c r="A221" t="s">
        <v>67</v>
      </c>
      <c r="B221" t="s">
        <v>201</v>
      </c>
      <c r="C221">
        <v>2030</v>
      </c>
      <c r="D221" s="70">
        <f>VLOOKUP($B221,Calc_2_S_Future_ResB!$B$38:$X$65,MATCH(Calc_2_S_Future_ResB!$C221,Calc_2_S_Future_ResB!$B$37:$N$37,0),FALSE)</f>
        <v>28</v>
      </c>
      <c r="E221" s="70">
        <f>VLOOKUP($B221,Calc_2_S_Future_ResB!$B$38:$X$65,MATCH(Calc_2_S_Future_ResB!$C221,Calc_2_S_Future_ResB!$B$37:$N$37,0)+5,FALSE)</f>
        <v>29.3</v>
      </c>
      <c r="F221" s="70">
        <f>VLOOKUP($B221,Calc_2_S_Future_ResB!$B$38:$X$65,MATCH(Calc_2_S_Future_ResB!$C221,Calc_2_S_Future_ResB!$B$37:$N$37,0)+10,FALSE)</f>
        <v>30.5</v>
      </c>
    </row>
    <row r="222" spans="1:6" hidden="1">
      <c r="A222" t="s">
        <v>67</v>
      </c>
      <c r="B222" t="s">
        <v>202</v>
      </c>
      <c r="C222">
        <v>2030</v>
      </c>
      <c r="D222" s="70">
        <f>VLOOKUP($B222,Calc_2_S_Future_ResB!$B$38:$X$65,MATCH(Calc_2_S_Future_ResB!$C222,Calc_2_S_Future_ResB!$B$37:$N$37,0),FALSE)</f>
        <v>31.4</v>
      </c>
      <c r="E222" s="70">
        <f>VLOOKUP($B222,Calc_2_S_Future_ResB!$B$38:$X$65,MATCH(Calc_2_S_Future_ResB!$C222,Calc_2_S_Future_ResB!$B$37:$N$37,0)+5,FALSE)</f>
        <v>32.799999999999997</v>
      </c>
      <c r="F222" s="70">
        <f>VLOOKUP($B222,Calc_2_S_Future_ResB!$B$38:$X$65,MATCH(Calc_2_S_Future_ResB!$C222,Calc_2_S_Future_ResB!$B$37:$N$37,0)+10,FALSE)</f>
        <v>33.9</v>
      </c>
    </row>
    <row r="223" spans="1:6" hidden="1">
      <c r="A223" t="s">
        <v>67</v>
      </c>
      <c r="B223" t="s">
        <v>203</v>
      </c>
      <c r="C223">
        <v>2030</v>
      </c>
      <c r="D223" s="70">
        <f>VLOOKUP($B223,Calc_2_S_Future_ResB!$B$38:$X$65,MATCH(Calc_2_S_Future_ResB!$C223,Calc_2_S_Future_ResB!$B$37:$N$37,0),FALSE)</f>
        <v>46.3</v>
      </c>
      <c r="E223" s="70">
        <f>VLOOKUP($B223,Calc_2_S_Future_ResB!$B$38:$X$65,MATCH(Calc_2_S_Future_ResB!$C223,Calc_2_S_Future_ResB!$B$37:$N$37,0)+5,FALSE)</f>
        <v>49.6</v>
      </c>
      <c r="F223" s="70">
        <f>VLOOKUP($B223,Calc_2_S_Future_ResB!$B$38:$X$65,MATCH(Calc_2_S_Future_ResB!$C223,Calc_2_S_Future_ResB!$B$37:$N$37,0)+10,FALSE)</f>
        <v>50.9</v>
      </c>
    </row>
    <row r="224" spans="1:6" hidden="1">
      <c r="A224" t="s">
        <v>67</v>
      </c>
      <c r="B224" t="s">
        <v>182</v>
      </c>
      <c r="C224">
        <v>2040</v>
      </c>
      <c r="D224" s="70">
        <f>VLOOKUP($B224,Calc_2_S_Future_ResB!$B$38:$X$65,MATCH(Calc_2_S_Future_ResB!$C224,Calc_2_S_Future_ResB!$B$37:$N$37,0),FALSE)</f>
        <v>37.5</v>
      </c>
      <c r="E224" s="70">
        <f>VLOOKUP($B224,Calc_2_S_Future_ResB!$B$38:$X$65,MATCH(Calc_2_S_Future_ResB!$C224,Calc_2_S_Future_ResB!$B$37:$N$37,0)+5,FALSE)</f>
        <v>44.9</v>
      </c>
      <c r="F224" s="70">
        <f>VLOOKUP($B224,Calc_2_S_Future_ResB!$B$38:$X$65,MATCH(Calc_2_S_Future_ResB!$C224,Calc_2_S_Future_ResB!$B$37:$N$37,0)+10,FALSE)</f>
        <v>48.8</v>
      </c>
    </row>
    <row r="225" spans="1:6">
      <c r="A225" t="s">
        <v>67</v>
      </c>
      <c r="B225" t="s">
        <v>183</v>
      </c>
      <c r="C225">
        <v>2040</v>
      </c>
      <c r="D225" s="70">
        <f>VLOOKUP($B225,Calc_2_S_Future_ResB!$B$38:$X$65,MATCH(Calc_2_S_Future_ResB!$C225,Calc_2_S_Future_ResB!$B$37:$N$37,0),FALSE)</f>
        <v>34</v>
      </c>
      <c r="E225" s="70">
        <f>VLOOKUP($B225,Calc_2_S_Future_ResB!$B$38:$X$65,MATCH(Calc_2_S_Future_ResB!$C225,Calc_2_S_Future_ResB!$B$37:$N$37,0)+5,FALSE)</f>
        <v>38</v>
      </c>
      <c r="F225" s="70">
        <f>VLOOKUP($B225,Calc_2_S_Future_ResB!$B$38:$X$65,MATCH(Calc_2_S_Future_ResB!$C225,Calc_2_S_Future_ResB!$B$37:$N$37,0)+10,FALSE)</f>
        <v>41.5</v>
      </c>
    </row>
    <row r="226" spans="1:6" hidden="1">
      <c r="A226" t="s">
        <v>67</v>
      </c>
      <c r="B226" t="s">
        <v>184</v>
      </c>
      <c r="C226">
        <v>2040</v>
      </c>
      <c r="D226" s="70">
        <f>VLOOKUP($B226,Calc_2_S_Future_ResB!$B$38:$X$65,MATCH(Calc_2_S_Future_ResB!$C226,Calc_2_S_Future_ResB!$B$37:$N$37,0),FALSE)</f>
        <v>30.5</v>
      </c>
      <c r="E226" s="70">
        <f>VLOOKUP($B226,Calc_2_S_Future_ResB!$B$38:$X$65,MATCH(Calc_2_S_Future_ResB!$C226,Calc_2_S_Future_ResB!$B$37:$N$37,0)+5,FALSE)</f>
        <v>34.5</v>
      </c>
      <c r="F226" s="70">
        <f>VLOOKUP($B226,Calc_2_S_Future_ResB!$B$38:$X$65,MATCH(Calc_2_S_Future_ResB!$C226,Calc_2_S_Future_ResB!$B$37:$N$37,0)+10,FALSE)</f>
        <v>38</v>
      </c>
    </row>
    <row r="227" spans="1:6" hidden="1">
      <c r="A227" t="s">
        <v>67</v>
      </c>
      <c r="B227" t="s">
        <v>185</v>
      </c>
      <c r="C227">
        <v>2040</v>
      </c>
      <c r="D227" s="70">
        <f>VLOOKUP($B227,Calc_2_S_Future_ResB!$B$38:$X$65,MATCH(Calc_2_S_Future_ResB!$C227,Calc_2_S_Future_ResB!$B$37:$N$37,0),FALSE)</f>
        <v>30.8</v>
      </c>
      <c r="E227" s="70">
        <f>VLOOKUP($B227,Calc_2_S_Future_ResB!$B$38:$X$65,MATCH(Calc_2_S_Future_ResB!$C227,Calc_2_S_Future_ResB!$B$37:$N$37,0)+5,FALSE)</f>
        <v>34.799999999999997</v>
      </c>
      <c r="F227" s="70">
        <f>VLOOKUP($B227,Calc_2_S_Future_ResB!$B$38:$X$65,MATCH(Calc_2_S_Future_ResB!$C227,Calc_2_S_Future_ResB!$B$37:$N$37,0)+10,FALSE)</f>
        <v>38.299999999999997</v>
      </c>
    </row>
    <row r="228" spans="1:6" hidden="1">
      <c r="A228" t="s">
        <v>67</v>
      </c>
      <c r="B228" t="s">
        <v>186</v>
      </c>
      <c r="C228">
        <v>2040</v>
      </c>
      <c r="D228" s="70">
        <f>VLOOKUP($B228,Calc_2_S_Future_ResB!$B$38:$X$65,MATCH(Calc_2_S_Future_ResB!$C228,Calc_2_S_Future_ResB!$B$37:$N$37,0),FALSE)</f>
        <v>37.799999999999997</v>
      </c>
      <c r="E228" s="70">
        <f>VLOOKUP($B228,Calc_2_S_Future_ResB!$B$38:$X$65,MATCH(Calc_2_S_Future_ResB!$C228,Calc_2_S_Future_ResB!$B$37:$N$37,0)+5,FALSE)</f>
        <v>45.6</v>
      </c>
      <c r="F228" s="70">
        <f>VLOOKUP($B228,Calc_2_S_Future_ResB!$B$38:$X$65,MATCH(Calc_2_S_Future_ResB!$C228,Calc_2_S_Future_ResB!$B$37:$N$37,0)+10,FALSE)</f>
        <v>49.4</v>
      </c>
    </row>
    <row r="229" spans="1:6" hidden="1">
      <c r="A229" t="s">
        <v>67</v>
      </c>
      <c r="B229" t="s">
        <v>187</v>
      </c>
      <c r="C229">
        <v>2040</v>
      </c>
      <c r="D229" s="70">
        <f>VLOOKUP($B229,Calc_2_S_Future_ResB!$B$38:$X$65,MATCH(Calc_2_S_Future_ResB!$C229,Calc_2_S_Future_ResB!$B$37:$N$37,0),FALSE)</f>
        <v>31.5</v>
      </c>
      <c r="E229" s="70">
        <f>VLOOKUP($B229,Calc_2_S_Future_ResB!$B$38:$X$65,MATCH(Calc_2_S_Future_ResB!$C229,Calc_2_S_Future_ResB!$B$37:$N$37,0)+5,FALSE)</f>
        <v>35.5</v>
      </c>
      <c r="F229" s="70">
        <f>VLOOKUP($B229,Calc_2_S_Future_ResB!$B$38:$X$65,MATCH(Calc_2_S_Future_ResB!$C229,Calc_2_S_Future_ResB!$B$37:$N$37,0)+10,FALSE)</f>
        <v>39</v>
      </c>
    </row>
    <row r="230" spans="1:6" hidden="1">
      <c r="A230" t="s">
        <v>67</v>
      </c>
      <c r="B230" t="s">
        <v>188</v>
      </c>
      <c r="C230">
        <v>2040</v>
      </c>
      <c r="D230" s="70">
        <f>VLOOKUP($B230,Calc_2_S_Future_ResB!$B$38:$X$65,MATCH(Calc_2_S_Future_ResB!$C230,Calc_2_S_Future_ResB!$B$37:$N$37,0),FALSE)</f>
        <v>44</v>
      </c>
      <c r="E230" s="70">
        <f>VLOOKUP($B230,Calc_2_S_Future_ResB!$B$38:$X$65,MATCH(Calc_2_S_Future_ResB!$C230,Calc_2_S_Future_ResB!$B$37:$N$37,0)+5,FALSE)</f>
        <v>58</v>
      </c>
      <c r="F230" s="70">
        <f>VLOOKUP($B230,Calc_2_S_Future_ResB!$B$38:$X$65,MATCH(Calc_2_S_Future_ResB!$C230,Calc_2_S_Future_ResB!$B$37:$N$37,0)+10,FALSE)</f>
        <v>63.2</v>
      </c>
    </row>
    <row r="231" spans="1:6" hidden="1">
      <c r="A231" t="s">
        <v>67</v>
      </c>
      <c r="B231" t="s">
        <v>189</v>
      </c>
      <c r="C231">
        <v>2040</v>
      </c>
      <c r="D231" s="70">
        <f>VLOOKUP($B231,Calc_2_S_Future_ResB!$B$38:$X$65,MATCH(Calc_2_S_Future_ResB!$C231,Calc_2_S_Future_ResB!$B$37:$N$37,0),FALSE)</f>
        <v>31.1</v>
      </c>
      <c r="E231" s="70">
        <f>VLOOKUP($B231,Calc_2_S_Future_ResB!$B$38:$X$65,MATCH(Calc_2_S_Future_ResB!$C231,Calc_2_S_Future_ResB!$B$37:$N$37,0)+5,FALSE)</f>
        <v>35.1</v>
      </c>
      <c r="F231" s="70">
        <f>VLOOKUP($B231,Calc_2_S_Future_ResB!$B$38:$X$65,MATCH(Calc_2_S_Future_ResB!$C231,Calc_2_S_Future_ResB!$B$37:$N$37,0)+10,FALSE)</f>
        <v>38.6</v>
      </c>
    </row>
    <row r="232" spans="1:6" hidden="1">
      <c r="A232" t="s">
        <v>67</v>
      </c>
      <c r="B232" t="s">
        <v>190</v>
      </c>
      <c r="C232">
        <v>2040</v>
      </c>
      <c r="D232" s="70">
        <f>VLOOKUP($B232,Calc_2_S_Future_ResB!$B$38:$X$65,MATCH(Calc_2_S_Future_ResB!$C232,Calc_2_S_Future_ResB!$B$37:$N$37,0),FALSE)</f>
        <v>42.2</v>
      </c>
      <c r="E232" s="70">
        <f>VLOOKUP($B232,Calc_2_S_Future_ResB!$B$38:$X$65,MATCH(Calc_2_S_Future_ResB!$C232,Calc_2_S_Future_ResB!$B$37:$N$37,0)+5,FALSE)</f>
        <v>54.4</v>
      </c>
      <c r="F232" s="70">
        <f>VLOOKUP($B232,Calc_2_S_Future_ResB!$B$38:$X$65,MATCH(Calc_2_S_Future_ResB!$C232,Calc_2_S_Future_ResB!$B$37:$N$37,0)+10,FALSE)</f>
        <v>58.1</v>
      </c>
    </row>
    <row r="233" spans="1:6" hidden="1">
      <c r="A233" t="s">
        <v>67</v>
      </c>
      <c r="B233" t="s">
        <v>191</v>
      </c>
      <c r="C233">
        <v>2040</v>
      </c>
      <c r="D233" s="70">
        <f>VLOOKUP($B233,Calc_2_S_Future_ResB!$B$38:$X$65,MATCH(Calc_2_S_Future_ResB!$C233,Calc_2_S_Future_ResB!$B$37:$N$37,0),FALSE)</f>
        <v>31.3</v>
      </c>
      <c r="E233" s="70">
        <f>VLOOKUP($B233,Calc_2_S_Future_ResB!$B$38:$X$65,MATCH(Calc_2_S_Future_ResB!$C233,Calc_2_S_Future_ResB!$B$37:$N$37,0)+5,FALSE)</f>
        <v>35.299999999999997</v>
      </c>
      <c r="F233" s="70">
        <f>VLOOKUP($B233,Calc_2_S_Future_ResB!$B$38:$X$65,MATCH(Calc_2_S_Future_ResB!$C233,Calc_2_S_Future_ResB!$B$37:$N$37,0)+10,FALSE)</f>
        <v>38.799999999999997</v>
      </c>
    </row>
    <row r="234" spans="1:6" hidden="1">
      <c r="A234" t="s">
        <v>67</v>
      </c>
      <c r="B234" t="s">
        <v>192</v>
      </c>
      <c r="C234">
        <v>2040</v>
      </c>
      <c r="D234" s="70">
        <f>VLOOKUP($B234,Calc_2_S_Future_ResB!$B$38:$X$65,MATCH(Calc_2_S_Future_ResB!$C234,Calc_2_S_Future_ResB!$B$37:$N$37,0),FALSE)</f>
        <v>31.6</v>
      </c>
      <c r="E234" s="70">
        <f>VLOOKUP($B234,Calc_2_S_Future_ResB!$B$38:$X$65,MATCH(Calc_2_S_Future_ResB!$C234,Calc_2_S_Future_ResB!$B$37:$N$37,0)+5,FALSE)</f>
        <v>35.6</v>
      </c>
      <c r="F234" s="70">
        <f>VLOOKUP($B234,Calc_2_S_Future_ResB!$B$38:$X$65,MATCH(Calc_2_S_Future_ResB!$C234,Calc_2_S_Future_ResB!$B$37:$N$37,0)+10,FALSE)</f>
        <v>39.1</v>
      </c>
    </row>
    <row r="235" spans="1:6" hidden="1">
      <c r="A235" t="s">
        <v>67</v>
      </c>
      <c r="B235" t="s">
        <v>193</v>
      </c>
      <c r="C235">
        <v>2040</v>
      </c>
      <c r="D235" s="70">
        <f>VLOOKUP($B235,Calc_2_S_Future_ResB!$B$38:$X$65,MATCH(Calc_2_S_Future_ResB!$C235,Calc_2_S_Future_ResB!$B$37:$N$37,0),FALSE)</f>
        <v>36.799999999999997</v>
      </c>
      <c r="E235" s="70">
        <f>VLOOKUP($B235,Calc_2_S_Future_ResB!$B$38:$X$65,MATCH(Calc_2_S_Future_ResB!$C235,Calc_2_S_Future_ResB!$B$37:$N$37,0)+5,FALSE)</f>
        <v>43.5</v>
      </c>
      <c r="F235" s="70">
        <f>VLOOKUP($B235,Calc_2_S_Future_ResB!$B$38:$X$65,MATCH(Calc_2_S_Future_ResB!$C235,Calc_2_S_Future_ResB!$B$37:$N$37,0)+10,FALSE)</f>
        <v>47.6</v>
      </c>
    </row>
    <row r="236" spans="1:6" hidden="1">
      <c r="A236" t="s">
        <v>67</v>
      </c>
      <c r="B236" t="s">
        <v>194</v>
      </c>
      <c r="C236">
        <v>2040</v>
      </c>
      <c r="D236" s="70">
        <f>VLOOKUP($B236,Calc_2_S_Future_ResB!$B$38:$X$65,MATCH(Calc_2_S_Future_ResB!$C236,Calc_2_S_Future_ResB!$B$37:$N$37,0),FALSE)</f>
        <v>28.8</v>
      </c>
      <c r="E236" s="70">
        <f>VLOOKUP($B236,Calc_2_S_Future_ResB!$B$38:$X$65,MATCH(Calc_2_S_Future_ResB!$C236,Calc_2_S_Future_ResB!$B$37:$N$37,0)+5,FALSE)</f>
        <v>32.799999999999997</v>
      </c>
      <c r="F236" s="70">
        <f>VLOOKUP($B236,Calc_2_S_Future_ResB!$B$38:$X$65,MATCH(Calc_2_S_Future_ResB!$C236,Calc_2_S_Future_ResB!$B$37:$N$37,0)+10,FALSE)</f>
        <v>36.299999999999997</v>
      </c>
    </row>
    <row r="237" spans="1:6" hidden="1">
      <c r="A237" t="s">
        <v>67</v>
      </c>
      <c r="B237" t="s">
        <v>195</v>
      </c>
      <c r="C237">
        <v>2040</v>
      </c>
      <c r="D237" s="70">
        <f>VLOOKUP($B237,Calc_2_S_Future_ResB!$B$38:$X$65,MATCH(Calc_2_S_Future_ResB!$C237,Calc_2_S_Future_ResB!$B$37:$N$37,0),FALSE)</f>
        <v>32</v>
      </c>
      <c r="E237" s="70">
        <f>VLOOKUP($B237,Calc_2_S_Future_ResB!$B$38:$X$65,MATCH(Calc_2_S_Future_ResB!$C237,Calc_2_S_Future_ResB!$B$37:$N$37,0)+5,FALSE)</f>
        <v>36</v>
      </c>
      <c r="F237" s="70">
        <f>VLOOKUP($B237,Calc_2_S_Future_ResB!$B$38:$X$65,MATCH(Calc_2_S_Future_ResB!$C237,Calc_2_S_Future_ResB!$B$37:$N$37,0)+10,FALSE)</f>
        <v>39.5</v>
      </c>
    </row>
    <row r="238" spans="1:6" hidden="1">
      <c r="A238" t="s">
        <v>67</v>
      </c>
      <c r="B238" t="s">
        <v>196</v>
      </c>
      <c r="C238">
        <v>2040</v>
      </c>
      <c r="D238" s="70">
        <f>VLOOKUP($B238,Calc_2_S_Future_ResB!$B$38:$X$65,MATCH(Calc_2_S_Future_ResB!$C238,Calc_2_S_Future_ResB!$B$37:$N$37,0),FALSE)</f>
        <v>39.700000000000003</v>
      </c>
      <c r="E238" s="70">
        <f>VLOOKUP($B238,Calc_2_S_Future_ResB!$B$38:$X$65,MATCH(Calc_2_S_Future_ResB!$C238,Calc_2_S_Future_ResB!$B$37:$N$37,0)+5,FALSE)</f>
        <v>49.4</v>
      </c>
      <c r="F238" s="70">
        <f>VLOOKUP($B238,Calc_2_S_Future_ResB!$B$38:$X$65,MATCH(Calc_2_S_Future_ResB!$C238,Calc_2_S_Future_ResB!$B$37:$N$37,0)+10,FALSE)</f>
        <v>53.8</v>
      </c>
    </row>
    <row r="239" spans="1:6" hidden="1">
      <c r="A239" t="s">
        <v>67</v>
      </c>
      <c r="B239" t="s">
        <v>197</v>
      </c>
      <c r="C239">
        <v>2040</v>
      </c>
      <c r="D239" s="70">
        <f>VLOOKUP($B239,Calc_2_S_Future_ResB!$B$38:$X$65,MATCH(Calc_2_S_Future_ResB!$C239,Calc_2_S_Future_ResB!$B$37:$N$37,0),FALSE)</f>
        <v>45.8</v>
      </c>
      <c r="E239" s="70">
        <f>VLOOKUP($B239,Calc_2_S_Future_ResB!$B$38:$X$65,MATCH(Calc_2_S_Future_ResB!$C239,Calc_2_S_Future_ResB!$B$37:$N$37,0)+5,FALSE)</f>
        <v>61.6</v>
      </c>
      <c r="F239" s="70">
        <f>VLOOKUP($B239,Calc_2_S_Future_ResB!$B$38:$X$65,MATCH(Calc_2_S_Future_ResB!$C239,Calc_2_S_Future_ResB!$B$37:$N$37,0)+10,FALSE)</f>
        <v>67.5</v>
      </c>
    </row>
    <row r="240" spans="1:6" hidden="1">
      <c r="A240" t="s">
        <v>67</v>
      </c>
      <c r="B240" t="s">
        <v>198</v>
      </c>
      <c r="C240">
        <v>2040</v>
      </c>
      <c r="D240" s="70">
        <f>VLOOKUP($B240,Calc_2_S_Future_ResB!$B$38:$X$65,MATCH(Calc_2_S_Future_ResB!$C240,Calc_2_S_Future_ResB!$B$37:$N$37,0),FALSE)</f>
        <v>40.700000000000003</v>
      </c>
      <c r="E240" s="70">
        <f>VLOOKUP($B240,Calc_2_S_Future_ResB!$B$38:$X$65,MATCH(Calc_2_S_Future_ResB!$C240,Calc_2_S_Future_ResB!$B$37:$N$37,0)+5,FALSE)</f>
        <v>51.4</v>
      </c>
      <c r="F240" s="70">
        <f>VLOOKUP($B240,Calc_2_S_Future_ResB!$B$38:$X$65,MATCH(Calc_2_S_Future_ResB!$C240,Calc_2_S_Future_ResB!$B$37:$N$37,0)+10,FALSE)</f>
        <v>55.8</v>
      </c>
    </row>
    <row r="241" spans="1:6" hidden="1">
      <c r="A241" t="s">
        <v>67</v>
      </c>
      <c r="B241" t="s">
        <v>199</v>
      </c>
      <c r="C241">
        <v>2040</v>
      </c>
      <c r="D241" s="70">
        <f>VLOOKUP($B241,Calc_2_S_Future_ResB!$B$38:$X$65,MATCH(Calc_2_S_Future_ResB!$C241,Calc_2_S_Future_ResB!$B$37:$N$37,0),FALSE)</f>
        <v>32.799999999999997</v>
      </c>
      <c r="E241" s="70">
        <f>VLOOKUP($B241,Calc_2_S_Future_ResB!$B$38:$X$65,MATCH(Calc_2_S_Future_ResB!$C241,Calc_2_S_Future_ResB!$B$37:$N$37,0)+5,FALSE)</f>
        <v>36.799999999999997</v>
      </c>
      <c r="F241" s="70">
        <f>VLOOKUP($B241,Calc_2_S_Future_ResB!$B$38:$X$65,MATCH(Calc_2_S_Future_ResB!$C241,Calc_2_S_Future_ResB!$B$37:$N$37,0)+10,FALSE)</f>
        <v>40.799999999999997</v>
      </c>
    </row>
    <row r="242" spans="1:6" hidden="1">
      <c r="A242" t="s">
        <v>67</v>
      </c>
      <c r="B242" t="s">
        <v>200</v>
      </c>
      <c r="C242">
        <v>2040</v>
      </c>
      <c r="D242" s="70">
        <f>VLOOKUP($B242,Calc_2_S_Future_ResB!$B$38:$X$65,MATCH(Calc_2_S_Future_ResB!$C242,Calc_2_S_Future_ResB!$B$37:$N$37,0),FALSE)</f>
        <v>24.1</v>
      </c>
      <c r="E242" s="70">
        <f>VLOOKUP($B242,Calc_2_S_Future_ResB!$B$38:$X$65,MATCH(Calc_2_S_Future_ResB!$C242,Calc_2_S_Future_ResB!$B$37:$N$37,0)+5,FALSE)</f>
        <v>28.1</v>
      </c>
      <c r="F242" s="70">
        <f>VLOOKUP($B242,Calc_2_S_Future_ResB!$B$38:$X$65,MATCH(Calc_2_S_Future_ResB!$C242,Calc_2_S_Future_ResB!$B$37:$N$37,0)+10,FALSE)</f>
        <v>31.6</v>
      </c>
    </row>
    <row r="243" spans="1:6" hidden="1">
      <c r="A243" t="s">
        <v>67</v>
      </c>
      <c r="B243" t="s">
        <v>201</v>
      </c>
      <c r="C243">
        <v>2040</v>
      </c>
      <c r="D243" s="70">
        <f>VLOOKUP($B243,Calc_2_S_Future_ResB!$B$38:$X$65,MATCH(Calc_2_S_Future_ResB!$C243,Calc_2_S_Future_ResB!$B$37:$N$37,0),FALSE)</f>
        <v>28.8</v>
      </c>
      <c r="E243" s="70">
        <f>VLOOKUP($B243,Calc_2_S_Future_ResB!$B$38:$X$65,MATCH(Calc_2_S_Future_ResB!$C243,Calc_2_S_Future_ResB!$B$37:$N$37,0)+5,FALSE)</f>
        <v>32.799999999999997</v>
      </c>
      <c r="F243" s="70">
        <f>VLOOKUP($B243,Calc_2_S_Future_ResB!$B$38:$X$65,MATCH(Calc_2_S_Future_ResB!$C243,Calc_2_S_Future_ResB!$B$37:$N$37,0)+10,FALSE)</f>
        <v>36.299999999999997</v>
      </c>
    </row>
    <row r="244" spans="1:6" hidden="1">
      <c r="A244" t="s">
        <v>67</v>
      </c>
      <c r="B244" t="s">
        <v>202</v>
      </c>
      <c r="C244">
        <v>2040</v>
      </c>
      <c r="D244" s="70">
        <f>VLOOKUP($B244,Calc_2_S_Future_ResB!$B$38:$X$65,MATCH(Calc_2_S_Future_ResB!$C244,Calc_2_S_Future_ResB!$B$37:$N$37,0),FALSE)</f>
        <v>30.9</v>
      </c>
      <c r="E244" s="70">
        <f>VLOOKUP($B244,Calc_2_S_Future_ResB!$B$38:$X$65,MATCH(Calc_2_S_Future_ResB!$C244,Calc_2_S_Future_ResB!$B$37:$N$37,0)+5,FALSE)</f>
        <v>34.9</v>
      </c>
      <c r="F244" s="70">
        <f>VLOOKUP($B244,Calc_2_S_Future_ResB!$B$38:$X$65,MATCH(Calc_2_S_Future_ResB!$C244,Calc_2_S_Future_ResB!$B$37:$N$37,0)+10,FALSE)</f>
        <v>38.4</v>
      </c>
    </row>
    <row r="245" spans="1:6" hidden="1">
      <c r="A245" t="s">
        <v>67</v>
      </c>
      <c r="B245" t="s">
        <v>203</v>
      </c>
      <c r="C245">
        <v>2040</v>
      </c>
      <c r="D245" s="70">
        <f>VLOOKUP($B245,Calc_2_S_Future_ResB!$B$38:$X$65,MATCH(Calc_2_S_Future_ResB!$C245,Calc_2_S_Future_ResB!$B$37:$N$37,0),FALSE)</f>
        <v>39.799999999999997</v>
      </c>
      <c r="E245" s="70">
        <f>VLOOKUP($B245,Calc_2_S_Future_ResB!$B$38:$X$65,MATCH(Calc_2_S_Future_ResB!$C245,Calc_2_S_Future_ResB!$B$37:$N$37,0)+5,FALSE)</f>
        <v>49.6</v>
      </c>
      <c r="F245" s="70">
        <f>VLOOKUP($B245,Calc_2_S_Future_ResB!$B$38:$X$65,MATCH(Calc_2_S_Future_ResB!$C245,Calc_2_S_Future_ResB!$B$37:$N$37,0)+10,FALSE)</f>
        <v>53.4</v>
      </c>
    </row>
    <row r="246" spans="1:6" hidden="1">
      <c r="A246" t="s">
        <v>67</v>
      </c>
      <c r="B246" t="s">
        <v>182</v>
      </c>
      <c r="C246">
        <v>2050</v>
      </c>
      <c r="D246" s="70">
        <f>VLOOKUP($B246,Calc_2_S_Future_ResB!$B$38:$X$65,MATCH(Calc_2_S_Future_ResB!$C246,Calc_2_S_Future_ResB!$B$37:$N$37,0),FALSE)</f>
        <v>32.5</v>
      </c>
      <c r="E246" s="70">
        <f>VLOOKUP($B246,Calc_2_S_Future_ResB!$B$38:$X$65,MATCH(Calc_2_S_Future_ResB!$C246,Calc_2_S_Future_ResB!$B$37:$N$37,0)+5,FALSE)</f>
        <v>44.9</v>
      </c>
      <c r="F246" s="70">
        <f>VLOOKUP($B246,Calc_2_S_Future_ResB!$B$38:$X$65,MATCH(Calc_2_S_Future_ResB!$C246,Calc_2_S_Future_ResB!$B$37:$N$37,0)+10,FALSE)</f>
        <v>51.3</v>
      </c>
    </row>
    <row r="247" spans="1:6">
      <c r="A247" t="s">
        <v>67</v>
      </c>
      <c r="B247" t="s">
        <v>183</v>
      </c>
      <c r="C247">
        <v>2050</v>
      </c>
      <c r="D247" s="70">
        <f>VLOOKUP($B247,Calc_2_S_Future_ResB!$B$38:$X$65,MATCH(Calc_2_S_Future_ResB!$C247,Calc_2_S_Future_ResB!$B$37:$N$37,0),FALSE)</f>
        <v>31.3</v>
      </c>
      <c r="E247" s="70">
        <f>VLOOKUP($B247,Calc_2_S_Future_ResB!$B$38:$X$65,MATCH(Calc_2_S_Future_ResB!$C247,Calc_2_S_Future_ResB!$B$37:$N$37,0)+5,FALSE)</f>
        <v>38</v>
      </c>
      <c r="F247" s="70">
        <f>VLOOKUP($B247,Calc_2_S_Future_ResB!$B$38:$X$65,MATCH(Calc_2_S_Future_ResB!$C247,Calc_2_S_Future_ResB!$B$37:$N$37,0)+10,FALSE)</f>
        <v>43.8</v>
      </c>
    </row>
    <row r="248" spans="1:6" hidden="1">
      <c r="A248" t="s">
        <v>67</v>
      </c>
      <c r="B248" t="s">
        <v>184</v>
      </c>
      <c r="C248">
        <v>2050</v>
      </c>
      <c r="D248" s="70">
        <f>VLOOKUP($B248,Calc_2_S_Future_ResB!$B$38:$X$65,MATCH(Calc_2_S_Future_ResB!$C248,Calc_2_S_Future_ResB!$B$37:$N$37,0),FALSE)</f>
        <v>30.2</v>
      </c>
      <c r="E248" s="70">
        <f>VLOOKUP($B248,Calc_2_S_Future_ResB!$B$38:$X$65,MATCH(Calc_2_S_Future_ResB!$C248,Calc_2_S_Future_ResB!$B$37:$N$37,0)+5,FALSE)</f>
        <v>36.799999999999997</v>
      </c>
      <c r="F248" s="70">
        <f>VLOOKUP($B248,Calc_2_S_Future_ResB!$B$38:$X$65,MATCH(Calc_2_S_Future_ResB!$C248,Calc_2_S_Future_ResB!$B$37:$N$37,0)+10,FALSE)</f>
        <v>42.7</v>
      </c>
    </row>
    <row r="249" spans="1:6" hidden="1">
      <c r="A249" t="s">
        <v>67</v>
      </c>
      <c r="B249" t="s">
        <v>185</v>
      </c>
      <c r="C249">
        <v>2050</v>
      </c>
      <c r="D249" s="70">
        <f>VLOOKUP($B249,Calc_2_S_Future_ResB!$B$38:$X$65,MATCH(Calc_2_S_Future_ResB!$C249,Calc_2_S_Future_ResB!$B$37:$N$37,0),FALSE)</f>
        <v>30.3</v>
      </c>
      <c r="E249" s="70">
        <f>VLOOKUP($B249,Calc_2_S_Future_ResB!$B$38:$X$65,MATCH(Calc_2_S_Future_ResB!$C249,Calc_2_S_Future_ResB!$B$37:$N$37,0)+5,FALSE)</f>
        <v>36.9</v>
      </c>
      <c r="F249" s="70">
        <f>VLOOKUP($B249,Calc_2_S_Future_ResB!$B$38:$X$65,MATCH(Calc_2_S_Future_ResB!$C249,Calc_2_S_Future_ResB!$B$37:$N$37,0)+10,FALSE)</f>
        <v>42.8</v>
      </c>
    </row>
    <row r="250" spans="1:6" hidden="1">
      <c r="A250" t="s">
        <v>67</v>
      </c>
      <c r="B250" t="s">
        <v>186</v>
      </c>
      <c r="C250">
        <v>2050</v>
      </c>
      <c r="D250" s="70">
        <f>VLOOKUP($B250,Calc_2_S_Future_ResB!$B$38:$X$65,MATCH(Calc_2_S_Future_ResB!$C250,Calc_2_S_Future_ResB!$B$37:$N$37,0),FALSE)</f>
        <v>32.6</v>
      </c>
      <c r="E250" s="70">
        <f>VLOOKUP($B250,Calc_2_S_Future_ResB!$B$38:$X$65,MATCH(Calc_2_S_Future_ResB!$C250,Calc_2_S_Future_ResB!$B$37:$N$37,0)+5,FALSE)</f>
        <v>45.6</v>
      </c>
      <c r="F250" s="70">
        <f>VLOOKUP($B250,Calc_2_S_Future_ResB!$B$38:$X$65,MATCH(Calc_2_S_Future_ResB!$C250,Calc_2_S_Future_ResB!$B$37:$N$37,0)+10,FALSE)</f>
        <v>52</v>
      </c>
    </row>
    <row r="251" spans="1:6" hidden="1">
      <c r="A251" t="s">
        <v>67</v>
      </c>
      <c r="B251" t="s">
        <v>187</v>
      </c>
      <c r="C251">
        <v>2050</v>
      </c>
      <c r="D251" s="70">
        <f>VLOOKUP($B251,Calc_2_S_Future_ResB!$B$38:$X$65,MATCH(Calc_2_S_Future_ResB!$C251,Calc_2_S_Future_ResB!$B$37:$N$37,0),FALSE)</f>
        <v>30.5</v>
      </c>
      <c r="E251" s="70">
        <f>VLOOKUP($B251,Calc_2_S_Future_ResB!$B$38:$X$65,MATCH(Calc_2_S_Future_ResB!$C251,Calc_2_S_Future_ResB!$B$37:$N$37,0)+5,FALSE)</f>
        <v>37.200000000000003</v>
      </c>
      <c r="F251" s="70">
        <f>VLOOKUP($B251,Calc_2_S_Future_ResB!$B$38:$X$65,MATCH(Calc_2_S_Future_ResB!$C251,Calc_2_S_Future_ResB!$B$37:$N$37,0)+10,FALSE)</f>
        <v>43</v>
      </c>
    </row>
    <row r="252" spans="1:6" hidden="1">
      <c r="A252" t="s">
        <v>67</v>
      </c>
      <c r="B252" t="s">
        <v>188</v>
      </c>
      <c r="C252">
        <v>2050</v>
      </c>
      <c r="D252" s="70">
        <f>VLOOKUP($B252,Calc_2_S_Future_ResB!$B$38:$X$65,MATCH(Calc_2_S_Future_ResB!$C252,Calc_2_S_Future_ResB!$B$37:$N$37,0),FALSE)</f>
        <v>34.700000000000003</v>
      </c>
      <c r="E252" s="70">
        <f>VLOOKUP($B252,Calc_2_S_Future_ResB!$B$38:$X$65,MATCH(Calc_2_S_Future_ResB!$C252,Calc_2_S_Future_ResB!$B$37:$N$37,0)+5,FALSE)</f>
        <v>58</v>
      </c>
      <c r="F252" s="70">
        <f>VLOOKUP($B252,Calc_2_S_Future_ResB!$B$38:$X$65,MATCH(Calc_2_S_Future_ResB!$C252,Calc_2_S_Future_ResB!$B$37:$N$37,0)+10,FALSE)</f>
        <v>66.599999999999994</v>
      </c>
    </row>
    <row r="253" spans="1:6" hidden="1">
      <c r="A253" t="s">
        <v>67</v>
      </c>
      <c r="B253" t="s">
        <v>189</v>
      </c>
      <c r="C253">
        <v>2050</v>
      </c>
      <c r="D253" s="70">
        <f>VLOOKUP($B253,Calc_2_S_Future_ResB!$B$38:$X$65,MATCH(Calc_2_S_Future_ResB!$C253,Calc_2_S_Future_ResB!$B$37:$N$37,0),FALSE)</f>
        <v>30.4</v>
      </c>
      <c r="E253" s="70">
        <f>VLOOKUP($B253,Calc_2_S_Future_ResB!$B$38:$X$65,MATCH(Calc_2_S_Future_ResB!$C253,Calc_2_S_Future_ResB!$B$37:$N$37,0)+5,FALSE)</f>
        <v>37</v>
      </c>
      <c r="F253" s="70">
        <f>VLOOKUP($B253,Calc_2_S_Future_ResB!$B$38:$X$65,MATCH(Calc_2_S_Future_ResB!$C253,Calc_2_S_Future_ResB!$B$37:$N$37,0)+10,FALSE)</f>
        <v>42.9</v>
      </c>
    </row>
    <row r="254" spans="1:6" hidden="1">
      <c r="A254" t="s">
        <v>67</v>
      </c>
      <c r="B254" t="s">
        <v>190</v>
      </c>
      <c r="C254">
        <v>2050</v>
      </c>
      <c r="D254" s="70">
        <f>VLOOKUP($B254,Calc_2_S_Future_ResB!$B$38:$X$65,MATCH(Calc_2_S_Future_ResB!$C254,Calc_2_S_Future_ResB!$B$37:$N$37,0),FALSE)</f>
        <v>34.1</v>
      </c>
      <c r="E254" s="70">
        <f>VLOOKUP($B254,Calc_2_S_Future_ResB!$B$38:$X$65,MATCH(Calc_2_S_Future_ResB!$C254,Calc_2_S_Future_ResB!$B$37:$N$37,0)+5,FALSE)</f>
        <v>54.4</v>
      </c>
      <c r="F254" s="70">
        <f>VLOOKUP($B254,Calc_2_S_Future_ResB!$B$38:$X$65,MATCH(Calc_2_S_Future_ResB!$C254,Calc_2_S_Future_ResB!$B$37:$N$37,0)+10,FALSE)</f>
        <v>60.5</v>
      </c>
    </row>
    <row r="255" spans="1:6" hidden="1">
      <c r="A255" t="s">
        <v>67</v>
      </c>
      <c r="B255" t="s">
        <v>191</v>
      </c>
      <c r="C255">
        <v>2050</v>
      </c>
      <c r="D255" s="70">
        <f>VLOOKUP($B255,Calc_2_S_Future_ResB!$B$38:$X$65,MATCH(Calc_2_S_Future_ResB!$C255,Calc_2_S_Future_ResB!$B$37:$N$37,0),FALSE)</f>
        <v>30.4</v>
      </c>
      <c r="E255" s="70">
        <f>VLOOKUP($B255,Calc_2_S_Future_ResB!$B$38:$X$65,MATCH(Calc_2_S_Future_ResB!$C255,Calc_2_S_Future_ResB!$B$37:$N$37,0)+5,FALSE)</f>
        <v>37.1</v>
      </c>
      <c r="F255" s="70">
        <f>VLOOKUP($B255,Calc_2_S_Future_ResB!$B$38:$X$65,MATCH(Calc_2_S_Future_ResB!$C255,Calc_2_S_Future_ResB!$B$37:$N$37,0)+10,FALSE)</f>
        <v>42.9</v>
      </c>
    </row>
    <row r="256" spans="1:6" hidden="1">
      <c r="A256" t="s">
        <v>67</v>
      </c>
      <c r="B256" t="s">
        <v>192</v>
      </c>
      <c r="C256">
        <v>2050</v>
      </c>
      <c r="D256" s="70">
        <f>VLOOKUP($B256,Calc_2_S_Future_ResB!$B$38:$X$65,MATCH(Calc_2_S_Future_ResB!$C256,Calc_2_S_Future_ResB!$B$37:$N$37,0),FALSE)</f>
        <v>30.5</v>
      </c>
      <c r="E256" s="70">
        <f>VLOOKUP($B256,Calc_2_S_Future_ResB!$B$38:$X$65,MATCH(Calc_2_S_Future_ResB!$C256,Calc_2_S_Future_ResB!$B$37:$N$37,0)+5,FALSE)</f>
        <v>37.200000000000003</v>
      </c>
      <c r="F256" s="70">
        <f>VLOOKUP($B256,Calc_2_S_Future_ResB!$B$38:$X$65,MATCH(Calc_2_S_Future_ResB!$C256,Calc_2_S_Future_ResB!$B$37:$N$37,0)+10,FALSE)</f>
        <v>43</v>
      </c>
    </row>
    <row r="257" spans="1:6" hidden="1">
      <c r="A257" t="s">
        <v>67</v>
      </c>
      <c r="B257" t="s">
        <v>193</v>
      </c>
      <c r="C257">
        <v>2050</v>
      </c>
      <c r="D257" s="70">
        <f>VLOOKUP($B257,Calc_2_S_Future_ResB!$B$38:$X$65,MATCH(Calc_2_S_Future_ResB!$C257,Calc_2_S_Future_ResB!$B$37:$N$37,0),FALSE)</f>
        <v>32.299999999999997</v>
      </c>
      <c r="E257" s="70">
        <f>VLOOKUP($B257,Calc_2_S_Future_ResB!$B$38:$X$65,MATCH(Calc_2_S_Future_ResB!$C257,Calc_2_S_Future_ResB!$B$37:$N$37,0)+5,FALSE)</f>
        <v>43.5</v>
      </c>
      <c r="F257" s="70">
        <f>VLOOKUP($B257,Calc_2_S_Future_ResB!$B$38:$X$65,MATCH(Calc_2_S_Future_ResB!$C257,Calc_2_S_Future_ResB!$B$37:$N$37,0)+10,FALSE)</f>
        <v>50.4</v>
      </c>
    </row>
    <row r="258" spans="1:6" hidden="1">
      <c r="A258" t="s">
        <v>67</v>
      </c>
      <c r="B258" t="s">
        <v>194</v>
      </c>
      <c r="C258">
        <v>2050</v>
      </c>
      <c r="D258" s="70">
        <f>VLOOKUP($B258,Calc_2_S_Future_ResB!$B$38:$X$65,MATCH(Calc_2_S_Future_ResB!$C258,Calc_2_S_Future_ResB!$B$37:$N$37,0),FALSE)</f>
        <v>29.6</v>
      </c>
      <c r="E258" s="70">
        <f>VLOOKUP($B258,Calc_2_S_Future_ResB!$B$38:$X$65,MATCH(Calc_2_S_Future_ResB!$C258,Calc_2_S_Future_ResB!$B$37:$N$37,0)+5,FALSE)</f>
        <v>36.299999999999997</v>
      </c>
      <c r="F258" s="70">
        <f>VLOOKUP($B258,Calc_2_S_Future_ResB!$B$38:$X$65,MATCH(Calc_2_S_Future_ResB!$C258,Calc_2_S_Future_ResB!$B$37:$N$37,0)+10,FALSE)</f>
        <v>42.1</v>
      </c>
    </row>
    <row r="259" spans="1:6" hidden="1">
      <c r="A259" t="s">
        <v>67</v>
      </c>
      <c r="B259" t="s">
        <v>195</v>
      </c>
      <c r="C259">
        <v>2050</v>
      </c>
      <c r="D259" s="70">
        <f>VLOOKUP($B259,Calc_2_S_Future_ResB!$B$38:$X$65,MATCH(Calc_2_S_Future_ResB!$C259,Calc_2_S_Future_ResB!$B$37:$N$37,0),FALSE)</f>
        <v>30.7</v>
      </c>
      <c r="E259" s="70">
        <f>VLOOKUP($B259,Calc_2_S_Future_ResB!$B$38:$X$65,MATCH(Calc_2_S_Future_ResB!$C259,Calc_2_S_Future_ResB!$B$37:$N$37,0)+5,FALSE)</f>
        <v>37.299999999999997</v>
      </c>
      <c r="F259" s="70">
        <f>VLOOKUP($B259,Calc_2_S_Future_ResB!$B$38:$X$65,MATCH(Calc_2_S_Future_ResB!$C259,Calc_2_S_Future_ResB!$B$37:$N$37,0)+10,FALSE)</f>
        <v>43.2</v>
      </c>
    </row>
    <row r="260" spans="1:6" hidden="1">
      <c r="A260" t="s">
        <v>67</v>
      </c>
      <c r="B260" t="s">
        <v>196</v>
      </c>
      <c r="C260">
        <v>2050</v>
      </c>
      <c r="D260" s="70">
        <f>VLOOKUP($B260,Calc_2_S_Future_ResB!$B$38:$X$65,MATCH(Calc_2_S_Future_ResB!$C260,Calc_2_S_Future_ResB!$B$37:$N$37,0),FALSE)</f>
        <v>33.200000000000003</v>
      </c>
      <c r="E260" s="70">
        <f>VLOOKUP($B260,Calc_2_S_Future_ResB!$B$38:$X$65,MATCH(Calc_2_S_Future_ResB!$C260,Calc_2_S_Future_ResB!$B$37:$N$37,0)+5,FALSE)</f>
        <v>49.4</v>
      </c>
      <c r="F260" s="70">
        <f>VLOOKUP($B260,Calc_2_S_Future_ResB!$B$38:$X$65,MATCH(Calc_2_S_Future_ResB!$C260,Calc_2_S_Future_ResB!$B$37:$N$37,0)+10,FALSE)</f>
        <v>56.7</v>
      </c>
    </row>
    <row r="261" spans="1:6" hidden="1">
      <c r="A261" t="s">
        <v>67</v>
      </c>
      <c r="B261" t="s">
        <v>197</v>
      </c>
      <c r="C261">
        <v>2050</v>
      </c>
      <c r="D261" s="70">
        <f>VLOOKUP($B261,Calc_2_S_Future_ResB!$B$38:$X$65,MATCH(Calc_2_S_Future_ResB!$C261,Calc_2_S_Future_ResB!$B$37:$N$37,0),FALSE)</f>
        <v>35.299999999999997</v>
      </c>
      <c r="E261" s="70">
        <f>VLOOKUP($B261,Calc_2_S_Future_ResB!$B$38:$X$65,MATCH(Calc_2_S_Future_ResB!$C261,Calc_2_S_Future_ResB!$B$37:$N$37,0)+5,FALSE)</f>
        <v>61.6</v>
      </c>
      <c r="F261" s="70">
        <f>VLOOKUP($B261,Calc_2_S_Future_ResB!$B$38:$X$65,MATCH(Calc_2_S_Future_ResB!$C261,Calc_2_S_Future_ResB!$B$37:$N$37,0)+10,FALSE)</f>
        <v>71.400000000000006</v>
      </c>
    </row>
    <row r="262" spans="1:6" hidden="1">
      <c r="A262" t="s">
        <v>67</v>
      </c>
      <c r="B262" t="s">
        <v>198</v>
      </c>
      <c r="C262">
        <v>2050</v>
      </c>
      <c r="D262" s="70">
        <f>VLOOKUP($B262,Calc_2_S_Future_ResB!$B$38:$X$65,MATCH(Calc_2_S_Future_ResB!$C262,Calc_2_S_Future_ResB!$B$37:$N$37,0),FALSE)</f>
        <v>33.6</v>
      </c>
      <c r="E262" s="70">
        <f>VLOOKUP($B262,Calc_2_S_Future_ResB!$B$38:$X$65,MATCH(Calc_2_S_Future_ResB!$C262,Calc_2_S_Future_ResB!$B$37:$N$37,0)+5,FALSE)</f>
        <v>51.4</v>
      </c>
      <c r="F262" s="70">
        <f>VLOOKUP($B262,Calc_2_S_Future_ResB!$B$38:$X$65,MATCH(Calc_2_S_Future_ResB!$C262,Calc_2_S_Future_ResB!$B$37:$N$37,0)+10,FALSE)</f>
        <v>58.8</v>
      </c>
    </row>
    <row r="263" spans="1:6" hidden="1">
      <c r="A263" t="s">
        <v>67</v>
      </c>
      <c r="B263" t="s">
        <v>199</v>
      </c>
      <c r="C263">
        <v>2050</v>
      </c>
      <c r="D263" s="70">
        <f>VLOOKUP($B263,Calc_2_S_Future_ResB!$B$38:$X$65,MATCH(Calc_2_S_Future_ResB!$C263,Calc_2_S_Future_ResB!$B$37:$N$37,0),FALSE)</f>
        <v>30.9</v>
      </c>
      <c r="E263" s="70">
        <f>VLOOKUP($B263,Calc_2_S_Future_ResB!$B$38:$X$65,MATCH(Calc_2_S_Future_ResB!$C263,Calc_2_S_Future_ResB!$B$37:$N$37,0)+5,FALSE)</f>
        <v>37.6</v>
      </c>
      <c r="F263" s="70">
        <f>VLOOKUP($B263,Calc_2_S_Future_ResB!$B$38:$X$65,MATCH(Calc_2_S_Future_ResB!$C263,Calc_2_S_Future_ResB!$B$37:$N$37,0)+10,FALSE)</f>
        <v>44.3</v>
      </c>
    </row>
    <row r="264" spans="1:6" hidden="1">
      <c r="A264" t="s">
        <v>67</v>
      </c>
      <c r="B264" t="s">
        <v>200</v>
      </c>
      <c r="C264">
        <v>2050</v>
      </c>
      <c r="D264" s="70">
        <f>VLOOKUP($B264,Calc_2_S_Future_ResB!$B$38:$X$65,MATCH(Calc_2_S_Future_ResB!$C264,Calc_2_S_Future_ResB!$B$37:$N$37,0),FALSE)</f>
        <v>28</v>
      </c>
      <c r="E264" s="70">
        <f>VLOOKUP($B264,Calc_2_S_Future_ResB!$B$38:$X$65,MATCH(Calc_2_S_Future_ResB!$C264,Calc_2_S_Future_ResB!$B$37:$N$37,0)+5,FALSE)</f>
        <v>34.700000000000003</v>
      </c>
      <c r="F264" s="70">
        <f>VLOOKUP($B264,Calc_2_S_Future_ResB!$B$38:$X$65,MATCH(Calc_2_S_Future_ResB!$C264,Calc_2_S_Future_ResB!$B$37:$N$37,0)+10,FALSE)</f>
        <v>40.5</v>
      </c>
    </row>
    <row r="265" spans="1:6" hidden="1">
      <c r="A265" t="s">
        <v>67</v>
      </c>
      <c r="B265" t="s">
        <v>201</v>
      </c>
      <c r="C265">
        <v>2050</v>
      </c>
      <c r="D265" s="70">
        <f>VLOOKUP($B265,Calc_2_S_Future_ResB!$B$38:$X$65,MATCH(Calc_2_S_Future_ResB!$C265,Calc_2_S_Future_ResB!$B$37:$N$37,0),FALSE)</f>
        <v>29.6</v>
      </c>
      <c r="E265" s="70">
        <f>VLOOKUP($B265,Calc_2_S_Future_ResB!$B$38:$X$65,MATCH(Calc_2_S_Future_ResB!$C265,Calc_2_S_Future_ResB!$B$37:$N$37,0)+5,FALSE)</f>
        <v>36.299999999999997</v>
      </c>
      <c r="F265" s="70">
        <f>VLOOKUP($B265,Calc_2_S_Future_ResB!$B$38:$X$65,MATCH(Calc_2_S_Future_ResB!$C265,Calc_2_S_Future_ResB!$B$37:$N$37,0)+10,FALSE)</f>
        <v>42.1</v>
      </c>
    </row>
    <row r="266" spans="1:6" hidden="1">
      <c r="A266" t="s">
        <v>67</v>
      </c>
      <c r="B266" t="s">
        <v>202</v>
      </c>
      <c r="C266">
        <v>2050</v>
      </c>
      <c r="D266" s="70">
        <f>VLOOKUP($B266,Calc_2_S_Future_ResB!$B$38:$X$65,MATCH(Calc_2_S_Future_ResB!$C266,Calc_2_S_Future_ResB!$B$37:$N$37,0),FALSE)</f>
        <v>30.3</v>
      </c>
      <c r="E266" s="70">
        <f>VLOOKUP($B266,Calc_2_S_Future_ResB!$B$38:$X$65,MATCH(Calc_2_S_Future_ResB!$C266,Calc_2_S_Future_ResB!$B$37:$N$37,0)+5,FALSE)</f>
        <v>37</v>
      </c>
      <c r="F266" s="70">
        <f>VLOOKUP($B266,Calc_2_S_Future_ResB!$B$38:$X$65,MATCH(Calc_2_S_Future_ResB!$C266,Calc_2_S_Future_ResB!$B$37:$N$37,0)+10,FALSE)</f>
        <v>42.8</v>
      </c>
    </row>
    <row r="267" spans="1:6" hidden="1">
      <c r="A267" t="s">
        <v>67</v>
      </c>
      <c r="B267" t="s">
        <v>203</v>
      </c>
      <c r="C267">
        <v>2050</v>
      </c>
      <c r="D267" s="70">
        <f>VLOOKUP($B267,Calc_2_S_Future_ResB!$B$38:$X$65,MATCH(Calc_2_S_Future_ResB!$C267,Calc_2_S_Future_ResB!$B$37:$N$37,0),FALSE)</f>
        <v>33.299999999999997</v>
      </c>
      <c r="E267" s="70">
        <f>VLOOKUP($B267,Calc_2_S_Future_ResB!$B$38:$X$65,MATCH(Calc_2_S_Future_ResB!$C267,Calc_2_S_Future_ResB!$B$37:$N$37,0)+5,FALSE)</f>
        <v>49.6</v>
      </c>
      <c r="F267" s="70">
        <f>VLOOKUP($B267,Calc_2_S_Future_ResB!$B$38:$X$65,MATCH(Calc_2_S_Future_ResB!$C267,Calc_2_S_Future_ResB!$B$37:$N$37,0)+10,FALSE)</f>
        <v>55.9</v>
      </c>
    </row>
    <row r="268" spans="1:6" hidden="1">
      <c r="A268" t="s">
        <v>67</v>
      </c>
      <c r="B268" t="s">
        <v>182</v>
      </c>
      <c r="C268">
        <v>2060</v>
      </c>
      <c r="D268" s="70">
        <f>VLOOKUP($B268,Calc_2_S_Future_ResB!$B$38:$X$65,MATCH(Calc_2_S_Future_ResB!$C268,Calc_2_S_Future_ResB!$B$37:$N$37,0),FALSE)</f>
        <v>30</v>
      </c>
      <c r="E268" s="70">
        <f>VLOOKUP($B268,Calc_2_S_Future_ResB!$B$38:$X$65,MATCH(Calc_2_S_Future_ResB!$C268,Calc_2_S_Future_ResB!$B$37:$N$37,0)+5,FALSE)</f>
        <v>44.9</v>
      </c>
      <c r="F268" s="70">
        <f>VLOOKUP($B268,Calc_2_S_Future_ResB!$B$38:$X$65,MATCH(Calc_2_S_Future_ResB!$C268,Calc_2_S_Future_ResB!$B$37:$N$37,0)+10,FALSE)</f>
        <v>52.6</v>
      </c>
    </row>
    <row r="269" spans="1:6">
      <c r="A269" t="s">
        <v>67</v>
      </c>
      <c r="B269" t="s">
        <v>183</v>
      </c>
      <c r="C269">
        <v>2060</v>
      </c>
      <c r="D269" s="70">
        <f>VLOOKUP($B269,Calc_2_S_Future_ResB!$B$38:$X$65,MATCH(Calc_2_S_Future_ResB!$C269,Calc_2_S_Future_ResB!$B$37:$N$37,0),FALSE)</f>
        <v>30</v>
      </c>
      <c r="E269" s="70">
        <f>VLOOKUP($B269,Calc_2_S_Future_ResB!$B$38:$X$65,MATCH(Calc_2_S_Future_ResB!$C269,Calc_2_S_Future_ResB!$B$37:$N$37,0)+5,FALSE)</f>
        <v>38</v>
      </c>
      <c r="F269" s="70">
        <f>VLOOKUP($B269,Calc_2_S_Future_ResB!$B$38:$X$65,MATCH(Calc_2_S_Future_ResB!$C269,Calc_2_S_Future_ResB!$B$37:$N$37,0)+10,FALSE)</f>
        <v>45</v>
      </c>
    </row>
    <row r="270" spans="1:6" hidden="1">
      <c r="A270" t="s">
        <v>67</v>
      </c>
      <c r="B270" t="s">
        <v>184</v>
      </c>
      <c r="C270">
        <v>2060</v>
      </c>
      <c r="D270" s="70">
        <f>VLOOKUP($B270,Calc_2_S_Future_ResB!$B$38:$X$65,MATCH(Calc_2_S_Future_ResB!$C270,Calc_2_S_Future_ResB!$B$37:$N$37,0),FALSE)</f>
        <v>30</v>
      </c>
      <c r="E270" s="70">
        <f>VLOOKUP($B270,Calc_2_S_Future_ResB!$B$38:$X$65,MATCH(Calc_2_S_Future_ResB!$C270,Calc_2_S_Future_ResB!$B$37:$N$37,0)+5,FALSE)</f>
        <v>38</v>
      </c>
      <c r="F270" s="70">
        <f>VLOOKUP($B270,Calc_2_S_Future_ResB!$B$38:$X$65,MATCH(Calc_2_S_Future_ResB!$C270,Calc_2_S_Future_ResB!$B$37:$N$37,0)+10,FALSE)</f>
        <v>45</v>
      </c>
    </row>
    <row r="271" spans="1:6" hidden="1">
      <c r="A271" t="s">
        <v>67</v>
      </c>
      <c r="B271" t="s">
        <v>185</v>
      </c>
      <c r="C271">
        <v>2060</v>
      </c>
      <c r="D271" s="70">
        <f>VLOOKUP($B271,Calc_2_S_Future_ResB!$B$38:$X$65,MATCH(Calc_2_S_Future_ResB!$C271,Calc_2_S_Future_ResB!$B$37:$N$37,0),FALSE)</f>
        <v>30</v>
      </c>
      <c r="E271" s="70">
        <f>VLOOKUP($B271,Calc_2_S_Future_ResB!$B$38:$X$65,MATCH(Calc_2_S_Future_ResB!$C271,Calc_2_S_Future_ResB!$B$37:$N$37,0)+5,FALSE)</f>
        <v>38</v>
      </c>
      <c r="F271" s="70">
        <f>VLOOKUP($B271,Calc_2_S_Future_ResB!$B$38:$X$65,MATCH(Calc_2_S_Future_ResB!$C271,Calc_2_S_Future_ResB!$B$37:$N$37,0)+10,FALSE)</f>
        <v>45</v>
      </c>
    </row>
    <row r="272" spans="1:6" hidden="1">
      <c r="A272" t="s">
        <v>67</v>
      </c>
      <c r="B272" t="s">
        <v>186</v>
      </c>
      <c r="C272">
        <v>2060</v>
      </c>
      <c r="D272" s="70">
        <f>VLOOKUP($B272,Calc_2_S_Future_ResB!$B$38:$X$65,MATCH(Calc_2_S_Future_ResB!$C272,Calc_2_S_Future_ResB!$B$37:$N$37,0),FALSE)</f>
        <v>30</v>
      </c>
      <c r="E272" s="70">
        <f>VLOOKUP($B272,Calc_2_S_Future_ResB!$B$38:$X$65,MATCH(Calc_2_S_Future_ResB!$C272,Calc_2_S_Future_ResB!$B$37:$N$37,0)+5,FALSE)</f>
        <v>45.6</v>
      </c>
      <c r="F272" s="70">
        <f>VLOOKUP($B272,Calc_2_S_Future_ResB!$B$38:$X$65,MATCH(Calc_2_S_Future_ResB!$C272,Calc_2_S_Future_ResB!$B$37:$N$37,0)+10,FALSE)</f>
        <v>53.28</v>
      </c>
    </row>
    <row r="273" spans="1:6" hidden="1">
      <c r="A273" t="s">
        <v>67</v>
      </c>
      <c r="B273" t="s">
        <v>187</v>
      </c>
      <c r="C273">
        <v>2060</v>
      </c>
      <c r="D273" s="70">
        <f>VLOOKUP($B273,Calc_2_S_Future_ResB!$B$38:$X$65,MATCH(Calc_2_S_Future_ResB!$C273,Calc_2_S_Future_ResB!$B$37:$N$37,0),FALSE)</f>
        <v>30</v>
      </c>
      <c r="E273" s="70">
        <f>VLOOKUP($B273,Calc_2_S_Future_ResB!$B$38:$X$65,MATCH(Calc_2_S_Future_ResB!$C273,Calc_2_S_Future_ResB!$B$37:$N$37,0)+5,FALSE)</f>
        <v>38</v>
      </c>
      <c r="F273" s="70">
        <f>VLOOKUP($B273,Calc_2_S_Future_ResB!$B$38:$X$65,MATCH(Calc_2_S_Future_ResB!$C273,Calc_2_S_Future_ResB!$B$37:$N$37,0)+10,FALSE)</f>
        <v>45</v>
      </c>
    </row>
    <row r="274" spans="1:6" hidden="1">
      <c r="A274" t="s">
        <v>67</v>
      </c>
      <c r="B274" t="s">
        <v>188</v>
      </c>
      <c r="C274">
        <v>2060</v>
      </c>
      <c r="D274" s="70">
        <f>VLOOKUP($B274,Calc_2_S_Future_ResB!$B$38:$X$65,MATCH(Calc_2_S_Future_ResB!$C274,Calc_2_S_Future_ResB!$B$37:$N$37,0),FALSE)</f>
        <v>30</v>
      </c>
      <c r="E274" s="70">
        <f>VLOOKUP($B274,Calc_2_S_Future_ResB!$B$38:$X$65,MATCH(Calc_2_S_Future_ResB!$C274,Calc_2_S_Future_ResB!$B$37:$N$37,0)+5,FALSE)</f>
        <v>58</v>
      </c>
      <c r="F274" s="70">
        <f>VLOOKUP($B274,Calc_2_S_Future_ResB!$B$38:$X$65,MATCH(Calc_2_S_Future_ResB!$C274,Calc_2_S_Future_ResB!$B$37:$N$37,0)+10,FALSE)</f>
        <v>68.36</v>
      </c>
    </row>
    <row r="275" spans="1:6" hidden="1">
      <c r="A275" t="s">
        <v>67</v>
      </c>
      <c r="B275" t="s">
        <v>189</v>
      </c>
      <c r="C275">
        <v>2060</v>
      </c>
      <c r="D275" s="70">
        <f>VLOOKUP($B275,Calc_2_S_Future_ResB!$B$38:$X$65,MATCH(Calc_2_S_Future_ResB!$C275,Calc_2_S_Future_ResB!$B$37:$N$37,0),FALSE)</f>
        <v>30</v>
      </c>
      <c r="E275" s="70">
        <f>VLOOKUP($B275,Calc_2_S_Future_ResB!$B$38:$X$65,MATCH(Calc_2_S_Future_ResB!$C275,Calc_2_S_Future_ResB!$B$37:$N$37,0)+5,FALSE)</f>
        <v>38</v>
      </c>
      <c r="F275" s="70">
        <f>VLOOKUP($B275,Calc_2_S_Future_ResB!$B$38:$X$65,MATCH(Calc_2_S_Future_ResB!$C275,Calc_2_S_Future_ResB!$B$37:$N$37,0)+10,FALSE)</f>
        <v>45</v>
      </c>
    </row>
    <row r="276" spans="1:6" hidden="1">
      <c r="A276" t="s">
        <v>67</v>
      </c>
      <c r="B276" t="s">
        <v>190</v>
      </c>
      <c r="C276">
        <v>2060</v>
      </c>
      <c r="D276" s="70">
        <f>VLOOKUP($B276,Calc_2_S_Future_ResB!$B$38:$X$65,MATCH(Calc_2_S_Future_ResB!$C276,Calc_2_S_Future_ResB!$B$37:$N$37,0),FALSE)</f>
        <v>30</v>
      </c>
      <c r="E276" s="70">
        <f>VLOOKUP($B276,Calc_2_S_Future_ResB!$B$38:$X$65,MATCH(Calc_2_S_Future_ResB!$C276,Calc_2_S_Future_ResB!$B$37:$N$37,0)+5,FALSE)</f>
        <v>54.4</v>
      </c>
      <c r="F276" s="70">
        <f>VLOOKUP($B276,Calc_2_S_Future_ResB!$B$38:$X$65,MATCH(Calc_2_S_Future_ResB!$C276,Calc_2_S_Future_ResB!$B$37:$N$37,0)+10,FALSE)</f>
        <v>61.71</v>
      </c>
    </row>
    <row r="277" spans="1:6" hidden="1">
      <c r="A277" t="s">
        <v>67</v>
      </c>
      <c r="B277" t="s">
        <v>191</v>
      </c>
      <c r="C277">
        <v>2060</v>
      </c>
      <c r="D277" s="70">
        <f>VLOOKUP($B277,Calc_2_S_Future_ResB!$B$38:$X$65,MATCH(Calc_2_S_Future_ResB!$C277,Calc_2_S_Future_ResB!$B$37:$N$37,0),FALSE)</f>
        <v>30</v>
      </c>
      <c r="E277" s="70">
        <f>VLOOKUP($B277,Calc_2_S_Future_ResB!$B$38:$X$65,MATCH(Calc_2_S_Future_ResB!$C277,Calc_2_S_Future_ResB!$B$37:$N$37,0)+5,FALSE)</f>
        <v>38</v>
      </c>
      <c r="F277" s="70">
        <f>VLOOKUP($B277,Calc_2_S_Future_ResB!$B$38:$X$65,MATCH(Calc_2_S_Future_ResB!$C277,Calc_2_S_Future_ResB!$B$37:$N$37,0)+10,FALSE)</f>
        <v>45</v>
      </c>
    </row>
    <row r="278" spans="1:6" hidden="1">
      <c r="A278" t="s">
        <v>67</v>
      </c>
      <c r="B278" t="s">
        <v>192</v>
      </c>
      <c r="C278">
        <v>2060</v>
      </c>
      <c r="D278" s="70">
        <f>VLOOKUP($B278,Calc_2_S_Future_ResB!$B$38:$X$65,MATCH(Calc_2_S_Future_ResB!$C278,Calc_2_S_Future_ResB!$B$37:$N$37,0),FALSE)</f>
        <v>30</v>
      </c>
      <c r="E278" s="70">
        <f>VLOOKUP($B278,Calc_2_S_Future_ResB!$B$38:$X$65,MATCH(Calc_2_S_Future_ResB!$C278,Calc_2_S_Future_ResB!$B$37:$N$37,0)+5,FALSE)</f>
        <v>38</v>
      </c>
      <c r="F278" s="70">
        <f>VLOOKUP($B278,Calc_2_S_Future_ResB!$B$38:$X$65,MATCH(Calc_2_S_Future_ResB!$C278,Calc_2_S_Future_ResB!$B$37:$N$37,0)+10,FALSE)</f>
        <v>45</v>
      </c>
    </row>
    <row r="279" spans="1:6" hidden="1">
      <c r="A279" t="s">
        <v>67</v>
      </c>
      <c r="B279" t="s">
        <v>193</v>
      </c>
      <c r="C279">
        <v>2060</v>
      </c>
      <c r="D279" s="70">
        <f>VLOOKUP($B279,Calc_2_S_Future_ResB!$B$38:$X$65,MATCH(Calc_2_S_Future_ResB!$C279,Calc_2_S_Future_ResB!$B$37:$N$37,0),FALSE)</f>
        <v>30</v>
      </c>
      <c r="E279" s="70">
        <f>VLOOKUP($B279,Calc_2_S_Future_ResB!$B$38:$X$65,MATCH(Calc_2_S_Future_ResB!$C279,Calc_2_S_Future_ResB!$B$37:$N$37,0)+5,FALSE)</f>
        <v>43.5</v>
      </c>
      <c r="F279" s="70">
        <f>VLOOKUP($B279,Calc_2_S_Future_ResB!$B$38:$X$65,MATCH(Calc_2_S_Future_ResB!$C279,Calc_2_S_Future_ResB!$B$37:$N$37,0)+10,FALSE)</f>
        <v>51.73</v>
      </c>
    </row>
    <row r="280" spans="1:6" hidden="1">
      <c r="A280" t="s">
        <v>67</v>
      </c>
      <c r="B280" t="s">
        <v>194</v>
      </c>
      <c r="C280">
        <v>2060</v>
      </c>
      <c r="D280" s="70">
        <f>VLOOKUP($B280,Calc_2_S_Future_ResB!$B$38:$X$65,MATCH(Calc_2_S_Future_ResB!$C280,Calc_2_S_Future_ResB!$B$37:$N$37,0),FALSE)</f>
        <v>30</v>
      </c>
      <c r="E280" s="70">
        <f>VLOOKUP($B280,Calc_2_S_Future_ResB!$B$38:$X$65,MATCH(Calc_2_S_Future_ResB!$C280,Calc_2_S_Future_ResB!$B$37:$N$37,0)+5,FALSE)</f>
        <v>38</v>
      </c>
      <c r="F280" s="70">
        <f>VLOOKUP($B280,Calc_2_S_Future_ResB!$B$38:$X$65,MATCH(Calc_2_S_Future_ResB!$C280,Calc_2_S_Future_ResB!$B$37:$N$37,0)+10,FALSE)</f>
        <v>45</v>
      </c>
    </row>
    <row r="281" spans="1:6" hidden="1">
      <c r="A281" t="s">
        <v>67</v>
      </c>
      <c r="B281" t="s">
        <v>195</v>
      </c>
      <c r="C281">
        <v>2060</v>
      </c>
      <c r="D281" s="70">
        <f>VLOOKUP($B281,Calc_2_S_Future_ResB!$B$38:$X$65,MATCH(Calc_2_S_Future_ResB!$C281,Calc_2_S_Future_ResB!$B$37:$N$37,0),FALSE)</f>
        <v>30</v>
      </c>
      <c r="E281" s="70">
        <f>VLOOKUP($B281,Calc_2_S_Future_ResB!$B$38:$X$65,MATCH(Calc_2_S_Future_ResB!$C281,Calc_2_S_Future_ResB!$B$37:$N$37,0)+5,FALSE)</f>
        <v>38</v>
      </c>
      <c r="F281" s="70">
        <f>VLOOKUP($B281,Calc_2_S_Future_ResB!$B$38:$X$65,MATCH(Calc_2_S_Future_ResB!$C281,Calc_2_S_Future_ResB!$B$37:$N$37,0)+10,FALSE)</f>
        <v>45</v>
      </c>
    </row>
    <row r="282" spans="1:6" hidden="1">
      <c r="A282" t="s">
        <v>67</v>
      </c>
      <c r="B282" t="s">
        <v>196</v>
      </c>
      <c r="C282">
        <v>2060</v>
      </c>
      <c r="D282" s="70">
        <f>VLOOKUP($B282,Calc_2_S_Future_ResB!$B$38:$X$65,MATCH(Calc_2_S_Future_ResB!$C282,Calc_2_S_Future_ResB!$B$37:$N$37,0),FALSE)</f>
        <v>30</v>
      </c>
      <c r="E282" s="70">
        <f>VLOOKUP($B282,Calc_2_S_Future_ResB!$B$38:$X$65,MATCH(Calc_2_S_Future_ResB!$C282,Calc_2_S_Future_ResB!$B$37:$N$37,0)+5,FALSE)</f>
        <v>49.4</v>
      </c>
      <c r="F282" s="70">
        <f>VLOOKUP($B282,Calc_2_S_Future_ResB!$B$38:$X$65,MATCH(Calc_2_S_Future_ResB!$C282,Calc_2_S_Future_ResB!$B$37:$N$37,0)+10,FALSE)</f>
        <v>58.11</v>
      </c>
    </row>
    <row r="283" spans="1:6" hidden="1">
      <c r="A283" t="s">
        <v>67</v>
      </c>
      <c r="B283" t="s">
        <v>197</v>
      </c>
      <c r="C283">
        <v>2060</v>
      </c>
      <c r="D283" s="70">
        <f>VLOOKUP($B283,Calc_2_S_Future_ResB!$B$38:$X$65,MATCH(Calc_2_S_Future_ResB!$C283,Calc_2_S_Future_ResB!$B$37:$N$37,0),FALSE)</f>
        <v>30</v>
      </c>
      <c r="E283" s="70">
        <f>VLOOKUP($B283,Calc_2_S_Future_ResB!$B$38:$X$65,MATCH(Calc_2_S_Future_ResB!$C283,Calc_2_S_Future_ResB!$B$37:$N$37,0)+5,FALSE)</f>
        <v>61.6</v>
      </c>
      <c r="F283" s="70">
        <f>VLOOKUP($B283,Calc_2_S_Future_ResB!$B$38:$X$65,MATCH(Calc_2_S_Future_ResB!$C283,Calc_2_S_Future_ResB!$B$37:$N$37,0)+10,FALSE)</f>
        <v>73.349999999999994</v>
      </c>
    </row>
    <row r="284" spans="1:6" hidden="1">
      <c r="A284" t="s">
        <v>67</v>
      </c>
      <c r="B284" t="s">
        <v>198</v>
      </c>
      <c r="C284">
        <v>2060</v>
      </c>
      <c r="D284" s="70">
        <f>VLOOKUP($B284,Calc_2_S_Future_ResB!$B$38:$X$65,MATCH(Calc_2_S_Future_ResB!$C284,Calc_2_S_Future_ResB!$B$37:$N$37,0),FALSE)</f>
        <v>30</v>
      </c>
      <c r="E284" s="70">
        <f>VLOOKUP($B284,Calc_2_S_Future_ResB!$B$38:$X$65,MATCH(Calc_2_S_Future_ResB!$C284,Calc_2_S_Future_ResB!$B$37:$N$37,0)+5,FALSE)</f>
        <v>51.4</v>
      </c>
      <c r="F284" s="70">
        <f>VLOOKUP($B284,Calc_2_S_Future_ResB!$B$38:$X$65,MATCH(Calc_2_S_Future_ResB!$C284,Calc_2_S_Future_ResB!$B$37:$N$37,0)+10,FALSE)</f>
        <v>60.23</v>
      </c>
    </row>
    <row r="285" spans="1:6" hidden="1">
      <c r="A285" t="s">
        <v>67</v>
      </c>
      <c r="B285" t="s">
        <v>199</v>
      </c>
      <c r="C285">
        <v>2060</v>
      </c>
      <c r="D285" s="70">
        <f>VLOOKUP($B285,Calc_2_S_Future_ResB!$B$38:$X$65,MATCH(Calc_2_S_Future_ResB!$C285,Calc_2_S_Future_ResB!$B$37:$N$37,0),FALSE)</f>
        <v>30</v>
      </c>
      <c r="E285" s="70">
        <f>VLOOKUP($B285,Calc_2_S_Future_ResB!$B$38:$X$65,MATCH(Calc_2_S_Future_ResB!$C285,Calc_2_S_Future_ResB!$B$37:$N$37,0)+5,FALSE)</f>
        <v>38</v>
      </c>
      <c r="F285" s="70">
        <f>VLOOKUP($B285,Calc_2_S_Future_ResB!$B$38:$X$65,MATCH(Calc_2_S_Future_ResB!$C285,Calc_2_S_Future_ResB!$B$37:$N$37,0)+10,FALSE)</f>
        <v>46.05</v>
      </c>
    </row>
    <row r="286" spans="1:6" hidden="1">
      <c r="A286" t="s">
        <v>67</v>
      </c>
      <c r="B286" t="s">
        <v>200</v>
      </c>
      <c r="C286">
        <v>2060</v>
      </c>
      <c r="D286" s="70">
        <f>VLOOKUP($B286,Calc_2_S_Future_ResB!$B$38:$X$65,MATCH(Calc_2_S_Future_ResB!$C286,Calc_2_S_Future_ResB!$B$37:$N$37,0),FALSE)</f>
        <v>30</v>
      </c>
      <c r="E286" s="70">
        <f>VLOOKUP($B286,Calc_2_S_Future_ResB!$B$38:$X$65,MATCH(Calc_2_S_Future_ResB!$C286,Calc_2_S_Future_ResB!$B$37:$N$37,0)+5,FALSE)</f>
        <v>38</v>
      </c>
      <c r="F286" s="70">
        <f>VLOOKUP($B286,Calc_2_S_Future_ResB!$B$38:$X$65,MATCH(Calc_2_S_Future_ResB!$C286,Calc_2_S_Future_ResB!$B$37:$N$37,0)+10,FALSE)</f>
        <v>45</v>
      </c>
    </row>
    <row r="287" spans="1:6" hidden="1">
      <c r="A287" t="s">
        <v>67</v>
      </c>
      <c r="B287" t="s">
        <v>201</v>
      </c>
      <c r="C287">
        <v>2060</v>
      </c>
      <c r="D287" s="70">
        <f>VLOOKUP($B287,Calc_2_S_Future_ResB!$B$38:$X$65,MATCH(Calc_2_S_Future_ResB!$C287,Calc_2_S_Future_ResB!$B$37:$N$37,0),FALSE)</f>
        <v>30</v>
      </c>
      <c r="E287" s="70">
        <f>VLOOKUP($B287,Calc_2_S_Future_ResB!$B$38:$X$65,MATCH(Calc_2_S_Future_ResB!$C287,Calc_2_S_Future_ResB!$B$37:$N$37,0)+5,FALSE)</f>
        <v>38</v>
      </c>
      <c r="F287" s="70">
        <f>VLOOKUP($B287,Calc_2_S_Future_ResB!$B$38:$X$65,MATCH(Calc_2_S_Future_ResB!$C287,Calc_2_S_Future_ResB!$B$37:$N$37,0)+10,FALSE)</f>
        <v>45</v>
      </c>
    </row>
    <row r="288" spans="1:6" hidden="1">
      <c r="A288" t="s">
        <v>67</v>
      </c>
      <c r="B288" t="s">
        <v>202</v>
      </c>
      <c r="C288">
        <v>2060</v>
      </c>
      <c r="D288" s="70">
        <f>VLOOKUP($B288,Calc_2_S_Future_ResB!$B$38:$X$65,MATCH(Calc_2_S_Future_ResB!$C288,Calc_2_S_Future_ResB!$B$37:$N$37,0),FALSE)</f>
        <v>30</v>
      </c>
      <c r="E288" s="70">
        <f>VLOOKUP($B288,Calc_2_S_Future_ResB!$B$38:$X$65,MATCH(Calc_2_S_Future_ResB!$C288,Calc_2_S_Future_ResB!$B$37:$N$37,0)+5,FALSE)</f>
        <v>38</v>
      </c>
      <c r="F288" s="70">
        <f>VLOOKUP($B288,Calc_2_S_Future_ResB!$B$38:$X$65,MATCH(Calc_2_S_Future_ResB!$C288,Calc_2_S_Future_ResB!$B$37:$N$37,0)+10,FALSE)</f>
        <v>45</v>
      </c>
    </row>
    <row r="289" spans="1:6" hidden="1">
      <c r="A289" t="s">
        <v>67</v>
      </c>
      <c r="B289" t="s">
        <v>203</v>
      </c>
      <c r="C289">
        <v>2060</v>
      </c>
      <c r="D289" s="70">
        <f>VLOOKUP($B289,Calc_2_S_Future_ResB!$B$38:$X$65,MATCH(Calc_2_S_Future_ResB!$C289,Calc_2_S_Future_ResB!$B$37:$N$37,0),FALSE)</f>
        <v>30</v>
      </c>
      <c r="E289" s="70">
        <f>VLOOKUP($B289,Calc_2_S_Future_ResB!$B$38:$X$65,MATCH(Calc_2_S_Future_ResB!$C289,Calc_2_S_Future_ResB!$B$37:$N$37,0)+5,FALSE)</f>
        <v>49.6</v>
      </c>
      <c r="F289" s="70">
        <f>VLOOKUP($B289,Calc_2_S_Future_ResB!$B$38:$X$65,MATCH(Calc_2_S_Future_ResB!$C289,Calc_2_S_Future_ResB!$B$37:$N$37,0)+10,FALSE)</f>
        <v>57.11</v>
      </c>
    </row>
    <row r="291" spans="1:6">
      <c r="A291" t="s">
        <v>67</v>
      </c>
      <c r="B291" t="s">
        <v>73</v>
      </c>
      <c r="C291">
        <v>2015</v>
      </c>
      <c r="D291" s="70">
        <f>VLOOKUP($B291,Calc_2_S_Future_ResB!$B$38:$H$65,MATCH(Calc_2_S_Future_ResB!$C291,Calc_2_S_Future_ResB!$B$37:$H$37,0),FALSE)</f>
        <v>39.782158396856232</v>
      </c>
      <c r="E291" s="70">
        <f>VLOOKUP($B291,Calc_2_S_Future_ResB!$B$38:$H$65,MATCH(Calc_2_S_Future_ResB!$C291,Calc_2_S_Future_ResB!$B$37:$H$37,0),FALSE)</f>
        <v>39.782158396856232</v>
      </c>
      <c r="F291" s="70">
        <f>VLOOKUP($B291,Calc_2_S_Future_ResB!$B$38:$H$65,MATCH(Calc_2_S_Future_ResB!$C291,Calc_2_S_Future_ResB!$B$37:$H$37,0),FALSE)</f>
        <v>39.782158396856232</v>
      </c>
    </row>
    <row r="292" spans="1:6">
      <c r="A292" t="s">
        <v>67</v>
      </c>
      <c r="B292" t="s">
        <v>74</v>
      </c>
      <c r="C292">
        <v>2015</v>
      </c>
      <c r="D292" s="70">
        <f>VLOOKUP($B292,Calc_2_S_Future_ResB!$B$38:$H$65,MATCH(Calc_2_S_Future_ResB!$C292,Calc_2_S_Future_ResB!$B$37:$H$37,0),FALSE)</f>
        <v>42.74695754648311</v>
      </c>
      <c r="E292" s="70">
        <f>VLOOKUP($B292,Calc_2_S_Future_ResB!$B$38:$H$65,MATCH(Calc_2_S_Future_ResB!$C292,Calc_2_S_Future_ResB!$B$37:$H$37,0),FALSE)</f>
        <v>42.74695754648311</v>
      </c>
      <c r="F292" s="70">
        <f>VLOOKUP($B292,Calc_2_S_Future_ResB!$B$38:$H$65,MATCH(Calc_2_S_Future_ResB!$C292,Calc_2_S_Future_ResB!$B$37:$H$37,0),FALSE)</f>
        <v>42.74695754648311</v>
      </c>
    </row>
    <row r="293" spans="1:6">
      <c r="A293" t="s">
        <v>67</v>
      </c>
      <c r="B293" t="s">
        <v>75</v>
      </c>
      <c r="C293">
        <v>2015</v>
      </c>
      <c r="D293" s="70">
        <f>VLOOKUP($B293,Calc_2_S_Future_ResB!$B$38:$H$65,MATCH(Calc_2_S_Future_ResB!$C293,Calc_2_S_Future_ResB!$B$37:$H$37,0),FALSE)</f>
        <v>39.615930809990388</v>
      </c>
      <c r="E293" s="70">
        <f>VLOOKUP($B293,Calc_2_S_Future_ResB!$B$38:$H$65,MATCH(Calc_2_S_Future_ResB!$C293,Calc_2_S_Future_ResB!$B$37:$H$37,0),FALSE)</f>
        <v>39.615930809990388</v>
      </c>
      <c r="F293" s="70">
        <f>VLOOKUP($B293,Calc_2_S_Future_ResB!$B$38:$H$65,MATCH(Calc_2_S_Future_ResB!$C293,Calc_2_S_Future_ResB!$B$37:$H$37,0),FALSE)</f>
        <v>39.615930809990388</v>
      </c>
    </row>
    <row r="294" spans="1:6">
      <c r="A294" t="s">
        <v>67</v>
      </c>
      <c r="B294" t="s">
        <v>76</v>
      </c>
      <c r="C294">
        <v>2015</v>
      </c>
      <c r="D294" s="70">
        <f>VLOOKUP($B294,Calc_2_S_Future_ResB!$B$38:$H$65,MATCH(Calc_2_S_Future_ResB!$C294,Calc_2_S_Future_ResB!$B$37:$H$37,0),FALSE)</f>
        <v>25.190612489783796</v>
      </c>
      <c r="E294" s="70">
        <f>VLOOKUP($B294,Calc_2_S_Future_ResB!$B$38:$H$65,MATCH(Calc_2_S_Future_ResB!$C294,Calc_2_S_Future_ResB!$B$37:$H$37,0),FALSE)</f>
        <v>25.190612489783796</v>
      </c>
      <c r="F294" s="70">
        <f>VLOOKUP($B294,Calc_2_S_Future_ResB!$B$38:$H$65,MATCH(Calc_2_S_Future_ResB!$C294,Calc_2_S_Future_ResB!$B$37:$H$37,0),FALSE)</f>
        <v>25.190612489783796</v>
      </c>
    </row>
    <row r="295" spans="1:6">
      <c r="A295" t="s">
        <v>67</v>
      </c>
      <c r="B295" t="s">
        <v>77</v>
      </c>
      <c r="C295">
        <v>2015</v>
      </c>
      <c r="D295" s="70">
        <f>VLOOKUP($B295,Calc_2_S_Future_ResB!$B$38:$H$65,MATCH(Calc_2_S_Future_ResB!$C295,Calc_2_S_Future_ResB!$B$37:$H$37,0),FALSE)</f>
        <v>36.289345325661223</v>
      </c>
      <c r="E295" s="70">
        <f>VLOOKUP($B295,Calc_2_S_Future_ResB!$B$38:$H$65,MATCH(Calc_2_S_Future_ResB!$C295,Calc_2_S_Future_ResB!$B$37:$H$37,0),FALSE)</f>
        <v>36.289345325661223</v>
      </c>
      <c r="F295" s="70">
        <f>VLOOKUP($B295,Calc_2_S_Future_ResB!$B$38:$H$65,MATCH(Calc_2_S_Future_ResB!$C295,Calc_2_S_Future_ResB!$B$37:$H$37,0),FALSE)</f>
        <v>36.289345325661223</v>
      </c>
    </row>
    <row r="296" spans="1:6">
      <c r="A296" t="s">
        <v>67</v>
      </c>
      <c r="B296" t="s">
        <v>78</v>
      </c>
      <c r="C296">
        <v>2015</v>
      </c>
      <c r="D296" s="70">
        <f>VLOOKUP($B296,Calc_2_S_Future_ResB!$B$38:$H$65,MATCH(Calc_2_S_Future_ResB!$C296,Calc_2_S_Future_ResB!$B$37:$H$37,0),FALSE)</f>
        <v>40.836867744713373</v>
      </c>
      <c r="E296" s="70">
        <f>VLOOKUP($B296,Calc_2_S_Future_ResB!$B$38:$H$65,MATCH(Calc_2_S_Future_ResB!$C296,Calc_2_S_Future_ResB!$B$37:$H$37,0),FALSE)</f>
        <v>40.836867744713373</v>
      </c>
      <c r="F296" s="70">
        <f>VLOOKUP($B296,Calc_2_S_Future_ResB!$B$38:$H$65,MATCH(Calc_2_S_Future_ResB!$C296,Calc_2_S_Future_ResB!$B$37:$H$37,0),FALSE)</f>
        <v>40.836867744713373</v>
      </c>
    </row>
    <row r="297" spans="1:6">
      <c r="A297" t="s">
        <v>67</v>
      </c>
      <c r="B297" s="97" t="s">
        <v>73</v>
      </c>
      <c r="C297">
        <v>2016</v>
      </c>
      <c r="D297" s="70">
        <f>VLOOKUP($B297,Calc_2_S_Future_ResB!$B$38:$H$65,MATCH(Calc_2_S_Future_ResB!$C297,Calc_2_S_Future_ResB!$B$37:$H$37,0),FALSE)</f>
        <v>39.799999999999997</v>
      </c>
      <c r="E297" s="70">
        <f>VLOOKUP($B297,Calc_2_S_Future_ResB!$B$38:$H$65,MATCH(Calc_2_S_Future_ResB!$C297,Calc_2_S_Future_ResB!$B$37:$H$37,0),FALSE)</f>
        <v>39.799999999999997</v>
      </c>
      <c r="F297" s="70">
        <f>VLOOKUP($B297,Calc_2_S_Future_ResB!$B$38:$H$65,MATCH(Calc_2_S_Future_ResB!$C297,Calc_2_S_Future_ResB!$B$37:$H$37,0),FALSE)</f>
        <v>39.799999999999997</v>
      </c>
    </row>
    <row r="298" spans="1:6">
      <c r="A298" t="s">
        <v>67</v>
      </c>
      <c r="B298" s="97" t="s">
        <v>74</v>
      </c>
      <c r="C298">
        <v>2016</v>
      </c>
      <c r="D298" s="70">
        <f>VLOOKUP($B298,Calc_2_S_Future_ResB!$B$38:$H$65,MATCH(Calc_2_S_Future_ResB!$C298,Calc_2_S_Future_ResB!$B$37:$H$37,0),FALSE)</f>
        <v>42.5</v>
      </c>
      <c r="E298" s="70">
        <f>VLOOKUP($B298,Calc_2_S_Future_ResB!$B$38:$H$65,MATCH(Calc_2_S_Future_ResB!$C298,Calc_2_S_Future_ResB!$B$37:$H$37,0),FALSE)</f>
        <v>42.5</v>
      </c>
      <c r="F298" s="70">
        <f>VLOOKUP($B298,Calc_2_S_Future_ResB!$B$38:$H$65,MATCH(Calc_2_S_Future_ResB!$C298,Calc_2_S_Future_ResB!$B$37:$H$37,0),FALSE)</f>
        <v>42.5</v>
      </c>
    </row>
    <row r="299" spans="1:6">
      <c r="A299" t="s">
        <v>67</v>
      </c>
      <c r="B299" s="97" t="s">
        <v>75</v>
      </c>
      <c r="C299">
        <v>2016</v>
      </c>
      <c r="D299" s="70">
        <f>VLOOKUP($B299,Calc_2_S_Future_ResB!$B$38:$H$65,MATCH(Calc_2_S_Future_ResB!$C299,Calc_2_S_Future_ResB!$B$37:$H$37,0),FALSE)</f>
        <v>39.799999999999997</v>
      </c>
      <c r="E299" s="70">
        <f>VLOOKUP($B299,Calc_2_S_Future_ResB!$B$38:$H$65,MATCH(Calc_2_S_Future_ResB!$C299,Calc_2_S_Future_ResB!$B$37:$H$37,0),FALSE)</f>
        <v>39.799999999999997</v>
      </c>
      <c r="F299" s="70">
        <f>VLOOKUP($B299,Calc_2_S_Future_ResB!$B$38:$H$65,MATCH(Calc_2_S_Future_ResB!$C299,Calc_2_S_Future_ResB!$B$37:$H$37,0),FALSE)</f>
        <v>39.799999999999997</v>
      </c>
    </row>
    <row r="300" spans="1:6">
      <c r="A300" t="s">
        <v>67</v>
      </c>
      <c r="B300" s="97" t="s">
        <v>76</v>
      </c>
      <c r="C300">
        <v>2016</v>
      </c>
      <c r="D300" s="70">
        <f>VLOOKUP($B300,Calc_2_S_Future_ResB!$B$38:$H$65,MATCH(Calc_2_S_Future_ResB!$C300,Calc_2_S_Future_ResB!$B$37:$H$37,0),FALSE)</f>
        <v>25.6</v>
      </c>
      <c r="E300" s="70">
        <f>VLOOKUP($B300,Calc_2_S_Future_ResB!$B$38:$H$65,MATCH(Calc_2_S_Future_ResB!$C300,Calc_2_S_Future_ResB!$B$37:$H$37,0),FALSE)</f>
        <v>25.6</v>
      </c>
      <c r="F300" s="70">
        <f>VLOOKUP($B300,Calc_2_S_Future_ResB!$B$38:$H$65,MATCH(Calc_2_S_Future_ResB!$C300,Calc_2_S_Future_ResB!$B$37:$H$37,0),FALSE)</f>
        <v>25.6</v>
      </c>
    </row>
    <row r="301" spans="1:6">
      <c r="A301" t="s">
        <v>67</v>
      </c>
      <c r="B301" s="97" t="s">
        <v>77</v>
      </c>
      <c r="C301">
        <v>2016</v>
      </c>
      <c r="D301" s="70">
        <f>VLOOKUP($B301,Calc_2_S_Future_ResB!$B$38:$H$65,MATCH(Calc_2_S_Future_ResB!$C301,Calc_2_S_Future_ResB!$B$37:$H$37,0),FALSE)</f>
        <v>36.5</v>
      </c>
      <c r="E301" s="70">
        <f>VLOOKUP($B301,Calc_2_S_Future_ResB!$B$38:$H$65,MATCH(Calc_2_S_Future_ResB!$C301,Calc_2_S_Future_ResB!$B$37:$H$37,0),FALSE)</f>
        <v>36.5</v>
      </c>
      <c r="F301" s="70">
        <f>VLOOKUP($B301,Calc_2_S_Future_ResB!$B$38:$H$65,MATCH(Calc_2_S_Future_ResB!$C301,Calc_2_S_Future_ResB!$B$37:$H$37,0),FALSE)</f>
        <v>36.5</v>
      </c>
    </row>
    <row r="302" spans="1:6">
      <c r="A302" t="s">
        <v>67</v>
      </c>
      <c r="B302" s="97" t="s">
        <v>78</v>
      </c>
      <c r="C302">
        <v>2016</v>
      </c>
      <c r="D302" s="70">
        <f>VLOOKUP($B302,Calc_2_S_Future_ResB!$B$38:$H$65,MATCH(Calc_2_S_Future_ResB!$C302,Calc_2_S_Future_ResB!$B$37:$H$37,0),FALSE)</f>
        <v>41</v>
      </c>
      <c r="E302" s="70">
        <f>VLOOKUP($B302,Calc_2_S_Future_ResB!$B$38:$H$65,MATCH(Calc_2_S_Future_ResB!$C302,Calc_2_S_Future_ResB!$B$37:$H$37,0),FALSE)</f>
        <v>41</v>
      </c>
      <c r="F302" s="70">
        <f>VLOOKUP($B302,Calc_2_S_Future_ResB!$B$38:$H$65,MATCH(Calc_2_S_Future_ResB!$C302,Calc_2_S_Future_ResB!$B$37:$H$37,0),FALSE)</f>
        <v>41</v>
      </c>
    </row>
    <row r="303" spans="1:6">
      <c r="A303" t="s">
        <v>67</v>
      </c>
      <c r="B303" s="97" t="s">
        <v>73</v>
      </c>
      <c r="C303">
        <v>2017</v>
      </c>
      <c r="D303" s="70">
        <f>VLOOKUP($B303,Calc_2_S_Future_ResB!$B$38:$H$65,MATCH(Calc_2_S_Future_ResB!$C303,Calc_2_S_Future_ResB!$B$37:$H$37,0),FALSE)</f>
        <v>39.9</v>
      </c>
      <c r="E303" s="70">
        <f>VLOOKUP($B303,Calc_2_S_Future_ResB!$B$38:$H$65,MATCH(Calc_2_S_Future_ResB!$C303,Calc_2_S_Future_ResB!$B$37:$H$37,0),FALSE)</f>
        <v>39.9</v>
      </c>
      <c r="F303" s="70">
        <f>VLOOKUP($B303,Calc_2_S_Future_ResB!$B$38:$H$65,MATCH(Calc_2_S_Future_ResB!$C303,Calc_2_S_Future_ResB!$B$37:$H$37,0),FALSE)</f>
        <v>39.9</v>
      </c>
    </row>
    <row r="304" spans="1:6">
      <c r="A304" t="s">
        <v>67</v>
      </c>
      <c r="B304" s="97" t="s">
        <v>74</v>
      </c>
      <c r="C304">
        <v>2017</v>
      </c>
      <c r="D304" s="70">
        <f>VLOOKUP($B304,Calc_2_S_Future_ResB!$B$38:$H$65,MATCH(Calc_2_S_Future_ResB!$C304,Calc_2_S_Future_ResB!$B$37:$H$37,0),FALSE)</f>
        <v>42.7</v>
      </c>
      <c r="E304" s="70">
        <f>VLOOKUP($B304,Calc_2_S_Future_ResB!$B$38:$H$65,MATCH(Calc_2_S_Future_ResB!$C304,Calc_2_S_Future_ResB!$B$37:$H$37,0),FALSE)</f>
        <v>42.7</v>
      </c>
      <c r="F304" s="70">
        <f>VLOOKUP($B304,Calc_2_S_Future_ResB!$B$38:$H$65,MATCH(Calc_2_S_Future_ResB!$C304,Calc_2_S_Future_ResB!$B$37:$H$37,0),FALSE)</f>
        <v>42.7</v>
      </c>
    </row>
    <row r="305" spans="1:6">
      <c r="A305" t="s">
        <v>67</v>
      </c>
      <c r="B305" s="97" t="s">
        <v>75</v>
      </c>
      <c r="C305">
        <v>2017</v>
      </c>
      <c r="D305" s="70">
        <f>VLOOKUP($B305,Calc_2_S_Future_ResB!$B$38:$H$65,MATCH(Calc_2_S_Future_ResB!$C305,Calc_2_S_Future_ResB!$B$37:$H$37,0),FALSE)</f>
        <v>39.9</v>
      </c>
      <c r="E305" s="70">
        <f>VLOOKUP($B305,Calc_2_S_Future_ResB!$B$38:$H$65,MATCH(Calc_2_S_Future_ResB!$C305,Calc_2_S_Future_ResB!$B$37:$H$37,0),FALSE)</f>
        <v>39.9</v>
      </c>
      <c r="F305" s="70">
        <f>VLOOKUP($B305,Calc_2_S_Future_ResB!$B$38:$H$65,MATCH(Calc_2_S_Future_ResB!$C305,Calc_2_S_Future_ResB!$B$37:$H$37,0),FALSE)</f>
        <v>39.9</v>
      </c>
    </row>
    <row r="306" spans="1:6">
      <c r="A306" t="s">
        <v>67</v>
      </c>
      <c r="B306" s="97" t="s">
        <v>76</v>
      </c>
      <c r="C306">
        <v>2017</v>
      </c>
      <c r="D306" s="70">
        <f>VLOOKUP($B306,Calc_2_S_Future_ResB!$B$38:$H$65,MATCH(Calc_2_S_Future_ResB!$C306,Calc_2_S_Future_ResB!$B$37:$H$37,0),FALSE)</f>
        <v>25.9</v>
      </c>
      <c r="E306" s="70">
        <f>VLOOKUP($B306,Calc_2_S_Future_ResB!$B$38:$H$65,MATCH(Calc_2_S_Future_ResB!$C306,Calc_2_S_Future_ResB!$B$37:$H$37,0),FALSE)</f>
        <v>25.9</v>
      </c>
      <c r="F306" s="70">
        <f>VLOOKUP($B306,Calc_2_S_Future_ResB!$B$38:$H$65,MATCH(Calc_2_S_Future_ResB!$C306,Calc_2_S_Future_ResB!$B$37:$H$37,0),FALSE)</f>
        <v>25.9</v>
      </c>
    </row>
    <row r="307" spans="1:6">
      <c r="A307" t="s">
        <v>67</v>
      </c>
      <c r="B307" s="97" t="s">
        <v>77</v>
      </c>
      <c r="C307">
        <v>2017</v>
      </c>
      <c r="D307" s="70">
        <f>VLOOKUP($B307,Calc_2_S_Future_ResB!$B$38:$H$65,MATCH(Calc_2_S_Future_ResB!$C307,Calc_2_S_Future_ResB!$B$37:$H$37,0),FALSE)</f>
        <v>36.6</v>
      </c>
      <c r="E307" s="70">
        <f>VLOOKUP($B307,Calc_2_S_Future_ResB!$B$38:$H$65,MATCH(Calc_2_S_Future_ResB!$C307,Calc_2_S_Future_ResB!$B$37:$H$37,0),FALSE)</f>
        <v>36.6</v>
      </c>
      <c r="F307" s="70">
        <f>VLOOKUP($B307,Calc_2_S_Future_ResB!$B$38:$H$65,MATCH(Calc_2_S_Future_ResB!$C307,Calc_2_S_Future_ResB!$B$37:$H$37,0),FALSE)</f>
        <v>36.6</v>
      </c>
    </row>
    <row r="308" spans="1:6">
      <c r="A308" t="s">
        <v>67</v>
      </c>
      <c r="B308" s="97" t="s">
        <v>78</v>
      </c>
      <c r="C308">
        <v>2017</v>
      </c>
      <c r="D308" s="70">
        <f>VLOOKUP($B308,Calc_2_S_Future_ResB!$B$38:$H$65,MATCH(Calc_2_S_Future_ResB!$C308,Calc_2_S_Future_ResB!$B$37:$H$37,0),FALSE)</f>
        <v>40.4</v>
      </c>
      <c r="E308" s="70">
        <f>VLOOKUP($B308,Calc_2_S_Future_ResB!$B$38:$H$65,MATCH(Calc_2_S_Future_ResB!$C308,Calc_2_S_Future_ResB!$B$37:$H$37,0),FALSE)</f>
        <v>40.4</v>
      </c>
      <c r="F308" s="70">
        <f>VLOOKUP($B308,Calc_2_S_Future_ResB!$B$38:$H$65,MATCH(Calc_2_S_Future_ResB!$C308,Calc_2_S_Future_ResB!$B$37:$H$37,0),FALSE)</f>
        <v>40.4</v>
      </c>
    </row>
    <row r="309" spans="1:6">
      <c r="A309" t="s">
        <v>67</v>
      </c>
      <c r="B309" s="97" t="s">
        <v>73</v>
      </c>
      <c r="C309">
        <v>2018</v>
      </c>
      <c r="D309" s="70">
        <f>VLOOKUP($B309,Calc_2_S_Future_ResB!$B$38:$H$65,MATCH(Calc_2_S_Future_ResB!$C309,Calc_2_S_Future_ResB!$B$37:$H$37,0),FALSE)</f>
        <v>40.4</v>
      </c>
      <c r="E309" s="70">
        <f>VLOOKUP($B309,Calc_2_S_Future_ResB!$B$38:$H$65,MATCH(Calc_2_S_Future_ResB!$C309,Calc_2_S_Future_ResB!$B$37:$H$37,0),FALSE)</f>
        <v>40.4</v>
      </c>
      <c r="F309" s="70">
        <f>VLOOKUP($B309,Calc_2_S_Future_ResB!$B$38:$H$65,MATCH(Calc_2_S_Future_ResB!$C309,Calc_2_S_Future_ResB!$B$37:$H$37,0),FALSE)</f>
        <v>40.4</v>
      </c>
    </row>
    <row r="310" spans="1:6">
      <c r="A310" t="s">
        <v>67</v>
      </c>
      <c r="B310" s="97" t="s">
        <v>74</v>
      </c>
      <c r="C310">
        <v>2018</v>
      </c>
      <c r="D310" s="70">
        <f>VLOOKUP($B310,Calc_2_S_Future_ResB!$B$38:$H$65,MATCH(Calc_2_S_Future_ResB!$C310,Calc_2_S_Future_ResB!$B$37:$H$37,0),FALSE)</f>
        <v>42.8</v>
      </c>
      <c r="E310" s="70">
        <f>VLOOKUP($B310,Calc_2_S_Future_ResB!$B$38:$H$65,MATCH(Calc_2_S_Future_ResB!$C310,Calc_2_S_Future_ResB!$B$37:$H$37,0),FALSE)</f>
        <v>42.8</v>
      </c>
      <c r="F310" s="70">
        <f>VLOOKUP($B310,Calc_2_S_Future_ResB!$B$38:$H$65,MATCH(Calc_2_S_Future_ResB!$C310,Calc_2_S_Future_ResB!$B$37:$H$37,0),FALSE)</f>
        <v>42.8</v>
      </c>
    </row>
    <row r="311" spans="1:6">
      <c r="A311" t="s">
        <v>67</v>
      </c>
      <c r="B311" s="97" t="s">
        <v>75</v>
      </c>
      <c r="C311">
        <v>2018</v>
      </c>
      <c r="D311" s="70">
        <f>VLOOKUP($B311,Calc_2_S_Future_ResB!$B$38:$H$65,MATCH(Calc_2_S_Future_ResB!$C311,Calc_2_S_Future_ResB!$B$37:$H$37,0),FALSE)</f>
        <v>40.200000000000003</v>
      </c>
      <c r="E311" s="70">
        <f>VLOOKUP($B311,Calc_2_S_Future_ResB!$B$38:$H$65,MATCH(Calc_2_S_Future_ResB!$C311,Calc_2_S_Future_ResB!$B$37:$H$37,0),FALSE)</f>
        <v>40.200000000000003</v>
      </c>
      <c r="F311" s="70">
        <f>VLOOKUP($B311,Calc_2_S_Future_ResB!$B$38:$H$65,MATCH(Calc_2_S_Future_ResB!$C311,Calc_2_S_Future_ResB!$B$37:$H$37,0),FALSE)</f>
        <v>40.200000000000003</v>
      </c>
    </row>
    <row r="312" spans="1:6">
      <c r="A312" t="s">
        <v>67</v>
      </c>
      <c r="B312" s="97" t="s">
        <v>76</v>
      </c>
      <c r="C312">
        <v>2018</v>
      </c>
      <c r="D312" s="70">
        <f>VLOOKUP($B312,Calc_2_S_Future_ResB!$B$38:$H$65,MATCH(Calc_2_S_Future_ResB!$C312,Calc_2_S_Future_ResB!$B$37:$H$37,0),FALSE)</f>
        <v>26.3</v>
      </c>
      <c r="E312" s="70">
        <f>VLOOKUP($B312,Calc_2_S_Future_ResB!$B$38:$H$65,MATCH(Calc_2_S_Future_ResB!$C312,Calc_2_S_Future_ResB!$B$37:$H$37,0),FALSE)</f>
        <v>26.3</v>
      </c>
      <c r="F312" s="70">
        <f>VLOOKUP($B312,Calc_2_S_Future_ResB!$B$38:$H$65,MATCH(Calc_2_S_Future_ResB!$C312,Calc_2_S_Future_ResB!$B$37:$H$37,0),FALSE)</f>
        <v>26.3</v>
      </c>
    </row>
    <row r="313" spans="1:6">
      <c r="A313" t="s">
        <v>67</v>
      </c>
      <c r="B313" s="97" t="s">
        <v>77</v>
      </c>
      <c r="C313">
        <v>2018</v>
      </c>
      <c r="D313" s="70">
        <f>VLOOKUP($B313,Calc_2_S_Future_ResB!$B$38:$H$65,MATCH(Calc_2_S_Future_ResB!$C313,Calc_2_S_Future_ResB!$B$37:$H$37,0),FALSE)</f>
        <v>36.700000000000003</v>
      </c>
      <c r="E313" s="70">
        <f>VLOOKUP($B313,Calc_2_S_Future_ResB!$B$38:$H$65,MATCH(Calc_2_S_Future_ResB!$C313,Calc_2_S_Future_ResB!$B$37:$H$37,0),FALSE)</f>
        <v>36.700000000000003</v>
      </c>
      <c r="F313" s="70">
        <f>VLOOKUP($B313,Calc_2_S_Future_ResB!$B$38:$H$65,MATCH(Calc_2_S_Future_ResB!$C313,Calc_2_S_Future_ResB!$B$37:$H$37,0),FALSE)</f>
        <v>36.700000000000003</v>
      </c>
    </row>
    <row r="314" spans="1:6">
      <c r="A314" t="s">
        <v>67</v>
      </c>
      <c r="B314" s="97" t="s">
        <v>78</v>
      </c>
      <c r="C314">
        <v>2018</v>
      </c>
      <c r="D314" s="70">
        <f>VLOOKUP($B314,Calc_2_S_Future_ResB!$B$38:$H$65,MATCH(Calc_2_S_Future_ResB!$C314,Calc_2_S_Future_ResB!$B$37:$H$37,0),FALSE)</f>
        <v>40.6</v>
      </c>
      <c r="E314" s="70">
        <f>VLOOKUP($B314,Calc_2_S_Future_ResB!$B$38:$H$65,MATCH(Calc_2_S_Future_ResB!$C314,Calc_2_S_Future_ResB!$B$37:$H$37,0),FALSE)</f>
        <v>40.6</v>
      </c>
      <c r="F314" s="70">
        <f>VLOOKUP($B314,Calc_2_S_Future_ResB!$B$38:$H$65,MATCH(Calc_2_S_Future_ResB!$C314,Calc_2_S_Future_ResB!$B$37:$H$37,0),FALSE)</f>
        <v>40.6</v>
      </c>
    </row>
    <row r="315" spans="1:6">
      <c r="A315" t="s">
        <v>67</v>
      </c>
      <c r="B315" s="97" t="s">
        <v>73</v>
      </c>
      <c r="C315">
        <v>2019</v>
      </c>
      <c r="D315" s="70">
        <f>VLOOKUP($B315,Calc_2_S_Future_ResB!$B$38:$H$65,MATCH(Calc_2_S_Future_ResB!$C315,Calc_2_S_Future_ResB!$B$37:$H$37,0),FALSE)</f>
        <v>40.6</v>
      </c>
      <c r="E315" s="70">
        <f>VLOOKUP($B315,Calc_2_S_Future_ResB!$B$38:$H$65,MATCH(Calc_2_S_Future_ResB!$C315,Calc_2_S_Future_ResB!$B$37:$H$37,0),FALSE)</f>
        <v>40.6</v>
      </c>
      <c r="F315" s="70">
        <f>VLOOKUP($B315,Calc_2_S_Future_ResB!$B$38:$H$65,MATCH(Calc_2_S_Future_ResB!$C315,Calc_2_S_Future_ResB!$B$37:$H$37,0),FALSE)</f>
        <v>40.6</v>
      </c>
    </row>
    <row r="316" spans="1:6">
      <c r="A316" t="s">
        <v>67</v>
      </c>
      <c r="B316" s="97" t="s">
        <v>74</v>
      </c>
      <c r="C316">
        <v>2019</v>
      </c>
      <c r="D316" s="70">
        <f>VLOOKUP($B316,Calc_2_S_Future_ResB!$B$38:$H$65,MATCH(Calc_2_S_Future_ResB!$C316,Calc_2_S_Future_ResB!$B$37:$H$37,0),FALSE)</f>
        <v>43</v>
      </c>
      <c r="E316" s="70">
        <f>VLOOKUP($B316,Calc_2_S_Future_ResB!$B$38:$H$65,MATCH(Calc_2_S_Future_ResB!$C316,Calc_2_S_Future_ResB!$B$37:$H$37,0),FALSE)</f>
        <v>43</v>
      </c>
      <c r="F316" s="70">
        <f>VLOOKUP($B316,Calc_2_S_Future_ResB!$B$38:$H$65,MATCH(Calc_2_S_Future_ResB!$C316,Calc_2_S_Future_ResB!$B$37:$H$37,0),FALSE)</f>
        <v>43</v>
      </c>
    </row>
    <row r="317" spans="1:6">
      <c r="A317" t="s">
        <v>67</v>
      </c>
      <c r="B317" s="97" t="s">
        <v>75</v>
      </c>
      <c r="C317">
        <v>2019</v>
      </c>
      <c r="D317" s="70">
        <f>VLOOKUP($B317,Calc_2_S_Future_ResB!$B$38:$H$65,MATCH(Calc_2_S_Future_ResB!$C317,Calc_2_S_Future_ResB!$B$37:$H$37,0),FALSE)</f>
        <v>40.700000000000003</v>
      </c>
      <c r="E317" s="70">
        <f>VLOOKUP($B317,Calc_2_S_Future_ResB!$B$38:$H$65,MATCH(Calc_2_S_Future_ResB!$C317,Calc_2_S_Future_ResB!$B$37:$H$37,0),FALSE)</f>
        <v>40.700000000000003</v>
      </c>
      <c r="F317" s="70">
        <f>VLOOKUP($B317,Calc_2_S_Future_ResB!$B$38:$H$65,MATCH(Calc_2_S_Future_ResB!$C317,Calc_2_S_Future_ResB!$B$37:$H$37,0),FALSE)</f>
        <v>40.700000000000003</v>
      </c>
    </row>
    <row r="318" spans="1:6">
      <c r="A318" t="s">
        <v>67</v>
      </c>
      <c r="B318" s="97" t="s">
        <v>76</v>
      </c>
      <c r="C318">
        <v>2019</v>
      </c>
      <c r="D318" s="70">
        <f>VLOOKUP($B318,Calc_2_S_Future_ResB!$B$38:$H$65,MATCH(Calc_2_S_Future_ResB!$C318,Calc_2_S_Future_ResB!$B$37:$H$37,0),FALSE)</f>
        <v>26.7</v>
      </c>
      <c r="E318" s="70">
        <f>VLOOKUP($B318,Calc_2_S_Future_ResB!$B$38:$H$65,MATCH(Calc_2_S_Future_ResB!$C318,Calc_2_S_Future_ResB!$B$37:$H$37,0),FALSE)</f>
        <v>26.7</v>
      </c>
      <c r="F318" s="70">
        <f>VLOOKUP($B318,Calc_2_S_Future_ResB!$B$38:$H$65,MATCH(Calc_2_S_Future_ResB!$C318,Calc_2_S_Future_ResB!$B$37:$H$37,0),FALSE)</f>
        <v>26.7</v>
      </c>
    </row>
    <row r="319" spans="1:6">
      <c r="A319" t="s">
        <v>67</v>
      </c>
      <c r="B319" s="97" t="s">
        <v>77</v>
      </c>
      <c r="C319">
        <v>2019</v>
      </c>
      <c r="D319" s="70">
        <f>VLOOKUP($B319,Calc_2_S_Future_ResB!$B$38:$H$65,MATCH(Calc_2_S_Future_ResB!$C319,Calc_2_S_Future_ResB!$B$37:$H$37,0),FALSE)</f>
        <v>36.700000000000003</v>
      </c>
      <c r="E319" s="70">
        <f>VLOOKUP($B319,Calc_2_S_Future_ResB!$B$38:$H$65,MATCH(Calc_2_S_Future_ResB!$C319,Calc_2_S_Future_ResB!$B$37:$H$37,0),FALSE)</f>
        <v>36.700000000000003</v>
      </c>
      <c r="F319" s="70">
        <f>VLOOKUP($B319,Calc_2_S_Future_ResB!$B$38:$H$65,MATCH(Calc_2_S_Future_ResB!$C319,Calc_2_S_Future_ResB!$B$37:$H$37,0),FALSE)</f>
        <v>36.700000000000003</v>
      </c>
    </row>
    <row r="320" spans="1:6">
      <c r="A320" t="s">
        <v>67</v>
      </c>
      <c r="B320" s="97" t="s">
        <v>78</v>
      </c>
      <c r="C320">
        <v>2019</v>
      </c>
      <c r="D320" s="70">
        <f>VLOOKUP($B320,Calc_2_S_Future_ResB!$B$38:$H$65,MATCH(Calc_2_S_Future_ResB!$C320,Calc_2_S_Future_ResB!$B$37:$H$37,0),FALSE)</f>
        <v>40.9</v>
      </c>
      <c r="E320" s="70">
        <f>VLOOKUP($B320,Calc_2_S_Future_ResB!$B$38:$H$65,MATCH(Calc_2_S_Future_ResB!$C320,Calc_2_S_Future_ResB!$B$37:$H$37,0),FALSE)</f>
        <v>40.9</v>
      </c>
      <c r="F320" s="70">
        <f>VLOOKUP($B320,Calc_2_S_Future_ResB!$B$38:$H$65,MATCH(Calc_2_S_Future_ResB!$C320,Calc_2_S_Future_ResB!$B$37:$H$37,0),FALSE)</f>
        <v>40.9</v>
      </c>
    </row>
    <row r="321" spans="1:6">
      <c r="A321" t="s">
        <v>67</v>
      </c>
      <c r="B321" t="s">
        <v>73</v>
      </c>
      <c r="C321">
        <v>2020</v>
      </c>
      <c r="D321" s="70">
        <f>VLOOKUP($B321,Calc_2_S_Future_ResB!$B$38:$H$65,MATCH(Calc_2_S_Future_ResB!$C321,Calc_2_S_Future_ResB!$B$37:$H$37,0),FALSE)</f>
        <v>40.9</v>
      </c>
      <c r="E321" s="70">
        <f>VLOOKUP($B321,Calc_2_S_Future_ResB!$B$38:$H$65,MATCH(Calc_2_S_Future_ResB!$C321,Calc_2_S_Future_ResB!$B$37:$H$37,0),FALSE)</f>
        <v>40.9</v>
      </c>
      <c r="F321" s="70">
        <f>VLOOKUP($B321,Calc_2_S_Future_ResB!$B$38:$H$65,MATCH(Calc_2_S_Future_ResB!$C321,Calc_2_S_Future_ResB!$B$37:$H$37,0),FALSE)</f>
        <v>40.9</v>
      </c>
    </row>
    <row r="322" spans="1:6">
      <c r="A322" t="s">
        <v>67</v>
      </c>
      <c r="B322" t="s">
        <v>74</v>
      </c>
      <c r="C322">
        <v>2020</v>
      </c>
      <c r="D322" s="70">
        <f>VLOOKUP($B322,Calc_2_S_Future_ResB!$B$38:$H$65,MATCH(Calc_2_S_Future_ResB!$C322,Calc_2_S_Future_ResB!$B$37:$H$37,0),FALSE)</f>
        <v>43.3</v>
      </c>
      <c r="E322" s="70">
        <f>VLOOKUP($B322,Calc_2_S_Future_ResB!$B$38:$H$65,MATCH(Calc_2_S_Future_ResB!$C322,Calc_2_S_Future_ResB!$B$37:$H$37,0),FALSE)</f>
        <v>43.3</v>
      </c>
      <c r="F322" s="70">
        <f>VLOOKUP($B322,Calc_2_S_Future_ResB!$B$38:$H$65,MATCH(Calc_2_S_Future_ResB!$C322,Calc_2_S_Future_ResB!$B$37:$H$37,0),FALSE)</f>
        <v>43.3</v>
      </c>
    </row>
    <row r="323" spans="1:6">
      <c r="A323" t="s">
        <v>67</v>
      </c>
      <c r="B323" t="s">
        <v>75</v>
      </c>
      <c r="C323">
        <v>2020</v>
      </c>
      <c r="D323" s="70">
        <f>VLOOKUP($B323,Calc_2_S_Future_ResB!$B$38:$H$65,MATCH(Calc_2_S_Future_ResB!$C323,Calc_2_S_Future_ResB!$B$37:$H$37,0),FALSE)</f>
        <v>40.700000000000003</v>
      </c>
      <c r="E323" s="70">
        <f>VLOOKUP($B323,Calc_2_S_Future_ResB!$B$38:$H$65,MATCH(Calc_2_S_Future_ResB!$C323,Calc_2_S_Future_ResB!$B$37:$H$37,0),FALSE)</f>
        <v>40.700000000000003</v>
      </c>
      <c r="F323" s="70">
        <f>VLOOKUP($B323,Calc_2_S_Future_ResB!$B$38:$H$65,MATCH(Calc_2_S_Future_ResB!$C323,Calc_2_S_Future_ResB!$B$37:$H$37,0),FALSE)</f>
        <v>40.700000000000003</v>
      </c>
    </row>
    <row r="324" spans="1:6">
      <c r="A324" t="s">
        <v>67</v>
      </c>
      <c r="B324" t="s">
        <v>76</v>
      </c>
      <c r="C324">
        <v>2020</v>
      </c>
      <c r="D324" s="70">
        <f>VLOOKUP($B324,Calc_2_S_Future_ResB!$B$38:$H$65,MATCH(Calc_2_S_Future_ResB!$C324,Calc_2_S_Future_ResB!$B$37:$H$37,0),FALSE)</f>
        <v>27.1</v>
      </c>
      <c r="E324" s="70">
        <f>VLOOKUP($B324,Calc_2_S_Future_ResB!$B$38:$H$65,MATCH(Calc_2_S_Future_ResB!$C324,Calc_2_S_Future_ResB!$B$37:$H$37,0),FALSE)</f>
        <v>27.1</v>
      </c>
      <c r="F324" s="70">
        <f>VLOOKUP($B324,Calc_2_S_Future_ResB!$B$38:$H$65,MATCH(Calc_2_S_Future_ResB!$C324,Calc_2_S_Future_ResB!$B$37:$H$37,0),FALSE)</f>
        <v>27.1</v>
      </c>
    </row>
    <row r="325" spans="1:6">
      <c r="A325" t="s">
        <v>67</v>
      </c>
      <c r="B325" t="s">
        <v>77</v>
      </c>
      <c r="C325">
        <v>2020</v>
      </c>
      <c r="D325" s="70">
        <f>VLOOKUP($B325,Calc_2_S_Future_ResB!$B$38:$H$65,MATCH(Calc_2_S_Future_ResB!$C325,Calc_2_S_Future_ResB!$B$37:$H$37,0),FALSE)</f>
        <v>36.700000000000003</v>
      </c>
      <c r="E325" s="70">
        <f>VLOOKUP($B325,Calc_2_S_Future_ResB!$B$38:$H$65,MATCH(Calc_2_S_Future_ResB!$C325,Calc_2_S_Future_ResB!$B$37:$H$37,0),FALSE)</f>
        <v>36.700000000000003</v>
      </c>
      <c r="F325" s="70">
        <f>VLOOKUP($B325,Calc_2_S_Future_ResB!$B$38:$H$65,MATCH(Calc_2_S_Future_ResB!$C325,Calc_2_S_Future_ResB!$B$37:$H$37,0),FALSE)</f>
        <v>36.700000000000003</v>
      </c>
    </row>
    <row r="326" spans="1:6">
      <c r="A326" t="s">
        <v>67</v>
      </c>
      <c r="B326" t="s">
        <v>78</v>
      </c>
      <c r="C326">
        <v>2020</v>
      </c>
      <c r="D326" s="70">
        <f>VLOOKUP($B326,Calc_2_S_Future_ResB!$B$38:$H$65,MATCH(Calc_2_S_Future_ResB!$C326,Calc_2_S_Future_ResB!$B$37:$H$37,0),FALSE)</f>
        <v>40.9</v>
      </c>
      <c r="E326" s="70">
        <f>VLOOKUP($B326,Calc_2_S_Future_ResB!$B$38:$H$65,MATCH(Calc_2_S_Future_ResB!$C326,Calc_2_S_Future_ResB!$B$37:$H$37,0),FALSE)</f>
        <v>40.9</v>
      </c>
      <c r="F326" s="70">
        <f>VLOOKUP($B326,Calc_2_S_Future_ResB!$B$38:$H$65,MATCH(Calc_2_S_Future_ResB!$C326,Calc_2_S_Future_ResB!$B$37:$H$37,0),FALSE)</f>
        <v>40.9</v>
      </c>
    </row>
    <row r="327" spans="1:6">
      <c r="A327" t="s">
        <v>67</v>
      </c>
      <c r="B327" t="s">
        <v>73</v>
      </c>
      <c r="C327">
        <v>2030</v>
      </c>
      <c r="D327" s="70">
        <f>VLOOKUP($B327,Calc_2_S_Future_ResB!$B$38:$X$65,MATCH(Calc_2_S_Future_ResB!$C327,Calc_2_S_Future_ResB!$B$37:$N$37,0),FALSE)</f>
        <v>39.1</v>
      </c>
      <c r="E327" s="70">
        <f>VLOOKUP($B327,Calc_2_S_Future_ResB!$B$38:$X$65,MATCH(Calc_2_S_Future_ResB!$C327,Calc_2_S_Future_ResB!$B$37:$N$37,0)+5,FALSE)</f>
        <v>40.9</v>
      </c>
      <c r="F327" s="70">
        <f>VLOOKUP($B327,Calc_2_S_Future_ResB!$B$38:$X$65,MATCH(Calc_2_S_Future_ResB!$C327,Calc_2_S_Future_ResB!$B$37:$N$37,0)+10,FALSE)</f>
        <v>42</v>
      </c>
    </row>
    <row r="328" spans="1:6">
      <c r="A328" t="s">
        <v>67</v>
      </c>
      <c r="B328" t="s">
        <v>74</v>
      </c>
      <c r="C328">
        <v>2030</v>
      </c>
      <c r="D328" s="70">
        <f>VLOOKUP($B328,Calc_2_S_Future_ResB!$B$38:$X$65,MATCH(Calc_2_S_Future_ResB!$C328,Calc_2_S_Future_ResB!$B$37:$N$37,0),FALSE)</f>
        <v>41.1</v>
      </c>
      <c r="E328" s="70">
        <f>VLOOKUP($B328,Calc_2_S_Future_ResB!$B$38:$X$65,MATCH(Calc_2_S_Future_ResB!$C328,Calc_2_S_Future_ResB!$B$37:$N$37,0)+5,FALSE)</f>
        <v>43.3</v>
      </c>
      <c r="F328" s="70">
        <f>VLOOKUP($B328,Calc_2_S_Future_ResB!$B$38:$X$65,MATCH(Calc_2_S_Future_ResB!$C328,Calc_2_S_Future_ResB!$B$37:$N$37,0)+10,FALSE)</f>
        <v>44.6</v>
      </c>
    </row>
    <row r="329" spans="1:6">
      <c r="A329" t="s">
        <v>67</v>
      </c>
      <c r="B329" t="s">
        <v>75</v>
      </c>
      <c r="C329">
        <v>2030</v>
      </c>
      <c r="D329" s="70">
        <f>VLOOKUP($B329,Calc_2_S_Future_ResB!$B$38:$X$65,MATCH(Calc_2_S_Future_ResB!$C329,Calc_2_S_Future_ResB!$B$37:$N$37,0),FALSE)</f>
        <v>38.9</v>
      </c>
      <c r="E329" s="70">
        <f>VLOOKUP($B329,Calc_2_S_Future_ResB!$B$38:$X$65,MATCH(Calc_2_S_Future_ResB!$C329,Calc_2_S_Future_ResB!$B$37:$N$37,0)+5,FALSE)</f>
        <v>40.700000000000003</v>
      </c>
      <c r="F329" s="70">
        <f>VLOOKUP($B329,Calc_2_S_Future_ResB!$B$38:$X$65,MATCH(Calc_2_S_Future_ResB!$C329,Calc_2_S_Future_ResB!$B$37:$N$37,0)+10,FALSE)</f>
        <v>41.8</v>
      </c>
    </row>
    <row r="330" spans="1:6">
      <c r="A330" t="s">
        <v>67</v>
      </c>
      <c r="B330" t="s">
        <v>76</v>
      </c>
      <c r="C330">
        <v>2030</v>
      </c>
      <c r="D330" s="70">
        <f>VLOOKUP($B330,Calc_2_S_Future_ResB!$B$38:$X$65,MATCH(Calc_2_S_Future_ResB!$C330,Calc_2_S_Future_ResB!$B$37:$N$37,0),FALSE)</f>
        <v>27.6</v>
      </c>
      <c r="E330" s="70">
        <f>VLOOKUP($B330,Calc_2_S_Future_ResB!$B$38:$X$65,MATCH(Calc_2_S_Future_ResB!$C330,Calc_2_S_Future_ResB!$B$37:$N$37,0)+5,FALSE)</f>
        <v>28.9</v>
      </c>
      <c r="F330" s="70">
        <f>VLOOKUP($B330,Calc_2_S_Future_ResB!$B$38:$X$65,MATCH(Calc_2_S_Future_ResB!$C330,Calc_2_S_Future_ResB!$B$37:$N$37,0)+10,FALSE)</f>
        <v>30.1</v>
      </c>
    </row>
    <row r="331" spans="1:6">
      <c r="A331" t="s">
        <v>67</v>
      </c>
      <c r="B331" t="s">
        <v>77</v>
      </c>
      <c r="C331">
        <v>2030</v>
      </c>
      <c r="D331" s="70">
        <f>VLOOKUP($B331,Calc_2_S_Future_ResB!$B$38:$X$65,MATCH(Calc_2_S_Future_ResB!$C331,Calc_2_S_Future_ResB!$B$37:$N$37,0),FALSE)</f>
        <v>35.6</v>
      </c>
      <c r="E331" s="70">
        <f>VLOOKUP($B331,Calc_2_S_Future_ResB!$B$38:$X$65,MATCH(Calc_2_S_Future_ResB!$C331,Calc_2_S_Future_ResB!$B$37:$N$37,0)+5,FALSE)</f>
        <v>36.9</v>
      </c>
      <c r="F331" s="70">
        <f>VLOOKUP($B331,Calc_2_S_Future_ResB!$B$38:$X$65,MATCH(Calc_2_S_Future_ResB!$C331,Calc_2_S_Future_ResB!$B$37:$N$37,0)+10,FALSE)</f>
        <v>38.1</v>
      </c>
    </row>
    <row r="332" spans="1:6">
      <c r="A332" t="s">
        <v>67</v>
      </c>
      <c r="B332" t="s">
        <v>78</v>
      </c>
      <c r="C332">
        <v>2030</v>
      </c>
      <c r="D332" s="70">
        <f>VLOOKUP($B332,Calc_2_S_Future_ResB!$B$38:$X$65,MATCH(Calc_2_S_Future_ResB!$C332,Calc_2_S_Future_ResB!$B$37:$N$37,0),FALSE)</f>
        <v>39.1</v>
      </c>
      <c r="E332" s="70">
        <f>VLOOKUP($B332,Calc_2_S_Future_ResB!$B$38:$X$65,MATCH(Calc_2_S_Future_ResB!$C332,Calc_2_S_Future_ResB!$B$37:$N$37,0)+5,FALSE)</f>
        <v>40.9</v>
      </c>
      <c r="F332" s="70">
        <f>VLOOKUP($B332,Calc_2_S_Future_ResB!$B$38:$X$65,MATCH(Calc_2_S_Future_ResB!$C332,Calc_2_S_Future_ResB!$B$37:$N$37,0)+10,FALSE)</f>
        <v>42.2</v>
      </c>
    </row>
    <row r="333" spans="1:6">
      <c r="A333" t="s">
        <v>67</v>
      </c>
      <c r="B333" t="s">
        <v>73</v>
      </c>
      <c r="C333">
        <v>2040</v>
      </c>
      <c r="D333" s="70">
        <f>VLOOKUP($B333,Calc_2_S_Future_ResB!$B$38:$X$65,MATCH(Calc_2_S_Future_ResB!$C333,Calc_2_S_Future_ResB!$B$37:$N$37,0),FALSE)</f>
        <v>35.5</v>
      </c>
      <c r="E333" s="70">
        <f>VLOOKUP($B333,Calc_2_S_Future_ResB!$B$38:$X$65,MATCH(Calc_2_S_Future_ResB!$C333,Calc_2_S_Future_ResB!$B$37:$N$37,0)+5,FALSE)</f>
        <v>40.9</v>
      </c>
      <c r="F333" s="70">
        <f>VLOOKUP($B333,Calc_2_S_Future_ResB!$B$38:$X$65,MATCH(Calc_2_S_Future_ResB!$C333,Calc_2_S_Future_ResB!$B$37:$N$37,0)+10,FALSE)</f>
        <v>44.1</v>
      </c>
    </row>
    <row r="334" spans="1:6">
      <c r="A334" t="s">
        <v>67</v>
      </c>
      <c r="B334" t="s">
        <v>74</v>
      </c>
      <c r="C334">
        <v>2040</v>
      </c>
      <c r="D334" s="70">
        <f>VLOOKUP($B334,Calc_2_S_Future_ResB!$B$38:$X$65,MATCH(Calc_2_S_Future_ResB!$C334,Calc_2_S_Future_ResB!$B$37:$N$37,0),FALSE)</f>
        <v>36.700000000000003</v>
      </c>
      <c r="E334" s="70">
        <f>VLOOKUP($B334,Calc_2_S_Future_ResB!$B$38:$X$65,MATCH(Calc_2_S_Future_ResB!$C334,Calc_2_S_Future_ResB!$B$37:$N$37,0)+5,FALSE)</f>
        <v>43.3</v>
      </c>
      <c r="F334" s="70">
        <f>VLOOKUP($B334,Calc_2_S_Future_ResB!$B$38:$X$65,MATCH(Calc_2_S_Future_ResB!$C334,Calc_2_S_Future_ResB!$B$37:$N$37,0)+10,FALSE)</f>
        <v>47.1</v>
      </c>
    </row>
    <row r="335" spans="1:6">
      <c r="A335" t="s">
        <v>67</v>
      </c>
      <c r="B335" t="s">
        <v>75</v>
      </c>
      <c r="C335">
        <v>2040</v>
      </c>
      <c r="D335" s="70">
        <f>VLOOKUP($B335,Calc_2_S_Future_ResB!$B$38:$X$65,MATCH(Calc_2_S_Future_ResB!$C335,Calc_2_S_Future_ResB!$B$37:$N$37,0),FALSE)</f>
        <v>35.4</v>
      </c>
      <c r="E335" s="70">
        <f>VLOOKUP($B335,Calc_2_S_Future_ResB!$B$38:$X$65,MATCH(Calc_2_S_Future_ResB!$C335,Calc_2_S_Future_ResB!$B$37:$N$37,0)+5,FALSE)</f>
        <v>40.700000000000003</v>
      </c>
      <c r="F335" s="70">
        <f>VLOOKUP($B335,Calc_2_S_Future_ResB!$B$38:$X$65,MATCH(Calc_2_S_Future_ResB!$C335,Calc_2_S_Future_ResB!$B$37:$N$37,0)+10,FALSE)</f>
        <v>43.9</v>
      </c>
    </row>
    <row r="336" spans="1:6">
      <c r="A336" t="s">
        <v>67</v>
      </c>
      <c r="B336" t="s">
        <v>76</v>
      </c>
      <c r="C336">
        <v>2040</v>
      </c>
      <c r="D336" s="70">
        <f>VLOOKUP($B336,Calc_2_S_Future_ResB!$B$38:$X$65,MATCH(Calc_2_S_Future_ResB!$C336,Calc_2_S_Future_ResB!$B$37:$N$37,0),FALSE)</f>
        <v>28.6</v>
      </c>
      <c r="E336" s="70">
        <f>VLOOKUP($B336,Calc_2_S_Future_ResB!$B$38:$X$65,MATCH(Calc_2_S_Future_ResB!$C336,Calc_2_S_Future_ResB!$B$37:$N$37,0)+5,FALSE)</f>
        <v>32.6</v>
      </c>
      <c r="F336" s="70">
        <f>VLOOKUP($B336,Calc_2_S_Future_ResB!$B$38:$X$65,MATCH(Calc_2_S_Future_ResB!$C336,Calc_2_S_Future_ResB!$B$37:$N$37,0)+10,FALSE)</f>
        <v>36.1</v>
      </c>
    </row>
    <row r="337" spans="1:6">
      <c r="A337" t="s">
        <v>67</v>
      </c>
      <c r="B337" t="s">
        <v>77</v>
      </c>
      <c r="C337">
        <v>2040</v>
      </c>
      <c r="D337" s="70">
        <f>VLOOKUP($B337,Calc_2_S_Future_ResB!$B$38:$X$65,MATCH(Calc_2_S_Future_ResB!$C337,Calc_2_S_Future_ResB!$B$37:$N$37,0),FALSE)</f>
        <v>33.4</v>
      </c>
      <c r="E337" s="70">
        <f>VLOOKUP($B337,Calc_2_S_Future_ResB!$B$38:$X$65,MATCH(Calc_2_S_Future_ResB!$C337,Calc_2_S_Future_ResB!$B$37:$N$37,0)+5,FALSE)</f>
        <v>37.4</v>
      </c>
      <c r="F337" s="70">
        <f>VLOOKUP($B337,Calc_2_S_Future_ResB!$B$38:$X$65,MATCH(Calc_2_S_Future_ResB!$C337,Calc_2_S_Future_ResB!$B$37:$N$37,0)+10,FALSE)</f>
        <v>40.9</v>
      </c>
    </row>
    <row r="338" spans="1:6">
      <c r="A338" t="s">
        <v>67</v>
      </c>
      <c r="B338" t="s">
        <v>78</v>
      </c>
      <c r="C338">
        <v>2040</v>
      </c>
      <c r="D338" s="70">
        <f>VLOOKUP($B338,Calc_2_S_Future_ResB!$B$38:$X$65,MATCH(Calc_2_S_Future_ResB!$C338,Calc_2_S_Future_ResB!$B$37:$N$37,0),FALSE)</f>
        <v>35.5</v>
      </c>
      <c r="E338" s="70">
        <f>VLOOKUP($B338,Calc_2_S_Future_ResB!$B$38:$X$65,MATCH(Calc_2_S_Future_ResB!$C338,Calc_2_S_Future_ResB!$B$37:$N$37,0)+5,FALSE)</f>
        <v>40.9</v>
      </c>
      <c r="F338" s="70">
        <f>VLOOKUP($B338,Calc_2_S_Future_ResB!$B$38:$X$65,MATCH(Calc_2_S_Future_ResB!$C338,Calc_2_S_Future_ResB!$B$37:$N$37,0)+10,FALSE)</f>
        <v>44.8</v>
      </c>
    </row>
    <row r="339" spans="1:6">
      <c r="A339" t="s">
        <v>67</v>
      </c>
      <c r="B339" t="s">
        <v>73</v>
      </c>
      <c r="C339">
        <v>2050</v>
      </c>
      <c r="D339" s="70">
        <f>VLOOKUP($B339,Calc_2_S_Future_ResB!$B$38:$X$65,MATCH(Calc_2_S_Future_ResB!$C339,Calc_2_S_Future_ResB!$B$37:$N$37,0),FALSE)</f>
        <v>31.8</v>
      </c>
      <c r="E339" s="70">
        <f>VLOOKUP($B339,Calc_2_S_Future_ResB!$B$38:$X$65,MATCH(Calc_2_S_Future_ResB!$C339,Calc_2_S_Future_ResB!$B$37:$N$37,0)+5,FALSE)</f>
        <v>40.9</v>
      </c>
      <c r="F339" s="70">
        <f>VLOOKUP($B339,Calc_2_S_Future_ResB!$B$38:$X$65,MATCH(Calc_2_S_Future_ResB!$C339,Calc_2_S_Future_ResB!$B$37:$N$37,0)+10,FALSE)</f>
        <v>46.3</v>
      </c>
    </row>
    <row r="340" spans="1:6">
      <c r="A340" t="s">
        <v>67</v>
      </c>
      <c r="B340" t="s">
        <v>74</v>
      </c>
      <c r="C340">
        <v>2050</v>
      </c>
      <c r="D340" s="70">
        <f>VLOOKUP($B340,Calc_2_S_Future_ResB!$B$38:$X$65,MATCH(Calc_2_S_Future_ResB!$C340,Calc_2_S_Future_ResB!$B$37:$N$37,0),FALSE)</f>
        <v>32.200000000000003</v>
      </c>
      <c r="E340" s="70">
        <f>VLOOKUP($B340,Calc_2_S_Future_ResB!$B$38:$X$65,MATCH(Calc_2_S_Future_ResB!$C340,Calc_2_S_Future_ResB!$B$37:$N$37,0)+5,FALSE)</f>
        <v>43.3</v>
      </c>
      <c r="F340" s="70">
        <f>VLOOKUP($B340,Calc_2_S_Future_ResB!$B$38:$X$65,MATCH(Calc_2_S_Future_ResB!$C340,Calc_2_S_Future_ResB!$B$37:$N$37,0)+10,FALSE)</f>
        <v>49.6</v>
      </c>
    </row>
    <row r="341" spans="1:6">
      <c r="A341" t="s">
        <v>67</v>
      </c>
      <c r="B341" t="s">
        <v>75</v>
      </c>
      <c r="C341">
        <v>2050</v>
      </c>
      <c r="D341" s="70">
        <f>VLOOKUP($B341,Calc_2_S_Future_ResB!$B$38:$X$65,MATCH(Calc_2_S_Future_ResB!$C341,Calc_2_S_Future_ResB!$B$37:$N$37,0),FALSE)</f>
        <v>31.8</v>
      </c>
      <c r="E341" s="70">
        <f>VLOOKUP($B341,Calc_2_S_Future_ResB!$B$38:$X$65,MATCH(Calc_2_S_Future_ResB!$C341,Calc_2_S_Future_ResB!$B$37:$N$37,0)+5,FALSE)</f>
        <v>40.700000000000003</v>
      </c>
      <c r="F341" s="70">
        <f>VLOOKUP($B341,Calc_2_S_Future_ResB!$B$38:$X$65,MATCH(Calc_2_S_Future_ResB!$C341,Calc_2_S_Future_ResB!$B$37:$N$37,0)+10,FALSE)</f>
        <v>46.1</v>
      </c>
    </row>
    <row r="342" spans="1:6">
      <c r="A342" t="s">
        <v>67</v>
      </c>
      <c r="B342" t="s">
        <v>76</v>
      </c>
      <c r="C342">
        <v>2050</v>
      </c>
      <c r="D342" s="70">
        <f>VLOOKUP($B342,Calc_2_S_Future_ResB!$B$38:$X$65,MATCH(Calc_2_S_Future_ResB!$C342,Calc_2_S_Future_ResB!$B$37:$N$37,0),FALSE)</f>
        <v>29.5</v>
      </c>
      <c r="E342" s="70">
        <f>VLOOKUP($B342,Calc_2_S_Future_ResB!$B$38:$X$65,MATCH(Calc_2_S_Future_ResB!$C342,Calc_2_S_Future_ResB!$B$37:$N$37,0)+5,FALSE)</f>
        <v>36.200000000000003</v>
      </c>
      <c r="F342" s="70">
        <f>VLOOKUP($B342,Calc_2_S_Future_ResB!$B$38:$X$65,MATCH(Calc_2_S_Future_ResB!$C342,Calc_2_S_Future_ResB!$B$37:$N$37,0)+10,FALSE)</f>
        <v>42</v>
      </c>
    </row>
    <row r="343" spans="1:6">
      <c r="A343" t="s">
        <v>67</v>
      </c>
      <c r="B343" t="s">
        <v>77</v>
      </c>
      <c r="C343">
        <v>2050</v>
      </c>
      <c r="D343" s="70">
        <f>VLOOKUP($B343,Calc_2_S_Future_ResB!$B$38:$X$65,MATCH(Calc_2_S_Future_ResB!$C343,Calc_2_S_Future_ResB!$B$37:$N$37,0),FALSE)</f>
        <v>31.1</v>
      </c>
      <c r="E343" s="70">
        <f>VLOOKUP($B343,Calc_2_S_Future_ResB!$B$38:$X$65,MATCH(Calc_2_S_Future_ResB!$C343,Calc_2_S_Future_ResB!$B$37:$N$37,0)+5,FALSE)</f>
        <v>37.799999999999997</v>
      </c>
      <c r="F343" s="70">
        <f>VLOOKUP($B343,Calc_2_S_Future_ResB!$B$38:$X$65,MATCH(Calc_2_S_Future_ResB!$C343,Calc_2_S_Future_ResB!$B$37:$N$37,0)+10,FALSE)</f>
        <v>43.6</v>
      </c>
    </row>
    <row r="344" spans="1:6">
      <c r="A344" t="s">
        <v>67</v>
      </c>
      <c r="B344" t="s">
        <v>78</v>
      </c>
      <c r="C344">
        <v>2050</v>
      </c>
      <c r="D344" s="70">
        <f>VLOOKUP($B344,Calc_2_S_Future_ResB!$B$38:$X$65,MATCH(Calc_2_S_Future_ResB!$C344,Calc_2_S_Future_ResB!$B$37:$N$37,0),FALSE)</f>
        <v>31.8</v>
      </c>
      <c r="E344" s="70">
        <f>VLOOKUP($B344,Calc_2_S_Future_ResB!$B$38:$X$65,MATCH(Calc_2_S_Future_ResB!$C344,Calc_2_S_Future_ResB!$B$37:$N$37,0)+5,FALSE)</f>
        <v>40.9</v>
      </c>
      <c r="F344" s="70">
        <f>VLOOKUP($B344,Calc_2_S_Future_ResB!$B$38:$X$65,MATCH(Calc_2_S_Future_ResB!$C344,Calc_2_S_Future_ResB!$B$37:$N$37,0)+10,FALSE)</f>
        <v>47.3</v>
      </c>
    </row>
    <row r="345" spans="1:6">
      <c r="A345" t="s">
        <v>67</v>
      </c>
      <c r="B345" t="s">
        <v>73</v>
      </c>
      <c r="C345">
        <v>2060</v>
      </c>
      <c r="D345" s="70">
        <f>VLOOKUP($B345,Calc_2_S_Future_ResB!$B$38:$X$65,MATCH(Calc_2_S_Future_ResB!$C345,Calc_2_S_Future_ResB!$B$37:$N$37,0),FALSE)</f>
        <v>30</v>
      </c>
      <c r="E345" s="70">
        <f>VLOOKUP($B345,Calc_2_S_Future_ResB!$B$38:$X$65,MATCH(Calc_2_S_Future_ResB!$C345,Calc_2_S_Future_ResB!$B$37:$N$37,0)+5,FALSE)</f>
        <v>40.9</v>
      </c>
      <c r="F345" s="70">
        <f>VLOOKUP($B345,Calc_2_S_Future_ResB!$B$38:$X$65,MATCH(Calc_2_S_Future_ResB!$C345,Calc_2_S_Future_ResB!$B$37:$N$37,0)+10,FALSE)</f>
        <v>47.36</v>
      </c>
    </row>
    <row r="346" spans="1:6">
      <c r="A346" t="s">
        <v>67</v>
      </c>
      <c r="B346" t="s">
        <v>74</v>
      </c>
      <c r="C346">
        <v>2060</v>
      </c>
      <c r="D346" s="70">
        <f>VLOOKUP($B346,Calc_2_S_Future_ResB!$B$38:$X$65,MATCH(Calc_2_S_Future_ResB!$C346,Calc_2_S_Future_ResB!$B$37:$N$37,0),FALSE)</f>
        <v>30</v>
      </c>
      <c r="E346" s="70">
        <f>VLOOKUP($B346,Calc_2_S_Future_ResB!$B$38:$X$65,MATCH(Calc_2_S_Future_ResB!$C346,Calc_2_S_Future_ResB!$B$37:$N$37,0)+5,FALSE)</f>
        <v>43.3</v>
      </c>
      <c r="F346" s="70">
        <f>VLOOKUP($B346,Calc_2_S_Future_ResB!$B$38:$X$65,MATCH(Calc_2_S_Future_ResB!$C346,Calc_2_S_Future_ResB!$B$37:$N$37,0)+10,FALSE)</f>
        <v>50.89</v>
      </c>
    </row>
    <row r="347" spans="1:6">
      <c r="A347" t="s">
        <v>67</v>
      </c>
      <c r="B347" t="s">
        <v>75</v>
      </c>
      <c r="C347">
        <v>2060</v>
      </c>
      <c r="D347" s="70">
        <f>VLOOKUP($B347,Calc_2_S_Future_ResB!$B$38:$X$65,MATCH(Calc_2_S_Future_ResB!$C347,Calc_2_S_Future_ResB!$B$37:$N$37,0),FALSE)</f>
        <v>30</v>
      </c>
      <c r="E347" s="70">
        <f>VLOOKUP($B347,Calc_2_S_Future_ResB!$B$38:$X$65,MATCH(Calc_2_S_Future_ResB!$C347,Calc_2_S_Future_ResB!$B$37:$N$37,0)+5,FALSE)</f>
        <v>40.700000000000003</v>
      </c>
      <c r="F347" s="70">
        <f>VLOOKUP($B347,Calc_2_S_Future_ResB!$B$38:$X$65,MATCH(Calc_2_S_Future_ResB!$C347,Calc_2_S_Future_ResB!$B$37:$N$37,0)+10,FALSE)</f>
        <v>47.16</v>
      </c>
    </row>
    <row r="348" spans="1:6">
      <c r="A348" t="s">
        <v>67</v>
      </c>
      <c r="B348" t="s">
        <v>76</v>
      </c>
      <c r="C348">
        <v>2060</v>
      </c>
      <c r="D348" s="70">
        <f>VLOOKUP($B348,Calc_2_S_Future_ResB!$B$38:$X$65,MATCH(Calc_2_S_Future_ResB!$C348,Calc_2_S_Future_ResB!$B$37:$N$37,0),FALSE)</f>
        <v>30</v>
      </c>
      <c r="E348" s="70">
        <f>VLOOKUP($B348,Calc_2_S_Future_ResB!$B$38:$X$65,MATCH(Calc_2_S_Future_ResB!$C348,Calc_2_S_Future_ResB!$B$37:$N$37,0)+5,FALSE)</f>
        <v>38</v>
      </c>
      <c r="F348" s="70">
        <f>VLOOKUP($B348,Calc_2_S_Future_ResB!$B$38:$X$65,MATCH(Calc_2_S_Future_ResB!$C348,Calc_2_S_Future_ResB!$B$37:$N$37,0)+10,FALSE)</f>
        <v>45</v>
      </c>
    </row>
    <row r="349" spans="1:6">
      <c r="A349" t="s">
        <v>67</v>
      </c>
      <c r="B349" t="s">
        <v>77</v>
      </c>
      <c r="C349">
        <v>2060</v>
      </c>
      <c r="D349" s="70">
        <f>VLOOKUP($B349,Calc_2_S_Future_ResB!$B$38:$X$65,MATCH(Calc_2_S_Future_ResB!$C349,Calc_2_S_Future_ResB!$B$37:$N$37,0),FALSE)</f>
        <v>30</v>
      </c>
      <c r="E349" s="70">
        <f>VLOOKUP($B349,Calc_2_S_Future_ResB!$B$38:$X$65,MATCH(Calc_2_S_Future_ResB!$C349,Calc_2_S_Future_ResB!$B$37:$N$37,0)+5,FALSE)</f>
        <v>38</v>
      </c>
      <c r="F349" s="70">
        <f>VLOOKUP($B349,Calc_2_S_Future_ResB!$B$38:$X$65,MATCH(Calc_2_S_Future_ResB!$C349,Calc_2_S_Future_ResB!$B$37:$N$37,0)+10,FALSE)</f>
        <v>45</v>
      </c>
    </row>
    <row r="350" spans="1:6">
      <c r="A350" t="s">
        <v>67</v>
      </c>
      <c r="B350" t="s">
        <v>78</v>
      </c>
      <c r="C350">
        <v>2060</v>
      </c>
      <c r="D350" s="70">
        <f>VLOOKUP($B350,Calc_2_S_Future_ResB!$B$38:$X$65,MATCH(Calc_2_S_Future_ResB!$C350,Calc_2_S_Future_ResB!$B$37:$N$37,0),FALSE)</f>
        <v>30</v>
      </c>
      <c r="E350" s="70">
        <f>VLOOKUP($B350,Calc_2_S_Future_ResB!$B$38:$X$65,MATCH(Calc_2_S_Future_ResB!$C350,Calc_2_S_Future_ResB!$B$37:$N$37,0)+5,FALSE)</f>
        <v>40.9</v>
      </c>
      <c r="F350" s="70">
        <f>VLOOKUP($B350,Calc_2_S_Future_ResB!$B$38:$X$65,MATCH(Calc_2_S_Future_ResB!$C350,Calc_2_S_Future_ResB!$B$37:$N$37,0)+10,FALSE)</f>
        <v>48.62</v>
      </c>
    </row>
  </sheetData>
  <autoFilter ref="A70:F289" xr:uid="{60756B45-BA22-4977-BCD5-F45CFDB7DF92}">
    <filterColumn colId="1">
      <filters>
        <filter val="Belgium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D51E-CBBD-42AA-BC00-5FD79F2E499E}">
  <dimension ref="A1:AN209"/>
  <sheetViews>
    <sheetView zoomScale="85" zoomScaleNormal="85" workbookViewId="0">
      <pane xSplit="6" ySplit="3" topLeftCell="G156" activePane="bottomRight" state="frozen"/>
      <selection pane="topRight" activeCell="G1" sqref="G1"/>
      <selection pane="bottomLeft" activeCell="A4" sqref="A4"/>
      <selection pane="bottomRight" activeCell="AF127" sqref="AF127"/>
    </sheetView>
  </sheetViews>
  <sheetFormatPr defaultColWidth="12" defaultRowHeight="18" customHeight="1"/>
  <cols>
    <col min="1" max="3" width="12" style="90"/>
    <col min="4" max="4" width="50" style="90" customWidth="1"/>
    <col min="5" max="6" width="12" style="90"/>
    <col min="7" max="26" width="12" style="94"/>
    <col min="27" max="16384" width="12" style="90"/>
  </cols>
  <sheetData>
    <row r="1" spans="1:38" ht="18" customHeight="1">
      <c r="A1" s="90" t="s">
        <v>370</v>
      </c>
      <c r="B1" s="90" t="s">
        <v>463</v>
      </c>
      <c r="C1" s="93" t="s">
        <v>465</v>
      </c>
      <c r="D1" s="90" t="s">
        <v>464</v>
      </c>
      <c r="E1" s="90" t="s">
        <v>462</v>
      </c>
    </row>
    <row r="3" spans="1:38" ht="18" customHeight="1">
      <c r="A3" s="90" t="s">
        <v>371</v>
      </c>
      <c r="B3" s="90" t="s">
        <v>374</v>
      </c>
      <c r="C3" s="90" t="s">
        <v>375</v>
      </c>
      <c r="D3" s="90" t="s">
        <v>376</v>
      </c>
      <c r="E3" s="90" t="s">
        <v>372</v>
      </c>
      <c r="F3" s="90" t="s">
        <v>373</v>
      </c>
      <c r="G3" s="94">
        <v>1990</v>
      </c>
      <c r="H3" s="94">
        <v>1991</v>
      </c>
      <c r="I3" s="94">
        <v>1992</v>
      </c>
      <c r="J3" s="94">
        <v>1993</v>
      </c>
      <c r="K3" s="94">
        <v>1994</v>
      </c>
      <c r="L3" s="94">
        <v>1995</v>
      </c>
      <c r="M3" s="94">
        <v>1996</v>
      </c>
      <c r="N3" s="94">
        <v>1997</v>
      </c>
      <c r="O3" s="94">
        <v>1998</v>
      </c>
      <c r="P3" s="94">
        <v>1999</v>
      </c>
      <c r="Q3" s="94">
        <v>2000</v>
      </c>
      <c r="R3" s="94">
        <v>2001</v>
      </c>
      <c r="S3" s="94">
        <v>2002</v>
      </c>
      <c r="T3" s="94">
        <v>2003</v>
      </c>
      <c r="U3" s="94">
        <v>2004</v>
      </c>
      <c r="V3" s="94">
        <v>2005</v>
      </c>
      <c r="W3" s="94">
        <v>2006</v>
      </c>
      <c r="X3" s="94">
        <v>2007</v>
      </c>
      <c r="Y3" s="94">
        <v>2008</v>
      </c>
      <c r="Z3" s="94">
        <v>2009</v>
      </c>
      <c r="AA3" s="90">
        <v>2010</v>
      </c>
      <c r="AB3" s="90">
        <v>2011</v>
      </c>
      <c r="AC3" s="90">
        <v>2012</v>
      </c>
      <c r="AD3" s="90">
        <v>2013</v>
      </c>
      <c r="AE3" s="90">
        <v>2014</v>
      </c>
      <c r="AF3" s="90">
        <v>2015</v>
      </c>
      <c r="AG3" s="90">
        <v>2016</v>
      </c>
      <c r="AH3" s="90">
        <v>2017</v>
      </c>
      <c r="AI3" s="90">
        <v>2018</v>
      </c>
      <c r="AJ3" s="90">
        <v>2019</v>
      </c>
      <c r="AK3" s="90">
        <v>2020</v>
      </c>
      <c r="AL3" s="90">
        <v>2021</v>
      </c>
    </row>
    <row r="4" spans="1:38" ht="18" customHeight="1">
      <c r="A4" s="90" t="s">
        <v>377</v>
      </c>
      <c r="B4" s="90" t="s">
        <v>380</v>
      </c>
      <c r="D4" s="90" t="s">
        <v>381</v>
      </c>
      <c r="E4" s="90" t="s">
        <v>378</v>
      </c>
      <c r="F4" s="90" t="s">
        <v>379</v>
      </c>
      <c r="G4" s="95">
        <v>2893.5</v>
      </c>
      <c r="H4" s="95">
        <v>2946.1667000000002</v>
      </c>
      <c r="I4" s="95">
        <v>2987</v>
      </c>
      <c r="J4" s="95">
        <v>3015</v>
      </c>
      <c r="K4" s="95">
        <v>3071.8609999999999</v>
      </c>
      <c r="L4" s="95">
        <v>3109.5880000000002</v>
      </c>
      <c r="M4" s="95">
        <v>3141.672</v>
      </c>
      <c r="N4" s="95">
        <v>3163.127</v>
      </c>
      <c r="O4" s="95">
        <v>3190.6379999999999</v>
      </c>
      <c r="P4" s="95">
        <v>3229.8850000000002</v>
      </c>
      <c r="Q4" s="95">
        <v>3258</v>
      </c>
      <c r="R4" s="95">
        <v>3284</v>
      </c>
      <c r="S4" s="95">
        <v>3313</v>
      </c>
      <c r="T4" s="95">
        <v>3267</v>
      </c>
      <c r="U4" s="95">
        <v>3430</v>
      </c>
      <c r="V4" s="95">
        <v>3475.3</v>
      </c>
      <c r="W4" s="95">
        <v>3511.5</v>
      </c>
      <c r="X4" s="95">
        <v>3540.9</v>
      </c>
      <c r="Y4" s="95">
        <v>3568.8</v>
      </c>
      <c r="Z4" s="95">
        <v>3597.1</v>
      </c>
      <c r="AA4" s="91">
        <v>3623.8</v>
      </c>
      <c r="AB4" s="91">
        <v>3652.8</v>
      </c>
      <c r="AC4" s="91">
        <v>3685.5</v>
      </c>
      <c r="AD4" s="91">
        <v>3722.1619000000001</v>
      </c>
      <c r="AE4" s="91">
        <v>3768.915</v>
      </c>
      <c r="AF4" s="91">
        <v>3816.7660000000001</v>
      </c>
      <c r="AG4" s="91">
        <v>3864.8</v>
      </c>
      <c r="AH4" s="91">
        <v>3890.1</v>
      </c>
      <c r="AI4" s="91">
        <v>3916.1</v>
      </c>
      <c r="AJ4" s="91">
        <v>3949.9</v>
      </c>
      <c r="AK4" s="91">
        <v>3988.4</v>
      </c>
      <c r="AL4" s="91">
        <v>4019.7</v>
      </c>
    </row>
    <row r="5" spans="1:38" ht="18" customHeight="1">
      <c r="A5" s="90" t="s">
        <v>377</v>
      </c>
      <c r="B5" s="90" t="s">
        <v>383</v>
      </c>
      <c r="D5" s="90" t="s">
        <v>381</v>
      </c>
      <c r="E5" s="90" t="s">
        <v>382</v>
      </c>
      <c r="F5" s="90" t="s">
        <v>379</v>
      </c>
      <c r="G5" s="95">
        <v>3747.0661</v>
      </c>
      <c r="H5" s="95">
        <v>3784.3649</v>
      </c>
      <c r="I5" s="95">
        <v>3821.7678000000001</v>
      </c>
      <c r="J5" s="95">
        <v>3858.9598999999998</v>
      </c>
      <c r="K5" s="95">
        <v>3896.7301000000002</v>
      </c>
      <c r="L5" s="95">
        <v>3941.1954000000001</v>
      </c>
      <c r="M5" s="95">
        <v>3989.0909999999999</v>
      </c>
      <c r="N5" s="95">
        <v>4031.1336999999999</v>
      </c>
      <c r="O5" s="95">
        <v>4074.8119000000002</v>
      </c>
      <c r="P5" s="95">
        <v>4116.1342000000004</v>
      </c>
      <c r="Q5" s="95">
        <v>4152.7509</v>
      </c>
      <c r="R5" s="95">
        <v>4190.1592000000001</v>
      </c>
      <c r="S5" s="95">
        <v>4219.098</v>
      </c>
      <c r="T5" s="95">
        <v>4252.9701999999997</v>
      </c>
      <c r="U5" s="95">
        <v>4286.3674000000001</v>
      </c>
      <c r="V5" s="95">
        <v>4320.8095999999996</v>
      </c>
      <c r="W5" s="95">
        <v>4360.1994000000004</v>
      </c>
      <c r="X5" s="95">
        <v>4400.9870000000001</v>
      </c>
      <c r="Y5" s="95">
        <v>4441.5379999999996</v>
      </c>
      <c r="Z5" s="95">
        <v>4483.2839999999997</v>
      </c>
      <c r="AA5" s="91">
        <v>4522.665</v>
      </c>
      <c r="AB5" s="91">
        <v>4561.8739999999998</v>
      </c>
      <c r="AC5" s="91">
        <v>4604.7830000000004</v>
      </c>
      <c r="AD5" s="91">
        <v>4649.0020000000004</v>
      </c>
      <c r="AE5" s="91">
        <v>4689.4859999999999</v>
      </c>
      <c r="AF5" s="91">
        <v>4726.8649999999998</v>
      </c>
      <c r="AG5" s="91">
        <v>4764.0619999999999</v>
      </c>
      <c r="AH5" s="91">
        <v>4805.5810000000001</v>
      </c>
      <c r="AI5" s="91">
        <v>4850.5339999999997</v>
      </c>
      <c r="AJ5" s="91">
        <v>4903.4269999999997</v>
      </c>
      <c r="AK5" s="91">
        <v>4959.1760000000004</v>
      </c>
      <c r="AL5" s="91">
        <v>5008.5510000000004</v>
      </c>
    </row>
    <row r="6" spans="1:38" ht="18" customHeight="1">
      <c r="A6" s="90" t="s">
        <v>377</v>
      </c>
      <c r="B6" s="90" t="s">
        <v>386</v>
      </c>
      <c r="D6" s="90" t="s">
        <v>381</v>
      </c>
      <c r="E6" s="90" t="s">
        <v>384</v>
      </c>
      <c r="F6" s="90" t="s">
        <v>379</v>
      </c>
      <c r="G6" s="95">
        <v>3026.8685</v>
      </c>
      <c r="H6" s="95">
        <v>2997.0104999999999</v>
      </c>
      <c r="I6" s="95">
        <v>2965</v>
      </c>
      <c r="J6" s="95">
        <v>2956</v>
      </c>
      <c r="K6" s="95">
        <v>2945</v>
      </c>
      <c r="L6" s="95">
        <v>2930</v>
      </c>
      <c r="M6" s="95">
        <v>2915</v>
      </c>
      <c r="N6" s="95">
        <v>2895</v>
      </c>
      <c r="O6" s="95">
        <v>2876</v>
      </c>
      <c r="P6" s="95">
        <v>2886</v>
      </c>
      <c r="Q6" s="95">
        <v>2900</v>
      </c>
      <c r="R6" s="95">
        <v>2913</v>
      </c>
      <c r="S6" s="95">
        <v>2922</v>
      </c>
      <c r="T6" s="95">
        <v>2933</v>
      </c>
      <c r="U6" s="95">
        <v>2945</v>
      </c>
      <c r="V6" s="95">
        <v>2957</v>
      </c>
      <c r="W6" s="95">
        <v>2967</v>
      </c>
      <c r="X6" s="95">
        <v>3000</v>
      </c>
      <c r="Y6" s="95">
        <v>3073.3051999999998</v>
      </c>
      <c r="Z6" s="95">
        <v>3074.6376</v>
      </c>
      <c r="AA6" s="91">
        <v>3046.6190999999999</v>
      </c>
      <c r="AB6" s="91">
        <v>3055.5889999999999</v>
      </c>
      <c r="AC6" s="91">
        <v>3082.6532000000002</v>
      </c>
      <c r="AD6" s="91">
        <v>3062.0963000000002</v>
      </c>
      <c r="AE6" s="91">
        <v>3060.9902999999999</v>
      </c>
      <c r="AF6" s="91">
        <v>3041.5216</v>
      </c>
      <c r="AG6" s="91">
        <v>3033.1154999999999</v>
      </c>
      <c r="AH6" s="91">
        <v>3011</v>
      </c>
      <c r="AI6" s="91">
        <v>2989.3773999999999</v>
      </c>
      <c r="AJ6" s="91">
        <v>2968.4088999999999</v>
      </c>
      <c r="AK6" s="91">
        <v>2958.0774000000001</v>
      </c>
      <c r="AL6" s="91" t="s">
        <v>385</v>
      </c>
    </row>
    <row r="7" spans="1:38" ht="18" customHeight="1">
      <c r="A7" s="90" t="s">
        <v>377</v>
      </c>
      <c r="B7" s="90" t="s">
        <v>388</v>
      </c>
      <c r="D7" s="90" t="s">
        <v>381</v>
      </c>
      <c r="E7" s="90" t="s">
        <v>387</v>
      </c>
      <c r="F7" s="90" t="s">
        <v>379</v>
      </c>
      <c r="G7" s="95">
        <v>1494.72</v>
      </c>
      <c r="H7" s="95">
        <v>1457.37</v>
      </c>
      <c r="I7" s="95">
        <v>1328.3317</v>
      </c>
      <c r="J7" s="95">
        <v>1295.0223000000001</v>
      </c>
      <c r="K7" s="95">
        <v>1248.3602000000001</v>
      </c>
      <c r="L7" s="95">
        <v>1265.8862999999999</v>
      </c>
      <c r="M7" s="95">
        <v>1311.4945</v>
      </c>
      <c r="N7" s="95">
        <v>1338.3126</v>
      </c>
      <c r="O7" s="95">
        <v>1365.9958999999999</v>
      </c>
      <c r="P7" s="95">
        <v>1398.8697999999999</v>
      </c>
      <c r="Q7" s="95">
        <v>1417.0369000000001</v>
      </c>
      <c r="R7" s="95">
        <v>1421.623</v>
      </c>
      <c r="S7" s="95">
        <v>1428.944</v>
      </c>
      <c r="T7" s="95">
        <v>1436.3040000000001</v>
      </c>
      <c r="U7" s="95">
        <v>1443.701</v>
      </c>
      <c r="V7" s="95">
        <v>1451.136</v>
      </c>
      <c r="W7" s="95">
        <v>1458.6089999999999</v>
      </c>
      <c r="X7" s="95">
        <v>1466.1210000000001</v>
      </c>
      <c r="Y7" s="95">
        <v>1473.672</v>
      </c>
      <c r="Z7" s="95">
        <v>1481.261</v>
      </c>
      <c r="AA7" s="91">
        <v>1488.89</v>
      </c>
      <c r="AB7" s="91">
        <v>1496.558</v>
      </c>
      <c r="AC7" s="91">
        <v>1501</v>
      </c>
      <c r="AD7" s="91">
        <v>1505</v>
      </c>
      <c r="AE7" s="91">
        <v>1508.5</v>
      </c>
      <c r="AF7" s="91">
        <v>1512</v>
      </c>
      <c r="AG7" s="91">
        <v>1514</v>
      </c>
      <c r="AH7" s="91">
        <v>1515</v>
      </c>
      <c r="AI7" s="91">
        <v>1516</v>
      </c>
      <c r="AJ7" s="91">
        <v>1516.8</v>
      </c>
      <c r="AK7" s="91">
        <v>1517.5</v>
      </c>
      <c r="AL7" s="91">
        <v>1522.5</v>
      </c>
    </row>
    <row r="8" spans="1:38" ht="18" customHeight="1">
      <c r="A8" s="90" t="s">
        <v>377</v>
      </c>
      <c r="B8" s="90" t="s">
        <v>390</v>
      </c>
      <c r="D8" s="90" t="s">
        <v>381</v>
      </c>
      <c r="E8" s="90" t="s">
        <v>389</v>
      </c>
      <c r="F8" s="90" t="s">
        <v>379</v>
      </c>
      <c r="G8" s="95">
        <v>157.32599999999999</v>
      </c>
      <c r="H8" s="95">
        <v>161.92400000000001</v>
      </c>
      <c r="I8" s="95">
        <v>165.785</v>
      </c>
      <c r="J8" s="95">
        <v>172.64699999999999</v>
      </c>
      <c r="K8" s="95">
        <v>179.81399999999999</v>
      </c>
      <c r="L8" s="95">
        <v>186.61799999999999</v>
      </c>
      <c r="M8" s="95">
        <v>192.86699999999999</v>
      </c>
      <c r="N8" s="95">
        <v>199.41200000000001</v>
      </c>
      <c r="O8" s="95">
        <v>206.22</v>
      </c>
      <c r="P8" s="95">
        <v>211.876</v>
      </c>
      <c r="Q8" s="95">
        <v>217.904</v>
      </c>
      <c r="R8" s="95">
        <v>222.393</v>
      </c>
      <c r="S8" s="95">
        <v>228.25299999999999</v>
      </c>
      <c r="T8" s="95">
        <v>233.84899999999999</v>
      </c>
      <c r="U8" s="95">
        <v>241.935</v>
      </c>
      <c r="V8" s="95">
        <v>252.452</v>
      </c>
      <c r="W8" s="95">
        <v>268.166</v>
      </c>
      <c r="X8" s="95">
        <v>283.41399999999999</v>
      </c>
      <c r="Y8" s="95">
        <v>298.39800000000002</v>
      </c>
      <c r="Z8" s="95">
        <v>315.72699999999998</v>
      </c>
      <c r="AA8" s="91">
        <v>331.32400000000001</v>
      </c>
      <c r="AB8" s="91">
        <v>344.01</v>
      </c>
      <c r="AC8" s="91">
        <v>352.64</v>
      </c>
      <c r="AD8" s="91">
        <v>358</v>
      </c>
      <c r="AE8" s="91">
        <v>359</v>
      </c>
      <c r="AF8" s="91">
        <v>360</v>
      </c>
      <c r="AG8" s="91">
        <v>362</v>
      </c>
      <c r="AH8" s="91">
        <v>365</v>
      </c>
      <c r="AI8" s="91">
        <v>367</v>
      </c>
      <c r="AJ8" s="91">
        <v>369</v>
      </c>
      <c r="AK8" s="91">
        <v>373.81299999999999</v>
      </c>
      <c r="AL8" s="91" t="s">
        <v>385</v>
      </c>
    </row>
    <row r="9" spans="1:38" ht="18" customHeight="1">
      <c r="A9" s="90" t="s">
        <v>377</v>
      </c>
      <c r="B9" s="90" t="s">
        <v>392</v>
      </c>
      <c r="D9" s="90" t="s">
        <v>381</v>
      </c>
      <c r="E9" s="90" t="s">
        <v>391</v>
      </c>
      <c r="F9" s="90" t="s">
        <v>379</v>
      </c>
      <c r="G9" s="95" t="s">
        <v>385</v>
      </c>
      <c r="H9" s="95">
        <v>3705.681</v>
      </c>
      <c r="I9" s="95">
        <v>3717.8807000000002</v>
      </c>
      <c r="J9" s="95">
        <v>3730.0803999999998</v>
      </c>
      <c r="K9" s="95">
        <v>3742.2800999999999</v>
      </c>
      <c r="L9" s="95">
        <v>3754.4798000000001</v>
      </c>
      <c r="M9" s="95">
        <v>3766.6795000000002</v>
      </c>
      <c r="N9" s="95">
        <v>3778.8791999999999</v>
      </c>
      <c r="O9" s="95">
        <v>3791.0789</v>
      </c>
      <c r="P9" s="95">
        <v>3803.2786000000001</v>
      </c>
      <c r="Q9" s="95">
        <v>3815.4783000000002</v>
      </c>
      <c r="R9" s="95">
        <v>3827.6779999999999</v>
      </c>
      <c r="S9" s="95">
        <v>3814.4520000000002</v>
      </c>
      <c r="T9" s="95">
        <v>3814.4520000000002</v>
      </c>
      <c r="U9" s="95">
        <v>3865.6161000000002</v>
      </c>
      <c r="V9" s="95">
        <v>3890.0734000000002</v>
      </c>
      <c r="W9" s="95">
        <v>3920.3206</v>
      </c>
      <c r="X9" s="95">
        <v>3956.6761000000001</v>
      </c>
      <c r="Y9" s="95">
        <v>3992.7676000000001</v>
      </c>
      <c r="Z9" s="95">
        <v>4030.0216</v>
      </c>
      <c r="AA9" s="91">
        <v>4082.1482999999998</v>
      </c>
      <c r="AB9" s="91">
        <v>4104.6350000000002</v>
      </c>
      <c r="AC9" s="91">
        <v>4142.1854000000003</v>
      </c>
      <c r="AD9" s="91">
        <v>4179.7358000000004</v>
      </c>
      <c r="AE9" s="91">
        <v>4217.2861999999996</v>
      </c>
      <c r="AF9" s="91">
        <v>4254.8365999999996</v>
      </c>
      <c r="AG9" s="91">
        <v>4292.3869999999997</v>
      </c>
      <c r="AH9" s="91">
        <v>4329.9373999999998</v>
      </c>
      <c r="AI9" s="91">
        <v>4367.4877999999999</v>
      </c>
      <c r="AJ9" s="91">
        <v>4405.0382</v>
      </c>
      <c r="AK9" s="91">
        <v>4442.5886</v>
      </c>
      <c r="AL9" s="91">
        <v>4480.1390000000001</v>
      </c>
    </row>
    <row r="10" spans="1:38" ht="18" customHeight="1">
      <c r="A10" s="90" t="s">
        <v>377</v>
      </c>
      <c r="B10" s="90" t="s">
        <v>394</v>
      </c>
      <c r="D10" s="90" t="s">
        <v>381</v>
      </c>
      <c r="E10" s="90" t="s">
        <v>393</v>
      </c>
      <c r="F10" s="90" t="s">
        <v>379</v>
      </c>
      <c r="G10" s="95">
        <v>2353.2429999999999</v>
      </c>
      <c r="H10" s="95">
        <v>2374.9699999999998</v>
      </c>
      <c r="I10" s="95">
        <v>2387.92</v>
      </c>
      <c r="J10" s="95">
        <v>2402.5500000000002</v>
      </c>
      <c r="K10" s="95">
        <v>2412.6709999999998</v>
      </c>
      <c r="L10" s="95">
        <v>2426.5030000000002</v>
      </c>
      <c r="M10" s="95">
        <v>2437.2550000000001</v>
      </c>
      <c r="N10" s="95">
        <v>2446.9670000000001</v>
      </c>
      <c r="O10" s="95">
        <v>2460.6529999999998</v>
      </c>
      <c r="P10" s="95">
        <v>2475</v>
      </c>
      <c r="Q10" s="95">
        <v>2489</v>
      </c>
      <c r="R10" s="95">
        <v>2508</v>
      </c>
      <c r="S10" s="95">
        <v>2522</v>
      </c>
      <c r="T10" s="95">
        <v>2541</v>
      </c>
      <c r="U10" s="95">
        <v>2560</v>
      </c>
      <c r="V10" s="95">
        <v>2601</v>
      </c>
      <c r="W10" s="95">
        <v>2630</v>
      </c>
      <c r="X10" s="95">
        <v>2653</v>
      </c>
      <c r="Y10" s="95">
        <v>2681</v>
      </c>
      <c r="Z10" s="95">
        <v>2705</v>
      </c>
      <c r="AA10" s="91">
        <v>2700.4369999999999</v>
      </c>
      <c r="AB10" s="91">
        <v>2713.7260000000001</v>
      </c>
      <c r="AC10" s="91">
        <v>2724.152</v>
      </c>
      <c r="AD10" s="91">
        <v>2737.5770000000002</v>
      </c>
      <c r="AE10" s="91">
        <v>2750.6129999999998</v>
      </c>
      <c r="AF10" s="91">
        <v>2760.4630000000002</v>
      </c>
      <c r="AG10" s="91">
        <v>2772.123</v>
      </c>
      <c r="AH10" s="91">
        <v>2788.7089999999998</v>
      </c>
      <c r="AI10" s="91">
        <v>2807.3710000000001</v>
      </c>
      <c r="AJ10" s="91">
        <v>2832.319</v>
      </c>
      <c r="AK10" s="91">
        <v>2862.8389999999999</v>
      </c>
      <c r="AL10" s="91">
        <v>2895.049</v>
      </c>
    </row>
    <row r="11" spans="1:38" ht="18" customHeight="1">
      <c r="A11" s="90" t="s">
        <v>377</v>
      </c>
      <c r="B11" s="90" t="s">
        <v>396</v>
      </c>
      <c r="D11" s="90" t="s">
        <v>381</v>
      </c>
      <c r="E11" s="90" t="s">
        <v>395</v>
      </c>
      <c r="F11" s="90" t="s">
        <v>379</v>
      </c>
      <c r="G11" s="95" t="s">
        <v>385</v>
      </c>
      <c r="H11" s="95" t="s">
        <v>385</v>
      </c>
      <c r="I11" s="95" t="s">
        <v>385</v>
      </c>
      <c r="J11" s="95" t="s">
        <v>385</v>
      </c>
      <c r="K11" s="95">
        <v>602.30799999999999</v>
      </c>
      <c r="L11" s="95">
        <v>603.42600000000004</v>
      </c>
      <c r="M11" s="95">
        <v>604.59960000000001</v>
      </c>
      <c r="N11" s="95">
        <v>603.94880000000001</v>
      </c>
      <c r="O11" s="95">
        <v>604.01250000000005</v>
      </c>
      <c r="P11" s="95">
        <v>603.64919999999995</v>
      </c>
      <c r="Q11" s="95">
        <v>603.18520000000001</v>
      </c>
      <c r="R11" s="95">
        <v>602.62109999999996</v>
      </c>
      <c r="S11" s="95">
        <v>601.95749999999998</v>
      </c>
      <c r="T11" s="95">
        <v>602.39760000000001</v>
      </c>
      <c r="U11" s="95">
        <v>603.56039999999996</v>
      </c>
      <c r="V11" s="95">
        <v>605.29039999999998</v>
      </c>
      <c r="W11" s="95">
        <v>607.77599999999995</v>
      </c>
      <c r="X11" s="95">
        <v>610.75739999999996</v>
      </c>
      <c r="Y11" s="95">
        <v>615.52080000000001</v>
      </c>
      <c r="Z11" s="95">
        <v>619.27599999999995</v>
      </c>
      <c r="AA11" s="91">
        <v>620.91999999999996</v>
      </c>
      <c r="AB11" s="91">
        <v>620.48140000000001</v>
      </c>
      <c r="AC11" s="91">
        <v>619.64760000000001</v>
      </c>
      <c r="AD11" s="91">
        <v>627.91999999999996</v>
      </c>
      <c r="AE11" s="91">
        <v>635.96400000000006</v>
      </c>
      <c r="AF11" s="91">
        <v>645.09299999999996</v>
      </c>
      <c r="AG11" s="91">
        <v>653.78599999999994</v>
      </c>
      <c r="AH11" s="91">
        <v>668</v>
      </c>
      <c r="AI11" s="91">
        <v>674.03740000000005</v>
      </c>
      <c r="AJ11" s="91">
        <v>684</v>
      </c>
      <c r="AK11" s="91">
        <v>683</v>
      </c>
      <c r="AL11" s="91">
        <v>688.00900000000001</v>
      </c>
    </row>
    <row r="12" spans="1:38" ht="18" customHeight="1">
      <c r="A12" s="90" t="s">
        <v>377</v>
      </c>
      <c r="B12" s="90" t="s">
        <v>398</v>
      </c>
      <c r="D12" s="90" t="s">
        <v>381</v>
      </c>
      <c r="E12" s="90" t="s">
        <v>397</v>
      </c>
      <c r="F12" s="90" t="s">
        <v>379</v>
      </c>
      <c r="G12" s="95" t="s">
        <v>385</v>
      </c>
      <c r="H12" s="95" t="s">
        <v>385</v>
      </c>
      <c r="I12" s="95" t="s">
        <v>385</v>
      </c>
      <c r="J12" s="95" t="s">
        <v>385</v>
      </c>
      <c r="K12" s="95" t="s">
        <v>385</v>
      </c>
      <c r="L12" s="95">
        <v>2296.2375999999999</v>
      </c>
      <c r="M12" s="95">
        <v>2315.0387000000001</v>
      </c>
      <c r="N12" s="95">
        <v>2338.623</v>
      </c>
      <c r="O12" s="95">
        <v>2366.0133999999998</v>
      </c>
      <c r="P12" s="95">
        <v>2393.0720999999999</v>
      </c>
      <c r="Q12" s="95">
        <v>2416.7406000000001</v>
      </c>
      <c r="R12" s="95">
        <v>2452.4929000000002</v>
      </c>
      <c r="S12" s="95">
        <v>2478.5398</v>
      </c>
      <c r="T12" s="95">
        <v>2503.8054999999999</v>
      </c>
      <c r="U12" s="95">
        <v>2529.087</v>
      </c>
      <c r="V12" s="95">
        <v>2557.9450999999999</v>
      </c>
      <c r="W12" s="95">
        <v>2583.5571</v>
      </c>
      <c r="X12" s="95">
        <v>2607.4351999999999</v>
      </c>
      <c r="Y12" s="95">
        <v>2631.4690000000001</v>
      </c>
      <c r="Z12" s="95">
        <v>2636.7669999999998</v>
      </c>
      <c r="AA12" s="91">
        <v>2658.1080000000002</v>
      </c>
      <c r="AB12" s="91">
        <v>2684.0569999999998</v>
      </c>
      <c r="AC12" s="91">
        <v>2711.9479999999999</v>
      </c>
      <c r="AD12" s="91">
        <v>2749.2240000000002</v>
      </c>
      <c r="AE12" s="91">
        <v>2786.442</v>
      </c>
      <c r="AF12" s="91">
        <v>2805.6329999999998</v>
      </c>
      <c r="AG12" s="91">
        <v>2836.3670000000002</v>
      </c>
      <c r="AH12" s="91">
        <v>2867.1930000000002</v>
      </c>
      <c r="AI12" s="91">
        <v>2907.0720000000001</v>
      </c>
      <c r="AJ12" s="91">
        <v>2941.2910000000002</v>
      </c>
      <c r="AK12" s="91">
        <v>2954.4290000000001</v>
      </c>
      <c r="AL12" s="91">
        <v>2986.0889999999999</v>
      </c>
    </row>
    <row r="13" spans="1:38" ht="18" customHeight="1">
      <c r="A13" s="90" t="s">
        <v>377</v>
      </c>
      <c r="B13" s="90" t="s">
        <v>400</v>
      </c>
      <c r="D13" s="90" t="s">
        <v>381</v>
      </c>
      <c r="E13" s="90" t="s">
        <v>399</v>
      </c>
      <c r="F13" s="90" t="s">
        <v>379</v>
      </c>
      <c r="G13" s="95">
        <v>21496</v>
      </c>
      <c r="H13" s="95">
        <v>21771</v>
      </c>
      <c r="I13" s="95">
        <v>22023</v>
      </c>
      <c r="J13" s="95">
        <v>22273</v>
      </c>
      <c r="K13" s="95">
        <v>22519</v>
      </c>
      <c r="L13" s="95">
        <v>22779</v>
      </c>
      <c r="M13" s="95">
        <v>23036</v>
      </c>
      <c r="N13" s="95">
        <v>23284</v>
      </c>
      <c r="O13" s="95">
        <v>23531</v>
      </c>
      <c r="P13" s="95">
        <v>23773</v>
      </c>
      <c r="Q13" s="95">
        <v>24091</v>
      </c>
      <c r="R13" s="95">
        <v>24421</v>
      </c>
      <c r="S13" s="95">
        <v>24760</v>
      </c>
      <c r="T13" s="95">
        <v>25096</v>
      </c>
      <c r="U13" s="95">
        <v>25420</v>
      </c>
      <c r="V13" s="95">
        <v>25743</v>
      </c>
      <c r="W13" s="95">
        <v>26047</v>
      </c>
      <c r="X13" s="95">
        <v>26353</v>
      </c>
      <c r="Y13" s="95">
        <v>26616</v>
      </c>
      <c r="Z13" s="95">
        <v>26866</v>
      </c>
      <c r="AA13" s="91">
        <v>27107</v>
      </c>
      <c r="AB13" s="91">
        <v>27348</v>
      </c>
      <c r="AC13" s="91">
        <v>27567</v>
      </c>
      <c r="AD13" s="91">
        <v>27805</v>
      </c>
      <c r="AE13" s="91">
        <v>28045</v>
      </c>
      <c r="AF13" s="91">
        <v>28280</v>
      </c>
      <c r="AG13" s="91">
        <v>28497</v>
      </c>
      <c r="AH13" s="91">
        <v>28734</v>
      </c>
      <c r="AI13" s="91">
        <v>29000</v>
      </c>
      <c r="AJ13" s="91">
        <v>29260</v>
      </c>
      <c r="AK13" s="91">
        <v>29512</v>
      </c>
      <c r="AL13" s="91">
        <v>29726</v>
      </c>
    </row>
    <row r="14" spans="1:38" ht="18" customHeight="1">
      <c r="A14" s="90" t="s">
        <v>377</v>
      </c>
      <c r="B14" s="90" t="s">
        <v>402</v>
      </c>
      <c r="D14" s="90" t="s">
        <v>381</v>
      </c>
      <c r="E14" s="90" t="s">
        <v>401</v>
      </c>
      <c r="F14" s="90" t="s">
        <v>379</v>
      </c>
      <c r="G14" s="95">
        <v>31147.52</v>
      </c>
      <c r="H14" s="95">
        <v>31440.080000000002</v>
      </c>
      <c r="I14" s="95">
        <v>31783.24</v>
      </c>
      <c r="J14" s="95">
        <v>32189.88</v>
      </c>
      <c r="K14" s="95">
        <v>32541.32</v>
      </c>
      <c r="L14" s="95">
        <v>33077.68</v>
      </c>
      <c r="M14" s="95">
        <v>33572.639999999999</v>
      </c>
      <c r="N14" s="95">
        <v>34086</v>
      </c>
      <c r="O14" s="95">
        <v>34526.68</v>
      </c>
      <c r="P14" s="95">
        <v>34945.279999999999</v>
      </c>
      <c r="Q14" s="95">
        <v>35312.36</v>
      </c>
      <c r="R14" s="95">
        <v>35587.440000000002</v>
      </c>
      <c r="S14" s="95">
        <v>35811</v>
      </c>
      <c r="T14" s="95">
        <v>36009.72</v>
      </c>
      <c r="U14" s="95">
        <v>36213.96</v>
      </c>
      <c r="V14" s="95">
        <v>36386.92</v>
      </c>
      <c r="W14" s="95">
        <v>36573.68</v>
      </c>
      <c r="X14" s="95">
        <v>36724.559999999998</v>
      </c>
      <c r="Y14" s="95">
        <v>36853.239500000003</v>
      </c>
      <c r="Z14" s="95">
        <v>36968.877999999997</v>
      </c>
      <c r="AA14" s="91">
        <v>37925.160000000003</v>
      </c>
      <c r="AB14" s="91">
        <v>37379.599999999999</v>
      </c>
      <c r="AC14" s="91">
        <v>37540.6</v>
      </c>
      <c r="AD14" s="91">
        <v>37715.4</v>
      </c>
      <c r="AE14" s="91">
        <v>37923.513200000001</v>
      </c>
      <c r="AF14" s="91">
        <v>38130.561000000002</v>
      </c>
      <c r="AG14" s="91">
        <v>38367.0792</v>
      </c>
      <c r="AH14" s="91">
        <v>38610.620699999999</v>
      </c>
      <c r="AI14" s="91">
        <v>38856.569799999997</v>
      </c>
      <c r="AJ14" s="91">
        <v>39111.749300000003</v>
      </c>
      <c r="AK14" s="91">
        <v>39379.438000000002</v>
      </c>
      <c r="AL14" s="91">
        <v>39637.392200000002</v>
      </c>
    </row>
    <row r="15" spans="1:38" ht="18" customHeight="1">
      <c r="A15" s="90" t="s">
        <v>377</v>
      </c>
      <c r="B15" s="90" t="s">
        <v>404</v>
      </c>
      <c r="D15" s="90" t="s">
        <v>381</v>
      </c>
      <c r="E15" s="90" t="s">
        <v>403</v>
      </c>
      <c r="F15" s="90" t="s">
        <v>379</v>
      </c>
      <c r="G15" s="95">
        <v>3539.2627000000002</v>
      </c>
      <c r="H15" s="95">
        <v>3545.0268000000001</v>
      </c>
      <c r="I15" s="95">
        <v>3551.8908000000001</v>
      </c>
      <c r="J15" s="95">
        <v>3559.8625999999999</v>
      </c>
      <c r="K15" s="95">
        <v>3568.9506000000001</v>
      </c>
      <c r="L15" s="95">
        <v>3579.1633999999999</v>
      </c>
      <c r="M15" s="95">
        <v>3590.51</v>
      </c>
      <c r="N15" s="95">
        <v>3603</v>
      </c>
      <c r="O15" s="95">
        <v>3615.49</v>
      </c>
      <c r="P15" s="95">
        <v>3629.1233999999999</v>
      </c>
      <c r="Q15" s="95">
        <v>3826.7332999999999</v>
      </c>
      <c r="R15" s="95">
        <v>3900.1876000000002</v>
      </c>
      <c r="S15" s="95">
        <v>3987.3881000000001</v>
      </c>
      <c r="T15" s="95">
        <v>4027.3881000000001</v>
      </c>
      <c r="U15" s="95">
        <v>4056.9234999999999</v>
      </c>
      <c r="V15" s="95">
        <v>4076.9234999999999</v>
      </c>
      <c r="W15" s="95">
        <v>4096.9234999999999</v>
      </c>
      <c r="X15" s="95">
        <v>4106.9234999999999</v>
      </c>
      <c r="Y15" s="95">
        <v>4111.9234999999999</v>
      </c>
      <c r="Z15" s="95">
        <v>4116.9234999999999</v>
      </c>
      <c r="AA15" s="91">
        <v>4120</v>
      </c>
      <c r="AB15" s="91">
        <v>4122.0879999999997</v>
      </c>
      <c r="AC15" s="91">
        <v>4134.0117</v>
      </c>
      <c r="AD15" s="91">
        <v>4141.3896999999997</v>
      </c>
      <c r="AE15" s="91">
        <v>4147.4231</v>
      </c>
      <c r="AF15" s="91">
        <v>4153.2257</v>
      </c>
      <c r="AG15" s="91">
        <v>4159.0231000000003</v>
      </c>
      <c r="AH15" s="91">
        <v>4165.4741999999997</v>
      </c>
      <c r="AI15" s="91">
        <v>4173.8166000000001</v>
      </c>
      <c r="AJ15" s="91">
        <v>4184.6908999999996</v>
      </c>
      <c r="AK15" s="91">
        <v>4197.0289000000002</v>
      </c>
      <c r="AL15" s="91" t="s">
        <v>385</v>
      </c>
    </row>
    <row r="16" spans="1:38" ht="18" customHeight="1">
      <c r="A16" s="90" t="s">
        <v>377</v>
      </c>
      <c r="B16" s="90" t="s">
        <v>406</v>
      </c>
      <c r="D16" s="90" t="s">
        <v>381</v>
      </c>
      <c r="E16" s="90" t="s">
        <v>405</v>
      </c>
      <c r="F16" s="90" t="s">
        <v>379</v>
      </c>
      <c r="G16" s="95">
        <v>3688</v>
      </c>
      <c r="H16" s="95">
        <v>3701</v>
      </c>
      <c r="I16" s="95">
        <v>3714</v>
      </c>
      <c r="J16" s="95">
        <v>3727</v>
      </c>
      <c r="K16" s="95">
        <v>3740</v>
      </c>
      <c r="L16" s="95">
        <v>3753</v>
      </c>
      <c r="M16" s="95">
        <v>3767</v>
      </c>
      <c r="N16" s="95">
        <v>3758</v>
      </c>
      <c r="O16" s="95">
        <v>3749</v>
      </c>
      <c r="P16" s="95">
        <v>3740</v>
      </c>
      <c r="Q16" s="95">
        <v>3732</v>
      </c>
      <c r="R16" s="95">
        <v>3724</v>
      </c>
      <c r="S16" s="95">
        <v>3777</v>
      </c>
      <c r="T16" s="95">
        <v>3830</v>
      </c>
      <c r="U16" s="95">
        <v>3884</v>
      </c>
      <c r="V16" s="95">
        <v>3937</v>
      </c>
      <c r="W16" s="95">
        <v>3934</v>
      </c>
      <c r="X16" s="95">
        <v>3931</v>
      </c>
      <c r="Y16" s="95">
        <v>3927</v>
      </c>
      <c r="Z16" s="95">
        <v>3924</v>
      </c>
      <c r="AA16" s="91">
        <v>3921</v>
      </c>
      <c r="AB16" s="91">
        <v>3918</v>
      </c>
      <c r="AC16" s="91">
        <v>3903</v>
      </c>
      <c r="AD16" s="91">
        <v>3889</v>
      </c>
      <c r="AE16" s="91">
        <v>3875</v>
      </c>
      <c r="AF16" s="91">
        <v>3861</v>
      </c>
      <c r="AG16" s="91">
        <v>3856</v>
      </c>
      <c r="AH16" s="91">
        <v>3862</v>
      </c>
      <c r="AI16" s="91">
        <v>3873</v>
      </c>
      <c r="AJ16" s="91">
        <v>3887</v>
      </c>
      <c r="AK16" s="91">
        <v>3903</v>
      </c>
      <c r="AL16" s="91" t="s">
        <v>385</v>
      </c>
    </row>
    <row r="17" spans="1:38" ht="18" customHeight="1">
      <c r="A17" s="90" t="s">
        <v>377</v>
      </c>
      <c r="B17" s="90" t="s">
        <v>408</v>
      </c>
      <c r="D17" s="90" t="s">
        <v>381</v>
      </c>
      <c r="E17" s="90" t="s">
        <v>407</v>
      </c>
      <c r="F17" s="90" t="s">
        <v>379</v>
      </c>
      <c r="G17" s="95">
        <v>1007.3561</v>
      </c>
      <c r="H17" s="95">
        <v>1019.723</v>
      </c>
      <c r="I17" s="95">
        <v>1038.7732000000001</v>
      </c>
      <c r="J17" s="95">
        <v>1057.8234</v>
      </c>
      <c r="K17" s="95">
        <v>1076.8735999999999</v>
      </c>
      <c r="L17" s="95">
        <v>1095.9238</v>
      </c>
      <c r="M17" s="95">
        <v>1114.9739999999999</v>
      </c>
      <c r="N17" s="95">
        <v>1142.4145000000001</v>
      </c>
      <c r="O17" s="95">
        <v>1169.855</v>
      </c>
      <c r="P17" s="95">
        <v>1197.2954999999999</v>
      </c>
      <c r="Q17" s="95">
        <v>1224.7360000000001</v>
      </c>
      <c r="R17" s="95">
        <v>1252.1765</v>
      </c>
      <c r="S17" s="95">
        <v>1279.617</v>
      </c>
      <c r="T17" s="95">
        <v>1325.2868000000001</v>
      </c>
      <c r="U17" s="95">
        <v>1370.9565</v>
      </c>
      <c r="V17" s="95">
        <v>1416.6262999999999</v>
      </c>
      <c r="W17" s="95">
        <v>1462.296</v>
      </c>
      <c r="X17" s="95">
        <v>1510.9156</v>
      </c>
      <c r="Y17" s="95">
        <v>1559.5352</v>
      </c>
      <c r="Z17" s="95">
        <v>1608.1548</v>
      </c>
      <c r="AA17" s="91">
        <v>1656.7744</v>
      </c>
      <c r="AB17" s="91">
        <v>1705.394</v>
      </c>
      <c r="AC17" s="91">
        <v>1715.9521999999999</v>
      </c>
      <c r="AD17" s="91">
        <v>1726.5103999999999</v>
      </c>
      <c r="AE17" s="91">
        <v>1737.0686000000001</v>
      </c>
      <c r="AF17" s="91">
        <v>1747.6268</v>
      </c>
      <c r="AG17" s="91">
        <v>1758.1849999999999</v>
      </c>
      <c r="AH17" s="91">
        <v>1774.9085</v>
      </c>
      <c r="AI17" s="91">
        <v>1791.6320000000001</v>
      </c>
      <c r="AJ17" s="91">
        <v>1808.3554999999999</v>
      </c>
      <c r="AK17" s="91">
        <v>1825.079</v>
      </c>
      <c r="AL17" s="91">
        <v>1841.8025</v>
      </c>
    </row>
    <row r="18" spans="1:38" ht="18" customHeight="1">
      <c r="A18" s="90" t="s">
        <v>377</v>
      </c>
      <c r="B18" s="90" t="s">
        <v>410</v>
      </c>
      <c r="D18" s="90" t="s">
        <v>381</v>
      </c>
      <c r="E18" s="90" t="s">
        <v>409</v>
      </c>
      <c r="F18" s="90" t="s">
        <v>379</v>
      </c>
      <c r="G18" s="95">
        <v>19669.607</v>
      </c>
      <c r="H18" s="95">
        <v>19735.913</v>
      </c>
      <c r="I18" s="95">
        <v>20097.728999999999</v>
      </c>
      <c r="J18" s="95">
        <v>20331.683000000001</v>
      </c>
      <c r="K18" s="95">
        <v>20541.920999999998</v>
      </c>
      <c r="L18" s="95">
        <v>20736.004000000001</v>
      </c>
      <c r="M18" s="95">
        <v>20928.349999999999</v>
      </c>
      <c r="N18" s="95">
        <v>21107.516</v>
      </c>
      <c r="O18" s="95">
        <v>21268.213</v>
      </c>
      <c r="P18" s="95">
        <v>21442.13</v>
      </c>
      <c r="Q18" s="95">
        <v>21512.68</v>
      </c>
      <c r="R18" s="95">
        <v>21653.288</v>
      </c>
      <c r="S18" s="95">
        <v>21942.646000000001</v>
      </c>
      <c r="T18" s="95">
        <v>22262.246999999999</v>
      </c>
      <c r="U18" s="95">
        <v>22635.858</v>
      </c>
      <c r="V18" s="95">
        <v>22901.819</v>
      </c>
      <c r="W18" s="95">
        <v>23145.553</v>
      </c>
      <c r="X18" s="95">
        <v>23495.55</v>
      </c>
      <c r="Y18" s="95">
        <v>23824.035</v>
      </c>
      <c r="Z18" s="95">
        <v>24060.409</v>
      </c>
      <c r="AA18" s="91">
        <v>24248.478999999999</v>
      </c>
      <c r="AB18" s="91">
        <v>24302.491999999998</v>
      </c>
      <c r="AC18" s="91">
        <v>24843.859</v>
      </c>
      <c r="AD18" s="91">
        <v>24908.735000000001</v>
      </c>
      <c r="AE18" s="91">
        <v>24974.09</v>
      </c>
      <c r="AF18" s="91">
        <v>24999.361000000001</v>
      </c>
      <c r="AG18" s="91">
        <v>25080.559000000001</v>
      </c>
      <c r="AH18" s="91">
        <v>25125.277999999998</v>
      </c>
      <c r="AI18" s="91">
        <v>25247.857</v>
      </c>
      <c r="AJ18" s="91">
        <v>25346.523000000001</v>
      </c>
      <c r="AK18" s="91">
        <v>25394.151000000002</v>
      </c>
      <c r="AL18" s="91">
        <v>25439.065999999999</v>
      </c>
    </row>
    <row r="19" spans="1:38" ht="18" customHeight="1">
      <c r="A19" s="90" t="s">
        <v>377</v>
      </c>
      <c r="B19" s="90" t="s">
        <v>412</v>
      </c>
      <c r="D19" s="90" t="s">
        <v>381</v>
      </c>
      <c r="E19" s="90" t="s">
        <v>411</v>
      </c>
      <c r="F19" s="90" t="s">
        <v>379</v>
      </c>
      <c r="G19" s="95" t="s">
        <v>385</v>
      </c>
      <c r="H19" s="95" t="s">
        <v>385</v>
      </c>
      <c r="I19" s="95" t="s">
        <v>385</v>
      </c>
      <c r="J19" s="95" t="s">
        <v>385</v>
      </c>
      <c r="K19" s="95" t="s">
        <v>385</v>
      </c>
      <c r="L19" s="95" t="s">
        <v>385</v>
      </c>
      <c r="M19" s="95">
        <v>874</v>
      </c>
      <c r="N19" s="95">
        <v>871.24</v>
      </c>
      <c r="O19" s="95">
        <v>867.51</v>
      </c>
      <c r="P19" s="95">
        <v>864.73099999999999</v>
      </c>
      <c r="Q19" s="95">
        <v>861.95600000000002</v>
      </c>
      <c r="R19" s="95">
        <v>862.87199999999996</v>
      </c>
      <c r="S19" s="95">
        <v>868</v>
      </c>
      <c r="T19" s="95">
        <v>880.02919999999995</v>
      </c>
      <c r="U19" s="95">
        <v>892.83410000000003</v>
      </c>
      <c r="V19" s="95">
        <v>902.52909999999997</v>
      </c>
      <c r="W19" s="95">
        <v>906.10540000000003</v>
      </c>
      <c r="X19" s="95">
        <v>872</v>
      </c>
      <c r="Y19" s="95">
        <v>868.7</v>
      </c>
      <c r="Z19" s="95">
        <v>857.2</v>
      </c>
      <c r="AA19" s="91">
        <v>819.06320000000005</v>
      </c>
      <c r="AB19" s="91">
        <v>807.81100000000004</v>
      </c>
      <c r="AC19" s="91">
        <v>799.28240000000005</v>
      </c>
      <c r="AD19" s="91">
        <v>804.1739</v>
      </c>
      <c r="AE19" s="91">
        <v>805.44579999999996</v>
      </c>
      <c r="AF19" s="91">
        <v>790.61779999999999</v>
      </c>
      <c r="AG19" s="91">
        <v>791.63369999999998</v>
      </c>
      <c r="AH19" s="91">
        <v>806.77459999999996</v>
      </c>
      <c r="AI19" s="91">
        <v>802.85709999999995</v>
      </c>
      <c r="AJ19" s="91">
        <v>800.42190000000005</v>
      </c>
      <c r="AK19" s="91">
        <v>811.05499999999995</v>
      </c>
      <c r="AL19" s="91">
        <v>810.99199999999996</v>
      </c>
    </row>
    <row r="20" spans="1:38" ht="18" customHeight="1">
      <c r="A20" s="90" t="s">
        <v>377</v>
      </c>
      <c r="B20" s="90" t="s">
        <v>414</v>
      </c>
      <c r="D20" s="90" t="s">
        <v>381</v>
      </c>
      <c r="E20" s="90" t="s">
        <v>413</v>
      </c>
      <c r="F20" s="90" t="s">
        <v>379</v>
      </c>
      <c r="G20" s="95" t="s">
        <v>385</v>
      </c>
      <c r="H20" s="95" t="s">
        <v>385</v>
      </c>
      <c r="I20" s="95" t="s">
        <v>385</v>
      </c>
      <c r="J20" s="95" t="s">
        <v>385</v>
      </c>
      <c r="K20" s="95" t="s">
        <v>385</v>
      </c>
      <c r="L20" s="95">
        <v>1246.5</v>
      </c>
      <c r="M20" s="95">
        <v>1269.5999999999999</v>
      </c>
      <c r="N20" s="95">
        <v>1277.5999999999999</v>
      </c>
      <c r="O20" s="95">
        <v>1306</v>
      </c>
      <c r="P20" s="95">
        <v>1324</v>
      </c>
      <c r="Q20" s="95">
        <v>1356.2</v>
      </c>
      <c r="R20" s="95">
        <v>1291.7</v>
      </c>
      <c r="S20" s="95">
        <v>1295</v>
      </c>
      <c r="T20" s="95">
        <v>1291.9000000000001</v>
      </c>
      <c r="U20" s="95">
        <v>1300.038</v>
      </c>
      <c r="V20" s="95">
        <v>1299.5</v>
      </c>
      <c r="W20" s="95">
        <v>1299.0719999999999</v>
      </c>
      <c r="X20" s="95">
        <v>1305.127</v>
      </c>
      <c r="Y20" s="95">
        <v>1307.5329999999999</v>
      </c>
      <c r="Z20" s="95">
        <v>1349.884</v>
      </c>
      <c r="AA20" s="91">
        <v>1352.8520000000001</v>
      </c>
      <c r="AB20" s="91">
        <v>1369.213</v>
      </c>
      <c r="AC20" s="91">
        <v>1373.7460000000001</v>
      </c>
      <c r="AD20" s="91">
        <v>1375.9059999999999</v>
      </c>
      <c r="AE20" s="91">
        <v>1403.787</v>
      </c>
      <c r="AF20" s="91">
        <v>1413.9939999999999</v>
      </c>
      <c r="AG20" s="91">
        <v>1428.0070000000001</v>
      </c>
      <c r="AH20" s="91">
        <v>1459.405</v>
      </c>
      <c r="AI20" s="91">
        <v>1472.623</v>
      </c>
      <c r="AJ20" s="91">
        <v>1501.837</v>
      </c>
      <c r="AK20" s="91">
        <v>1519.463</v>
      </c>
      <c r="AL20" s="91">
        <v>1534.171</v>
      </c>
    </row>
    <row r="21" spans="1:38" ht="18" customHeight="1">
      <c r="A21" s="90" t="s">
        <v>377</v>
      </c>
      <c r="B21" s="90" t="s">
        <v>416</v>
      </c>
      <c r="D21" s="90" t="s">
        <v>381</v>
      </c>
      <c r="E21" s="90" t="s">
        <v>415</v>
      </c>
      <c r="F21" s="90" t="s">
        <v>379</v>
      </c>
      <c r="G21" s="95">
        <v>128.11760000000001</v>
      </c>
      <c r="H21" s="95">
        <v>130.601</v>
      </c>
      <c r="I21" s="95">
        <v>133.08439999999999</v>
      </c>
      <c r="J21" s="95">
        <v>135.61490000000001</v>
      </c>
      <c r="K21" s="95">
        <v>138.19370000000001</v>
      </c>
      <c r="L21" s="95">
        <v>140.82140000000001</v>
      </c>
      <c r="M21" s="95">
        <v>143.4991</v>
      </c>
      <c r="N21" s="95">
        <v>146.2277</v>
      </c>
      <c r="O21" s="95">
        <v>149.00819999999999</v>
      </c>
      <c r="P21" s="95">
        <v>151.8416</v>
      </c>
      <c r="Q21" s="95">
        <v>154.72880000000001</v>
      </c>
      <c r="R21" s="95">
        <v>157.67099999999999</v>
      </c>
      <c r="S21" s="95">
        <v>160.32980000000001</v>
      </c>
      <c r="T21" s="95">
        <v>163.0334</v>
      </c>
      <c r="U21" s="95">
        <v>165.78270000000001</v>
      </c>
      <c r="V21" s="95">
        <v>168.57820000000001</v>
      </c>
      <c r="W21" s="95">
        <v>171.42099999999999</v>
      </c>
      <c r="X21" s="95">
        <v>174.3116</v>
      </c>
      <c r="Y21" s="95">
        <v>177.251</v>
      </c>
      <c r="Z21" s="95">
        <v>180.24</v>
      </c>
      <c r="AA21" s="91">
        <v>183.27940000000001</v>
      </c>
      <c r="AB21" s="91">
        <v>186.37</v>
      </c>
      <c r="AC21" s="91">
        <v>190.91650000000001</v>
      </c>
      <c r="AD21" s="91">
        <v>195.31739999999999</v>
      </c>
      <c r="AE21" s="91">
        <v>199.93639999999999</v>
      </c>
      <c r="AF21" s="91">
        <v>204.77420000000001</v>
      </c>
      <c r="AG21" s="91">
        <v>209.5754</v>
      </c>
      <c r="AH21" s="91">
        <v>214.85290000000001</v>
      </c>
      <c r="AI21" s="91">
        <v>218.96340000000001</v>
      </c>
      <c r="AJ21" s="91">
        <v>223.29150000000001</v>
      </c>
      <c r="AK21" s="91">
        <v>227.7337</v>
      </c>
      <c r="AL21" s="91" t="s">
        <v>385</v>
      </c>
    </row>
    <row r="22" spans="1:38" ht="18" customHeight="1">
      <c r="A22" s="90" t="s">
        <v>377</v>
      </c>
      <c r="B22" s="90" t="s">
        <v>418</v>
      </c>
      <c r="D22" s="90" t="s">
        <v>381</v>
      </c>
      <c r="E22" s="90" t="s">
        <v>417</v>
      </c>
      <c r="F22" s="90" t="s">
        <v>379</v>
      </c>
      <c r="G22" s="95" t="s">
        <v>385</v>
      </c>
      <c r="H22" s="95" t="s">
        <v>385</v>
      </c>
      <c r="I22" s="95" t="s">
        <v>385</v>
      </c>
      <c r="J22" s="95" t="s">
        <v>385</v>
      </c>
      <c r="K22" s="95" t="s">
        <v>385</v>
      </c>
      <c r="L22" s="95" t="s">
        <v>385</v>
      </c>
      <c r="M22" s="95" t="s">
        <v>385</v>
      </c>
      <c r="N22" s="95" t="s">
        <v>385</v>
      </c>
      <c r="O22" s="95" t="s">
        <v>385</v>
      </c>
      <c r="P22" s="95" t="s">
        <v>385</v>
      </c>
      <c r="Q22" s="95">
        <v>123.128</v>
      </c>
      <c r="R22" s="95">
        <v>124.11799999999999</v>
      </c>
      <c r="S22" s="95">
        <v>125.014</v>
      </c>
      <c r="T22" s="95">
        <v>125.813</v>
      </c>
      <c r="U22" s="95">
        <v>126.67400000000001</v>
      </c>
      <c r="V22" s="95">
        <v>139.178</v>
      </c>
      <c r="W22" s="95">
        <v>141.44329999999999</v>
      </c>
      <c r="X22" s="95">
        <v>143.70869999999999</v>
      </c>
      <c r="Y22" s="95">
        <v>145.97399999999999</v>
      </c>
      <c r="Z22" s="95">
        <v>148.23929999999999</v>
      </c>
      <c r="AA22" s="91">
        <v>150.50470000000001</v>
      </c>
      <c r="AB22" s="91">
        <v>152.77000000000001</v>
      </c>
      <c r="AC22" s="91">
        <v>156.999</v>
      </c>
      <c r="AD22" s="91">
        <v>162.03800000000001</v>
      </c>
      <c r="AE22" s="91">
        <v>169.041</v>
      </c>
      <c r="AF22" s="91">
        <v>174.86199999999999</v>
      </c>
      <c r="AG22" s="91">
        <v>180.054</v>
      </c>
      <c r="AH22" s="91">
        <v>187.749</v>
      </c>
      <c r="AI22" s="91">
        <v>196.59299999999999</v>
      </c>
      <c r="AJ22" s="91">
        <v>206.86799999999999</v>
      </c>
      <c r="AK22" s="91">
        <v>208.584</v>
      </c>
      <c r="AL22" s="91">
        <v>211.321</v>
      </c>
    </row>
    <row r="23" spans="1:38" ht="18" customHeight="1">
      <c r="A23" s="90" t="s">
        <v>377</v>
      </c>
      <c r="B23" s="90" t="s">
        <v>420</v>
      </c>
      <c r="D23" s="90" t="s">
        <v>381</v>
      </c>
      <c r="E23" s="90" t="s">
        <v>419</v>
      </c>
      <c r="F23" s="90" t="s">
        <v>379</v>
      </c>
      <c r="G23" s="95">
        <v>5553.9885999999997</v>
      </c>
      <c r="H23" s="95">
        <v>5639.9454999999998</v>
      </c>
      <c r="I23" s="95">
        <v>5710.2739000000001</v>
      </c>
      <c r="J23" s="95">
        <v>5785.4862000000003</v>
      </c>
      <c r="K23" s="95">
        <v>5856.7914000000001</v>
      </c>
      <c r="L23" s="95">
        <v>5945.6786000000002</v>
      </c>
      <c r="M23" s="95">
        <v>6034.5658999999996</v>
      </c>
      <c r="N23" s="95">
        <v>6123.4531999999999</v>
      </c>
      <c r="O23" s="95">
        <v>6212.3404</v>
      </c>
      <c r="P23" s="95">
        <v>6293.4134000000004</v>
      </c>
      <c r="Q23" s="95">
        <v>6353.9740000000002</v>
      </c>
      <c r="R23" s="95">
        <v>6413.5577000000003</v>
      </c>
      <c r="S23" s="95">
        <v>6473.1414999999997</v>
      </c>
      <c r="T23" s="95">
        <v>6516.12</v>
      </c>
      <c r="U23" s="95">
        <v>6558.1216000000004</v>
      </c>
      <c r="V23" s="95">
        <v>6601.1000999999997</v>
      </c>
      <c r="W23" s="95">
        <v>6643.1018000000004</v>
      </c>
      <c r="X23" s="95">
        <v>6706.5927000000001</v>
      </c>
      <c r="Y23" s="95">
        <v>6770.0835999999999</v>
      </c>
      <c r="Z23" s="95">
        <v>6833.5744999999997</v>
      </c>
      <c r="AA23" s="91">
        <v>6880.7856000000002</v>
      </c>
      <c r="AB23" s="91">
        <v>6927.9967999999999</v>
      </c>
      <c r="AC23" s="91">
        <v>6975.2079999999996</v>
      </c>
      <c r="AD23" s="91">
        <v>7055.1049999999996</v>
      </c>
      <c r="AE23" s="91">
        <v>7143.1629999999996</v>
      </c>
      <c r="AF23" s="91">
        <v>7211.2290000000003</v>
      </c>
      <c r="AG23" s="91">
        <v>7276.1840000000002</v>
      </c>
      <c r="AH23" s="91">
        <v>7331.1440000000002</v>
      </c>
      <c r="AI23" s="91">
        <v>7398.0540000000001</v>
      </c>
      <c r="AJ23" s="91">
        <v>7469.3559999999998</v>
      </c>
      <c r="AK23" s="91">
        <v>7547.5870000000004</v>
      </c>
      <c r="AL23" s="91">
        <v>7615.576</v>
      </c>
    </row>
    <row r="24" spans="1:38" ht="18" customHeight="1">
      <c r="A24" s="90" t="s">
        <v>377</v>
      </c>
      <c r="B24" s="90" t="s">
        <v>348</v>
      </c>
      <c r="D24" s="90" t="s">
        <v>381</v>
      </c>
      <c r="E24" s="90" t="s">
        <v>421</v>
      </c>
      <c r="F24" s="90" t="s">
        <v>379</v>
      </c>
      <c r="G24" s="95">
        <v>10687.9</v>
      </c>
      <c r="H24" s="95">
        <v>10776</v>
      </c>
      <c r="I24" s="95">
        <v>10859.8</v>
      </c>
      <c r="J24" s="95">
        <v>10905.3</v>
      </c>
      <c r="K24" s="95">
        <v>10931.7</v>
      </c>
      <c r="L24" s="95">
        <v>10947.2</v>
      </c>
      <c r="M24" s="95">
        <v>10961.2</v>
      </c>
      <c r="N24" s="95">
        <v>10984.4</v>
      </c>
      <c r="O24" s="95">
        <v>11015.6</v>
      </c>
      <c r="P24" s="95">
        <v>11046.2</v>
      </c>
      <c r="Q24" s="95">
        <v>11082.9</v>
      </c>
      <c r="R24" s="95">
        <v>11136.8</v>
      </c>
      <c r="S24" s="95">
        <v>11553.1</v>
      </c>
      <c r="T24" s="95">
        <v>11698.1</v>
      </c>
      <c r="U24" s="95">
        <v>11777.5</v>
      </c>
      <c r="V24" s="95">
        <v>11861.8</v>
      </c>
      <c r="W24" s="95">
        <v>11953.4</v>
      </c>
      <c r="X24" s="95">
        <v>12060.2</v>
      </c>
      <c r="Y24" s="95">
        <v>12203.8</v>
      </c>
      <c r="Z24" s="95">
        <v>12343</v>
      </c>
      <c r="AA24" s="91">
        <v>12496.7</v>
      </c>
      <c r="AB24" s="91">
        <v>12603.3</v>
      </c>
      <c r="AC24" s="91">
        <v>12729.5</v>
      </c>
      <c r="AD24" s="91">
        <v>12850.1</v>
      </c>
      <c r="AE24" s="91">
        <v>12970.7</v>
      </c>
      <c r="AF24" s="91">
        <v>13096.8</v>
      </c>
      <c r="AG24" s="91">
        <v>13238.7</v>
      </c>
      <c r="AH24" s="91">
        <v>13394.6</v>
      </c>
      <c r="AI24" s="91">
        <v>13556.9</v>
      </c>
      <c r="AJ24" s="91">
        <v>13740.6</v>
      </c>
      <c r="AK24" s="91">
        <v>13897.902700000001</v>
      </c>
      <c r="AL24" s="91" t="s">
        <v>385</v>
      </c>
    </row>
    <row r="25" spans="1:38" ht="18" customHeight="1">
      <c r="A25" s="90" t="s">
        <v>377</v>
      </c>
      <c r="B25" s="90" t="s">
        <v>423</v>
      </c>
      <c r="D25" s="90" t="s">
        <v>381</v>
      </c>
      <c r="E25" s="90" t="s">
        <v>422</v>
      </c>
      <c r="F25" s="90" t="s">
        <v>379</v>
      </c>
      <c r="G25" s="95">
        <v>2904.26</v>
      </c>
      <c r="H25" s="95">
        <v>2932.84</v>
      </c>
      <c r="I25" s="95">
        <v>2961.9724000000001</v>
      </c>
      <c r="J25" s="95">
        <v>2991.3681999999999</v>
      </c>
      <c r="K25" s="95">
        <v>3021.0832999999998</v>
      </c>
      <c r="L25" s="95">
        <v>3145.6460000000002</v>
      </c>
      <c r="M25" s="95">
        <v>3140.3719999999998</v>
      </c>
      <c r="N25" s="95">
        <v>3183.6084000000001</v>
      </c>
      <c r="O25" s="95">
        <v>3229.8872999999999</v>
      </c>
      <c r="P25" s="95">
        <v>3279.8265000000001</v>
      </c>
      <c r="Q25" s="95">
        <v>3334.1758</v>
      </c>
      <c r="R25" s="95">
        <v>3551.2289999999998</v>
      </c>
      <c r="S25" s="95">
        <v>3639.6379999999999</v>
      </c>
      <c r="T25" s="95">
        <v>3738.4011999999998</v>
      </c>
      <c r="U25" s="95">
        <v>3849.3341999999998</v>
      </c>
      <c r="V25" s="95">
        <v>3974.5920999999998</v>
      </c>
      <c r="W25" s="95">
        <v>4033.393</v>
      </c>
      <c r="X25" s="95">
        <v>3788.6911</v>
      </c>
      <c r="Y25" s="95">
        <v>3793.7188999999998</v>
      </c>
      <c r="Z25" s="95">
        <v>3937.9562999999998</v>
      </c>
      <c r="AA25" s="91">
        <v>3932.01</v>
      </c>
      <c r="AB25" s="91">
        <v>3961.5839999999998</v>
      </c>
      <c r="AC25" s="91">
        <v>3989.3310000000001</v>
      </c>
      <c r="AD25" s="91">
        <v>4010.02</v>
      </c>
      <c r="AE25" s="91">
        <v>4017.8139999999999</v>
      </c>
      <c r="AF25" s="91">
        <v>4024.4250000000002</v>
      </c>
      <c r="AG25" s="91">
        <v>4031.681</v>
      </c>
      <c r="AH25" s="91">
        <v>4040.2339999999999</v>
      </c>
      <c r="AI25" s="91">
        <v>4054.9870000000001</v>
      </c>
      <c r="AJ25" s="91">
        <v>4073.1680000000001</v>
      </c>
      <c r="AK25" s="91">
        <v>4090.0819999999999</v>
      </c>
      <c r="AL25" s="91">
        <v>4112.4660000000003</v>
      </c>
    </row>
    <row r="26" spans="1:38" ht="18" customHeight="1">
      <c r="A26" s="90" t="s">
        <v>377</v>
      </c>
      <c r="B26" s="90" t="s">
        <v>425</v>
      </c>
      <c r="D26" s="90" t="s">
        <v>381</v>
      </c>
      <c r="E26" s="90" t="s">
        <v>424</v>
      </c>
      <c r="F26" s="90" t="s">
        <v>379</v>
      </c>
      <c r="G26" s="95" t="s">
        <v>385</v>
      </c>
      <c r="H26" s="95" t="s">
        <v>385</v>
      </c>
      <c r="I26" s="95">
        <v>6791</v>
      </c>
      <c r="J26" s="95">
        <v>6815</v>
      </c>
      <c r="K26" s="95">
        <v>6850</v>
      </c>
      <c r="L26" s="95">
        <v>6879</v>
      </c>
      <c r="M26" s="95">
        <v>6904</v>
      </c>
      <c r="N26" s="95">
        <v>6927</v>
      </c>
      <c r="O26" s="95">
        <v>6948</v>
      </c>
      <c r="P26" s="95">
        <v>6970</v>
      </c>
      <c r="Q26" s="95">
        <v>7120</v>
      </c>
      <c r="R26" s="95">
        <v>7166</v>
      </c>
      <c r="S26" s="95">
        <v>7185</v>
      </c>
      <c r="T26" s="95">
        <v>7206</v>
      </c>
      <c r="U26" s="95">
        <v>7227</v>
      </c>
      <c r="V26" s="95">
        <v>7249</v>
      </c>
      <c r="W26" s="95">
        <v>7276</v>
      </c>
      <c r="X26" s="95">
        <v>7310</v>
      </c>
      <c r="Y26" s="95">
        <v>7362</v>
      </c>
      <c r="Z26" s="95">
        <v>7414</v>
      </c>
      <c r="AA26" s="91">
        <v>7450</v>
      </c>
      <c r="AB26" s="91">
        <v>7486</v>
      </c>
      <c r="AC26" s="91">
        <v>7519.4071999999996</v>
      </c>
      <c r="AD26" s="91">
        <v>7552.8023999999996</v>
      </c>
      <c r="AE26" s="91">
        <v>7587.7888000000003</v>
      </c>
      <c r="AF26" s="91">
        <v>7623.4035000000003</v>
      </c>
      <c r="AG26" s="91">
        <v>7663.8755000000001</v>
      </c>
      <c r="AH26" s="91">
        <v>7676.1869999999999</v>
      </c>
      <c r="AI26" s="91">
        <v>7688.4984000000004</v>
      </c>
      <c r="AJ26" s="91">
        <v>7700.8098</v>
      </c>
      <c r="AK26" s="91">
        <v>7713.1212999999998</v>
      </c>
      <c r="AL26" s="91">
        <v>7644.3824000000004</v>
      </c>
    </row>
    <row r="27" spans="1:38" ht="18" customHeight="1">
      <c r="A27" s="90" t="s">
        <v>377</v>
      </c>
      <c r="B27" s="90" t="s">
        <v>427</v>
      </c>
      <c r="D27" s="90" t="s">
        <v>381</v>
      </c>
      <c r="E27" s="90" t="s">
        <v>426</v>
      </c>
      <c r="F27" s="90" t="s">
        <v>379</v>
      </c>
      <c r="G27" s="95">
        <v>1605.8498</v>
      </c>
      <c r="H27" s="95">
        <v>1617.828</v>
      </c>
      <c r="I27" s="95">
        <v>1625.7659000000001</v>
      </c>
      <c r="J27" s="95">
        <v>1632.5654999999999</v>
      </c>
      <c r="K27" s="95">
        <v>1635.8182999999999</v>
      </c>
      <c r="L27" s="95">
        <v>1638.8035</v>
      </c>
      <c r="M27" s="95">
        <v>1641.8371999999999</v>
      </c>
      <c r="N27" s="95">
        <v>1645.3145</v>
      </c>
      <c r="O27" s="95">
        <v>1649.3068000000001</v>
      </c>
      <c r="P27" s="95">
        <v>1654.5165</v>
      </c>
      <c r="Q27" s="95">
        <v>1660.7861</v>
      </c>
      <c r="R27" s="95">
        <v>1666</v>
      </c>
      <c r="S27" s="95">
        <v>1672.8912</v>
      </c>
      <c r="T27" s="95">
        <v>1679.6693</v>
      </c>
      <c r="U27" s="95">
        <v>1685.7745</v>
      </c>
      <c r="V27" s="95">
        <v>1696</v>
      </c>
      <c r="W27" s="95">
        <v>1706</v>
      </c>
      <c r="X27" s="95">
        <v>1718</v>
      </c>
      <c r="Y27" s="95">
        <v>1729</v>
      </c>
      <c r="Z27" s="95">
        <v>1738.72</v>
      </c>
      <c r="AA27" s="91">
        <v>1744.78</v>
      </c>
      <c r="AB27" s="91">
        <v>1738.18</v>
      </c>
      <c r="AC27" s="91">
        <v>1741.55</v>
      </c>
      <c r="AD27" s="91">
        <v>1744.2829999999999</v>
      </c>
      <c r="AE27" s="91">
        <v>1747.02</v>
      </c>
      <c r="AF27" s="91">
        <v>1749.76</v>
      </c>
      <c r="AG27" s="91">
        <v>1753.23</v>
      </c>
      <c r="AH27" s="91">
        <v>1757.2</v>
      </c>
      <c r="AI27" s="91">
        <v>1760</v>
      </c>
      <c r="AJ27" s="91">
        <v>1763.4259999999999</v>
      </c>
      <c r="AK27" s="91" t="s">
        <v>385</v>
      </c>
      <c r="AL27" s="91" t="s">
        <v>385</v>
      </c>
    </row>
    <row r="28" spans="1:38" ht="18" customHeight="1">
      <c r="A28" s="90" t="s">
        <v>377</v>
      </c>
      <c r="B28" s="90" t="s">
        <v>429</v>
      </c>
      <c r="D28" s="90" t="s">
        <v>381</v>
      </c>
      <c r="E28" s="90" t="s">
        <v>428</v>
      </c>
      <c r="F28" s="90" t="s">
        <v>379</v>
      </c>
      <c r="G28" s="95" t="s">
        <v>385</v>
      </c>
      <c r="H28" s="95" t="s">
        <v>385</v>
      </c>
      <c r="I28" s="95" t="s">
        <v>385</v>
      </c>
      <c r="J28" s="95" t="s">
        <v>385</v>
      </c>
      <c r="K28" s="95" t="s">
        <v>385</v>
      </c>
      <c r="L28" s="95" t="s">
        <v>385</v>
      </c>
      <c r="M28" s="95" t="s">
        <v>385</v>
      </c>
      <c r="N28" s="95">
        <v>654.41200000000003</v>
      </c>
      <c r="O28" s="95">
        <v>659.94500000000005</v>
      </c>
      <c r="P28" s="95">
        <v>665.99699999999996</v>
      </c>
      <c r="Q28" s="95">
        <v>693.45299999999997</v>
      </c>
      <c r="R28" s="95">
        <v>699.97500000000002</v>
      </c>
      <c r="S28" s="95">
        <v>707.11500000000001</v>
      </c>
      <c r="T28" s="95">
        <v>713.471</v>
      </c>
      <c r="U28" s="95">
        <v>720.18399999999997</v>
      </c>
      <c r="V28" s="95">
        <v>727.40599999999995</v>
      </c>
      <c r="W28" s="95">
        <v>734.48800000000006</v>
      </c>
      <c r="X28" s="95">
        <v>742.51800000000003</v>
      </c>
      <c r="Y28" s="95">
        <v>752.01700000000005</v>
      </c>
      <c r="Z28" s="95">
        <v>760.09</v>
      </c>
      <c r="AA28" s="91">
        <v>766.17700000000002</v>
      </c>
      <c r="AB28" s="91">
        <v>766.34900000000005</v>
      </c>
      <c r="AC28" s="91">
        <v>766.52099999999996</v>
      </c>
      <c r="AD28" s="91">
        <v>766.69299999999998</v>
      </c>
      <c r="AE28" s="91">
        <v>766.86500000000001</v>
      </c>
      <c r="AF28" s="91">
        <v>768.91099999999994</v>
      </c>
      <c r="AG28" s="91">
        <v>770.95699999999999</v>
      </c>
      <c r="AH28" s="91">
        <v>773.00300000000004</v>
      </c>
      <c r="AI28" s="91">
        <v>776.67430000000002</v>
      </c>
      <c r="AJ28" s="91">
        <v>780.34569999999997</v>
      </c>
      <c r="AK28" s="91">
        <v>784.01700000000005</v>
      </c>
      <c r="AL28" s="91">
        <v>787.65099999999995</v>
      </c>
    </row>
    <row r="29" spans="1:38" ht="18" customHeight="1">
      <c r="A29" s="90" t="s">
        <v>377</v>
      </c>
      <c r="B29" s="90" t="s">
        <v>431</v>
      </c>
      <c r="D29" s="90" t="s">
        <v>381</v>
      </c>
      <c r="E29" s="90" t="s">
        <v>430</v>
      </c>
      <c r="F29" s="90" t="s">
        <v>379</v>
      </c>
      <c r="G29" s="95">
        <v>11298.509</v>
      </c>
      <c r="H29" s="95">
        <v>11414.8421</v>
      </c>
      <c r="I29" s="95">
        <v>11532.373</v>
      </c>
      <c r="J29" s="95">
        <v>11651.114100000001</v>
      </c>
      <c r="K29" s="95">
        <v>11771.0777</v>
      </c>
      <c r="L29" s="95">
        <v>11892.276599999999</v>
      </c>
      <c r="M29" s="95">
        <v>12014.7233</v>
      </c>
      <c r="N29" s="95">
        <v>12138.4308</v>
      </c>
      <c r="O29" s="95">
        <v>12263.412</v>
      </c>
      <c r="P29" s="95">
        <v>12532.1998</v>
      </c>
      <c r="Q29" s="95">
        <v>13038.6306</v>
      </c>
      <c r="R29" s="95">
        <v>13492.8611</v>
      </c>
      <c r="S29" s="95">
        <v>13939.853800000001</v>
      </c>
      <c r="T29" s="95">
        <v>14493.440399999999</v>
      </c>
      <c r="U29" s="95">
        <v>14904.134099999999</v>
      </c>
      <c r="V29" s="95">
        <v>15327.1</v>
      </c>
      <c r="W29" s="95">
        <v>16095.1679</v>
      </c>
      <c r="X29" s="95">
        <v>16600.379300000001</v>
      </c>
      <c r="Y29" s="95">
        <v>17005.970399999998</v>
      </c>
      <c r="Z29" s="95">
        <v>17362.930199999999</v>
      </c>
      <c r="AA29" s="91">
        <v>17626.452799999999</v>
      </c>
      <c r="AB29" s="91">
        <v>17819.2775</v>
      </c>
      <c r="AC29" s="91">
        <v>18054.3109</v>
      </c>
      <c r="AD29" s="91">
        <v>18217.3</v>
      </c>
      <c r="AE29" s="91">
        <v>18303.099999999999</v>
      </c>
      <c r="AF29" s="91">
        <v>18346.2</v>
      </c>
      <c r="AG29" s="91">
        <v>18406.099999999999</v>
      </c>
      <c r="AH29" s="91">
        <v>18472.8</v>
      </c>
      <c r="AI29" s="91">
        <v>18535.900000000001</v>
      </c>
      <c r="AJ29" s="91">
        <v>18625.7</v>
      </c>
      <c r="AK29" s="91">
        <v>18754.8</v>
      </c>
      <c r="AL29" s="91" t="s">
        <v>385</v>
      </c>
    </row>
    <row r="30" spans="1:38" ht="18" customHeight="1">
      <c r="A30" s="90" t="s">
        <v>377</v>
      </c>
      <c r="B30" s="90" t="s">
        <v>432</v>
      </c>
      <c r="D30" s="90" t="s">
        <v>381</v>
      </c>
      <c r="E30" s="90" t="s">
        <v>396</v>
      </c>
      <c r="F30" s="90" t="s">
        <v>379</v>
      </c>
      <c r="G30" s="95">
        <v>3962</v>
      </c>
      <c r="H30" s="95">
        <v>4102</v>
      </c>
      <c r="I30" s="95">
        <v>4145</v>
      </c>
      <c r="J30" s="95">
        <v>4151</v>
      </c>
      <c r="K30" s="95">
        <v>4174</v>
      </c>
      <c r="L30" s="95">
        <v>4198</v>
      </c>
      <c r="M30" s="95">
        <v>4153</v>
      </c>
      <c r="N30" s="95">
        <v>4168</v>
      </c>
      <c r="O30" s="95">
        <v>4129</v>
      </c>
      <c r="P30" s="95">
        <v>4163</v>
      </c>
      <c r="Q30" s="95">
        <v>4199</v>
      </c>
      <c r="R30" s="95">
        <v>4129</v>
      </c>
      <c r="S30" s="95">
        <v>4156</v>
      </c>
      <c r="T30" s="95">
        <v>4214</v>
      </c>
      <c r="U30" s="95">
        <v>4139</v>
      </c>
      <c r="V30" s="95">
        <v>4255.2074000000002</v>
      </c>
      <c r="W30" s="95">
        <v>4267.9723999999997</v>
      </c>
      <c r="X30" s="95">
        <v>4236.6728999999996</v>
      </c>
      <c r="Y30" s="95">
        <v>4247.1994000000004</v>
      </c>
      <c r="Z30" s="95">
        <v>4272.3915999999999</v>
      </c>
      <c r="AA30" s="91">
        <v>4431</v>
      </c>
      <c r="AB30" s="91">
        <v>4395.5929999999998</v>
      </c>
      <c r="AC30" s="91">
        <v>4463</v>
      </c>
      <c r="AD30" s="91">
        <v>4439.7979999999998</v>
      </c>
      <c r="AE30" s="91">
        <v>4389.8</v>
      </c>
      <c r="AF30" s="91">
        <v>4427.7269999999999</v>
      </c>
      <c r="AG30" s="91">
        <v>4643.1149999999998</v>
      </c>
      <c r="AH30" s="91">
        <v>4642.4110000000001</v>
      </c>
      <c r="AI30" s="91">
        <v>4684.7309999999998</v>
      </c>
      <c r="AJ30" s="91">
        <v>4800.6859999999997</v>
      </c>
      <c r="AK30" s="91">
        <v>4849.0969999999998</v>
      </c>
      <c r="AL30" s="91">
        <v>4904.1049999999996</v>
      </c>
    </row>
    <row r="31" spans="1:38" ht="18" customHeight="1">
      <c r="A31" s="90" t="s">
        <v>377</v>
      </c>
      <c r="B31" s="90" t="s">
        <v>386</v>
      </c>
      <c r="D31" s="90" t="s">
        <v>381</v>
      </c>
      <c r="E31" s="90" t="s">
        <v>433</v>
      </c>
      <c r="F31" s="90" t="s">
        <v>379</v>
      </c>
      <c r="G31" s="95">
        <v>22805.67</v>
      </c>
      <c r="H31" s="95">
        <v>22845.439999999999</v>
      </c>
      <c r="I31" s="95">
        <v>23056.9</v>
      </c>
      <c r="J31" s="95">
        <v>23237.32</v>
      </c>
      <c r="K31" s="95">
        <v>23421.62</v>
      </c>
      <c r="L31" s="95">
        <v>23605.919999999998</v>
      </c>
      <c r="M31" s="95">
        <v>23802.83</v>
      </c>
      <c r="N31" s="95">
        <v>23989.07</v>
      </c>
      <c r="O31" s="95">
        <v>24174.34</v>
      </c>
      <c r="P31" s="95">
        <v>24351.85</v>
      </c>
      <c r="Q31" s="95">
        <v>24559.43</v>
      </c>
      <c r="R31" s="95">
        <v>24703.96</v>
      </c>
      <c r="S31" s="95">
        <v>24866.92</v>
      </c>
      <c r="T31" s="95">
        <v>25059.95</v>
      </c>
      <c r="U31" s="95">
        <v>25971.686600000001</v>
      </c>
      <c r="V31" s="95">
        <v>26216.197199999999</v>
      </c>
      <c r="W31" s="95">
        <v>26465.619600000002</v>
      </c>
      <c r="X31" s="95">
        <v>26723.810399999998</v>
      </c>
      <c r="Y31" s="95">
        <v>27002.068500000001</v>
      </c>
      <c r="Z31" s="95">
        <v>27228.1944</v>
      </c>
      <c r="AA31" s="91">
        <v>27407.9241</v>
      </c>
      <c r="AB31" s="91">
        <v>27578.512999999999</v>
      </c>
      <c r="AC31" s="91">
        <v>27735.9768</v>
      </c>
      <c r="AD31" s="91">
        <v>27879.848999999998</v>
      </c>
      <c r="AE31" s="91">
        <v>28039.689900000001</v>
      </c>
      <c r="AF31" s="91">
        <v>28266.306100000002</v>
      </c>
      <c r="AG31" s="91">
        <v>28486.677</v>
      </c>
      <c r="AH31" s="91">
        <v>28491.629499999999</v>
      </c>
      <c r="AI31" s="91">
        <v>28734.28</v>
      </c>
      <c r="AJ31" s="91">
        <v>28979.168600000001</v>
      </c>
      <c r="AK31" s="91">
        <v>29187.2075</v>
      </c>
      <c r="AL31" s="91" t="s">
        <v>385</v>
      </c>
    </row>
    <row r="32" spans="1:38" ht="18" customHeight="1">
      <c r="A32" s="90" t="s">
        <v>377</v>
      </c>
      <c r="B32" s="90" t="s">
        <v>435</v>
      </c>
      <c r="C32" s="90" t="s">
        <v>436</v>
      </c>
      <c r="D32" s="90" t="s">
        <v>381</v>
      </c>
      <c r="E32" s="90" t="s">
        <v>434</v>
      </c>
      <c r="F32" s="90" t="s">
        <v>379</v>
      </c>
      <c r="G32" s="95">
        <v>1751</v>
      </c>
      <c r="H32" s="95">
        <v>1772.511</v>
      </c>
      <c r="I32" s="95">
        <v>1789.9649999999999</v>
      </c>
      <c r="J32" s="95">
        <v>1805.2170000000001</v>
      </c>
      <c r="K32" s="95">
        <v>1822.6020000000001</v>
      </c>
      <c r="L32" s="95">
        <v>1841.6610000000001</v>
      </c>
      <c r="M32" s="95">
        <v>1859.0509999999999</v>
      </c>
      <c r="N32" s="95">
        <v>1877.4670000000001</v>
      </c>
      <c r="O32" s="95">
        <v>1897.64</v>
      </c>
      <c r="P32" s="95">
        <v>1916.8119999999999</v>
      </c>
      <c r="Q32" s="95">
        <v>1939.827</v>
      </c>
      <c r="R32" s="95">
        <v>1961.548</v>
      </c>
      <c r="S32" s="95">
        <v>1982.404</v>
      </c>
      <c r="T32" s="95">
        <v>1984.6973</v>
      </c>
      <c r="U32" s="95">
        <v>1997.2303999999999</v>
      </c>
      <c r="V32" s="95">
        <v>2010.9939999999999</v>
      </c>
      <c r="W32" s="95">
        <v>2036.8889999999999</v>
      </c>
      <c r="X32" s="95">
        <v>2064.84</v>
      </c>
      <c r="Y32" s="95">
        <v>2104.5300000000002</v>
      </c>
      <c r="Z32" s="95">
        <v>2142.6370000000002</v>
      </c>
      <c r="AA32" s="91">
        <v>2170.893</v>
      </c>
      <c r="AB32" s="91">
        <v>2201.7869999999998</v>
      </c>
      <c r="AC32" s="91">
        <v>2226.0459999999998</v>
      </c>
      <c r="AD32" s="91">
        <v>2258.7939999999999</v>
      </c>
      <c r="AE32" s="91">
        <v>2286.4450000000002</v>
      </c>
      <c r="AF32" s="91">
        <v>2308.4180000000001</v>
      </c>
      <c r="AG32" s="91">
        <v>2337.9839999999999</v>
      </c>
      <c r="AH32" s="91">
        <v>2366.4459999999999</v>
      </c>
      <c r="AI32" s="91">
        <v>2397.4340000000002</v>
      </c>
      <c r="AJ32" s="91">
        <v>2426.4670000000001</v>
      </c>
      <c r="AK32" s="91">
        <v>2459.14</v>
      </c>
      <c r="AL32" s="91" t="s">
        <v>385</v>
      </c>
    </row>
    <row r="33" spans="1:38" ht="18" customHeight="1">
      <c r="A33" s="90" t="s">
        <v>377</v>
      </c>
      <c r="B33" s="90" t="s">
        <v>438</v>
      </c>
      <c r="C33" s="90" t="s">
        <v>439</v>
      </c>
      <c r="D33" s="90" t="s">
        <v>381</v>
      </c>
      <c r="E33" s="90" t="s">
        <v>437</v>
      </c>
      <c r="F33" s="90" t="s">
        <v>379</v>
      </c>
      <c r="G33" s="95" t="s">
        <v>385</v>
      </c>
      <c r="H33" s="95" t="s">
        <v>385</v>
      </c>
      <c r="I33" s="95" t="s">
        <v>385</v>
      </c>
      <c r="J33" s="95" t="s">
        <v>385</v>
      </c>
      <c r="K33" s="95" t="s">
        <v>385</v>
      </c>
      <c r="L33" s="95" t="s">
        <v>385</v>
      </c>
      <c r="M33" s="95" t="s">
        <v>385</v>
      </c>
      <c r="N33" s="95" t="s">
        <v>385</v>
      </c>
      <c r="O33" s="95" t="s">
        <v>385</v>
      </c>
      <c r="P33" s="95" t="s">
        <v>385</v>
      </c>
      <c r="Q33" s="95">
        <v>2437.3998000000001</v>
      </c>
      <c r="R33" s="95">
        <v>2446.5230000000001</v>
      </c>
      <c r="S33" s="95">
        <v>2455.6462000000001</v>
      </c>
      <c r="T33" s="95">
        <v>2452.0419000000002</v>
      </c>
      <c r="U33" s="95">
        <v>2448.4376999999999</v>
      </c>
      <c r="V33" s="95">
        <v>2444.8335000000002</v>
      </c>
      <c r="W33" s="95">
        <v>2441.2292000000002</v>
      </c>
      <c r="X33" s="95">
        <v>2437.625</v>
      </c>
      <c r="Y33" s="95">
        <v>2434.0207</v>
      </c>
      <c r="Z33" s="95">
        <v>2430.4164999999998</v>
      </c>
      <c r="AA33" s="91">
        <v>2426.8121999999998</v>
      </c>
      <c r="AB33" s="91">
        <v>2423.2080000000001</v>
      </c>
      <c r="AC33" s="91">
        <v>2419.6037999999999</v>
      </c>
      <c r="AD33" s="91">
        <v>2415.9994999999999</v>
      </c>
      <c r="AE33" s="91">
        <v>2412.3953000000001</v>
      </c>
      <c r="AF33" s="91">
        <v>2408.7910000000002</v>
      </c>
      <c r="AG33" s="91">
        <v>2405.1867999999999</v>
      </c>
      <c r="AH33" s="91">
        <v>2401.5825</v>
      </c>
      <c r="AI33" s="91">
        <v>2397.9783000000002</v>
      </c>
      <c r="AJ33" s="91">
        <v>2349.2948000000001</v>
      </c>
      <c r="AK33" s="91" t="s">
        <v>385</v>
      </c>
      <c r="AL33" s="91" t="s">
        <v>385</v>
      </c>
    </row>
    <row r="34" spans="1:38" ht="18" customHeight="1">
      <c r="A34" s="90" t="s">
        <v>377</v>
      </c>
      <c r="B34" s="90" t="s">
        <v>441</v>
      </c>
      <c r="D34" s="90" t="s">
        <v>381</v>
      </c>
      <c r="E34" s="90" t="s">
        <v>440</v>
      </c>
      <c r="F34" s="90" t="s">
        <v>379</v>
      </c>
      <c r="G34" s="95" t="s">
        <v>385</v>
      </c>
      <c r="H34" s="95" t="s">
        <v>385</v>
      </c>
      <c r="I34" s="95" t="s">
        <v>385</v>
      </c>
      <c r="J34" s="95" t="s">
        <v>385</v>
      </c>
      <c r="K34" s="95" t="s">
        <v>385</v>
      </c>
      <c r="L34" s="95" t="s">
        <v>385</v>
      </c>
      <c r="M34" s="95" t="s">
        <v>385</v>
      </c>
      <c r="N34" s="95" t="s">
        <v>385</v>
      </c>
      <c r="O34" s="95" t="s">
        <v>385</v>
      </c>
      <c r="P34" s="95" t="s">
        <v>385</v>
      </c>
      <c r="Q34" s="95">
        <v>3048.5650000000001</v>
      </c>
      <c r="R34" s="95">
        <v>3075.181</v>
      </c>
      <c r="S34" s="95">
        <v>3101.4720000000002</v>
      </c>
      <c r="T34" s="95">
        <v>3132.6089999999999</v>
      </c>
      <c r="U34" s="95">
        <v>3167.1489999999999</v>
      </c>
      <c r="V34" s="95">
        <v>3204.0320000000002</v>
      </c>
      <c r="W34" s="95">
        <v>3244.9490000000001</v>
      </c>
      <c r="X34" s="95">
        <v>3286.8040000000001</v>
      </c>
      <c r="Y34" s="95">
        <v>3328.2710000000002</v>
      </c>
      <c r="Z34" s="95">
        <v>3367.366</v>
      </c>
      <c r="AA34" s="91">
        <v>3408.0520000000001</v>
      </c>
      <c r="AB34" s="91">
        <v>3451.3919999999998</v>
      </c>
      <c r="AC34" s="91">
        <v>3513.9560000000001</v>
      </c>
      <c r="AD34" s="91">
        <v>3563.9679999999998</v>
      </c>
      <c r="AE34" s="91">
        <v>3605.3890000000001</v>
      </c>
      <c r="AF34" s="91">
        <v>3649.145</v>
      </c>
      <c r="AG34" s="91">
        <v>3703.4189999999999</v>
      </c>
      <c r="AH34" s="91">
        <v>3743.57</v>
      </c>
      <c r="AI34" s="91">
        <v>3784.23</v>
      </c>
      <c r="AJ34" s="91">
        <v>3801.6179999999999</v>
      </c>
      <c r="AK34" s="91" t="s">
        <v>385</v>
      </c>
      <c r="AL34" s="91" t="s">
        <v>385</v>
      </c>
    </row>
    <row r="35" spans="1:38" ht="18" customHeight="1">
      <c r="A35" s="90" t="s">
        <v>377</v>
      </c>
      <c r="B35" s="90" t="s">
        <v>443</v>
      </c>
      <c r="D35" s="90" t="s">
        <v>381</v>
      </c>
      <c r="E35" s="90" t="s">
        <v>442</v>
      </c>
      <c r="F35" s="90" t="s">
        <v>379</v>
      </c>
      <c r="G35" s="95">
        <v>170495.8174</v>
      </c>
      <c r="H35" s="95">
        <v>171829.82870000001</v>
      </c>
      <c r="I35" s="95">
        <v>173430.82939999999</v>
      </c>
      <c r="J35" s="95">
        <v>175017.09479999999</v>
      </c>
      <c r="K35" s="95">
        <v>176575.39540000001</v>
      </c>
      <c r="L35" s="95">
        <v>178406.60519999999</v>
      </c>
      <c r="M35" s="95">
        <v>179991.70980000001</v>
      </c>
      <c r="N35" s="95">
        <v>181810.32079999999</v>
      </c>
      <c r="O35" s="95">
        <v>183409.29010000001</v>
      </c>
      <c r="P35" s="95">
        <v>185304.4853</v>
      </c>
      <c r="Q35" s="95">
        <v>187832.91930000001</v>
      </c>
      <c r="R35" s="95">
        <v>189838.75510000001</v>
      </c>
      <c r="S35" s="95">
        <v>191477.52470000001</v>
      </c>
      <c r="T35" s="95">
        <v>193586.10019999999</v>
      </c>
      <c r="U35" s="95">
        <v>196442.53270000001</v>
      </c>
      <c r="V35" s="95">
        <v>198663.6972</v>
      </c>
      <c r="W35" s="95">
        <v>200906.38500000001</v>
      </c>
      <c r="X35" s="95">
        <v>202619.0876</v>
      </c>
      <c r="Y35" s="95">
        <v>204529.6874</v>
      </c>
      <c r="Z35" s="95">
        <v>206299.0858</v>
      </c>
      <c r="AA35" s="91">
        <v>208620.69579999999</v>
      </c>
      <c r="AB35" s="91">
        <v>208601.9767</v>
      </c>
      <c r="AC35" s="91">
        <v>210208.53709999999</v>
      </c>
      <c r="AD35" s="91">
        <v>211172.88190000001</v>
      </c>
      <c r="AE35" s="91">
        <v>212154.96969999999</v>
      </c>
      <c r="AF35" s="91">
        <v>213168.58410000001</v>
      </c>
      <c r="AG35" s="91">
        <v>214513.90330000001</v>
      </c>
      <c r="AH35" s="91">
        <v>215635.18859999999</v>
      </c>
      <c r="AI35" s="91">
        <v>216842.23980000001</v>
      </c>
      <c r="AJ35" s="92">
        <v>217843.88519999999</v>
      </c>
      <c r="AK35" s="91" t="s">
        <v>385</v>
      </c>
      <c r="AL35" s="91" t="s">
        <v>385</v>
      </c>
    </row>
    <row r="36" spans="1:38" ht="18" customHeight="1">
      <c r="A36" s="90" t="s">
        <v>377</v>
      </c>
      <c r="B36" s="90" t="s">
        <v>443</v>
      </c>
      <c r="D36" s="90" t="s">
        <v>381</v>
      </c>
      <c r="E36" s="90" t="s">
        <v>444</v>
      </c>
      <c r="F36" s="90" t="s">
        <v>379</v>
      </c>
      <c r="G36" s="95">
        <v>146210.65779999999</v>
      </c>
      <c r="H36" s="95">
        <v>147506.14989999999</v>
      </c>
      <c r="I36" s="95">
        <v>148882.3707</v>
      </c>
      <c r="J36" s="95">
        <v>150236.2464</v>
      </c>
      <c r="K36" s="95">
        <v>151540.40659999999</v>
      </c>
      <c r="L36" s="95">
        <v>153103.44279999999</v>
      </c>
      <c r="M36" s="95">
        <v>154378.23939999999</v>
      </c>
      <c r="N36" s="95">
        <v>155907.15969999999</v>
      </c>
      <c r="O36" s="95">
        <v>157225.61960000001</v>
      </c>
      <c r="P36" s="95">
        <v>158779.2512</v>
      </c>
      <c r="Q36" s="95">
        <v>160924.6893</v>
      </c>
      <c r="R36" s="95">
        <v>162615.79509999999</v>
      </c>
      <c r="S36" s="95">
        <v>164826.7047</v>
      </c>
      <c r="T36" s="95">
        <v>166815.15549999999</v>
      </c>
      <c r="U36" s="95">
        <v>168760.11600000001</v>
      </c>
      <c r="V36" s="95">
        <v>170682.6292</v>
      </c>
      <c r="W36" s="95">
        <v>172676.53140000001</v>
      </c>
      <c r="X36" s="95">
        <v>174155.69500000001</v>
      </c>
      <c r="Y36" s="95">
        <v>175856.80809999999</v>
      </c>
      <c r="Z36" s="95">
        <v>177476.76740000001</v>
      </c>
      <c r="AA36" s="91">
        <v>179714.90950000001</v>
      </c>
      <c r="AB36" s="91">
        <v>180058.76370000001</v>
      </c>
      <c r="AC36" s="91">
        <v>181634.66690000001</v>
      </c>
      <c r="AD36" s="91">
        <v>182613.86960000001</v>
      </c>
      <c r="AE36" s="91">
        <v>183595.63080000001</v>
      </c>
      <c r="AF36" s="91">
        <v>184546.8878</v>
      </c>
      <c r="AG36" s="91">
        <v>185809.30729999999</v>
      </c>
      <c r="AH36" s="91">
        <v>186829.6514</v>
      </c>
      <c r="AI36" s="91">
        <v>187946.81630000001</v>
      </c>
      <c r="AJ36" s="91">
        <v>189265.24290000001</v>
      </c>
      <c r="AK36" s="91">
        <v>190487.087</v>
      </c>
      <c r="AL36" s="91" t="s">
        <v>385</v>
      </c>
    </row>
    <row r="37" spans="1:38" ht="18" customHeight="1">
      <c r="A37" s="90" t="s">
        <v>445</v>
      </c>
      <c r="B37" s="90" t="s">
        <v>380</v>
      </c>
      <c r="D37" s="90" t="s">
        <v>446</v>
      </c>
      <c r="E37" s="90" t="s">
        <v>378</v>
      </c>
      <c r="F37" s="90" t="s">
        <v>163</v>
      </c>
      <c r="G37" s="95">
        <v>84.075299999999999</v>
      </c>
      <c r="H37" s="95">
        <v>84.546499999999995</v>
      </c>
      <c r="I37" s="95">
        <v>85.099299999999999</v>
      </c>
      <c r="J37" s="95">
        <v>85.536000000000001</v>
      </c>
      <c r="K37" s="95">
        <v>86.1</v>
      </c>
      <c r="L37" s="95">
        <v>87.4</v>
      </c>
      <c r="M37" s="95">
        <v>88.2</v>
      </c>
      <c r="N37" s="95">
        <v>88.8</v>
      </c>
      <c r="O37" s="95">
        <v>89.1</v>
      </c>
      <c r="P37" s="95">
        <v>89.9</v>
      </c>
      <c r="Q37" s="95">
        <v>90.6</v>
      </c>
      <c r="R37" s="95">
        <v>91.3</v>
      </c>
      <c r="S37" s="95">
        <v>91.8</v>
      </c>
      <c r="T37" s="95">
        <v>93.9</v>
      </c>
      <c r="U37" s="95">
        <v>96.400800000000004</v>
      </c>
      <c r="V37" s="95">
        <v>96.860900000000001</v>
      </c>
      <c r="W37" s="95">
        <v>97.417400000000001</v>
      </c>
      <c r="X37" s="95">
        <v>97.786199999999994</v>
      </c>
      <c r="Y37" s="95">
        <v>97.998800000000003</v>
      </c>
      <c r="Z37" s="95">
        <v>98.189800000000005</v>
      </c>
      <c r="AA37" s="91">
        <v>98.762500000000003</v>
      </c>
      <c r="AB37" s="91">
        <v>99.000200000000007</v>
      </c>
      <c r="AC37" s="91">
        <v>99.072599999999994</v>
      </c>
      <c r="AD37" s="91">
        <v>99.642899999999997</v>
      </c>
      <c r="AE37" s="91">
        <v>99.728899999999996</v>
      </c>
      <c r="AF37" s="91">
        <v>99.195499999999996</v>
      </c>
      <c r="AG37" s="91">
        <v>99.323099999999997</v>
      </c>
      <c r="AH37" s="91">
        <v>99.641000000000005</v>
      </c>
      <c r="AI37" s="91">
        <v>100.0565</v>
      </c>
      <c r="AJ37" s="91">
        <v>99.990899999999996</v>
      </c>
      <c r="AK37" s="91">
        <v>99.935100000000006</v>
      </c>
      <c r="AL37" s="91">
        <v>101.518</v>
      </c>
    </row>
    <row r="38" spans="1:38" ht="18" customHeight="1">
      <c r="A38" s="90" t="s">
        <v>445</v>
      </c>
      <c r="D38" s="90" t="s">
        <v>446</v>
      </c>
      <c r="E38" s="90" t="s">
        <v>382</v>
      </c>
      <c r="G38" s="95" t="s">
        <v>385</v>
      </c>
      <c r="H38" s="95">
        <v>86.29</v>
      </c>
      <c r="I38" s="95" t="s">
        <v>385</v>
      </c>
      <c r="J38" s="95" t="s">
        <v>385</v>
      </c>
      <c r="K38" s="95" t="s">
        <v>385</v>
      </c>
      <c r="L38" s="95" t="s">
        <v>385</v>
      </c>
      <c r="M38" s="95" t="s">
        <v>385</v>
      </c>
      <c r="N38" s="95" t="s">
        <v>385</v>
      </c>
      <c r="O38" s="95" t="s">
        <v>385</v>
      </c>
      <c r="P38" s="95" t="s">
        <v>385</v>
      </c>
      <c r="Q38" s="95" t="s">
        <v>385</v>
      </c>
      <c r="R38" s="95">
        <v>81.260000000000005</v>
      </c>
      <c r="S38" s="95" t="s">
        <v>385</v>
      </c>
      <c r="T38" s="95" t="s">
        <v>385</v>
      </c>
      <c r="U38" s="95" t="s">
        <v>385</v>
      </c>
      <c r="V38" s="95" t="s">
        <v>385</v>
      </c>
      <c r="W38" s="95" t="s">
        <v>385</v>
      </c>
      <c r="X38" s="95" t="s">
        <v>385</v>
      </c>
      <c r="Y38" s="95" t="s">
        <v>385</v>
      </c>
      <c r="Z38" s="95" t="s">
        <v>385</v>
      </c>
      <c r="AA38" s="91" t="s">
        <v>385</v>
      </c>
      <c r="AB38" s="91" t="s">
        <v>385</v>
      </c>
      <c r="AC38" s="91" t="s">
        <v>385</v>
      </c>
      <c r="AD38" s="91" t="s">
        <v>385</v>
      </c>
      <c r="AE38" s="91" t="s">
        <v>385</v>
      </c>
      <c r="AF38" s="91" t="s">
        <v>385</v>
      </c>
      <c r="AG38" s="91" t="s">
        <v>385</v>
      </c>
      <c r="AH38" s="91" t="s">
        <v>385</v>
      </c>
      <c r="AI38" s="91" t="s">
        <v>385</v>
      </c>
      <c r="AJ38" s="91" t="s">
        <v>385</v>
      </c>
      <c r="AK38" s="91" t="s">
        <v>385</v>
      </c>
      <c r="AL38" s="91" t="s">
        <v>385</v>
      </c>
    </row>
    <row r="39" spans="1:38" ht="18" customHeight="1">
      <c r="A39" s="90" t="s">
        <v>445</v>
      </c>
      <c r="B39" s="90" t="s">
        <v>447</v>
      </c>
      <c r="D39" s="90" t="s">
        <v>446</v>
      </c>
      <c r="E39" s="90" t="s">
        <v>384</v>
      </c>
      <c r="F39" s="90" t="s">
        <v>163</v>
      </c>
      <c r="G39" s="95">
        <v>58.82</v>
      </c>
      <c r="H39" s="95">
        <v>58.88</v>
      </c>
      <c r="I39" s="95">
        <v>63.54</v>
      </c>
      <c r="J39" s="95">
        <v>63.75</v>
      </c>
      <c r="K39" s="95">
        <v>63.58</v>
      </c>
      <c r="L39" s="95">
        <v>63.66</v>
      </c>
      <c r="M39" s="95">
        <v>63.7</v>
      </c>
      <c r="N39" s="95">
        <v>63.75</v>
      </c>
      <c r="O39" s="95">
        <v>63.79</v>
      </c>
      <c r="P39" s="95">
        <v>63.85</v>
      </c>
      <c r="Q39" s="95">
        <v>63.91</v>
      </c>
      <c r="R39" s="95">
        <v>63.45</v>
      </c>
      <c r="S39" s="95">
        <v>63.5</v>
      </c>
      <c r="T39" s="95">
        <v>63.55</v>
      </c>
      <c r="U39" s="95">
        <v>63.6</v>
      </c>
      <c r="V39" s="95">
        <v>63.67</v>
      </c>
      <c r="W39" s="95">
        <v>63.74</v>
      </c>
      <c r="X39" s="95">
        <v>63.82</v>
      </c>
      <c r="Y39" s="95">
        <v>63.9</v>
      </c>
      <c r="Z39" s="95">
        <v>63.945999999999998</v>
      </c>
      <c r="AA39" s="91">
        <v>63.999099999999999</v>
      </c>
      <c r="AB39" s="91">
        <v>72.75</v>
      </c>
      <c r="AC39" s="91">
        <v>73.070999999999998</v>
      </c>
      <c r="AD39" s="91">
        <v>73.098299999999995</v>
      </c>
      <c r="AE39" s="91">
        <v>73.13</v>
      </c>
      <c r="AF39" s="91">
        <v>73.172300000000007</v>
      </c>
      <c r="AG39" s="91">
        <v>73.197500000000005</v>
      </c>
      <c r="AH39" s="91">
        <v>73.2286</v>
      </c>
      <c r="AI39" s="91">
        <v>73.269300000000001</v>
      </c>
      <c r="AJ39" s="91">
        <v>73.328400000000002</v>
      </c>
      <c r="AK39" s="91">
        <v>73.407200000000003</v>
      </c>
      <c r="AL39" s="91" t="s">
        <v>385</v>
      </c>
    </row>
    <row r="40" spans="1:38" ht="18" customHeight="1">
      <c r="A40" s="90" t="s">
        <v>445</v>
      </c>
      <c r="B40" s="90" t="s">
        <v>388</v>
      </c>
      <c r="D40" s="90" t="s">
        <v>446</v>
      </c>
      <c r="E40" s="90" t="s">
        <v>387</v>
      </c>
      <c r="F40" s="90" t="s">
        <v>163</v>
      </c>
      <c r="G40" s="95">
        <v>70</v>
      </c>
      <c r="H40" s="95">
        <v>70</v>
      </c>
      <c r="I40" s="95">
        <v>70</v>
      </c>
      <c r="J40" s="95">
        <v>70</v>
      </c>
      <c r="K40" s="95">
        <v>70.481999999999999</v>
      </c>
      <c r="L40" s="95">
        <v>71.089600000000004</v>
      </c>
      <c r="M40" s="95">
        <v>69.860799999999998</v>
      </c>
      <c r="N40" s="95">
        <v>70.2059</v>
      </c>
      <c r="O40" s="95">
        <v>70.870699999999999</v>
      </c>
      <c r="P40" s="95">
        <v>70.485299999999995</v>
      </c>
      <c r="Q40" s="95">
        <v>71.610399999999998</v>
      </c>
      <c r="R40" s="95">
        <v>74.400000000000006</v>
      </c>
      <c r="S40" s="95">
        <v>75.099999999999994</v>
      </c>
      <c r="T40" s="95">
        <v>75.8</v>
      </c>
      <c r="U40" s="95">
        <v>76.5</v>
      </c>
      <c r="V40" s="95">
        <v>77.2</v>
      </c>
      <c r="W40" s="95">
        <v>77.900000000000006</v>
      </c>
      <c r="X40" s="95">
        <v>78.599999999999994</v>
      </c>
      <c r="Y40" s="95">
        <v>79.3</v>
      </c>
      <c r="Z40" s="95">
        <v>80</v>
      </c>
      <c r="AA40" s="91">
        <v>80.7</v>
      </c>
      <c r="AB40" s="91">
        <v>80.900000000000006</v>
      </c>
      <c r="AC40" s="91">
        <v>81.599999999999994</v>
      </c>
      <c r="AD40" s="91">
        <v>82.3</v>
      </c>
      <c r="AE40" s="91">
        <v>83</v>
      </c>
      <c r="AF40" s="91">
        <v>83.7</v>
      </c>
      <c r="AG40" s="91">
        <v>84.4</v>
      </c>
      <c r="AH40" s="91">
        <v>85.1</v>
      </c>
      <c r="AI40" s="91">
        <v>85.8</v>
      </c>
      <c r="AJ40" s="91">
        <v>86.5</v>
      </c>
      <c r="AK40" s="91">
        <v>87.2</v>
      </c>
      <c r="AL40" s="91">
        <v>87.9</v>
      </c>
    </row>
    <row r="41" spans="1:38" ht="18" customHeight="1">
      <c r="A41" s="90" t="s">
        <v>445</v>
      </c>
      <c r="B41" s="90" t="s">
        <v>390</v>
      </c>
      <c r="D41" s="90" t="s">
        <v>446</v>
      </c>
      <c r="E41" s="90" t="s">
        <v>389</v>
      </c>
      <c r="F41" s="90" t="s">
        <v>163</v>
      </c>
      <c r="G41" s="95" t="s">
        <v>385</v>
      </c>
      <c r="H41" s="95" t="s">
        <v>385</v>
      </c>
      <c r="I41" s="95" t="s">
        <v>385</v>
      </c>
      <c r="J41" s="95" t="s">
        <v>385</v>
      </c>
      <c r="K41" s="95" t="s">
        <v>385</v>
      </c>
      <c r="L41" s="95">
        <v>125</v>
      </c>
      <c r="M41" s="95">
        <v>127.3558</v>
      </c>
      <c r="N41" s="95">
        <v>129.43289999999999</v>
      </c>
      <c r="O41" s="95">
        <v>131.0761</v>
      </c>
      <c r="P41" s="95">
        <v>132.77260000000001</v>
      </c>
      <c r="Q41" s="95">
        <v>134.02670000000001</v>
      </c>
      <c r="R41" s="95">
        <v>135.5574</v>
      </c>
      <c r="S41" s="95">
        <v>137.09129999999999</v>
      </c>
      <c r="T41" s="95">
        <v>138.34819999999999</v>
      </c>
      <c r="U41" s="95">
        <v>139.40010000000001</v>
      </c>
      <c r="V41" s="95">
        <v>140.26849999999999</v>
      </c>
      <c r="W41" s="95">
        <v>140.80449999999999</v>
      </c>
      <c r="X41" s="95">
        <v>141.44839999999999</v>
      </c>
      <c r="Y41" s="95">
        <v>142.02369999999999</v>
      </c>
      <c r="Z41" s="95">
        <v>142.6567</v>
      </c>
      <c r="AA41" s="91">
        <v>143.36269999999999</v>
      </c>
      <c r="AB41" s="91">
        <v>144.2527</v>
      </c>
      <c r="AC41" s="91">
        <v>144.81530000000001</v>
      </c>
      <c r="AD41" s="91">
        <v>145.38419999999999</v>
      </c>
      <c r="AE41" s="91">
        <v>145.6277</v>
      </c>
      <c r="AF41" s="91">
        <v>146.02180000000001</v>
      </c>
      <c r="AG41" s="91">
        <v>146.6465</v>
      </c>
      <c r="AH41" s="91">
        <v>147.55459999999999</v>
      </c>
      <c r="AI41" s="91">
        <v>148.37909999999999</v>
      </c>
      <c r="AJ41" s="91">
        <v>149.4076</v>
      </c>
      <c r="AK41" s="91">
        <v>150.2544</v>
      </c>
      <c r="AL41" s="91" t="s">
        <v>385</v>
      </c>
    </row>
    <row r="42" spans="1:38" ht="18" customHeight="1">
      <c r="A42" s="90" t="s">
        <v>445</v>
      </c>
      <c r="B42" s="90" t="s">
        <v>448</v>
      </c>
      <c r="D42" s="90" t="s">
        <v>446</v>
      </c>
      <c r="E42" s="90" t="s">
        <v>391</v>
      </c>
      <c r="F42" s="90" t="s">
        <v>163</v>
      </c>
      <c r="G42" s="95">
        <v>61.003799999999998</v>
      </c>
      <c r="H42" s="95">
        <v>62.170200000000001</v>
      </c>
      <c r="I42" s="95">
        <v>63.320300000000003</v>
      </c>
      <c r="J42" s="95">
        <v>64.453900000000004</v>
      </c>
      <c r="K42" s="95">
        <v>65.571200000000005</v>
      </c>
      <c r="L42" s="95">
        <v>66.683000000000007</v>
      </c>
      <c r="M42" s="95">
        <v>67.764499999999998</v>
      </c>
      <c r="N42" s="95">
        <v>68.829400000000007</v>
      </c>
      <c r="O42" s="95">
        <v>69.877799999999993</v>
      </c>
      <c r="P42" s="95">
        <v>70.909700000000001</v>
      </c>
      <c r="Q42" s="95">
        <v>71.9251</v>
      </c>
      <c r="R42" s="95">
        <v>71.861999999999995</v>
      </c>
      <c r="S42" s="95">
        <v>71.797399999999996</v>
      </c>
      <c r="T42" s="95">
        <v>71.728800000000007</v>
      </c>
      <c r="U42" s="95">
        <v>71.656000000000006</v>
      </c>
      <c r="V42" s="95">
        <v>75.8</v>
      </c>
      <c r="W42" s="95">
        <v>76</v>
      </c>
      <c r="X42" s="95">
        <v>76.05</v>
      </c>
      <c r="Y42" s="95">
        <v>76.599999999999994</v>
      </c>
      <c r="Z42" s="95">
        <v>77.28</v>
      </c>
      <c r="AA42" s="91">
        <v>77.414000000000001</v>
      </c>
      <c r="AB42" s="91">
        <v>76.857900000000001</v>
      </c>
      <c r="AC42" s="91">
        <v>77.652000000000001</v>
      </c>
      <c r="AD42" s="91">
        <v>78.227000000000004</v>
      </c>
      <c r="AE42" s="91">
        <v>78.802000000000007</v>
      </c>
      <c r="AF42" s="91">
        <v>79.376999999999995</v>
      </c>
      <c r="AG42" s="91">
        <v>80.3309</v>
      </c>
      <c r="AH42" s="91">
        <v>80.073700000000002</v>
      </c>
      <c r="AI42" s="91">
        <v>80.400000000000006</v>
      </c>
      <c r="AJ42" s="91">
        <v>80.748400000000004</v>
      </c>
      <c r="AK42" s="91">
        <v>81.029600000000002</v>
      </c>
      <c r="AL42" s="91">
        <v>81.28</v>
      </c>
    </row>
    <row r="43" spans="1:38" ht="18" customHeight="1">
      <c r="A43" s="90" t="s">
        <v>445</v>
      </c>
      <c r="B43" s="90" t="s">
        <v>394</v>
      </c>
      <c r="D43" s="90" t="s">
        <v>446</v>
      </c>
      <c r="E43" s="90" t="s">
        <v>393</v>
      </c>
      <c r="F43" s="90" t="s">
        <v>163</v>
      </c>
      <c r="G43" s="95">
        <v>107</v>
      </c>
      <c r="H43" s="95">
        <v>106.8</v>
      </c>
      <c r="I43" s="95">
        <v>106.9</v>
      </c>
      <c r="J43" s="95">
        <v>107</v>
      </c>
      <c r="K43" s="95">
        <v>107</v>
      </c>
      <c r="L43" s="95">
        <v>107.4</v>
      </c>
      <c r="M43" s="95">
        <v>107.6</v>
      </c>
      <c r="N43" s="95">
        <v>107.9</v>
      </c>
      <c r="O43" s="95">
        <v>108.2</v>
      </c>
      <c r="P43" s="95">
        <v>108.5</v>
      </c>
      <c r="Q43" s="95">
        <v>108.8</v>
      </c>
      <c r="R43" s="95">
        <v>108.9</v>
      </c>
      <c r="S43" s="95">
        <v>108.9</v>
      </c>
      <c r="T43" s="95">
        <v>109.3</v>
      </c>
      <c r="U43" s="95">
        <v>109.5</v>
      </c>
      <c r="V43" s="95">
        <v>109.8479</v>
      </c>
      <c r="W43" s="95">
        <v>110.0552</v>
      </c>
      <c r="X43" s="95">
        <v>110.5724</v>
      </c>
      <c r="Y43" s="95">
        <v>110.9511</v>
      </c>
      <c r="Z43" s="95">
        <v>111.5012</v>
      </c>
      <c r="AA43" s="91">
        <v>111.4269</v>
      </c>
      <c r="AB43" s="91">
        <v>117.30880000000001</v>
      </c>
      <c r="AC43" s="91">
        <v>117.57470000000001</v>
      </c>
      <c r="AD43" s="91">
        <v>117.8527</v>
      </c>
      <c r="AE43" s="91">
        <v>118.04640000000001</v>
      </c>
      <c r="AF43" s="91">
        <v>118.35080000000001</v>
      </c>
      <c r="AG43" s="91">
        <v>118.6084</v>
      </c>
      <c r="AH43" s="91">
        <v>118.80840000000001</v>
      </c>
      <c r="AI43" s="91">
        <v>118.4042</v>
      </c>
      <c r="AJ43" s="91">
        <v>118.4543</v>
      </c>
      <c r="AK43" s="91">
        <v>118.6027</v>
      </c>
      <c r="AL43" s="91">
        <v>118.673</v>
      </c>
    </row>
    <row r="44" spans="1:38" ht="18" customHeight="1">
      <c r="A44" s="90" t="s">
        <v>445</v>
      </c>
      <c r="B44" s="90" t="s">
        <v>396</v>
      </c>
      <c r="D44" s="90" t="s">
        <v>446</v>
      </c>
      <c r="E44" s="90" t="s">
        <v>395</v>
      </c>
      <c r="F44" s="90" t="s">
        <v>163</v>
      </c>
      <c r="G44" s="95" t="s">
        <v>385</v>
      </c>
      <c r="H44" s="95" t="s">
        <v>385</v>
      </c>
      <c r="I44" s="95" t="s">
        <v>385</v>
      </c>
      <c r="J44" s="95" t="s">
        <v>385</v>
      </c>
      <c r="K44" s="95">
        <v>58.542099999999998</v>
      </c>
      <c r="L44" s="95">
        <v>58.557499999999997</v>
      </c>
      <c r="M44" s="95">
        <v>58.6218</v>
      </c>
      <c r="N44" s="95">
        <v>58.726599999999998</v>
      </c>
      <c r="O44" s="95">
        <v>58.853900000000003</v>
      </c>
      <c r="P44" s="95">
        <v>58.929699999999997</v>
      </c>
      <c r="Q44" s="95">
        <v>60.022500000000001</v>
      </c>
      <c r="R44" s="95">
        <v>60.073999999999998</v>
      </c>
      <c r="S44" s="95">
        <v>60.128500000000003</v>
      </c>
      <c r="T44" s="95">
        <v>60.198799999999999</v>
      </c>
      <c r="U44" s="95">
        <v>60.309899999999999</v>
      </c>
      <c r="V44" s="95">
        <v>60.457700000000003</v>
      </c>
      <c r="W44" s="95">
        <v>60.590699999999998</v>
      </c>
      <c r="X44" s="95">
        <v>60.7333</v>
      </c>
      <c r="Y44" s="95">
        <v>60.942300000000003</v>
      </c>
      <c r="Z44" s="95">
        <v>61.152999999999999</v>
      </c>
      <c r="AA44" s="91">
        <v>61.337200000000003</v>
      </c>
      <c r="AB44" s="91">
        <v>61.472799999999999</v>
      </c>
      <c r="AC44" s="91">
        <v>61.6145</v>
      </c>
      <c r="AD44" s="91">
        <v>61.540199999999999</v>
      </c>
      <c r="AE44" s="91">
        <v>62.2</v>
      </c>
      <c r="AF44" s="91">
        <v>62.215899999999998</v>
      </c>
      <c r="AG44" s="91">
        <v>62.217500000000001</v>
      </c>
      <c r="AH44" s="91">
        <v>62.302199999999999</v>
      </c>
      <c r="AI44" s="91">
        <v>61.509300000000003</v>
      </c>
      <c r="AJ44" s="91">
        <v>62.4</v>
      </c>
      <c r="AK44" s="91">
        <v>63.5</v>
      </c>
      <c r="AL44" s="91">
        <v>63.6</v>
      </c>
    </row>
    <row r="45" spans="1:38" ht="18" customHeight="1">
      <c r="A45" s="90" t="s">
        <v>445</v>
      </c>
      <c r="B45" s="90" t="s">
        <v>398</v>
      </c>
      <c r="D45" s="90" t="s">
        <v>446</v>
      </c>
      <c r="E45" s="90" t="s">
        <v>397</v>
      </c>
      <c r="F45" s="90" t="s">
        <v>163</v>
      </c>
      <c r="G45" s="95">
        <v>74.8</v>
      </c>
      <c r="H45" s="95">
        <v>75</v>
      </c>
      <c r="I45" s="95">
        <v>75.400000000000006</v>
      </c>
      <c r="J45" s="95">
        <v>75.7</v>
      </c>
      <c r="K45" s="95">
        <v>75.900000000000006</v>
      </c>
      <c r="L45" s="95">
        <v>93.586699999999993</v>
      </c>
      <c r="M45" s="95">
        <v>93.755799999999994</v>
      </c>
      <c r="N45" s="95">
        <v>95.090599999999995</v>
      </c>
      <c r="O45" s="95">
        <v>95.312100000000001</v>
      </c>
      <c r="P45" s="95">
        <v>96.191199999999995</v>
      </c>
      <c r="Q45" s="95">
        <v>95.768799999999999</v>
      </c>
      <c r="R45" s="95">
        <v>95.957999999999998</v>
      </c>
      <c r="S45" s="95">
        <v>95.983400000000003</v>
      </c>
      <c r="T45" s="95">
        <v>96.294600000000003</v>
      </c>
      <c r="U45" s="95">
        <v>96.6785</v>
      </c>
      <c r="V45" s="95">
        <v>98.089500000000001</v>
      </c>
      <c r="W45" s="95">
        <v>98.648499999999999</v>
      </c>
      <c r="X45" s="95">
        <v>98.696600000000004</v>
      </c>
      <c r="Y45" s="95">
        <v>99.103399999999993</v>
      </c>
      <c r="Z45" s="95">
        <v>99.904300000000006</v>
      </c>
      <c r="AA45" s="91">
        <v>99.523200000000003</v>
      </c>
      <c r="AB45" s="91">
        <v>99.856899999999996</v>
      </c>
      <c r="AC45" s="91">
        <v>100.2038</v>
      </c>
      <c r="AD45" s="91">
        <v>100.127</v>
      </c>
      <c r="AE45" s="91">
        <v>101.08450000000001</v>
      </c>
      <c r="AF45" s="91">
        <v>101.6647</v>
      </c>
      <c r="AG45" s="91">
        <v>101.6332</v>
      </c>
      <c r="AH45" s="91">
        <v>101.7072</v>
      </c>
      <c r="AI45" s="91">
        <v>101.5587</v>
      </c>
      <c r="AJ45" s="91">
        <v>101.7</v>
      </c>
      <c r="AK45" s="91">
        <v>102.3276</v>
      </c>
      <c r="AL45" s="91">
        <v>101.5108</v>
      </c>
    </row>
    <row r="46" spans="1:38" ht="18" customHeight="1">
      <c r="A46" s="90" t="s">
        <v>445</v>
      </c>
      <c r="B46" s="90" t="s">
        <v>386</v>
      </c>
      <c r="D46" s="90" t="s">
        <v>446</v>
      </c>
      <c r="E46" s="90" t="s">
        <v>399</v>
      </c>
      <c r="F46" s="90" t="s">
        <v>163</v>
      </c>
      <c r="G46" s="95">
        <v>85.71</v>
      </c>
      <c r="H46" s="95">
        <v>86.074100000000001</v>
      </c>
      <c r="I46" s="95">
        <v>86.4405</v>
      </c>
      <c r="J46" s="95">
        <v>86.804500000000004</v>
      </c>
      <c r="K46" s="95">
        <v>87.1614</v>
      </c>
      <c r="L46" s="95">
        <v>87.519099999999995</v>
      </c>
      <c r="M46" s="95">
        <v>87.896600000000007</v>
      </c>
      <c r="N46" s="95">
        <v>88.154600000000002</v>
      </c>
      <c r="O46" s="95">
        <v>88.426699999999997</v>
      </c>
      <c r="P46" s="95">
        <v>88.710999999999999</v>
      </c>
      <c r="Q46" s="95">
        <v>88.976200000000006</v>
      </c>
      <c r="R46" s="95">
        <v>89.248000000000005</v>
      </c>
      <c r="S46" s="95">
        <v>89.648499999999999</v>
      </c>
      <c r="T46" s="95">
        <v>90.054400000000001</v>
      </c>
      <c r="U46" s="95">
        <v>90.458699999999993</v>
      </c>
      <c r="V46" s="95">
        <v>90.857200000000006</v>
      </c>
      <c r="W46" s="95">
        <v>91.253399999999999</v>
      </c>
      <c r="X46" s="95">
        <v>91.219700000000003</v>
      </c>
      <c r="Y46" s="95">
        <v>91.191000000000003</v>
      </c>
      <c r="Z46" s="95">
        <v>91.144599999999997</v>
      </c>
      <c r="AA46" s="91">
        <v>91.077600000000004</v>
      </c>
      <c r="AB46" s="91">
        <v>91.013199999999998</v>
      </c>
      <c r="AC46" s="91">
        <v>90.934600000000003</v>
      </c>
      <c r="AD46" s="91">
        <v>90.849500000000006</v>
      </c>
      <c r="AE46" s="91">
        <v>90.761300000000006</v>
      </c>
      <c r="AF46" s="91">
        <v>90.673500000000004</v>
      </c>
      <c r="AG46" s="91">
        <v>90.355099999999993</v>
      </c>
      <c r="AH46" s="91">
        <v>89.968900000000005</v>
      </c>
      <c r="AI46" s="91">
        <v>90.478899999999996</v>
      </c>
      <c r="AJ46" s="91">
        <v>90.497500000000002</v>
      </c>
      <c r="AK46" s="91">
        <v>90.529799999999994</v>
      </c>
      <c r="AL46" s="91">
        <v>91.059600000000003</v>
      </c>
    </row>
    <row r="47" spans="1:38" ht="18" customHeight="1">
      <c r="A47" s="90" t="s">
        <v>445</v>
      </c>
      <c r="B47" s="90" t="s">
        <v>449</v>
      </c>
      <c r="D47" s="90" t="s">
        <v>446</v>
      </c>
      <c r="E47" s="90" t="s">
        <v>401</v>
      </c>
      <c r="F47" s="90" t="s">
        <v>163</v>
      </c>
      <c r="G47" s="95">
        <v>81.900000000000006</v>
      </c>
      <c r="H47" s="95">
        <v>82.1</v>
      </c>
      <c r="I47" s="95">
        <v>82.2</v>
      </c>
      <c r="J47" s="95">
        <v>82.3</v>
      </c>
      <c r="K47" s="95">
        <v>83.5</v>
      </c>
      <c r="L47" s="95">
        <v>83.6</v>
      </c>
      <c r="M47" s="95">
        <v>83.7</v>
      </c>
      <c r="N47" s="95">
        <v>83.8</v>
      </c>
      <c r="O47" s="95">
        <v>84</v>
      </c>
      <c r="P47" s="95">
        <v>84.3</v>
      </c>
      <c r="Q47" s="95">
        <v>84.6</v>
      </c>
      <c r="R47" s="95">
        <v>84.8</v>
      </c>
      <c r="S47" s="95">
        <v>85</v>
      </c>
      <c r="T47" s="95">
        <v>85.3</v>
      </c>
      <c r="U47" s="95">
        <v>85.6</v>
      </c>
      <c r="V47" s="95">
        <v>85.8048</v>
      </c>
      <c r="W47" s="95">
        <v>86.1</v>
      </c>
      <c r="X47" s="95">
        <v>86.3</v>
      </c>
      <c r="Y47" s="95">
        <v>86.4</v>
      </c>
      <c r="Z47" s="95">
        <v>86.6</v>
      </c>
      <c r="AA47" s="91">
        <v>90.9</v>
      </c>
      <c r="AB47" s="91">
        <v>91.1</v>
      </c>
      <c r="AC47" s="91">
        <v>91.2</v>
      </c>
      <c r="AD47" s="91">
        <v>91.3</v>
      </c>
      <c r="AE47" s="91">
        <v>91.4</v>
      </c>
      <c r="AF47" s="91">
        <v>91.6</v>
      </c>
      <c r="AG47" s="91">
        <v>91.7</v>
      </c>
      <c r="AH47" s="91">
        <v>91.75</v>
      </c>
      <c r="AI47" s="91">
        <v>91.84</v>
      </c>
      <c r="AJ47" s="91">
        <v>91.933499999999995</v>
      </c>
      <c r="AK47" s="91">
        <v>92.021699999999996</v>
      </c>
      <c r="AL47" s="91">
        <v>92.093400000000003</v>
      </c>
    </row>
    <row r="48" spans="1:38" ht="18" customHeight="1">
      <c r="A48" s="90" t="s">
        <v>445</v>
      </c>
      <c r="B48" s="90" t="s">
        <v>404</v>
      </c>
      <c r="D48" s="90" t="s">
        <v>446</v>
      </c>
      <c r="E48" s="90" t="s">
        <v>403</v>
      </c>
      <c r="F48" s="90" t="s">
        <v>163</v>
      </c>
      <c r="G48" s="95">
        <v>85</v>
      </c>
      <c r="H48" s="95">
        <v>85</v>
      </c>
      <c r="I48" s="95">
        <v>85</v>
      </c>
      <c r="J48" s="95">
        <v>85</v>
      </c>
      <c r="K48" s="95">
        <v>85</v>
      </c>
      <c r="L48" s="95">
        <v>85</v>
      </c>
      <c r="M48" s="95">
        <v>85</v>
      </c>
      <c r="N48" s="95">
        <v>85</v>
      </c>
      <c r="O48" s="95">
        <v>85</v>
      </c>
      <c r="P48" s="95">
        <v>85</v>
      </c>
      <c r="Q48" s="95">
        <v>85</v>
      </c>
      <c r="R48" s="95">
        <v>85</v>
      </c>
      <c r="S48" s="95">
        <v>85</v>
      </c>
      <c r="T48" s="95">
        <v>85</v>
      </c>
      <c r="U48" s="95">
        <v>86.6</v>
      </c>
      <c r="V48" s="95">
        <v>86.8</v>
      </c>
      <c r="W48" s="95">
        <v>87</v>
      </c>
      <c r="X48" s="95">
        <v>87.2</v>
      </c>
      <c r="Y48" s="95">
        <v>87.4</v>
      </c>
      <c r="Z48" s="95">
        <v>87.6</v>
      </c>
      <c r="AA48" s="91">
        <v>87.8</v>
      </c>
      <c r="AB48" s="91">
        <v>88</v>
      </c>
      <c r="AC48" s="91">
        <v>88</v>
      </c>
      <c r="AD48" s="91">
        <v>88</v>
      </c>
      <c r="AE48" s="91">
        <v>88</v>
      </c>
      <c r="AF48" s="91">
        <v>88</v>
      </c>
      <c r="AG48" s="91">
        <v>88</v>
      </c>
      <c r="AH48" s="91">
        <v>88</v>
      </c>
      <c r="AI48" s="91">
        <v>88</v>
      </c>
      <c r="AJ48" s="91">
        <v>88</v>
      </c>
      <c r="AK48" s="91">
        <v>88</v>
      </c>
      <c r="AL48" s="91" t="s">
        <v>385</v>
      </c>
    </row>
    <row r="49" spans="1:38" ht="18" customHeight="1">
      <c r="A49" s="90" t="s">
        <v>445</v>
      </c>
      <c r="B49" s="90" t="s">
        <v>406</v>
      </c>
      <c r="D49" s="90" t="s">
        <v>446</v>
      </c>
      <c r="E49" s="90" t="s">
        <v>405</v>
      </c>
      <c r="F49" s="90" t="s">
        <v>163</v>
      </c>
      <c r="G49" s="95" t="s">
        <v>385</v>
      </c>
      <c r="H49" s="95">
        <v>75</v>
      </c>
      <c r="I49" s="95">
        <v>75.230800000000002</v>
      </c>
      <c r="J49" s="95">
        <v>75.461500000000001</v>
      </c>
      <c r="K49" s="95">
        <v>75.692300000000003</v>
      </c>
      <c r="L49" s="95">
        <v>75.923100000000005</v>
      </c>
      <c r="M49" s="95">
        <v>76.153800000000004</v>
      </c>
      <c r="N49" s="95">
        <v>76.384600000000006</v>
      </c>
      <c r="O49" s="95">
        <v>76.615399999999994</v>
      </c>
      <c r="P49" s="95">
        <v>76.846199999999996</v>
      </c>
      <c r="Q49" s="95">
        <v>75</v>
      </c>
      <c r="R49" s="95">
        <v>75</v>
      </c>
      <c r="S49" s="95">
        <v>76</v>
      </c>
      <c r="T49" s="95">
        <v>78</v>
      </c>
      <c r="U49" s="95">
        <v>78</v>
      </c>
      <c r="V49" s="95">
        <v>78</v>
      </c>
      <c r="W49" s="95">
        <v>78</v>
      </c>
      <c r="X49" s="95">
        <v>78</v>
      </c>
      <c r="Y49" s="95">
        <v>78</v>
      </c>
      <c r="Z49" s="95">
        <v>78</v>
      </c>
      <c r="AA49" s="91">
        <v>78</v>
      </c>
      <c r="AB49" s="91">
        <v>78</v>
      </c>
      <c r="AC49" s="91">
        <v>78</v>
      </c>
      <c r="AD49" s="91">
        <v>78</v>
      </c>
      <c r="AE49" s="91">
        <v>79</v>
      </c>
      <c r="AF49" s="91">
        <v>80.400000000000006</v>
      </c>
      <c r="AG49" s="91">
        <v>82</v>
      </c>
      <c r="AH49" s="91">
        <v>82</v>
      </c>
      <c r="AI49" s="91">
        <v>82</v>
      </c>
      <c r="AJ49" s="91">
        <v>82</v>
      </c>
      <c r="AK49" s="91">
        <v>83</v>
      </c>
      <c r="AL49" s="91" t="s">
        <v>385</v>
      </c>
    </row>
    <row r="50" spans="1:38" ht="18" customHeight="1">
      <c r="A50" s="90" t="s">
        <v>445</v>
      </c>
      <c r="B50" s="90" t="s">
        <v>450</v>
      </c>
      <c r="D50" s="90" t="s">
        <v>446</v>
      </c>
      <c r="E50" s="90" t="s">
        <v>407</v>
      </c>
      <c r="F50" s="90" t="s">
        <v>163</v>
      </c>
      <c r="G50" s="95" t="s">
        <v>385</v>
      </c>
      <c r="H50" s="95" t="s">
        <v>385</v>
      </c>
      <c r="I50" s="95" t="s">
        <v>385</v>
      </c>
      <c r="J50" s="95" t="s">
        <v>385</v>
      </c>
      <c r="K50" s="95" t="s">
        <v>385</v>
      </c>
      <c r="L50" s="95">
        <v>100.6527</v>
      </c>
      <c r="M50" s="95">
        <v>100.97329999999999</v>
      </c>
      <c r="N50" s="95">
        <v>101.455</v>
      </c>
      <c r="O50" s="95">
        <v>102.0421</v>
      </c>
      <c r="P50" s="95">
        <v>102.7403</v>
      </c>
      <c r="Q50" s="95">
        <v>103.50360000000001</v>
      </c>
      <c r="R50" s="95">
        <v>104.3085</v>
      </c>
      <c r="S50" s="95">
        <v>103.6395</v>
      </c>
      <c r="T50" s="95">
        <v>105.2861</v>
      </c>
      <c r="U50" s="95">
        <v>106.7942</v>
      </c>
      <c r="V50" s="95">
        <v>108.2758</v>
      </c>
      <c r="W50" s="95">
        <v>109.8015</v>
      </c>
      <c r="X50" s="95">
        <v>111.1643</v>
      </c>
      <c r="Y50" s="95">
        <v>112.6807</v>
      </c>
      <c r="Z50" s="95">
        <v>114.1876</v>
      </c>
      <c r="AA50" s="91">
        <v>115.6583</v>
      </c>
      <c r="AB50" s="91">
        <v>117.0736</v>
      </c>
      <c r="AC50" s="91">
        <v>117.4846</v>
      </c>
      <c r="AD50" s="91">
        <v>117.8914</v>
      </c>
      <c r="AE50" s="91">
        <v>118.2945</v>
      </c>
      <c r="AF50" s="91">
        <v>118.6931</v>
      </c>
      <c r="AG50" s="91">
        <v>119.0886</v>
      </c>
      <c r="AH50" s="91">
        <v>119.16379999999999</v>
      </c>
      <c r="AI50" s="91">
        <v>119.3387</v>
      </c>
      <c r="AJ50" s="91">
        <v>120.1952</v>
      </c>
      <c r="AK50" s="91">
        <v>120.78440000000001</v>
      </c>
      <c r="AL50" s="91">
        <v>121.08459999999999</v>
      </c>
    </row>
    <row r="51" spans="1:38" ht="18" customHeight="1">
      <c r="A51" s="90" t="s">
        <v>445</v>
      </c>
      <c r="B51" s="90" t="s">
        <v>410</v>
      </c>
      <c r="D51" s="90" t="s">
        <v>446</v>
      </c>
      <c r="E51" s="90" t="s">
        <v>409</v>
      </c>
      <c r="F51" s="90" t="s">
        <v>163</v>
      </c>
      <c r="G51" s="95">
        <v>93.1</v>
      </c>
      <c r="H51" s="95">
        <v>94</v>
      </c>
      <c r="I51" s="95">
        <v>94.2</v>
      </c>
      <c r="J51" s="95">
        <v>94.4</v>
      </c>
      <c r="K51" s="95">
        <v>94.6</v>
      </c>
      <c r="L51" s="95">
        <v>94.8</v>
      </c>
      <c r="M51" s="95">
        <v>95</v>
      </c>
      <c r="N51" s="95">
        <v>95.1</v>
      </c>
      <c r="O51" s="95">
        <v>95.2</v>
      </c>
      <c r="P51" s="95">
        <v>95.4</v>
      </c>
      <c r="Q51" s="95">
        <v>95.7</v>
      </c>
      <c r="R51" s="95">
        <v>96</v>
      </c>
      <c r="S51" s="95">
        <v>95.903499999999994</v>
      </c>
      <c r="T51" s="95">
        <v>95.794600000000003</v>
      </c>
      <c r="U51" s="95">
        <v>95.661100000000005</v>
      </c>
      <c r="V51" s="95">
        <v>95.545900000000003</v>
      </c>
      <c r="W51" s="95">
        <v>95.367400000000004</v>
      </c>
      <c r="X51" s="95">
        <v>95.161199999999994</v>
      </c>
      <c r="Y51" s="95">
        <v>94.885900000000007</v>
      </c>
      <c r="Z51" s="95">
        <v>94.775099999999995</v>
      </c>
      <c r="AA51" s="91">
        <v>94.701899999999995</v>
      </c>
      <c r="AB51" s="91">
        <v>94.573999999999998</v>
      </c>
      <c r="AC51" s="91">
        <v>94.474000000000004</v>
      </c>
      <c r="AD51" s="91">
        <v>94.393000000000001</v>
      </c>
      <c r="AE51" s="91">
        <v>94.34</v>
      </c>
      <c r="AF51" s="91">
        <v>94.295000000000002</v>
      </c>
      <c r="AG51" s="91">
        <v>94.254000000000005</v>
      </c>
      <c r="AH51" s="91">
        <v>94.218999999999994</v>
      </c>
      <c r="AI51" s="91">
        <v>94.179000000000002</v>
      </c>
      <c r="AJ51" s="91">
        <v>94.055999999999997</v>
      </c>
      <c r="AK51" s="91">
        <v>93.641999999999996</v>
      </c>
      <c r="AL51" s="91">
        <v>93.378</v>
      </c>
    </row>
    <row r="52" spans="1:38" ht="18" customHeight="1">
      <c r="A52" s="90" t="s">
        <v>445</v>
      </c>
      <c r="B52" s="90" t="s">
        <v>412</v>
      </c>
      <c r="D52" s="90" t="s">
        <v>446</v>
      </c>
      <c r="E52" s="90" t="s">
        <v>411</v>
      </c>
      <c r="F52" s="90" t="s">
        <v>163</v>
      </c>
      <c r="G52" s="95" t="s">
        <v>385</v>
      </c>
      <c r="H52" s="95" t="s">
        <v>385</v>
      </c>
      <c r="I52" s="95" t="s">
        <v>385</v>
      </c>
      <c r="J52" s="95" t="s">
        <v>385</v>
      </c>
      <c r="K52" s="95" t="s">
        <v>385</v>
      </c>
      <c r="L52" s="95" t="s">
        <v>385</v>
      </c>
      <c r="M52" s="95">
        <v>52.5</v>
      </c>
      <c r="N52" s="95">
        <v>52.7</v>
      </c>
      <c r="O52" s="95">
        <v>52.8</v>
      </c>
      <c r="P52" s="95">
        <v>52.9</v>
      </c>
      <c r="Q52" s="95">
        <v>53.2</v>
      </c>
      <c r="R52" s="95">
        <v>53.635399999999997</v>
      </c>
      <c r="S52" s="95">
        <v>54.391199999999998</v>
      </c>
      <c r="T52" s="95">
        <v>54.924399999999999</v>
      </c>
      <c r="U52" s="95">
        <v>56.2532</v>
      </c>
      <c r="V52" s="95">
        <v>57.248600000000003</v>
      </c>
      <c r="W52" s="95">
        <v>59.28</v>
      </c>
      <c r="X52" s="95">
        <v>60.1</v>
      </c>
      <c r="Y52" s="95">
        <v>60.1</v>
      </c>
      <c r="Z52" s="95">
        <v>60.6</v>
      </c>
      <c r="AA52" s="91">
        <v>61.1</v>
      </c>
      <c r="AB52" s="91">
        <v>62.9908</v>
      </c>
      <c r="AC52" s="91">
        <v>64.836299999999994</v>
      </c>
      <c r="AD52" s="91">
        <v>66.024799999999999</v>
      </c>
      <c r="AE52" s="91">
        <v>67.623599999999996</v>
      </c>
      <c r="AF52" s="91">
        <v>69.948899999999995</v>
      </c>
      <c r="AG52" s="91">
        <v>70.064899999999994</v>
      </c>
      <c r="AH52" s="91">
        <v>68.982399999999998</v>
      </c>
      <c r="AI52" s="91">
        <v>69.841200000000001</v>
      </c>
      <c r="AJ52" s="91">
        <v>71.078599999999994</v>
      </c>
      <c r="AK52" s="91">
        <v>71.08</v>
      </c>
      <c r="AL52" s="91">
        <v>71.099999999999994</v>
      </c>
    </row>
    <row r="53" spans="1:38" ht="18" customHeight="1">
      <c r="A53" s="90" t="s">
        <v>445</v>
      </c>
      <c r="B53" s="90" t="s">
        <v>414</v>
      </c>
      <c r="D53" s="90" t="s">
        <v>446</v>
      </c>
      <c r="E53" s="90" t="s">
        <v>413</v>
      </c>
      <c r="F53" s="90" t="s">
        <v>163</v>
      </c>
      <c r="G53" s="95" t="s">
        <v>385</v>
      </c>
      <c r="H53" s="95" t="s">
        <v>385</v>
      </c>
      <c r="I53" s="95" t="s">
        <v>385</v>
      </c>
      <c r="J53" s="95" t="s">
        <v>385</v>
      </c>
      <c r="K53" s="95" t="s">
        <v>385</v>
      </c>
      <c r="L53" s="95" t="s">
        <v>385</v>
      </c>
      <c r="M53" s="95" t="s">
        <v>385</v>
      </c>
      <c r="N53" s="95" t="s">
        <v>385</v>
      </c>
      <c r="O53" s="95" t="s">
        <v>385</v>
      </c>
      <c r="P53" s="95" t="s">
        <v>385</v>
      </c>
      <c r="Q53" s="95">
        <v>58.621200000000002</v>
      </c>
      <c r="R53" s="95">
        <v>61.461799999999997</v>
      </c>
      <c r="S53" s="95">
        <v>61.415199999999999</v>
      </c>
      <c r="T53" s="95">
        <v>61.472299999999997</v>
      </c>
      <c r="U53" s="95">
        <v>60.8</v>
      </c>
      <c r="V53" s="95">
        <v>61.3</v>
      </c>
      <c r="W53" s="95">
        <v>61.8</v>
      </c>
      <c r="X53" s="95">
        <v>62.1</v>
      </c>
      <c r="Y53" s="95">
        <v>62.9</v>
      </c>
      <c r="Z53" s="95">
        <v>65.900000000000006</v>
      </c>
      <c r="AA53" s="91">
        <v>65.900000000000006</v>
      </c>
      <c r="AB53" s="91">
        <v>66.400000000000006</v>
      </c>
      <c r="AC53" s="91">
        <v>66.400000000000006</v>
      </c>
      <c r="AD53" s="91">
        <v>66.400000000000006</v>
      </c>
      <c r="AE53" s="91">
        <v>67.2</v>
      </c>
      <c r="AF53" s="91">
        <v>67.5</v>
      </c>
      <c r="AG53" s="91">
        <v>67.900000000000006</v>
      </c>
      <c r="AH53" s="91">
        <v>68.599999999999994</v>
      </c>
      <c r="AI53" s="91">
        <v>68.900000000000006</v>
      </c>
      <c r="AJ53" s="91">
        <v>69.400000000000006</v>
      </c>
      <c r="AK53" s="91">
        <v>69.7</v>
      </c>
      <c r="AL53" s="91">
        <v>69.900000000000006</v>
      </c>
    </row>
    <row r="54" spans="1:38" ht="18" customHeight="1">
      <c r="A54" s="90" t="s">
        <v>445</v>
      </c>
      <c r="B54" s="90" t="s">
        <v>416</v>
      </c>
      <c r="D54" s="90" t="s">
        <v>446</v>
      </c>
      <c r="E54" s="90" t="s">
        <v>415</v>
      </c>
      <c r="F54" s="90" t="s">
        <v>163</v>
      </c>
      <c r="G54" s="95">
        <v>52.9</v>
      </c>
      <c r="H54" s="95">
        <v>59.9</v>
      </c>
      <c r="I54" s="95">
        <v>66.2</v>
      </c>
      <c r="J54" s="95">
        <v>72.8</v>
      </c>
      <c r="K54" s="95">
        <v>79.400000000000006</v>
      </c>
      <c r="L54" s="95">
        <v>86</v>
      </c>
      <c r="M54" s="95">
        <v>92.6</v>
      </c>
      <c r="N54" s="95">
        <v>99.2</v>
      </c>
      <c r="O54" s="95">
        <v>105.9</v>
      </c>
      <c r="P54" s="95">
        <v>112.5</v>
      </c>
      <c r="Q54" s="95">
        <v>119.1</v>
      </c>
      <c r="R54" s="95">
        <v>125.7</v>
      </c>
      <c r="S54" s="95">
        <v>126.1</v>
      </c>
      <c r="T54" s="95">
        <v>126.5</v>
      </c>
      <c r="U54" s="95">
        <v>127</v>
      </c>
      <c r="V54" s="95">
        <v>127.4</v>
      </c>
      <c r="W54" s="95">
        <v>127.8</v>
      </c>
      <c r="X54" s="95">
        <v>128.19999999999999</v>
      </c>
      <c r="Y54" s="95">
        <v>128.6</v>
      </c>
      <c r="Z54" s="95">
        <v>129.1</v>
      </c>
      <c r="AA54" s="91">
        <v>129.5</v>
      </c>
      <c r="AB54" s="91">
        <v>129.9</v>
      </c>
      <c r="AC54" s="91">
        <v>130.30000000000001</v>
      </c>
      <c r="AD54" s="91">
        <v>130.69999999999999</v>
      </c>
      <c r="AE54" s="91">
        <v>131.19999999999999</v>
      </c>
      <c r="AF54" s="91">
        <v>132</v>
      </c>
      <c r="AG54" s="91">
        <v>132</v>
      </c>
      <c r="AH54" s="91">
        <v>132</v>
      </c>
      <c r="AI54" s="91">
        <v>133</v>
      </c>
      <c r="AJ54" s="91">
        <v>133.30000000000001</v>
      </c>
      <c r="AK54" s="91">
        <v>133.72399999999999</v>
      </c>
      <c r="AL54" s="91" t="s">
        <v>385</v>
      </c>
    </row>
    <row r="55" spans="1:38" ht="18" customHeight="1">
      <c r="A55" s="90" t="s">
        <v>445</v>
      </c>
      <c r="B55" s="90" t="s">
        <v>451</v>
      </c>
      <c r="D55" s="90" t="s">
        <v>446</v>
      </c>
      <c r="E55" s="90" t="s">
        <v>417</v>
      </c>
      <c r="F55" s="90" t="s">
        <v>163</v>
      </c>
      <c r="G55" s="95" t="s">
        <v>385</v>
      </c>
      <c r="H55" s="95" t="s">
        <v>385</v>
      </c>
      <c r="I55" s="95" t="s">
        <v>385</v>
      </c>
      <c r="J55" s="95" t="s">
        <v>385</v>
      </c>
      <c r="K55" s="95" t="s">
        <v>385</v>
      </c>
      <c r="L55" s="95" t="s">
        <v>385</v>
      </c>
      <c r="M55" s="95" t="s">
        <v>385</v>
      </c>
      <c r="N55" s="95" t="s">
        <v>385</v>
      </c>
      <c r="O55" s="95" t="s">
        <v>385</v>
      </c>
      <c r="P55" s="95" t="s">
        <v>385</v>
      </c>
      <c r="Q55" s="95" t="s">
        <v>385</v>
      </c>
      <c r="R55" s="95" t="s">
        <v>385</v>
      </c>
      <c r="S55" s="95" t="s">
        <v>385</v>
      </c>
      <c r="T55" s="95" t="s">
        <v>385</v>
      </c>
      <c r="U55" s="95" t="s">
        <v>385</v>
      </c>
      <c r="V55" s="95" t="s">
        <v>385</v>
      </c>
      <c r="W55" s="95" t="s">
        <v>385</v>
      </c>
      <c r="X55" s="95" t="s">
        <v>385</v>
      </c>
      <c r="Y55" s="95" t="s">
        <v>385</v>
      </c>
      <c r="Z55" s="95" t="s">
        <v>385</v>
      </c>
      <c r="AA55" s="91" t="s">
        <v>385</v>
      </c>
      <c r="AB55" s="91" t="s">
        <v>385</v>
      </c>
      <c r="AC55" s="91" t="s">
        <v>385</v>
      </c>
      <c r="AD55" s="91" t="s">
        <v>385</v>
      </c>
      <c r="AE55" s="91" t="s">
        <v>385</v>
      </c>
      <c r="AF55" s="91" t="s">
        <v>385</v>
      </c>
      <c r="AG55" s="91" t="s">
        <v>385</v>
      </c>
      <c r="AH55" s="91">
        <v>141.03030000000001</v>
      </c>
      <c r="AI55" s="91">
        <v>141.03030000000001</v>
      </c>
      <c r="AJ55" s="91">
        <v>141.03030000000001</v>
      </c>
      <c r="AK55" s="91">
        <v>141.03030000000001</v>
      </c>
      <c r="AL55" s="91">
        <v>141.03030000000001</v>
      </c>
    </row>
    <row r="56" spans="1:38" ht="18" customHeight="1">
      <c r="A56" s="90" t="s">
        <v>445</v>
      </c>
      <c r="B56" s="90" t="s">
        <v>420</v>
      </c>
      <c r="D56" s="90" t="s">
        <v>446</v>
      </c>
      <c r="E56" s="90" t="s">
        <v>419</v>
      </c>
      <c r="F56" s="90" t="s">
        <v>163</v>
      </c>
      <c r="G56" s="95">
        <v>104.51309999999999</v>
      </c>
      <c r="H56" s="95">
        <v>104.6707</v>
      </c>
      <c r="I56" s="95">
        <v>104.679</v>
      </c>
      <c r="J56" s="95">
        <v>104.84650000000001</v>
      </c>
      <c r="K56" s="95">
        <v>104.9954</v>
      </c>
      <c r="L56" s="95">
        <v>105.1519</v>
      </c>
      <c r="M56" s="95">
        <v>105.256</v>
      </c>
      <c r="N56" s="95">
        <v>105.5262</v>
      </c>
      <c r="O56" s="95">
        <v>105.7505</v>
      </c>
      <c r="P56" s="95">
        <v>105.84699999999999</v>
      </c>
      <c r="Q56" s="95">
        <v>106.19289999999999</v>
      </c>
      <c r="R56" s="95">
        <v>106.38</v>
      </c>
      <c r="S56" s="95">
        <v>106.416</v>
      </c>
      <c r="T56" s="95">
        <v>106.6554</v>
      </c>
      <c r="U56" s="95">
        <v>108.6314</v>
      </c>
      <c r="V56" s="95">
        <v>110.6075</v>
      </c>
      <c r="W56" s="95">
        <v>112.5836</v>
      </c>
      <c r="X56" s="95">
        <v>114.5596</v>
      </c>
      <c r="Y56" s="95">
        <v>116.53570000000001</v>
      </c>
      <c r="Z56" s="95">
        <v>118.5117</v>
      </c>
      <c r="AA56" s="91">
        <v>120.48779999999999</v>
      </c>
      <c r="AB56" s="91">
        <v>122.4639</v>
      </c>
      <c r="AC56" s="91">
        <v>119</v>
      </c>
      <c r="AD56" s="91">
        <v>120</v>
      </c>
      <c r="AE56" s="91">
        <v>119</v>
      </c>
      <c r="AF56" s="91">
        <v>119</v>
      </c>
      <c r="AG56" s="91">
        <v>119</v>
      </c>
      <c r="AH56" s="91">
        <v>119</v>
      </c>
      <c r="AI56" s="91">
        <v>119</v>
      </c>
      <c r="AJ56" s="91">
        <v>119</v>
      </c>
      <c r="AK56" s="91">
        <v>119</v>
      </c>
      <c r="AL56" s="91">
        <v>119</v>
      </c>
    </row>
    <row r="57" spans="1:38" ht="18" customHeight="1">
      <c r="A57" s="90" t="s">
        <v>445</v>
      </c>
      <c r="B57" s="90" t="s">
        <v>348</v>
      </c>
      <c r="D57" s="90" t="s">
        <v>446</v>
      </c>
      <c r="E57" s="90" t="s">
        <v>421</v>
      </c>
      <c r="F57" s="90" t="s">
        <v>163</v>
      </c>
      <c r="G57" s="95">
        <v>59.6</v>
      </c>
      <c r="H57" s="95">
        <v>60.313200000000002</v>
      </c>
      <c r="I57" s="95">
        <v>61.026400000000002</v>
      </c>
      <c r="J57" s="95">
        <v>61.739600000000003</v>
      </c>
      <c r="K57" s="95">
        <v>62.4527</v>
      </c>
      <c r="L57" s="95">
        <v>63.165900000000001</v>
      </c>
      <c r="M57" s="95">
        <v>63.879100000000001</v>
      </c>
      <c r="N57" s="95">
        <v>64.592299999999994</v>
      </c>
      <c r="O57" s="95">
        <v>65.305499999999995</v>
      </c>
      <c r="P57" s="95">
        <v>66.018699999999995</v>
      </c>
      <c r="Q57" s="95">
        <v>66.731899999999996</v>
      </c>
      <c r="R57" s="95">
        <v>67.444999999999993</v>
      </c>
      <c r="S57" s="95">
        <v>68.158199999999994</v>
      </c>
      <c r="T57" s="95">
        <v>68.777500000000003</v>
      </c>
      <c r="U57" s="95">
        <v>69.028899999999993</v>
      </c>
      <c r="V57" s="95">
        <v>69.275300000000001</v>
      </c>
      <c r="W57" s="95">
        <v>69.509900000000002</v>
      </c>
      <c r="X57" s="95">
        <v>69.8</v>
      </c>
      <c r="Y57" s="95">
        <v>70.2</v>
      </c>
      <c r="Z57" s="95">
        <v>70.5</v>
      </c>
      <c r="AA57" s="91">
        <v>72.3</v>
      </c>
      <c r="AB57" s="91">
        <v>72.599999999999994</v>
      </c>
      <c r="AC57" s="91">
        <v>72.8</v>
      </c>
      <c r="AD57" s="91">
        <v>73.099999999999994</v>
      </c>
      <c r="AE57" s="91">
        <v>73.400000000000006</v>
      </c>
      <c r="AF57" s="91">
        <v>73.599999999999994</v>
      </c>
      <c r="AG57" s="91">
        <v>73.8</v>
      </c>
      <c r="AH57" s="91">
        <v>74</v>
      </c>
      <c r="AI57" s="91">
        <v>74.2</v>
      </c>
      <c r="AJ57" s="91">
        <v>74.400000000000006</v>
      </c>
      <c r="AK57" s="91">
        <v>74.400000000000006</v>
      </c>
      <c r="AL57" s="91" t="s">
        <v>385</v>
      </c>
    </row>
    <row r="58" spans="1:38" ht="18" customHeight="1">
      <c r="A58" s="90" t="s">
        <v>445</v>
      </c>
      <c r="B58" s="90" t="s">
        <v>423</v>
      </c>
      <c r="D58" s="90" t="s">
        <v>446</v>
      </c>
      <c r="E58" s="90" t="s">
        <v>422</v>
      </c>
      <c r="F58" s="90" t="s">
        <v>163</v>
      </c>
      <c r="G58" s="95">
        <v>63</v>
      </c>
      <c r="H58" s="95">
        <v>64</v>
      </c>
      <c r="I58" s="95">
        <v>65</v>
      </c>
      <c r="J58" s="95">
        <v>66</v>
      </c>
      <c r="K58" s="95">
        <v>67</v>
      </c>
      <c r="L58" s="95">
        <v>72</v>
      </c>
      <c r="M58" s="95" t="s">
        <v>385</v>
      </c>
      <c r="N58" s="95" t="s">
        <v>385</v>
      </c>
      <c r="O58" s="95" t="s">
        <v>385</v>
      </c>
      <c r="P58" s="95" t="s">
        <v>385</v>
      </c>
      <c r="Q58" s="95" t="s">
        <v>385</v>
      </c>
      <c r="R58" s="95" t="s">
        <v>385</v>
      </c>
      <c r="S58" s="95" t="s">
        <v>385</v>
      </c>
      <c r="T58" s="95">
        <v>89</v>
      </c>
      <c r="U58" s="95">
        <v>90.5</v>
      </c>
      <c r="V58" s="95">
        <v>90.7</v>
      </c>
      <c r="W58" s="95">
        <v>91.63</v>
      </c>
      <c r="X58" s="95">
        <v>93.12</v>
      </c>
      <c r="Y58" s="95">
        <v>93.861800000000002</v>
      </c>
      <c r="Z58" s="95">
        <v>94.014099999999999</v>
      </c>
      <c r="AA58" s="91">
        <v>107</v>
      </c>
      <c r="AB58" s="91">
        <v>109.09</v>
      </c>
      <c r="AC58" s="91">
        <v>109.09</v>
      </c>
      <c r="AD58" s="91">
        <v>109.09</v>
      </c>
      <c r="AE58" s="91">
        <v>106.5</v>
      </c>
      <c r="AF58" s="91">
        <v>103.9847</v>
      </c>
      <c r="AG58" s="91">
        <v>100.9978</v>
      </c>
      <c r="AH58" s="91">
        <v>100.9978</v>
      </c>
      <c r="AI58" s="91">
        <v>96.849000000000004</v>
      </c>
      <c r="AJ58" s="91">
        <v>92</v>
      </c>
      <c r="AK58" s="91">
        <v>93.2059</v>
      </c>
      <c r="AL58" s="91">
        <v>91.795599999999993</v>
      </c>
    </row>
    <row r="59" spans="1:38" ht="18" customHeight="1">
      <c r="A59" s="90" t="s">
        <v>445</v>
      </c>
      <c r="B59" s="90" t="s">
        <v>425</v>
      </c>
      <c r="D59" s="90" t="s">
        <v>446</v>
      </c>
      <c r="E59" s="90" t="s">
        <v>424</v>
      </c>
      <c r="F59" s="90" t="s">
        <v>163</v>
      </c>
      <c r="G59" s="95" t="s">
        <v>385</v>
      </c>
      <c r="H59" s="95" t="s">
        <v>385</v>
      </c>
      <c r="I59" s="95">
        <v>33.554400000000001</v>
      </c>
      <c r="J59" s="95">
        <v>33.628799999999998</v>
      </c>
      <c r="K59" s="95">
        <v>33.703200000000002</v>
      </c>
      <c r="L59" s="95">
        <v>33.783799999999999</v>
      </c>
      <c r="M59" s="95">
        <v>33.876800000000003</v>
      </c>
      <c r="N59" s="95">
        <v>34.031799999999997</v>
      </c>
      <c r="O59" s="95">
        <v>34.1434</v>
      </c>
      <c r="P59" s="95">
        <v>34.248800000000003</v>
      </c>
      <c r="Q59" s="95">
        <v>34.360399999999998</v>
      </c>
      <c r="R59" s="95">
        <v>37.218600000000002</v>
      </c>
      <c r="S59" s="95">
        <v>37.361199999999997</v>
      </c>
      <c r="T59" s="95">
        <v>37.516199999999998</v>
      </c>
      <c r="U59" s="95">
        <v>37.714599999999997</v>
      </c>
      <c r="V59" s="95">
        <v>37.863399999999999</v>
      </c>
      <c r="W59" s="95">
        <v>38.142400000000002</v>
      </c>
      <c r="X59" s="95">
        <v>38.359400000000001</v>
      </c>
      <c r="Y59" s="95">
        <v>38.588799999999999</v>
      </c>
      <c r="Z59" s="95">
        <v>39.128900000000002</v>
      </c>
      <c r="AA59" s="91">
        <v>39.442300000000003</v>
      </c>
      <c r="AB59" s="91">
        <v>39.758000000000003</v>
      </c>
      <c r="AC59" s="91">
        <v>41.636000000000003</v>
      </c>
      <c r="AD59" s="91">
        <v>43.514000000000003</v>
      </c>
      <c r="AE59" s="91">
        <v>45.392000000000003</v>
      </c>
      <c r="AF59" s="91">
        <v>47.27</v>
      </c>
      <c r="AG59" s="91">
        <v>47.39</v>
      </c>
      <c r="AH59" s="91">
        <v>47.5</v>
      </c>
      <c r="AI59" s="91">
        <v>47.61</v>
      </c>
      <c r="AJ59" s="91">
        <v>47.73</v>
      </c>
      <c r="AK59" s="91">
        <v>48.4</v>
      </c>
      <c r="AL59" s="91">
        <v>48.5</v>
      </c>
    </row>
    <row r="60" spans="1:38" ht="18" customHeight="1">
      <c r="A60" s="90" t="s">
        <v>445</v>
      </c>
      <c r="B60" s="90" t="s">
        <v>452</v>
      </c>
      <c r="D60" s="90" t="s">
        <v>446</v>
      </c>
      <c r="E60" s="90" t="s">
        <v>426</v>
      </c>
      <c r="F60" s="90" t="s">
        <v>163</v>
      </c>
      <c r="G60" s="95">
        <v>72.72</v>
      </c>
      <c r="H60" s="95">
        <v>73.42</v>
      </c>
      <c r="I60" s="95">
        <v>74.12</v>
      </c>
      <c r="J60" s="95">
        <v>74.819999999999993</v>
      </c>
      <c r="K60" s="95">
        <v>75.52</v>
      </c>
      <c r="L60" s="95">
        <v>76.63</v>
      </c>
      <c r="M60" s="95">
        <v>77.739999999999995</v>
      </c>
      <c r="N60" s="95">
        <v>78.849999999999994</v>
      </c>
      <c r="O60" s="95">
        <v>79.959999999999994</v>
      </c>
      <c r="P60" s="95">
        <v>81.069999999999993</v>
      </c>
      <c r="Q60" s="95">
        <v>82.18</v>
      </c>
      <c r="R60" s="95">
        <v>83.29</v>
      </c>
      <c r="S60" s="95">
        <v>84.4</v>
      </c>
      <c r="T60" s="95">
        <v>85.51</v>
      </c>
      <c r="U60" s="95">
        <v>85.481300000000005</v>
      </c>
      <c r="V60" s="95">
        <v>85.309399999999997</v>
      </c>
      <c r="W60" s="95">
        <v>85.187299999999993</v>
      </c>
      <c r="X60" s="95">
        <v>85.099500000000006</v>
      </c>
      <c r="Y60" s="95">
        <v>84.453500000000005</v>
      </c>
      <c r="Z60" s="95">
        <v>84.749700000000004</v>
      </c>
      <c r="AA60" s="91">
        <v>85.034700000000001</v>
      </c>
      <c r="AB60" s="91">
        <v>85.222099999999998</v>
      </c>
      <c r="AC60" s="91">
        <v>85.475300000000004</v>
      </c>
      <c r="AD60" s="91">
        <v>85.728800000000007</v>
      </c>
      <c r="AE60" s="91">
        <v>85.960499999999996</v>
      </c>
      <c r="AF60" s="91">
        <v>86.135999999999996</v>
      </c>
      <c r="AG60" s="91">
        <v>86.335599999999999</v>
      </c>
      <c r="AH60" s="91">
        <v>86.54</v>
      </c>
      <c r="AI60" s="91">
        <v>86.75</v>
      </c>
      <c r="AJ60" s="91">
        <v>86.955699999999993</v>
      </c>
      <c r="AK60" s="91" t="s">
        <v>385</v>
      </c>
      <c r="AL60" s="91" t="s">
        <v>385</v>
      </c>
    </row>
    <row r="61" spans="1:38" ht="18" customHeight="1">
      <c r="A61" s="90" t="s">
        <v>445</v>
      </c>
      <c r="B61" s="90" t="s">
        <v>453</v>
      </c>
      <c r="D61" s="90" t="s">
        <v>446</v>
      </c>
      <c r="E61" s="90" t="s">
        <v>428</v>
      </c>
      <c r="F61" s="90" t="s">
        <v>163</v>
      </c>
      <c r="G61" s="95" t="s">
        <v>385</v>
      </c>
      <c r="H61" s="95">
        <v>68.400000000000006</v>
      </c>
      <c r="I61" s="95">
        <v>69</v>
      </c>
      <c r="J61" s="95">
        <v>69.400000000000006</v>
      </c>
      <c r="K61" s="95">
        <v>69.7</v>
      </c>
      <c r="L61" s="95">
        <v>70</v>
      </c>
      <c r="M61" s="95">
        <v>70.3</v>
      </c>
      <c r="N61" s="95">
        <v>70.7</v>
      </c>
      <c r="O61" s="95">
        <v>71</v>
      </c>
      <c r="P61" s="95">
        <v>71.3</v>
      </c>
      <c r="Q61" s="95">
        <v>77.697400000000002</v>
      </c>
      <c r="R61" s="95">
        <v>78.064099999999996</v>
      </c>
      <c r="S61" s="95">
        <v>78.424899999999994</v>
      </c>
      <c r="T61" s="95">
        <v>78.747900000000001</v>
      </c>
      <c r="U61" s="95">
        <v>79.027900000000002</v>
      </c>
      <c r="V61" s="95">
        <v>79.312899999999999</v>
      </c>
      <c r="W61" s="95">
        <v>79.664900000000003</v>
      </c>
      <c r="X61" s="95">
        <v>80.009</v>
      </c>
      <c r="Y61" s="95">
        <v>80.382900000000006</v>
      </c>
      <c r="Z61" s="95">
        <v>80.767700000000005</v>
      </c>
      <c r="AA61" s="91">
        <v>81.162700000000001</v>
      </c>
      <c r="AB61" s="91">
        <v>81.420400000000001</v>
      </c>
      <c r="AC61" s="91">
        <v>81.629000000000005</v>
      </c>
      <c r="AD61" s="91">
        <v>81.788600000000002</v>
      </c>
      <c r="AE61" s="91">
        <v>81.949200000000005</v>
      </c>
      <c r="AF61" s="91">
        <v>82.309899999999999</v>
      </c>
      <c r="AG61" s="91">
        <v>82.668700000000001</v>
      </c>
      <c r="AH61" s="91">
        <v>83.025599999999997</v>
      </c>
      <c r="AI61" s="91">
        <v>83.639899999999997</v>
      </c>
      <c r="AJ61" s="91">
        <v>84.248599999999996</v>
      </c>
      <c r="AK61" s="91">
        <v>84.851500000000001</v>
      </c>
      <c r="AL61" s="91">
        <v>85.1173</v>
      </c>
    </row>
    <row r="62" spans="1:38" ht="18" customHeight="1">
      <c r="A62" s="90" t="s">
        <v>445</v>
      </c>
      <c r="B62" s="90" t="s">
        <v>454</v>
      </c>
      <c r="D62" s="90" t="s">
        <v>446</v>
      </c>
      <c r="E62" s="90" t="s">
        <v>430</v>
      </c>
      <c r="F62" s="90" t="s">
        <v>163</v>
      </c>
      <c r="G62" s="95">
        <v>85.249700000000004</v>
      </c>
      <c r="H62" s="95">
        <v>85.631500000000003</v>
      </c>
      <c r="I62" s="95">
        <v>86.02</v>
      </c>
      <c r="J62" s="95">
        <v>86.392099999999999</v>
      </c>
      <c r="K62" s="95">
        <v>86.772000000000006</v>
      </c>
      <c r="L62" s="95">
        <v>87.150999999999996</v>
      </c>
      <c r="M62" s="95">
        <v>87.526600000000002</v>
      </c>
      <c r="N62" s="95">
        <v>87.902500000000003</v>
      </c>
      <c r="O62" s="95">
        <v>88.284700000000001</v>
      </c>
      <c r="P62" s="95">
        <v>88.673199999999994</v>
      </c>
      <c r="Q62" s="95">
        <v>89.043999999999997</v>
      </c>
      <c r="R62" s="95">
        <v>89.434899999999999</v>
      </c>
      <c r="S62" s="95">
        <v>89.600700000000003</v>
      </c>
      <c r="T62" s="95">
        <v>89.763999999999996</v>
      </c>
      <c r="U62" s="95">
        <v>89.9328</v>
      </c>
      <c r="V62" s="95">
        <v>90.095600000000005</v>
      </c>
      <c r="W62" s="95">
        <v>90.256799999999998</v>
      </c>
      <c r="X62" s="95">
        <v>90.418000000000006</v>
      </c>
      <c r="Y62" s="95">
        <v>90.588399999999993</v>
      </c>
      <c r="Z62" s="95">
        <v>90.765699999999995</v>
      </c>
      <c r="AA62" s="91">
        <v>90.937200000000004</v>
      </c>
      <c r="AB62" s="91">
        <v>91.094099999999997</v>
      </c>
      <c r="AC62" s="91">
        <v>91.275099999999995</v>
      </c>
      <c r="AD62" s="91">
        <v>91.440700000000007</v>
      </c>
      <c r="AE62" s="91">
        <v>91.611800000000002</v>
      </c>
      <c r="AF62" s="91">
        <v>91.775999999999996</v>
      </c>
      <c r="AG62" s="91">
        <v>91.941000000000003</v>
      </c>
      <c r="AH62" s="91">
        <v>92.105900000000005</v>
      </c>
      <c r="AI62" s="91">
        <v>92.267899999999997</v>
      </c>
      <c r="AJ62" s="91">
        <v>92.428200000000004</v>
      </c>
      <c r="AK62" s="91">
        <v>92.594099999999997</v>
      </c>
      <c r="AL62" s="91" t="s">
        <v>385</v>
      </c>
    </row>
    <row r="63" spans="1:38" ht="18" customHeight="1">
      <c r="A63" s="90" t="s">
        <v>445</v>
      </c>
      <c r="B63" s="90" t="s">
        <v>432</v>
      </c>
      <c r="D63" s="90" t="s">
        <v>446</v>
      </c>
      <c r="E63" s="90" t="s">
        <v>396</v>
      </c>
      <c r="F63" s="90" t="s">
        <v>163</v>
      </c>
      <c r="G63" s="95">
        <v>114.3357</v>
      </c>
      <c r="H63" s="95">
        <v>115.60720000000001</v>
      </c>
      <c r="I63" s="95">
        <v>117.577</v>
      </c>
      <c r="J63" s="95">
        <v>115.33069999999999</v>
      </c>
      <c r="K63" s="95">
        <v>112.3313</v>
      </c>
      <c r="L63" s="95">
        <v>111.8631</v>
      </c>
      <c r="M63" s="95">
        <v>110.08240000000001</v>
      </c>
      <c r="N63" s="95">
        <v>107.75069999999999</v>
      </c>
      <c r="O63" s="95">
        <v>107.0909</v>
      </c>
      <c r="P63" s="95">
        <v>106.4635</v>
      </c>
      <c r="Q63" s="95">
        <v>107.0321</v>
      </c>
      <c r="R63" s="95">
        <v>105.3571</v>
      </c>
      <c r="S63" s="95">
        <v>108.7376</v>
      </c>
      <c r="T63" s="95">
        <v>107.6024</v>
      </c>
      <c r="U63" s="95">
        <v>102.4186</v>
      </c>
      <c r="V63" s="95">
        <v>99.758899999999997</v>
      </c>
      <c r="W63" s="95">
        <v>99.424599999999998</v>
      </c>
      <c r="X63" s="95">
        <v>100.0722</v>
      </c>
      <c r="Y63" s="95">
        <v>102.46429999999999</v>
      </c>
      <c r="Z63" s="95">
        <v>102.91679999999999</v>
      </c>
      <c r="AA63" s="91">
        <v>102.15089999999999</v>
      </c>
      <c r="AB63" s="91">
        <v>104.1</v>
      </c>
      <c r="AC63" s="91">
        <v>105.8382</v>
      </c>
      <c r="AD63" s="91">
        <v>105.4071</v>
      </c>
      <c r="AE63" s="91">
        <v>106.1028</v>
      </c>
      <c r="AF63" s="91">
        <v>106.0913</v>
      </c>
      <c r="AG63" s="91">
        <v>106.8211</v>
      </c>
      <c r="AH63" s="91">
        <v>106.658</v>
      </c>
      <c r="AI63" s="91">
        <v>106.9316</v>
      </c>
      <c r="AJ63" s="91">
        <v>106.58069999999999</v>
      </c>
      <c r="AK63" s="91">
        <v>106.17359999999999</v>
      </c>
      <c r="AL63" s="91">
        <v>106.8295</v>
      </c>
    </row>
    <row r="64" spans="1:38" ht="18" customHeight="1">
      <c r="A64" s="90" t="s">
        <v>445</v>
      </c>
      <c r="B64" s="90" t="s">
        <v>455</v>
      </c>
      <c r="D64" s="90" t="s">
        <v>446</v>
      </c>
      <c r="E64" s="90" t="s">
        <v>433</v>
      </c>
      <c r="F64" s="90" t="s">
        <v>163</v>
      </c>
      <c r="G64" s="95">
        <v>79.917599999999993</v>
      </c>
      <c r="H64" s="95">
        <v>80</v>
      </c>
      <c r="I64" s="95">
        <v>81</v>
      </c>
      <c r="J64" s="95">
        <v>82</v>
      </c>
      <c r="K64" s="95">
        <v>83</v>
      </c>
      <c r="L64" s="95">
        <v>84</v>
      </c>
      <c r="M64" s="95">
        <v>85</v>
      </c>
      <c r="N64" s="95">
        <v>85.38</v>
      </c>
      <c r="O64" s="95">
        <v>85.76</v>
      </c>
      <c r="P64" s="95">
        <v>86.14</v>
      </c>
      <c r="Q64" s="95">
        <v>86.52</v>
      </c>
      <c r="R64" s="95">
        <v>86.9</v>
      </c>
      <c r="S64" s="95">
        <v>87.281700000000001</v>
      </c>
      <c r="T64" s="95">
        <v>87.815799999999996</v>
      </c>
      <c r="U64" s="95">
        <v>88.118600000000001</v>
      </c>
      <c r="V64" s="95">
        <v>88.521000000000001</v>
      </c>
      <c r="W64" s="95">
        <v>90.619600000000005</v>
      </c>
      <c r="X64" s="95">
        <v>90.619600000000005</v>
      </c>
      <c r="Y64" s="95">
        <v>91.246499999999997</v>
      </c>
      <c r="Z64" s="95">
        <v>91.084000000000003</v>
      </c>
      <c r="AA64" s="91">
        <v>91.644400000000005</v>
      </c>
      <c r="AB64" s="91">
        <v>91.217799999999997</v>
      </c>
      <c r="AC64" s="91">
        <v>92.316000000000003</v>
      </c>
      <c r="AD64" s="91">
        <v>95.287400000000005</v>
      </c>
      <c r="AE64" s="91">
        <v>93.807299999999998</v>
      </c>
      <c r="AF64" s="91">
        <v>94.480400000000003</v>
      </c>
      <c r="AG64" s="91">
        <v>94.8</v>
      </c>
      <c r="AH64" s="91">
        <v>94.003299999999996</v>
      </c>
      <c r="AI64" s="91">
        <v>94.245099999999994</v>
      </c>
      <c r="AJ64" s="91">
        <v>94.681100000000001</v>
      </c>
      <c r="AK64" s="91" t="s">
        <v>385</v>
      </c>
      <c r="AL64" s="91" t="s">
        <v>385</v>
      </c>
    </row>
    <row r="65" spans="1:38" ht="18" customHeight="1">
      <c r="A65" s="90" t="s">
        <v>445</v>
      </c>
      <c r="B65" s="90" t="s">
        <v>386</v>
      </c>
      <c r="D65" s="90" t="s">
        <v>446</v>
      </c>
      <c r="E65" s="90" t="s">
        <v>434</v>
      </c>
      <c r="F65" s="90" t="s">
        <v>163</v>
      </c>
      <c r="G65" s="95">
        <v>110.3</v>
      </c>
      <c r="H65" s="95">
        <v>110.6</v>
      </c>
      <c r="I65" s="95">
        <v>110.8</v>
      </c>
      <c r="J65" s="95">
        <v>111</v>
      </c>
      <c r="K65" s="95">
        <v>111.1</v>
      </c>
      <c r="L65" s="95">
        <v>111.3</v>
      </c>
      <c r="M65" s="95">
        <v>111.6</v>
      </c>
      <c r="N65" s="95">
        <v>111.9</v>
      </c>
      <c r="O65" s="95">
        <v>112.2</v>
      </c>
      <c r="P65" s="95">
        <v>112.6</v>
      </c>
      <c r="Q65" s="95">
        <v>114.2</v>
      </c>
      <c r="R65" s="95">
        <v>115.8</v>
      </c>
      <c r="S65" s="95">
        <v>117.4</v>
      </c>
      <c r="T65" s="95">
        <v>119</v>
      </c>
      <c r="U65" s="95">
        <v>119</v>
      </c>
      <c r="V65" s="95">
        <v>119</v>
      </c>
      <c r="W65" s="95">
        <v>120.4</v>
      </c>
      <c r="X65" s="95">
        <v>120.7</v>
      </c>
      <c r="Y65" s="95">
        <v>120.72320000000001</v>
      </c>
      <c r="Z65" s="95">
        <v>120.7864</v>
      </c>
      <c r="AA65" s="91">
        <v>120.91030000000001</v>
      </c>
      <c r="AB65" s="91">
        <v>121.0466</v>
      </c>
      <c r="AC65" s="91">
        <v>121.17570000000001</v>
      </c>
      <c r="AD65" s="91">
        <v>121.25149999999999</v>
      </c>
      <c r="AE65" s="91">
        <v>121.3907</v>
      </c>
      <c r="AF65" s="91">
        <v>121.4883</v>
      </c>
      <c r="AG65" s="91">
        <v>121.5723</v>
      </c>
      <c r="AH65" s="91">
        <v>121.6703</v>
      </c>
      <c r="AI65" s="91">
        <v>121.73180000000001</v>
      </c>
      <c r="AJ65" s="91">
        <v>121.7948</v>
      </c>
      <c r="AK65" s="91">
        <v>121.8215</v>
      </c>
      <c r="AL65" s="91" t="s">
        <v>385</v>
      </c>
    </row>
    <row r="66" spans="1:38" ht="18" customHeight="1">
      <c r="A66" s="90" t="s">
        <v>445</v>
      </c>
      <c r="B66" s="90" t="s">
        <v>438</v>
      </c>
      <c r="D66" s="90" t="s">
        <v>446</v>
      </c>
      <c r="E66" s="90" t="s">
        <v>437</v>
      </c>
      <c r="F66" s="90" t="s">
        <v>163</v>
      </c>
      <c r="G66" s="95" t="s">
        <v>385</v>
      </c>
      <c r="H66" s="95">
        <v>67.400000000000006</v>
      </c>
      <c r="I66" s="95" t="s">
        <v>385</v>
      </c>
      <c r="J66" s="95" t="s">
        <v>385</v>
      </c>
      <c r="K66" s="95" t="s">
        <v>385</v>
      </c>
      <c r="L66" s="95" t="s">
        <v>385</v>
      </c>
      <c r="M66" s="95" t="s">
        <v>385</v>
      </c>
      <c r="N66" s="95" t="s">
        <v>385</v>
      </c>
      <c r="O66" s="95" t="s">
        <v>385</v>
      </c>
      <c r="P66" s="95" t="s">
        <v>385</v>
      </c>
      <c r="Q66" s="95" t="s">
        <v>385</v>
      </c>
      <c r="R66" s="95" t="s">
        <v>385</v>
      </c>
      <c r="S66" s="95">
        <v>66</v>
      </c>
      <c r="T66" s="95" t="s">
        <v>385</v>
      </c>
      <c r="U66" s="95" t="s">
        <v>385</v>
      </c>
      <c r="V66" s="95" t="s">
        <v>385</v>
      </c>
      <c r="W66" s="95" t="s">
        <v>385</v>
      </c>
      <c r="X66" s="95" t="s">
        <v>385</v>
      </c>
      <c r="Y66" s="95" t="s">
        <v>385</v>
      </c>
      <c r="Z66" s="95" t="s">
        <v>385</v>
      </c>
      <c r="AA66" s="91" t="s">
        <v>385</v>
      </c>
      <c r="AB66" s="91">
        <v>71.3</v>
      </c>
      <c r="AC66" s="91" t="s">
        <v>385</v>
      </c>
      <c r="AD66" s="91" t="s">
        <v>385</v>
      </c>
      <c r="AE66" s="91" t="s">
        <v>385</v>
      </c>
      <c r="AF66" s="91" t="s">
        <v>385</v>
      </c>
      <c r="AG66" s="91" t="s">
        <v>385</v>
      </c>
      <c r="AH66" s="91" t="s">
        <v>385</v>
      </c>
      <c r="AI66" s="91" t="s">
        <v>385</v>
      </c>
      <c r="AJ66" s="91" t="s">
        <v>385</v>
      </c>
      <c r="AK66" s="91" t="s">
        <v>385</v>
      </c>
      <c r="AL66" s="91" t="s">
        <v>385</v>
      </c>
    </row>
    <row r="67" spans="1:38" ht="18" customHeight="1">
      <c r="A67" s="90" t="s">
        <v>445</v>
      </c>
      <c r="B67" s="90" t="s">
        <v>441</v>
      </c>
      <c r="D67" s="90" t="s">
        <v>446</v>
      </c>
      <c r="E67" s="90" t="s">
        <v>440</v>
      </c>
      <c r="F67" s="90" t="s">
        <v>163</v>
      </c>
      <c r="G67" s="95" t="s">
        <v>385</v>
      </c>
      <c r="H67" s="95" t="s">
        <v>385</v>
      </c>
      <c r="I67" s="95" t="s">
        <v>385</v>
      </c>
      <c r="J67" s="95" t="s">
        <v>385</v>
      </c>
      <c r="K67" s="95" t="s">
        <v>385</v>
      </c>
      <c r="L67" s="95" t="s">
        <v>385</v>
      </c>
      <c r="M67" s="95" t="s">
        <v>385</v>
      </c>
      <c r="N67" s="95" t="s">
        <v>385</v>
      </c>
      <c r="O67" s="95" t="s">
        <v>385</v>
      </c>
      <c r="P67" s="95" t="s">
        <v>385</v>
      </c>
      <c r="Q67" s="95">
        <v>95.125399999999999</v>
      </c>
      <c r="R67" s="95">
        <v>95.413700000000006</v>
      </c>
      <c r="S67" s="95">
        <v>95.719300000000004</v>
      </c>
      <c r="T67" s="95">
        <v>96.040700000000001</v>
      </c>
      <c r="U67" s="95">
        <v>96.405699999999996</v>
      </c>
      <c r="V67" s="95">
        <v>96.783199999999994</v>
      </c>
      <c r="W67" s="95">
        <v>97.162199999999999</v>
      </c>
      <c r="X67" s="95">
        <v>97.522199999999998</v>
      </c>
      <c r="Y67" s="95">
        <v>97.850099999999998</v>
      </c>
      <c r="Z67" s="95">
        <v>98.122500000000002</v>
      </c>
      <c r="AA67" s="91">
        <v>98.38</v>
      </c>
      <c r="AB67" s="91">
        <v>98.625299999999996</v>
      </c>
      <c r="AC67" s="91">
        <v>98.851399999999998</v>
      </c>
      <c r="AD67" s="91">
        <v>99.046700000000001</v>
      </c>
      <c r="AE67" s="91">
        <v>99.224800000000002</v>
      </c>
      <c r="AF67" s="91">
        <v>99.357200000000006</v>
      </c>
      <c r="AG67" s="91">
        <v>99.452100000000002</v>
      </c>
      <c r="AH67" s="91">
        <v>99.8</v>
      </c>
      <c r="AI67" s="91">
        <v>99</v>
      </c>
      <c r="AJ67" s="91">
        <v>99</v>
      </c>
      <c r="AK67" s="91" t="s">
        <v>385</v>
      </c>
      <c r="AL67" s="91" t="s">
        <v>385</v>
      </c>
    </row>
    <row r="68" spans="1:38" ht="18" customHeight="1">
      <c r="A68" s="90" t="s">
        <v>445</v>
      </c>
      <c r="B68" s="90" t="s">
        <v>443</v>
      </c>
      <c r="D68" s="90" t="s">
        <v>446</v>
      </c>
      <c r="E68" s="90" t="s">
        <v>442</v>
      </c>
      <c r="F68" s="90" t="s">
        <v>163</v>
      </c>
      <c r="G68" s="95">
        <v>80.467500000000001</v>
      </c>
      <c r="H68" s="95">
        <v>80.918700000000001</v>
      </c>
      <c r="I68" s="95">
        <v>81.5</v>
      </c>
      <c r="J68" s="95">
        <v>81.865799999999993</v>
      </c>
      <c r="K68" s="95">
        <v>82.422399999999996</v>
      </c>
      <c r="L68" s="95">
        <v>82.930300000000003</v>
      </c>
      <c r="M68" s="95">
        <v>83.288700000000006</v>
      </c>
      <c r="N68" s="95">
        <v>83.549199999999999</v>
      </c>
      <c r="O68" s="95">
        <v>83.853499999999997</v>
      </c>
      <c r="P68" s="95">
        <v>84.2</v>
      </c>
      <c r="Q68" s="95">
        <v>84.520499999999998</v>
      </c>
      <c r="R68" s="95">
        <v>84.935000000000002</v>
      </c>
      <c r="S68" s="95">
        <v>85.347999999999999</v>
      </c>
      <c r="T68" s="95">
        <v>85.730500000000006</v>
      </c>
      <c r="U68" s="95">
        <v>86.034599999999998</v>
      </c>
      <c r="V68" s="95">
        <v>86.408000000000001</v>
      </c>
      <c r="W68" s="95">
        <v>86.991799999999998</v>
      </c>
      <c r="X68" s="95">
        <v>87.23</v>
      </c>
      <c r="Y68" s="95">
        <v>87.5535</v>
      </c>
      <c r="Z68" s="95">
        <v>87.798299999999998</v>
      </c>
      <c r="AA68" s="91">
        <v>89.1541</v>
      </c>
      <c r="AB68" s="91">
        <v>89.550600000000003</v>
      </c>
      <c r="AC68" s="91">
        <v>89.790899999999993</v>
      </c>
      <c r="AD68" s="91">
        <v>90.366699999999994</v>
      </c>
      <c r="AE68" s="91">
        <v>90.290800000000004</v>
      </c>
      <c r="AF68" s="91">
        <v>90.531599999999997</v>
      </c>
      <c r="AG68" s="91">
        <v>90.659800000000004</v>
      </c>
      <c r="AH68" s="91">
        <v>90.577399999999997</v>
      </c>
      <c r="AI68" s="91">
        <v>90.673699999999997</v>
      </c>
      <c r="AJ68" s="91" t="s">
        <v>385</v>
      </c>
      <c r="AK68" s="91" t="s">
        <v>385</v>
      </c>
      <c r="AL68" s="91" t="s">
        <v>385</v>
      </c>
    </row>
    <row r="69" spans="1:38" ht="18" customHeight="1">
      <c r="A69" s="90" t="s">
        <v>445</v>
      </c>
      <c r="B69" s="90" t="s">
        <v>443</v>
      </c>
      <c r="D69" s="90" t="s">
        <v>446</v>
      </c>
      <c r="E69" s="90" t="s">
        <v>444</v>
      </c>
      <c r="F69" s="90" t="s">
        <v>163</v>
      </c>
      <c r="G69" s="95">
        <v>80.790899999999993</v>
      </c>
      <c r="H69" s="95">
        <v>81.299800000000005</v>
      </c>
      <c r="I69" s="95">
        <v>81.808300000000003</v>
      </c>
      <c r="J69" s="95">
        <v>82.070099999999996</v>
      </c>
      <c r="K69" s="95">
        <v>82.558999999999997</v>
      </c>
      <c r="L69" s="95">
        <v>82.992500000000007</v>
      </c>
      <c r="M69" s="95">
        <v>83.254999999999995</v>
      </c>
      <c r="N69" s="95">
        <v>83.501999999999995</v>
      </c>
      <c r="O69" s="95">
        <v>83.7988</v>
      </c>
      <c r="P69" s="95">
        <v>84.153199999999998</v>
      </c>
      <c r="Q69" s="95">
        <v>84.477099999999993</v>
      </c>
      <c r="R69" s="95">
        <v>84.909800000000004</v>
      </c>
      <c r="S69" s="95">
        <v>85.227599999999995</v>
      </c>
      <c r="T69" s="95">
        <v>85.573499999999996</v>
      </c>
      <c r="U69" s="95">
        <v>85.864900000000006</v>
      </c>
      <c r="V69" s="95">
        <v>86.229900000000001</v>
      </c>
      <c r="W69" s="95">
        <v>86.579400000000007</v>
      </c>
      <c r="X69" s="95">
        <v>86.844800000000006</v>
      </c>
      <c r="Y69" s="95">
        <v>87.108999999999995</v>
      </c>
      <c r="Z69" s="95">
        <v>87.405600000000007</v>
      </c>
      <c r="AA69" s="91">
        <v>88.873599999999996</v>
      </c>
      <c r="AB69" s="91">
        <v>89.385199999999998</v>
      </c>
      <c r="AC69" s="91">
        <v>89.482399999999998</v>
      </c>
      <c r="AD69" s="91">
        <v>89.678200000000004</v>
      </c>
      <c r="AE69" s="91">
        <v>89.8</v>
      </c>
      <c r="AF69" s="91">
        <v>89.957300000000004</v>
      </c>
      <c r="AG69" s="91">
        <v>90.046800000000005</v>
      </c>
      <c r="AH69" s="91">
        <v>90.063500000000005</v>
      </c>
      <c r="AI69" s="91">
        <v>90.031499999999994</v>
      </c>
      <c r="AJ69" s="91">
        <v>90.008600000000001</v>
      </c>
      <c r="AK69" s="91">
        <v>90.050399999999996</v>
      </c>
      <c r="AL69" s="91" t="s">
        <v>385</v>
      </c>
    </row>
    <row r="70" spans="1:38" ht="18" customHeight="1">
      <c r="A70" s="90" t="s">
        <v>456</v>
      </c>
      <c r="B70" s="90" t="s">
        <v>457</v>
      </c>
      <c r="D70" s="90" t="s">
        <v>458</v>
      </c>
      <c r="E70" s="90" t="s">
        <v>378</v>
      </c>
      <c r="F70" s="90" t="s">
        <v>379</v>
      </c>
      <c r="G70" s="95">
        <v>7644.8180000000002</v>
      </c>
      <c r="H70" s="95">
        <v>7710.8819999999996</v>
      </c>
      <c r="I70" s="95">
        <v>7798.8990000000003</v>
      </c>
      <c r="J70" s="95">
        <v>7882.5190000000002</v>
      </c>
      <c r="K70" s="95">
        <v>7928.7460000000001</v>
      </c>
      <c r="L70" s="95">
        <v>7943.4889999999996</v>
      </c>
      <c r="M70" s="95">
        <v>7953.067</v>
      </c>
      <c r="N70" s="95">
        <v>7964.9660000000003</v>
      </c>
      <c r="O70" s="95">
        <v>7971.116</v>
      </c>
      <c r="P70" s="95">
        <v>7982.4610000000002</v>
      </c>
      <c r="Q70" s="95">
        <v>8002.1859999999997</v>
      </c>
      <c r="R70" s="95">
        <v>8020.9459999999999</v>
      </c>
      <c r="S70" s="95">
        <v>8063.64</v>
      </c>
      <c r="T70" s="95">
        <v>8100.2730000000001</v>
      </c>
      <c r="U70" s="95">
        <v>8142.5730000000003</v>
      </c>
      <c r="V70" s="95">
        <v>8201.3590000000004</v>
      </c>
      <c r="W70" s="95">
        <v>8254.2980000000007</v>
      </c>
      <c r="X70" s="95">
        <v>8282.9840000000004</v>
      </c>
      <c r="Y70" s="95">
        <v>8307.9889999999996</v>
      </c>
      <c r="Z70" s="95">
        <v>8335.0030000000006</v>
      </c>
      <c r="AA70" s="91">
        <v>8351.643</v>
      </c>
      <c r="AB70" s="91">
        <v>8375.1640000000007</v>
      </c>
      <c r="AC70" s="91">
        <v>8408.1209999999992</v>
      </c>
      <c r="AD70" s="91">
        <v>8451.86</v>
      </c>
      <c r="AE70" s="91">
        <v>8507.7860000000001</v>
      </c>
      <c r="AF70" s="91">
        <v>8584.9259999999995</v>
      </c>
      <c r="AG70" s="91">
        <v>8700.4709999999995</v>
      </c>
      <c r="AH70" s="91">
        <v>8772.8649999999998</v>
      </c>
      <c r="AI70" s="91">
        <v>8822.2669999999998</v>
      </c>
      <c r="AJ70" s="91">
        <v>8858.7749999999996</v>
      </c>
      <c r="AK70" s="91">
        <v>8901.0640000000003</v>
      </c>
      <c r="AL70" s="91">
        <v>8932.6640000000007</v>
      </c>
    </row>
    <row r="71" spans="1:38" ht="18" customHeight="1">
      <c r="A71" s="90" t="s">
        <v>456</v>
      </c>
      <c r="B71" s="90" t="s">
        <v>457</v>
      </c>
      <c r="D71" s="90" t="s">
        <v>458</v>
      </c>
      <c r="E71" s="90" t="s">
        <v>382</v>
      </c>
      <c r="F71" s="90" t="s">
        <v>379</v>
      </c>
      <c r="G71" s="95">
        <v>9947.7819999999992</v>
      </c>
      <c r="H71" s="95">
        <v>9986.9750000000004</v>
      </c>
      <c r="I71" s="95">
        <v>10021.996999999999</v>
      </c>
      <c r="J71" s="95">
        <v>10068.319</v>
      </c>
      <c r="K71" s="95">
        <v>10100.630999999999</v>
      </c>
      <c r="L71" s="95">
        <v>10130.574000000001</v>
      </c>
      <c r="M71" s="95">
        <v>10143.047</v>
      </c>
      <c r="N71" s="95">
        <v>10170.226000000001</v>
      </c>
      <c r="O71" s="95">
        <v>10192.263999999999</v>
      </c>
      <c r="P71" s="95">
        <v>10213.752</v>
      </c>
      <c r="Q71" s="95">
        <v>10239.084999999999</v>
      </c>
      <c r="R71" s="95">
        <v>10263.414000000001</v>
      </c>
      <c r="S71" s="95">
        <v>10309.725</v>
      </c>
      <c r="T71" s="95">
        <v>10355.843999999999</v>
      </c>
      <c r="U71" s="95">
        <v>10396.421</v>
      </c>
      <c r="V71" s="95">
        <v>10445.852000000001</v>
      </c>
      <c r="W71" s="95">
        <v>10511.382</v>
      </c>
      <c r="X71" s="95">
        <v>10584.534</v>
      </c>
      <c r="Y71" s="95">
        <v>10666.866</v>
      </c>
      <c r="Z71" s="95">
        <v>10753.08</v>
      </c>
      <c r="AA71" s="91">
        <v>10839.905000000001</v>
      </c>
      <c r="AB71" s="91">
        <v>11000.638000000001</v>
      </c>
      <c r="AC71" s="91">
        <v>11075.888999999999</v>
      </c>
      <c r="AD71" s="91">
        <v>11137.974</v>
      </c>
      <c r="AE71" s="91">
        <v>11180.84</v>
      </c>
      <c r="AF71" s="91">
        <v>11237.273999999999</v>
      </c>
      <c r="AG71" s="91">
        <v>11311.117</v>
      </c>
      <c r="AH71" s="91">
        <v>11351.727000000001</v>
      </c>
      <c r="AI71" s="91">
        <v>11398.589</v>
      </c>
      <c r="AJ71" s="91">
        <v>11455.519</v>
      </c>
      <c r="AK71" s="91">
        <v>11522.44</v>
      </c>
      <c r="AL71" s="91">
        <v>11554.767</v>
      </c>
    </row>
    <row r="72" spans="1:38" ht="18" customHeight="1">
      <c r="A72" s="90" t="s">
        <v>456</v>
      </c>
      <c r="B72" s="90" t="s">
        <v>457</v>
      </c>
      <c r="D72" s="90" t="s">
        <v>458</v>
      </c>
      <c r="E72" s="90" t="s">
        <v>384</v>
      </c>
      <c r="F72" s="90" t="s">
        <v>379</v>
      </c>
      <c r="G72" s="95">
        <v>8767.3080000000009</v>
      </c>
      <c r="H72" s="95">
        <v>8669.2690000000002</v>
      </c>
      <c r="I72" s="95">
        <v>8595.4650000000001</v>
      </c>
      <c r="J72" s="95">
        <v>8484.8629999999994</v>
      </c>
      <c r="K72" s="95">
        <v>8459.7630000000008</v>
      </c>
      <c r="L72" s="95">
        <v>8427.4179999999997</v>
      </c>
      <c r="M72" s="95">
        <v>8384.7150000000001</v>
      </c>
      <c r="N72" s="95">
        <v>8340.9359999999997</v>
      </c>
      <c r="O72" s="95">
        <v>8283.2000000000007</v>
      </c>
      <c r="P72" s="95">
        <v>8230.3709999999992</v>
      </c>
      <c r="Q72" s="95">
        <v>8190.8760000000002</v>
      </c>
      <c r="R72" s="95">
        <v>8149.4679999999998</v>
      </c>
      <c r="S72" s="95">
        <v>7868.8149999999996</v>
      </c>
      <c r="T72" s="95">
        <v>7805.5060000000003</v>
      </c>
      <c r="U72" s="95">
        <v>7745.1469999999999</v>
      </c>
      <c r="V72" s="95">
        <v>7688.5730000000003</v>
      </c>
      <c r="W72" s="95">
        <v>7629.3710000000001</v>
      </c>
      <c r="X72" s="95">
        <v>7572.6729999999998</v>
      </c>
      <c r="Y72" s="95">
        <v>7518.0020000000004</v>
      </c>
      <c r="Z72" s="95">
        <v>7467.1189999999997</v>
      </c>
      <c r="AA72" s="91">
        <v>7421.7659999999996</v>
      </c>
      <c r="AB72" s="91">
        <v>7369.4309999999996</v>
      </c>
      <c r="AC72" s="91">
        <v>7327.2240000000002</v>
      </c>
      <c r="AD72" s="91">
        <v>7284.5519999999997</v>
      </c>
      <c r="AE72" s="91">
        <v>7245.6769999999997</v>
      </c>
      <c r="AF72" s="91">
        <v>7202.1980000000003</v>
      </c>
      <c r="AG72" s="91">
        <v>7153.7839999999997</v>
      </c>
      <c r="AH72" s="91">
        <v>7101.8590000000004</v>
      </c>
      <c r="AI72" s="91">
        <v>7050.0339999999997</v>
      </c>
      <c r="AJ72" s="91">
        <v>7000.0389999999998</v>
      </c>
      <c r="AK72" s="91">
        <v>6951.482</v>
      </c>
      <c r="AL72" s="91">
        <v>6916.5479999999998</v>
      </c>
    </row>
    <row r="73" spans="1:38" ht="18" customHeight="1">
      <c r="A73" s="90" t="s">
        <v>456</v>
      </c>
      <c r="B73" s="90" t="s">
        <v>457</v>
      </c>
      <c r="D73" s="90" t="s">
        <v>458</v>
      </c>
      <c r="E73" s="90" t="s">
        <v>387</v>
      </c>
      <c r="F73" s="90" t="s">
        <v>379</v>
      </c>
      <c r="G73" s="95">
        <v>4772.5559999999996</v>
      </c>
      <c r="H73" s="95">
        <v>4782.1790000000001</v>
      </c>
      <c r="I73" s="95">
        <v>4595.8649999999998</v>
      </c>
      <c r="J73" s="95">
        <v>4555.7709999999997</v>
      </c>
      <c r="K73" s="95">
        <v>4645.1549999999997</v>
      </c>
      <c r="L73" s="95">
        <v>4658.893</v>
      </c>
      <c r="M73" s="95">
        <v>4581.1670000000004</v>
      </c>
      <c r="N73" s="95">
        <v>4533.0280000000002</v>
      </c>
      <c r="O73" s="95">
        <v>4536.8119999999999</v>
      </c>
      <c r="P73" s="95">
        <v>4527.46</v>
      </c>
      <c r="Q73" s="95">
        <v>4497.7349999999997</v>
      </c>
      <c r="R73" s="95">
        <v>4295.4059999999999</v>
      </c>
      <c r="S73" s="95">
        <v>4305.4939999999997</v>
      </c>
      <c r="T73" s="95">
        <v>4305.384</v>
      </c>
      <c r="U73" s="95">
        <v>4305.7250000000004</v>
      </c>
      <c r="V73" s="95">
        <v>4310.8609999999999</v>
      </c>
      <c r="W73" s="95">
        <v>4312.4870000000001</v>
      </c>
      <c r="X73" s="95">
        <v>4313.53</v>
      </c>
      <c r="Y73" s="95">
        <v>4311.9669999999996</v>
      </c>
      <c r="Z73" s="95">
        <v>4309.7960000000003</v>
      </c>
      <c r="AA73" s="91">
        <v>4302.8469999999998</v>
      </c>
      <c r="AB73" s="91">
        <v>4289.857</v>
      </c>
      <c r="AC73" s="91">
        <v>4275.9840000000004</v>
      </c>
      <c r="AD73" s="91">
        <v>4262.1400000000003</v>
      </c>
      <c r="AE73" s="91">
        <v>4246.8090000000002</v>
      </c>
      <c r="AF73" s="91">
        <v>4225.3159999999998</v>
      </c>
      <c r="AG73" s="91">
        <v>4190.6689999999999</v>
      </c>
      <c r="AH73" s="91">
        <v>4154.2129999999997</v>
      </c>
      <c r="AI73" s="91">
        <v>4105.4930000000004</v>
      </c>
      <c r="AJ73" s="91">
        <v>4076.2460000000001</v>
      </c>
      <c r="AK73" s="91">
        <v>4058.165</v>
      </c>
      <c r="AL73" s="91">
        <v>4036.355</v>
      </c>
    </row>
    <row r="74" spans="1:38" ht="18" customHeight="1">
      <c r="A74" s="90" t="s">
        <v>456</v>
      </c>
      <c r="B74" s="90" t="s">
        <v>457</v>
      </c>
      <c r="D74" s="90" t="s">
        <v>458</v>
      </c>
      <c r="E74" s="90" t="s">
        <v>389</v>
      </c>
      <c r="F74" s="90" t="s">
        <v>379</v>
      </c>
      <c r="G74" s="95">
        <v>572.65499999999997</v>
      </c>
      <c r="H74" s="95">
        <v>587.14099999999996</v>
      </c>
      <c r="I74" s="95">
        <v>603.06899999999996</v>
      </c>
      <c r="J74" s="95">
        <v>619.23099999999999</v>
      </c>
      <c r="K74" s="95">
        <v>632.94399999999996</v>
      </c>
      <c r="L74" s="95">
        <v>645.399</v>
      </c>
      <c r="M74" s="95">
        <v>656.33299999999997</v>
      </c>
      <c r="N74" s="95">
        <v>666.31299999999999</v>
      </c>
      <c r="O74" s="95">
        <v>675.21500000000003</v>
      </c>
      <c r="P74" s="95">
        <v>682.86199999999997</v>
      </c>
      <c r="Q74" s="95">
        <v>690.49699999999996</v>
      </c>
      <c r="R74" s="95">
        <v>697.54899999999998</v>
      </c>
      <c r="S74" s="95">
        <v>705.53899999999999</v>
      </c>
      <c r="T74" s="95">
        <v>713.72</v>
      </c>
      <c r="U74" s="95">
        <v>722.89300000000003</v>
      </c>
      <c r="V74" s="95">
        <v>733.06700000000001</v>
      </c>
      <c r="W74" s="95">
        <v>744.01300000000003</v>
      </c>
      <c r="X74" s="95">
        <v>757.91600000000005</v>
      </c>
      <c r="Y74" s="95">
        <v>776.33299999999997</v>
      </c>
      <c r="Z74" s="95">
        <v>796.93</v>
      </c>
      <c r="AA74" s="91">
        <v>819.14</v>
      </c>
      <c r="AB74" s="91">
        <v>839.75099999999998</v>
      </c>
      <c r="AC74" s="91">
        <v>862.01099999999997</v>
      </c>
      <c r="AD74" s="91">
        <v>865.87800000000004</v>
      </c>
      <c r="AE74" s="91">
        <v>858</v>
      </c>
      <c r="AF74" s="91">
        <v>847.00800000000004</v>
      </c>
      <c r="AG74" s="91">
        <v>848.31899999999996</v>
      </c>
      <c r="AH74" s="91">
        <v>854.80200000000002</v>
      </c>
      <c r="AI74" s="91">
        <v>864.23599999999999</v>
      </c>
      <c r="AJ74" s="91">
        <v>875.899</v>
      </c>
      <c r="AK74" s="91">
        <v>888.005</v>
      </c>
      <c r="AL74" s="91">
        <v>896.00699999999995</v>
      </c>
    </row>
    <row r="75" spans="1:38" ht="18" customHeight="1">
      <c r="A75" s="90" t="s">
        <v>456</v>
      </c>
      <c r="B75" s="90" t="s">
        <v>457</v>
      </c>
      <c r="D75" s="90" t="s">
        <v>458</v>
      </c>
      <c r="E75" s="90" t="s">
        <v>391</v>
      </c>
      <c r="F75" s="90" t="s">
        <v>379</v>
      </c>
      <c r="G75" s="95">
        <v>10362.102000000001</v>
      </c>
      <c r="H75" s="95">
        <v>10304.607</v>
      </c>
      <c r="I75" s="95">
        <v>10312.548000000001</v>
      </c>
      <c r="J75" s="95">
        <v>10325.697</v>
      </c>
      <c r="K75" s="95">
        <v>10334.013000000001</v>
      </c>
      <c r="L75" s="95">
        <v>10333.161</v>
      </c>
      <c r="M75" s="95">
        <v>10321.343999999999</v>
      </c>
      <c r="N75" s="95">
        <v>10309.137000000001</v>
      </c>
      <c r="O75" s="95">
        <v>10299.125</v>
      </c>
      <c r="P75" s="95">
        <v>10289.620999999999</v>
      </c>
      <c r="Q75" s="95">
        <v>10278.098</v>
      </c>
      <c r="R75" s="95">
        <v>10232.027</v>
      </c>
      <c r="S75" s="95">
        <v>10201.182000000001</v>
      </c>
      <c r="T75" s="95">
        <v>10192.648999999999</v>
      </c>
      <c r="U75" s="95">
        <v>10195.347</v>
      </c>
      <c r="V75" s="95">
        <v>10198.855</v>
      </c>
      <c r="W75" s="95">
        <v>10223.576999999999</v>
      </c>
      <c r="X75" s="95">
        <v>10254.233</v>
      </c>
      <c r="Y75" s="95">
        <v>10343.422</v>
      </c>
      <c r="Z75" s="95">
        <v>10425.782999999999</v>
      </c>
      <c r="AA75" s="91">
        <v>10462.088</v>
      </c>
      <c r="AB75" s="91">
        <v>10486.731</v>
      </c>
      <c r="AC75" s="91">
        <v>10505.445</v>
      </c>
      <c r="AD75" s="91">
        <v>10516.125</v>
      </c>
      <c r="AE75" s="91">
        <v>10512.419</v>
      </c>
      <c r="AF75" s="91">
        <v>10538.275</v>
      </c>
      <c r="AG75" s="91">
        <v>10553.843000000001</v>
      </c>
      <c r="AH75" s="91">
        <v>10578.82</v>
      </c>
      <c r="AI75" s="91">
        <v>10610.055</v>
      </c>
      <c r="AJ75" s="91">
        <v>10649.8</v>
      </c>
      <c r="AK75" s="91">
        <v>10693.939</v>
      </c>
      <c r="AL75" s="91">
        <v>10701.777</v>
      </c>
    </row>
    <row r="76" spans="1:38" ht="18" customHeight="1">
      <c r="A76" s="90" t="s">
        <v>456</v>
      </c>
      <c r="B76" s="90" t="s">
        <v>457</v>
      </c>
      <c r="D76" s="90" t="s">
        <v>458</v>
      </c>
      <c r="E76" s="90" t="s">
        <v>393</v>
      </c>
      <c r="F76" s="90" t="s">
        <v>379</v>
      </c>
      <c r="G76" s="95">
        <v>5135.4089999999997</v>
      </c>
      <c r="H76" s="95">
        <v>5146.4690000000001</v>
      </c>
      <c r="I76" s="95">
        <v>5162.1260000000002</v>
      </c>
      <c r="J76" s="95">
        <v>5180.6139999999996</v>
      </c>
      <c r="K76" s="95">
        <v>5196.6419999999998</v>
      </c>
      <c r="L76" s="95">
        <v>5215.7179999999998</v>
      </c>
      <c r="M76" s="95">
        <v>5251.027</v>
      </c>
      <c r="N76" s="95">
        <v>5275.1210000000001</v>
      </c>
      <c r="O76" s="95">
        <v>5294.86</v>
      </c>
      <c r="P76" s="95">
        <v>5313.5770000000002</v>
      </c>
      <c r="Q76" s="95">
        <v>5330.02</v>
      </c>
      <c r="R76" s="95">
        <v>5349.2120000000004</v>
      </c>
      <c r="S76" s="95">
        <v>5368.3540000000003</v>
      </c>
      <c r="T76" s="95">
        <v>5383.5069999999996</v>
      </c>
      <c r="U76" s="95">
        <v>5397.64</v>
      </c>
      <c r="V76" s="95">
        <v>5411.4049999999997</v>
      </c>
      <c r="W76" s="95">
        <v>5427.4589999999998</v>
      </c>
      <c r="X76" s="95">
        <v>5447.0839999999998</v>
      </c>
      <c r="Y76" s="95">
        <v>5475.7910000000002</v>
      </c>
      <c r="Z76" s="95">
        <v>5511.451</v>
      </c>
      <c r="AA76" s="91">
        <v>5534.7380000000003</v>
      </c>
      <c r="AB76" s="91">
        <v>5560.6279999999997</v>
      </c>
      <c r="AC76" s="91">
        <v>5580.5159999999996</v>
      </c>
      <c r="AD76" s="91">
        <v>5602.6279999999997</v>
      </c>
      <c r="AE76" s="91">
        <v>5627.2349999999997</v>
      </c>
      <c r="AF76" s="91">
        <v>5659.7150000000001</v>
      </c>
      <c r="AG76" s="91">
        <v>5707.2510000000002</v>
      </c>
      <c r="AH76" s="91">
        <v>5748.7690000000002</v>
      </c>
      <c r="AI76" s="91">
        <v>5781.19</v>
      </c>
      <c r="AJ76" s="91">
        <v>5806.0810000000001</v>
      </c>
      <c r="AK76" s="91">
        <v>5822.7629999999999</v>
      </c>
      <c r="AL76" s="91">
        <v>5840.0450000000001</v>
      </c>
    </row>
    <row r="77" spans="1:38" ht="18" customHeight="1">
      <c r="A77" s="90" t="s">
        <v>456</v>
      </c>
      <c r="B77" s="90" t="s">
        <v>457</v>
      </c>
      <c r="D77" s="90" t="s">
        <v>458</v>
      </c>
      <c r="E77" s="90" t="s">
        <v>395</v>
      </c>
      <c r="F77" s="90" t="s">
        <v>379</v>
      </c>
      <c r="G77" s="95">
        <v>1570.5989999999999</v>
      </c>
      <c r="H77" s="95">
        <v>1567.749</v>
      </c>
      <c r="I77" s="95">
        <v>1554.8779999999999</v>
      </c>
      <c r="J77" s="95">
        <v>1511.3030000000001</v>
      </c>
      <c r="K77" s="95">
        <v>1476.952</v>
      </c>
      <c r="L77" s="95">
        <v>1448.075</v>
      </c>
      <c r="M77" s="95">
        <v>1425.192</v>
      </c>
      <c r="N77" s="95">
        <v>1405.9960000000001</v>
      </c>
      <c r="O77" s="95">
        <v>1393.0740000000001</v>
      </c>
      <c r="P77" s="95">
        <v>1379.2370000000001</v>
      </c>
      <c r="Q77" s="95">
        <v>1401.25</v>
      </c>
      <c r="R77" s="95">
        <v>1392.72</v>
      </c>
      <c r="S77" s="95">
        <v>1383.51</v>
      </c>
      <c r="T77" s="95">
        <v>1375.19</v>
      </c>
      <c r="U77" s="95">
        <v>1366.25</v>
      </c>
      <c r="V77" s="95">
        <v>1358.85</v>
      </c>
      <c r="W77" s="95">
        <v>1350.7</v>
      </c>
      <c r="X77" s="95">
        <v>1342.92</v>
      </c>
      <c r="Y77" s="95">
        <v>1338.44</v>
      </c>
      <c r="Z77" s="95">
        <v>1335.74</v>
      </c>
      <c r="AA77" s="91">
        <v>1333.29</v>
      </c>
      <c r="AB77" s="91">
        <v>1329.66</v>
      </c>
      <c r="AC77" s="91">
        <v>1325.2170000000001</v>
      </c>
      <c r="AD77" s="91">
        <v>1320.174</v>
      </c>
      <c r="AE77" s="91">
        <v>1315.819</v>
      </c>
      <c r="AF77" s="91">
        <v>1314.87</v>
      </c>
      <c r="AG77" s="91">
        <v>1315.944</v>
      </c>
      <c r="AH77" s="91">
        <v>1315.635</v>
      </c>
      <c r="AI77" s="91">
        <v>1319.133</v>
      </c>
      <c r="AJ77" s="91">
        <v>1324.82</v>
      </c>
      <c r="AK77" s="91">
        <v>1328.9760000000001</v>
      </c>
      <c r="AL77" s="91">
        <v>1330.068</v>
      </c>
    </row>
    <row r="78" spans="1:38" ht="18" customHeight="1">
      <c r="A78" s="90" t="s">
        <v>456</v>
      </c>
      <c r="B78" s="90" t="s">
        <v>457</v>
      </c>
      <c r="D78" s="90" t="s">
        <v>458</v>
      </c>
      <c r="E78" s="90" t="s">
        <v>397</v>
      </c>
      <c r="F78" s="90" t="s">
        <v>379</v>
      </c>
      <c r="G78" s="95">
        <v>4974.3829999999998</v>
      </c>
      <c r="H78" s="95">
        <v>4998.4780000000001</v>
      </c>
      <c r="I78" s="95">
        <v>5029.0020000000004</v>
      </c>
      <c r="J78" s="95">
        <v>5054.982</v>
      </c>
      <c r="K78" s="95">
        <v>5077.9120000000003</v>
      </c>
      <c r="L78" s="95">
        <v>5098.7539999999999</v>
      </c>
      <c r="M78" s="95">
        <v>5116.826</v>
      </c>
      <c r="N78" s="95">
        <v>5132.32</v>
      </c>
      <c r="O78" s="95">
        <v>5147.3490000000002</v>
      </c>
      <c r="P78" s="95">
        <v>5159.6459999999997</v>
      </c>
      <c r="Q78" s="95">
        <v>5171.3019999999997</v>
      </c>
      <c r="R78" s="95">
        <v>5181.1149999999998</v>
      </c>
      <c r="S78" s="95">
        <v>5194.9009999999998</v>
      </c>
      <c r="T78" s="95">
        <v>5206.2950000000001</v>
      </c>
      <c r="U78" s="95">
        <v>5219.732</v>
      </c>
      <c r="V78" s="95">
        <v>5236.6109999999999</v>
      </c>
      <c r="W78" s="95">
        <v>5255.58</v>
      </c>
      <c r="X78" s="95">
        <v>5276.9549999999999</v>
      </c>
      <c r="Y78" s="95">
        <v>5300.4840000000004</v>
      </c>
      <c r="Z78" s="95">
        <v>5326.3140000000003</v>
      </c>
      <c r="AA78" s="91">
        <v>5351.4269999999997</v>
      </c>
      <c r="AB78" s="91">
        <v>5375.2759999999998</v>
      </c>
      <c r="AC78" s="91">
        <v>5401.2669999999998</v>
      </c>
      <c r="AD78" s="91">
        <v>5426.674</v>
      </c>
      <c r="AE78" s="91">
        <v>5451.27</v>
      </c>
      <c r="AF78" s="91">
        <v>5471.7529999999997</v>
      </c>
      <c r="AG78" s="91">
        <v>5487.308</v>
      </c>
      <c r="AH78" s="91">
        <v>5503.2969999999996</v>
      </c>
      <c r="AI78" s="91">
        <v>5513.13</v>
      </c>
      <c r="AJ78" s="91">
        <v>5517.9189999999999</v>
      </c>
      <c r="AK78" s="91">
        <v>5525.2920000000004</v>
      </c>
      <c r="AL78" s="91">
        <v>5533.7929999999997</v>
      </c>
    </row>
    <row r="79" spans="1:38" ht="18" customHeight="1">
      <c r="A79" s="90" t="s">
        <v>456</v>
      </c>
      <c r="B79" s="90" t="s">
        <v>457</v>
      </c>
      <c r="D79" s="90" t="s">
        <v>458</v>
      </c>
      <c r="E79" s="90" t="s">
        <v>399</v>
      </c>
      <c r="F79" s="90" t="s">
        <v>379</v>
      </c>
      <c r="G79" s="95" t="s">
        <v>385</v>
      </c>
      <c r="H79" s="95">
        <v>58313.438999999998</v>
      </c>
      <c r="I79" s="95">
        <v>58604.851000000002</v>
      </c>
      <c r="J79" s="95">
        <v>58885.928999999996</v>
      </c>
      <c r="K79" s="95">
        <v>59104.32</v>
      </c>
      <c r="L79" s="95">
        <v>59315.139000000003</v>
      </c>
      <c r="M79" s="95">
        <v>59522.296999999999</v>
      </c>
      <c r="N79" s="95">
        <v>59726.385999999999</v>
      </c>
      <c r="O79" s="95">
        <v>59934.883999999998</v>
      </c>
      <c r="P79" s="95">
        <v>60158.533000000003</v>
      </c>
      <c r="Q79" s="95">
        <v>60545.021999999997</v>
      </c>
      <c r="R79" s="95">
        <v>60979.315000000002</v>
      </c>
      <c r="S79" s="95">
        <v>61424.036</v>
      </c>
      <c r="T79" s="95">
        <v>61864.088000000003</v>
      </c>
      <c r="U79" s="95">
        <v>62292.241000000002</v>
      </c>
      <c r="V79" s="95">
        <v>62772.87</v>
      </c>
      <c r="W79" s="95">
        <v>63229.635000000002</v>
      </c>
      <c r="X79" s="95">
        <v>63645.065000000002</v>
      </c>
      <c r="Y79" s="95">
        <v>64007.192999999999</v>
      </c>
      <c r="Z79" s="95">
        <v>64350.226000000002</v>
      </c>
      <c r="AA79" s="91">
        <v>64658.856</v>
      </c>
      <c r="AB79" s="91">
        <v>64978.720999999998</v>
      </c>
      <c r="AC79" s="91">
        <v>65276.983</v>
      </c>
      <c r="AD79" s="91">
        <v>65600.350000000006</v>
      </c>
      <c r="AE79" s="91">
        <v>66165.98</v>
      </c>
      <c r="AF79" s="91">
        <v>66458.153000000006</v>
      </c>
      <c r="AG79" s="91">
        <v>66638.391000000003</v>
      </c>
      <c r="AH79" s="91">
        <v>66809.816000000006</v>
      </c>
      <c r="AI79" s="91">
        <v>67026.224000000002</v>
      </c>
      <c r="AJ79" s="91">
        <v>67177.635999999999</v>
      </c>
      <c r="AK79" s="91">
        <v>67320.216</v>
      </c>
      <c r="AL79" s="91">
        <v>67656.682000000001</v>
      </c>
    </row>
    <row r="80" spans="1:38" ht="18" customHeight="1">
      <c r="A80" s="90" t="s">
        <v>456</v>
      </c>
      <c r="B80" s="90" t="s">
        <v>457</v>
      </c>
      <c r="D80" s="90" t="s">
        <v>458</v>
      </c>
      <c r="E80" s="90" t="s">
        <v>401</v>
      </c>
      <c r="F80" s="90" t="s">
        <v>379</v>
      </c>
      <c r="G80" s="95">
        <v>62679.035000000003</v>
      </c>
      <c r="H80" s="95">
        <v>79753.226999999999</v>
      </c>
      <c r="I80" s="95">
        <v>80274.563999999998</v>
      </c>
      <c r="J80" s="95">
        <v>80974.631999999998</v>
      </c>
      <c r="K80" s="95">
        <v>81338.092999999993</v>
      </c>
      <c r="L80" s="95">
        <v>81538.603000000003</v>
      </c>
      <c r="M80" s="95">
        <v>81817.498999999996</v>
      </c>
      <c r="N80" s="95">
        <v>82012.161999999997</v>
      </c>
      <c r="O80" s="95">
        <v>82057.379000000001</v>
      </c>
      <c r="P80" s="95">
        <v>82037.010999999999</v>
      </c>
      <c r="Q80" s="95">
        <v>82163.475000000006</v>
      </c>
      <c r="R80" s="95">
        <v>82259.539999999994</v>
      </c>
      <c r="S80" s="95">
        <v>82440.308999999994</v>
      </c>
      <c r="T80" s="95">
        <v>82536.679999999993</v>
      </c>
      <c r="U80" s="95">
        <v>82531.671000000002</v>
      </c>
      <c r="V80" s="95">
        <v>82500.849000000002</v>
      </c>
      <c r="W80" s="95">
        <v>82437.994999999995</v>
      </c>
      <c r="X80" s="95">
        <v>82314.906000000003</v>
      </c>
      <c r="Y80" s="95">
        <v>82217.837</v>
      </c>
      <c r="Z80" s="95">
        <v>82002.356</v>
      </c>
      <c r="AA80" s="91">
        <v>81802.256999999998</v>
      </c>
      <c r="AB80" s="91">
        <v>80222.065000000002</v>
      </c>
      <c r="AC80" s="91">
        <v>80327.899999999994</v>
      </c>
      <c r="AD80" s="91">
        <v>80523.745999999999</v>
      </c>
      <c r="AE80" s="91">
        <v>80767.463000000003</v>
      </c>
      <c r="AF80" s="91">
        <v>81197.536999999997</v>
      </c>
      <c r="AG80" s="91">
        <v>82175.683999999994</v>
      </c>
      <c r="AH80" s="91">
        <v>82521.653000000006</v>
      </c>
      <c r="AI80" s="91">
        <v>82792.350999999995</v>
      </c>
      <c r="AJ80" s="91">
        <v>83019.213000000003</v>
      </c>
      <c r="AK80" s="91">
        <v>83166.710999999996</v>
      </c>
      <c r="AL80" s="91">
        <v>83155.031000000003</v>
      </c>
    </row>
    <row r="81" spans="1:38" ht="18" customHeight="1">
      <c r="A81" s="90" t="s">
        <v>456</v>
      </c>
      <c r="B81" s="90" t="s">
        <v>457</v>
      </c>
      <c r="D81" s="90" t="s">
        <v>458</v>
      </c>
      <c r="E81" s="90" t="s">
        <v>403</v>
      </c>
      <c r="F81" s="90" t="s">
        <v>379</v>
      </c>
      <c r="G81" s="95">
        <v>10120.892</v>
      </c>
      <c r="H81" s="95">
        <v>10272.691000000001</v>
      </c>
      <c r="I81" s="95">
        <v>10367.163</v>
      </c>
      <c r="J81" s="95">
        <v>10430.958000000001</v>
      </c>
      <c r="K81" s="95">
        <v>10489.870999999999</v>
      </c>
      <c r="L81" s="95">
        <v>10535.973</v>
      </c>
      <c r="M81" s="95">
        <v>10588.332</v>
      </c>
      <c r="N81" s="95">
        <v>10629.267</v>
      </c>
      <c r="O81" s="95">
        <v>10693.25</v>
      </c>
      <c r="P81" s="95">
        <v>10747.768</v>
      </c>
      <c r="Q81" s="95">
        <v>10775.627</v>
      </c>
      <c r="R81" s="95">
        <v>10835.989</v>
      </c>
      <c r="S81" s="95">
        <v>10888.273999999999</v>
      </c>
      <c r="T81" s="95">
        <v>10915.77</v>
      </c>
      <c r="U81" s="95">
        <v>10940.369000000001</v>
      </c>
      <c r="V81" s="95">
        <v>10969.912</v>
      </c>
      <c r="W81" s="95">
        <v>11004.716</v>
      </c>
      <c r="X81" s="95">
        <v>11036.008</v>
      </c>
      <c r="Y81" s="95">
        <v>11060.937</v>
      </c>
      <c r="Z81" s="95">
        <v>11094.745000000001</v>
      </c>
      <c r="AA81" s="91">
        <v>11119.289000000001</v>
      </c>
      <c r="AB81" s="91">
        <v>11123.392</v>
      </c>
      <c r="AC81" s="91">
        <v>11086.406000000001</v>
      </c>
      <c r="AD81" s="91">
        <v>11003.615</v>
      </c>
      <c r="AE81" s="91">
        <v>10926.807000000001</v>
      </c>
      <c r="AF81" s="91">
        <v>10858.018</v>
      </c>
      <c r="AG81" s="91">
        <v>10783.748</v>
      </c>
      <c r="AH81" s="91">
        <v>10768.192999999999</v>
      </c>
      <c r="AI81" s="91">
        <v>10741.165000000001</v>
      </c>
      <c r="AJ81" s="91">
        <v>10724.599</v>
      </c>
      <c r="AK81" s="91">
        <v>10718.565000000001</v>
      </c>
      <c r="AL81" s="91">
        <v>10678.632</v>
      </c>
    </row>
    <row r="82" spans="1:38" ht="18" customHeight="1">
      <c r="A82" s="90" t="s">
        <v>456</v>
      </c>
      <c r="B82" s="90" t="s">
        <v>457</v>
      </c>
      <c r="D82" s="90" t="s">
        <v>458</v>
      </c>
      <c r="E82" s="90" t="s">
        <v>405</v>
      </c>
      <c r="F82" s="90" t="s">
        <v>379</v>
      </c>
      <c r="G82" s="95">
        <v>10374.823</v>
      </c>
      <c r="H82" s="95">
        <v>10373.153</v>
      </c>
      <c r="I82" s="95">
        <v>10373.647000000001</v>
      </c>
      <c r="J82" s="95">
        <v>10365.035</v>
      </c>
      <c r="K82" s="95">
        <v>10350.01</v>
      </c>
      <c r="L82" s="95">
        <v>10336.700000000001</v>
      </c>
      <c r="M82" s="95">
        <v>10321.228999999999</v>
      </c>
      <c r="N82" s="95">
        <v>10301.246999999999</v>
      </c>
      <c r="O82" s="95">
        <v>10279.724</v>
      </c>
      <c r="P82" s="95">
        <v>10253.415999999999</v>
      </c>
      <c r="Q82" s="95">
        <v>10221.644</v>
      </c>
      <c r="R82" s="95">
        <v>10200.298000000001</v>
      </c>
      <c r="S82" s="95">
        <v>10174.852999999999</v>
      </c>
      <c r="T82" s="95">
        <v>10142.361999999999</v>
      </c>
      <c r="U82" s="95">
        <v>10116.742</v>
      </c>
      <c r="V82" s="95">
        <v>10097.549000000001</v>
      </c>
      <c r="W82" s="95">
        <v>10076.581</v>
      </c>
      <c r="X82" s="95">
        <v>10066.157999999999</v>
      </c>
      <c r="Y82" s="95">
        <v>10045.401</v>
      </c>
      <c r="Z82" s="95">
        <v>10030.975</v>
      </c>
      <c r="AA82" s="91">
        <v>10014.324000000001</v>
      </c>
      <c r="AB82" s="91">
        <v>9985.7219999999998</v>
      </c>
      <c r="AC82" s="91">
        <v>9931.9249999999993</v>
      </c>
      <c r="AD82" s="91">
        <v>9908.7980000000007</v>
      </c>
      <c r="AE82" s="91">
        <v>9877.3649999999998</v>
      </c>
      <c r="AF82" s="91">
        <v>9855.5709999999999</v>
      </c>
      <c r="AG82" s="91">
        <v>9830.4850000000006</v>
      </c>
      <c r="AH82" s="91">
        <v>9797.5609999999997</v>
      </c>
      <c r="AI82" s="91">
        <v>9778.3709999999992</v>
      </c>
      <c r="AJ82" s="91">
        <v>9772.7559999999994</v>
      </c>
      <c r="AK82" s="91">
        <v>9769.5259999999998</v>
      </c>
      <c r="AL82" s="91">
        <v>9730.7720000000008</v>
      </c>
    </row>
    <row r="83" spans="1:38" ht="18" customHeight="1">
      <c r="A83" s="90" t="s">
        <v>456</v>
      </c>
      <c r="B83" s="90" t="s">
        <v>457</v>
      </c>
      <c r="D83" s="90" t="s">
        <v>458</v>
      </c>
      <c r="E83" s="90" t="s">
        <v>407</v>
      </c>
      <c r="F83" s="90" t="s">
        <v>379</v>
      </c>
      <c r="G83" s="95">
        <v>3506.97</v>
      </c>
      <c r="H83" s="95">
        <v>3520.9769999999999</v>
      </c>
      <c r="I83" s="95">
        <v>3547.4920000000002</v>
      </c>
      <c r="J83" s="95">
        <v>3569.3670000000002</v>
      </c>
      <c r="K83" s="95">
        <v>3583.154</v>
      </c>
      <c r="L83" s="95">
        <v>3597.6170000000002</v>
      </c>
      <c r="M83" s="95">
        <v>3620.0650000000001</v>
      </c>
      <c r="N83" s="95">
        <v>3654.9549999999999</v>
      </c>
      <c r="O83" s="95">
        <v>3693.386</v>
      </c>
      <c r="P83" s="95">
        <v>3732.0059999999999</v>
      </c>
      <c r="Q83" s="95">
        <v>3777.5650000000001</v>
      </c>
      <c r="R83" s="95">
        <v>3832.7829999999999</v>
      </c>
      <c r="S83" s="95">
        <v>3899.7020000000002</v>
      </c>
      <c r="T83" s="95">
        <v>3964.1909999999998</v>
      </c>
      <c r="U83" s="95">
        <v>4028.8510000000001</v>
      </c>
      <c r="V83" s="95">
        <v>4111.6719999999996</v>
      </c>
      <c r="W83" s="95">
        <v>4208.1559999999999</v>
      </c>
      <c r="X83" s="95">
        <v>4340.1180000000004</v>
      </c>
      <c r="Y83" s="95">
        <v>4457.7650000000003</v>
      </c>
      <c r="Z83" s="95">
        <v>4521.3220000000001</v>
      </c>
      <c r="AA83" s="91">
        <v>4549.4279999999999</v>
      </c>
      <c r="AB83" s="91">
        <v>4570.8810000000003</v>
      </c>
      <c r="AC83" s="91">
        <v>4589.2870000000003</v>
      </c>
      <c r="AD83" s="91">
        <v>4609.7790000000005</v>
      </c>
      <c r="AE83" s="91">
        <v>4637.8519999999999</v>
      </c>
      <c r="AF83" s="91">
        <v>4677.6270000000004</v>
      </c>
      <c r="AG83" s="91">
        <v>4726.2860000000001</v>
      </c>
      <c r="AH83" s="91">
        <v>4784.3829999999998</v>
      </c>
      <c r="AI83" s="91">
        <v>4830.3919999999998</v>
      </c>
      <c r="AJ83" s="91">
        <v>4904.24</v>
      </c>
      <c r="AK83" s="91">
        <v>4964.4399999999996</v>
      </c>
      <c r="AL83" s="91">
        <v>5006.3239999999996</v>
      </c>
    </row>
    <row r="84" spans="1:38" ht="18" customHeight="1">
      <c r="A84" s="90" t="s">
        <v>456</v>
      </c>
      <c r="B84" s="90" t="s">
        <v>457</v>
      </c>
      <c r="D84" s="90" t="s">
        <v>458</v>
      </c>
      <c r="E84" s="90" t="s">
        <v>409</v>
      </c>
      <c r="F84" s="90" t="s">
        <v>379</v>
      </c>
      <c r="G84" s="95">
        <v>56694.36</v>
      </c>
      <c r="H84" s="95">
        <v>56744.118999999999</v>
      </c>
      <c r="I84" s="95">
        <v>56772.923000000003</v>
      </c>
      <c r="J84" s="95">
        <v>56821.25</v>
      </c>
      <c r="K84" s="95">
        <v>56842.392</v>
      </c>
      <c r="L84" s="95">
        <v>56844.408000000003</v>
      </c>
      <c r="M84" s="95">
        <v>56844.197</v>
      </c>
      <c r="N84" s="95">
        <v>56876.364000000001</v>
      </c>
      <c r="O84" s="95">
        <v>56904.379000000001</v>
      </c>
      <c r="P84" s="95">
        <v>56909.108999999997</v>
      </c>
      <c r="Q84" s="95">
        <v>56923.523999999998</v>
      </c>
      <c r="R84" s="95">
        <v>56960.692000000003</v>
      </c>
      <c r="S84" s="95">
        <v>56987.506999999998</v>
      </c>
      <c r="T84" s="95">
        <v>57130.506000000001</v>
      </c>
      <c r="U84" s="95">
        <v>57495.9</v>
      </c>
      <c r="V84" s="95">
        <v>57874.752999999997</v>
      </c>
      <c r="W84" s="95">
        <v>58064.214</v>
      </c>
      <c r="X84" s="95">
        <v>58223.743999999999</v>
      </c>
      <c r="Y84" s="95">
        <v>58652.875</v>
      </c>
      <c r="Z84" s="95">
        <v>59000.586000000003</v>
      </c>
      <c r="AA84" s="91">
        <v>59190.142999999996</v>
      </c>
      <c r="AB84" s="91">
        <v>59364.69</v>
      </c>
      <c r="AC84" s="91">
        <v>59394.207000000002</v>
      </c>
      <c r="AD84" s="91">
        <v>59685.226999999999</v>
      </c>
      <c r="AE84" s="91">
        <v>60782.667999999998</v>
      </c>
      <c r="AF84" s="91">
        <v>60795.612000000001</v>
      </c>
      <c r="AG84" s="91">
        <v>60665.550999999999</v>
      </c>
      <c r="AH84" s="91">
        <v>60589.445</v>
      </c>
      <c r="AI84" s="91">
        <v>60483.972999999998</v>
      </c>
      <c r="AJ84" s="91">
        <v>59816.673000000003</v>
      </c>
      <c r="AK84" s="91">
        <v>59641.487999999998</v>
      </c>
      <c r="AL84" s="91">
        <v>59236.213000000003</v>
      </c>
    </row>
    <row r="85" spans="1:38" ht="18" customHeight="1">
      <c r="A85" s="90" t="s">
        <v>456</v>
      </c>
      <c r="B85" s="90" t="s">
        <v>457</v>
      </c>
      <c r="D85" s="90" t="s">
        <v>458</v>
      </c>
      <c r="E85" s="90" t="s">
        <v>411</v>
      </c>
      <c r="F85" s="90" t="s">
        <v>379</v>
      </c>
      <c r="G85" s="95">
        <v>2668.14</v>
      </c>
      <c r="H85" s="95">
        <v>2658.1610000000001</v>
      </c>
      <c r="I85" s="95">
        <v>2643</v>
      </c>
      <c r="J85" s="95">
        <v>2585.6750000000002</v>
      </c>
      <c r="K85" s="95">
        <v>2540.904</v>
      </c>
      <c r="L85" s="95">
        <v>2500.58</v>
      </c>
      <c r="M85" s="95">
        <v>2469.5309999999999</v>
      </c>
      <c r="N85" s="95">
        <v>2444.9119999999998</v>
      </c>
      <c r="O85" s="95">
        <v>2420.7890000000002</v>
      </c>
      <c r="P85" s="95">
        <v>2399.248</v>
      </c>
      <c r="Q85" s="95">
        <v>2381.7150000000001</v>
      </c>
      <c r="R85" s="95">
        <v>2353.384</v>
      </c>
      <c r="S85" s="95">
        <v>2320.9560000000001</v>
      </c>
      <c r="T85" s="95">
        <v>2299.39</v>
      </c>
      <c r="U85" s="95">
        <v>2276.52</v>
      </c>
      <c r="V85" s="95">
        <v>2249.7240000000002</v>
      </c>
      <c r="W85" s="95">
        <v>2227.8739999999998</v>
      </c>
      <c r="X85" s="95">
        <v>2208.84</v>
      </c>
      <c r="Y85" s="95">
        <v>2191.81</v>
      </c>
      <c r="Z85" s="95">
        <v>2162.8339999999998</v>
      </c>
      <c r="AA85" s="91">
        <v>2120.5039999999999</v>
      </c>
      <c r="AB85" s="91">
        <v>2074.605</v>
      </c>
      <c r="AC85" s="91">
        <v>2044.8130000000001</v>
      </c>
      <c r="AD85" s="91">
        <v>2023.825</v>
      </c>
      <c r="AE85" s="91">
        <v>2001.4680000000001</v>
      </c>
      <c r="AF85" s="91">
        <v>1986.096</v>
      </c>
      <c r="AG85" s="91">
        <v>1968.9570000000001</v>
      </c>
      <c r="AH85" s="91">
        <v>1950.116</v>
      </c>
      <c r="AI85" s="91">
        <v>1934.3789999999999</v>
      </c>
      <c r="AJ85" s="91">
        <v>1919.9680000000001</v>
      </c>
      <c r="AK85" s="91">
        <v>1907.675</v>
      </c>
      <c r="AL85" s="91">
        <v>1893.223</v>
      </c>
    </row>
    <row r="86" spans="1:38" ht="18" customHeight="1">
      <c r="A86" s="90" t="s">
        <v>456</v>
      </c>
      <c r="B86" s="90" t="s">
        <v>457</v>
      </c>
      <c r="D86" s="90" t="s">
        <v>458</v>
      </c>
      <c r="E86" s="90" t="s">
        <v>413</v>
      </c>
      <c r="F86" s="90" t="s">
        <v>379</v>
      </c>
      <c r="G86" s="95">
        <v>3693.7080000000001</v>
      </c>
      <c r="H86" s="95">
        <v>3701.9679999999998</v>
      </c>
      <c r="I86" s="95">
        <v>3706.299</v>
      </c>
      <c r="J86" s="95">
        <v>3693.9290000000001</v>
      </c>
      <c r="K86" s="95">
        <v>3671.2959999999998</v>
      </c>
      <c r="L86" s="95">
        <v>3642.991</v>
      </c>
      <c r="M86" s="95">
        <v>3615.212</v>
      </c>
      <c r="N86" s="95">
        <v>3588.0129999999999</v>
      </c>
      <c r="O86" s="95">
        <v>3562.261</v>
      </c>
      <c r="P86" s="95">
        <v>3536.4009999999998</v>
      </c>
      <c r="Q86" s="95">
        <v>3512.0740000000001</v>
      </c>
      <c r="R86" s="95">
        <v>3486.998</v>
      </c>
      <c r="S86" s="95">
        <v>3454.6370000000002</v>
      </c>
      <c r="T86" s="95">
        <v>3431.4969999999998</v>
      </c>
      <c r="U86" s="95">
        <v>3398.9290000000001</v>
      </c>
      <c r="V86" s="95">
        <v>3355.22</v>
      </c>
      <c r="W86" s="95">
        <v>3289.835</v>
      </c>
      <c r="X86" s="95">
        <v>3249.9830000000002</v>
      </c>
      <c r="Y86" s="95">
        <v>3212.605</v>
      </c>
      <c r="Z86" s="95">
        <v>3183.8560000000002</v>
      </c>
      <c r="AA86" s="91">
        <v>3141.9760000000001</v>
      </c>
      <c r="AB86" s="91">
        <v>3052.5880000000002</v>
      </c>
      <c r="AC86" s="91">
        <v>3003.6410000000001</v>
      </c>
      <c r="AD86" s="91">
        <v>2971.9050000000002</v>
      </c>
      <c r="AE86" s="91">
        <v>2943.4720000000002</v>
      </c>
      <c r="AF86" s="91">
        <v>2921.2620000000002</v>
      </c>
      <c r="AG86" s="91">
        <v>2888.558</v>
      </c>
      <c r="AH86" s="91">
        <v>2847.904</v>
      </c>
      <c r="AI86" s="91">
        <v>2808.9009999999998</v>
      </c>
      <c r="AJ86" s="91">
        <v>2794.1840000000002</v>
      </c>
      <c r="AK86" s="91">
        <v>2794.09</v>
      </c>
      <c r="AL86" s="91">
        <v>2795.68</v>
      </c>
    </row>
    <row r="87" spans="1:38" ht="18" customHeight="1">
      <c r="A87" s="90" t="s">
        <v>456</v>
      </c>
      <c r="B87" s="90" t="s">
        <v>457</v>
      </c>
      <c r="D87" s="90" t="s">
        <v>458</v>
      </c>
      <c r="E87" s="90" t="s">
        <v>415</v>
      </c>
      <c r="F87" s="90" t="s">
        <v>379</v>
      </c>
      <c r="G87" s="95">
        <v>379.3</v>
      </c>
      <c r="H87" s="95">
        <v>384.4</v>
      </c>
      <c r="I87" s="95">
        <v>389.6</v>
      </c>
      <c r="J87" s="95">
        <v>394.75</v>
      </c>
      <c r="K87" s="95">
        <v>400.2</v>
      </c>
      <c r="L87" s="95">
        <v>405.65</v>
      </c>
      <c r="M87" s="95">
        <v>411.6</v>
      </c>
      <c r="N87" s="95">
        <v>416.85</v>
      </c>
      <c r="O87" s="95">
        <v>422.05</v>
      </c>
      <c r="P87" s="95">
        <v>427.35</v>
      </c>
      <c r="Q87" s="95">
        <v>433.6</v>
      </c>
      <c r="R87" s="95">
        <v>439</v>
      </c>
      <c r="S87" s="95">
        <v>444.05</v>
      </c>
      <c r="T87" s="95">
        <v>448.3</v>
      </c>
      <c r="U87" s="95">
        <v>454.96</v>
      </c>
      <c r="V87" s="95">
        <v>461.23</v>
      </c>
      <c r="W87" s="95">
        <v>469.08600000000001</v>
      </c>
      <c r="X87" s="95">
        <v>476.18700000000001</v>
      </c>
      <c r="Y87" s="95">
        <v>483.79899999999998</v>
      </c>
      <c r="Z87" s="95">
        <v>493.5</v>
      </c>
      <c r="AA87" s="91">
        <v>502.06599999999997</v>
      </c>
      <c r="AB87" s="91">
        <v>511.84</v>
      </c>
      <c r="AC87" s="91">
        <v>524.85299999999995</v>
      </c>
      <c r="AD87" s="91">
        <v>537.03899999999999</v>
      </c>
      <c r="AE87" s="91">
        <v>549.67999999999995</v>
      </c>
      <c r="AF87" s="91">
        <v>562.95799999999997</v>
      </c>
      <c r="AG87" s="91">
        <v>576.24900000000002</v>
      </c>
      <c r="AH87" s="91">
        <v>590.66700000000003</v>
      </c>
      <c r="AI87" s="91">
        <v>602.005</v>
      </c>
      <c r="AJ87" s="91">
        <v>613.89400000000001</v>
      </c>
      <c r="AK87" s="91">
        <v>626.10799999999995</v>
      </c>
      <c r="AL87" s="91">
        <v>634.73</v>
      </c>
    </row>
    <row r="88" spans="1:38" ht="18" customHeight="1">
      <c r="A88" s="90" t="s">
        <v>456</v>
      </c>
      <c r="B88" s="90" t="s">
        <v>457</v>
      </c>
      <c r="D88" s="90" t="s">
        <v>458</v>
      </c>
      <c r="E88" s="90" t="s">
        <v>417</v>
      </c>
      <c r="F88" s="90" t="s">
        <v>379</v>
      </c>
      <c r="G88" s="95">
        <v>352.43</v>
      </c>
      <c r="H88" s="95">
        <v>361.90800000000002</v>
      </c>
      <c r="I88" s="95">
        <v>365.78100000000001</v>
      </c>
      <c r="J88" s="95">
        <v>369.45499999999998</v>
      </c>
      <c r="K88" s="95">
        <v>373.161</v>
      </c>
      <c r="L88" s="95">
        <v>376.43299999999999</v>
      </c>
      <c r="M88" s="95">
        <v>378.404</v>
      </c>
      <c r="N88" s="95">
        <v>381.40499999999997</v>
      </c>
      <c r="O88" s="95">
        <v>384.17599999999999</v>
      </c>
      <c r="P88" s="95">
        <v>386.39699999999999</v>
      </c>
      <c r="Q88" s="95">
        <v>388.75900000000001</v>
      </c>
      <c r="R88" s="95">
        <v>391.41500000000002</v>
      </c>
      <c r="S88" s="95">
        <v>394.64100000000002</v>
      </c>
      <c r="T88" s="95">
        <v>397.29599999999999</v>
      </c>
      <c r="U88" s="95">
        <v>399.86700000000002</v>
      </c>
      <c r="V88" s="95">
        <v>402.66800000000001</v>
      </c>
      <c r="W88" s="95">
        <v>404.99900000000002</v>
      </c>
      <c r="X88" s="95">
        <v>405.61599999999999</v>
      </c>
      <c r="Y88" s="95">
        <v>407.83199999999999</v>
      </c>
      <c r="Z88" s="95">
        <v>410.92599999999999</v>
      </c>
      <c r="AA88" s="91">
        <v>414.02699999999999</v>
      </c>
      <c r="AB88" s="91">
        <v>414.98899999999998</v>
      </c>
      <c r="AC88" s="91">
        <v>417.54599999999999</v>
      </c>
      <c r="AD88" s="91">
        <v>422.50900000000001</v>
      </c>
      <c r="AE88" s="91">
        <v>429.42399999999998</v>
      </c>
      <c r="AF88" s="91">
        <v>439.69099999999997</v>
      </c>
      <c r="AG88" s="91">
        <v>450.41500000000002</v>
      </c>
      <c r="AH88" s="91">
        <v>460.29700000000003</v>
      </c>
      <c r="AI88" s="91">
        <v>475.70100000000002</v>
      </c>
      <c r="AJ88" s="91">
        <v>493.55900000000003</v>
      </c>
      <c r="AK88" s="91">
        <v>514.56399999999996</v>
      </c>
      <c r="AL88" s="91">
        <v>516.1</v>
      </c>
    </row>
    <row r="89" spans="1:38" ht="18" customHeight="1">
      <c r="A89" s="90" t="s">
        <v>456</v>
      </c>
      <c r="B89" s="90" t="s">
        <v>457</v>
      </c>
      <c r="D89" s="90" t="s">
        <v>458</v>
      </c>
      <c r="E89" s="90" t="s">
        <v>419</v>
      </c>
      <c r="F89" s="90" t="s">
        <v>379</v>
      </c>
      <c r="G89" s="95">
        <v>14892.574000000001</v>
      </c>
      <c r="H89" s="95">
        <v>15010.445</v>
      </c>
      <c r="I89" s="95">
        <v>15129.15</v>
      </c>
      <c r="J89" s="95">
        <v>15239.182000000001</v>
      </c>
      <c r="K89" s="95">
        <v>15341.553</v>
      </c>
      <c r="L89" s="95">
        <v>15424.121999999999</v>
      </c>
      <c r="M89" s="95">
        <v>15493.888999999999</v>
      </c>
      <c r="N89" s="95">
        <v>15567.107</v>
      </c>
      <c r="O89" s="95">
        <v>15654.191999999999</v>
      </c>
      <c r="P89" s="95">
        <v>15760.225</v>
      </c>
      <c r="Q89" s="95">
        <v>15863.95</v>
      </c>
      <c r="R89" s="95">
        <v>15987.075000000001</v>
      </c>
      <c r="S89" s="95">
        <v>16105.285</v>
      </c>
      <c r="T89" s="95">
        <v>16192.572</v>
      </c>
      <c r="U89" s="95">
        <v>16258.031999999999</v>
      </c>
      <c r="V89" s="95">
        <v>16305.526</v>
      </c>
      <c r="W89" s="95">
        <v>16334.21</v>
      </c>
      <c r="X89" s="95">
        <v>16357.992</v>
      </c>
      <c r="Y89" s="95">
        <v>16405.399000000001</v>
      </c>
      <c r="Z89" s="95">
        <v>16485.787</v>
      </c>
      <c r="AA89" s="91">
        <v>16574.989000000001</v>
      </c>
      <c r="AB89" s="91">
        <v>16655.798999999999</v>
      </c>
      <c r="AC89" s="91">
        <v>16730.348000000002</v>
      </c>
      <c r="AD89" s="91">
        <v>16779.575000000001</v>
      </c>
      <c r="AE89" s="91">
        <v>16829.289000000001</v>
      </c>
      <c r="AF89" s="91">
        <v>16900.725999999999</v>
      </c>
      <c r="AG89" s="91">
        <v>16979.12</v>
      </c>
      <c r="AH89" s="91">
        <v>17081.507000000001</v>
      </c>
      <c r="AI89" s="91">
        <v>17181.083999999999</v>
      </c>
      <c r="AJ89" s="91">
        <v>17282.163</v>
      </c>
      <c r="AK89" s="91">
        <v>17407.584999999999</v>
      </c>
      <c r="AL89" s="91">
        <v>17475.415000000001</v>
      </c>
    </row>
    <row r="90" spans="1:38" ht="18" customHeight="1">
      <c r="A90" s="90" t="s">
        <v>456</v>
      </c>
      <c r="B90" s="90" t="s">
        <v>457</v>
      </c>
      <c r="D90" s="90" t="s">
        <v>458</v>
      </c>
      <c r="E90" s="90" t="s">
        <v>421</v>
      </c>
      <c r="F90" s="90" t="s">
        <v>379</v>
      </c>
      <c r="G90" s="95">
        <v>38038.402999999998</v>
      </c>
      <c r="H90" s="95">
        <v>38183.160000000003</v>
      </c>
      <c r="I90" s="95">
        <v>38309.226000000002</v>
      </c>
      <c r="J90" s="95">
        <v>38418.108</v>
      </c>
      <c r="K90" s="95">
        <v>38504.707000000002</v>
      </c>
      <c r="L90" s="95">
        <v>38580.597000000002</v>
      </c>
      <c r="M90" s="95">
        <v>38609.398999999998</v>
      </c>
      <c r="N90" s="95">
        <v>38639.341</v>
      </c>
      <c r="O90" s="95">
        <v>38659.978999999999</v>
      </c>
      <c r="P90" s="95">
        <v>38666.983</v>
      </c>
      <c r="Q90" s="95">
        <v>38263.303</v>
      </c>
      <c r="R90" s="95">
        <v>38253.955000000002</v>
      </c>
      <c r="S90" s="95">
        <v>38242.197</v>
      </c>
      <c r="T90" s="95">
        <v>38218.531000000003</v>
      </c>
      <c r="U90" s="95">
        <v>38190.608</v>
      </c>
      <c r="V90" s="95">
        <v>38173.834999999999</v>
      </c>
      <c r="W90" s="95">
        <v>38157.055</v>
      </c>
      <c r="X90" s="95">
        <v>38125.478999999999</v>
      </c>
      <c r="Y90" s="95">
        <v>38115.641000000003</v>
      </c>
      <c r="Z90" s="95">
        <v>38135.875999999997</v>
      </c>
      <c r="AA90" s="91">
        <v>38022.868999999999</v>
      </c>
      <c r="AB90" s="91">
        <v>38062.718000000001</v>
      </c>
      <c r="AC90" s="91">
        <v>38063.792000000001</v>
      </c>
      <c r="AD90" s="91">
        <v>38062.535000000003</v>
      </c>
      <c r="AE90" s="91">
        <v>38017.856</v>
      </c>
      <c r="AF90" s="91">
        <v>38005.614000000001</v>
      </c>
      <c r="AG90" s="91">
        <v>37967.209000000003</v>
      </c>
      <c r="AH90" s="91">
        <v>37972.964</v>
      </c>
      <c r="AI90" s="91">
        <v>37976.686999999998</v>
      </c>
      <c r="AJ90" s="91">
        <v>37972.811999999998</v>
      </c>
      <c r="AK90" s="91">
        <v>37958.137999999999</v>
      </c>
      <c r="AL90" s="91">
        <v>37840.000999999997</v>
      </c>
    </row>
    <row r="91" spans="1:38" ht="18" customHeight="1">
      <c r="A91" s="90" t="s">
        <v>456</v>
      </c>
      <c r="B91" s="90" t="s">
        <v>457</v>
      </c>
      <c r="D91" s="90" t="s">
        <v>458</v>
      </c>
      <c r="E91" s="90" t="s">
        <v>422</v>
      </c>
      <c r="F91" s="90" t="s">
        <v>379</v>
      </c>
      <c r="G91" s="95">
        <v>9995.9950000000008</v>
      </c>
      <c r="H91" s="95">
        <v>9970.4410000000007</v>
      </c>
      <c r="I91" s="95">
        <v>9950.0290000000005</v>
      </c>
      <c r="J91" s="95">
        <v>9954.9580000000005</v>
      </c>
      <c r="K91" s="95">
        <v>9974.3909999999996</v>
      </c>
      <c r="L91" s="95">
        <v>10008.659</v>
      </c>
      <c r="M91" s="95">
        <v>10043.692999999999</v>
      </c>
      <c r="N91" s="95">
        <v>10084.196</v>
      </c>
      <c r="O91" s="95">
        <v>10133.758</v>
      </c>
      <c r="P91" s="95">
        <v>10186.634</v>
      </c>
      <c r="Q91" s="95">
        <v>10249.022000000001</v>
      </c>
      <c r="R91" s="95">
        <v>10330.773999999999</v>
      </c>
      <c r="S91" s="95">
        <v>10394.669</v>
      </c>
      <c r="T91" s="95">
        <v>10444.592000000001</v>
      </c>
      <c r="U91" s="95">
        <v>10473.049999999999</v>
      </c>
      <c r="V91" s="95">
        <v>10494.672</v>
      </c>
      <c r="W91" s="95">
        <v>10511.987999999999</v>
      </c>
      <c r="X91" s="95">
        <v>10532.588</v>
      </c>
      <c r="Y91" s="95">
        <v>10553.339</v>
      </c>
      <c r="Z91" s="95">
        <v>10563.013999999999</v>
      </c>
      <c r="AA91" s="91">
        <v>10573.478999999999</v>
      </c>
      <c r="AB91" s="91">
        <v>10572.721</v>
      </c>
      <c r="AC91" s="91">
        <v>10542.397999999999</v>
      </c>
      <c r="AD91" s="91">
        <v>10487.289000000001</v>
      </c>
      <c r="AE91" s="91">
        <v>10427.300999999999</v>
      </c>
      <c r="AF91" s="91">
        <v>10374.822</v>
      </c>
      <c r="AG91" s="91">
        <v>10341.33</v>
      </c>
      <c r="AH91" s="91">
        <v>10309.573</v>
      </c>
      <c r="AI91" s="91">
        <v>10291.027</v>
      </c>
      <c r="AJ91" s="91">
        <v>10276.617</v>
      </c>
      <c r="AK91" s="91">
        <v>10295.909</v>
      </c>
      <c r="AL91" s="91">
        <v>10298.252</v>
      </c>
    </row>
    <row r="92" spans="1:38" ht="18" customHeight="1">
      <c r="A92" s="90" t="s">
        <v>456</v>
      </c>
      <c r="B92" s="90" t="s">
        <v>457</v>
      </c>
      <c r="D92" s="90" t="s">
        <v>458</v>
      </c>
      <c r="E92" s="90" t="s">
        <v>424</v>
      </c>
      <c r="F92" s="90" t="s">
        <v>379</v>
      </c>
      <c r="G92" s="95">
        <v>23211.395</v>
      </c>
      <c r="H92" s="95">
        <v>23192.274000000001</v>
      </c>
      <c r="I92" s="95">
        <v>22810.035</v>
      </c>
      <c r="J92" s="95">
        <v>22778.532999999999</v>
      </c>
      <c r="K92" s="95">
        <v>22748.026999999998</v>
      </c>
      <c r="L92" s="95">
        <v>22712.394</v>
      </c>
      <c r="M92" s="95">
        <v>22656.145</v>
      </c>
      <c r="N92" s="95">
        <v>22581.862000000001</v>
      </c>
      <c r="O92" s="95">
        <v>22526.093000000001</v>
      </c>
      <c r="P92" s="95">
        <v>22488.595000000001</v>
      </c>
      <c r="Q92" s="95">
        <v>22455.485000000001</v>
      </c>
      <c r="R92" s="95">
        <v>22430.456999999999</v>
      </c>
      <c r="S92" s="95">
        <v>21833.483</v>
      </c>
      <c r="T92" s="95">
        <v>21627.508999999998</v>
      </c>
      <c r="U92" s="95">
        <v>21521.142</v>
      </c>
      <c r="V92" s="95">
        <v>21382.353999999999</v>
      </c>
      <c r="W92" s="95">
        <v>21257.016</v>
      </c>
      <c r="X92" s="95">
        <v>21130.503000000001</v>
      </c>
      <c r="Y92" s="95">
        <v>20635.46</v>
      </c>
      <c r="Z92" s="95">
        <v>20440.29</v>
      </c>
      <c r="AA92" s="91">
        <v>20294.683000000001</v>
      </c>
      <c r="AB92" s="91">
        <v>20199.059000000001</v>
      </c>
      <c r="AC92" s="91">
        <v>20095.995999999999</v>
      </c>
      <c r="AD92" s="91">
        <v>20020.074000000001</v>
      </c>
      <c r="AE92" s="91">
        <v>19947.311000000002</v>
      </c>
      <c r="AF92" s="91">
        <v>19870.647000000001</v>
      </c>
      <c r="AG92" s="91">
        <v>19760.584999999999</v>
      </c>
      <c r="AH92" s="91">
        <v>19643.949000000001</v>
      </c>
      <c r="AI92" s="91">
        <v>19533.481</v>
      </c>
      <c r="AJ92" s="91">
        <v>19414.457999999999</v>
      </c>
      <c r="AK92" s="91">
        <v>19328.838</v>
      </c>
      <c r="AL92" s="91">
        <v>19201.662</v>
      </c>
    </row>
    <row r="93" spans="1:38" ht="18" customHeight="1">
      <c r="A93" s="90" t="s">
        <v>456</v>
      </c>
      <c r="B93" s="90" t="s">
        <v>457</v>
      </c>
      <c r="D93" s="90" t="s">
        <v>458</v>
      </c>
      <c r="E93" s="90" t="s">
        <v>426</v>
      </c>
      <c r="F93" s="90" t="s">
        <v>379</v>
      </c>
      <c r="G93" s="95">
        <v>5287.6629999999996</v>
      </c>
      <c r="H93" s="95">
        <v>5310.7110000000002</v>
      </c>
      <c r="I93" s="95">
        <v>5295.8770000000004</v>
      </c>
      <c r="J93" s="95">
        <v>5314.1549999999997</v>
      </c>
      <c r="K93" s="95">
        <v>5336.4549999999999</v>
      </c>
      <c r="L93" s="95">
        <v>5356.2070000000003</v>
      </c>
      <c r="M93" s="95">
        <v>5367.79</v>
      </c>
      <c r="N93" s="95">
        <v>5378.9319999999998</v>
      </c>
      <c r="O93" s="95">
        <v>5387.65</v>
      </c>
      <c r="P93" s="95">
        <v>5393.3819999999996</v>
      </c>
      <c r="Q93" s="95">
        <v>5398.6570000000002</v>
      </c>
      <c r="R93" s="95">
        <v>5378.7830000000004</v>
      </c>
      <c r="S93" s="95">
        <v>5378.951</v>
      </c>
      <c r="T93" s="95">
        <v>5374.8729999999996</v>
      </c>
      <c r="U93" s="95">
        <v>5371.875</v>
      </c>
      <c r="V93" s="95">
        <v>5372.6850000000004</v>
      </c>
      <c r="W93" s="95">
        <v>5372.9279999999999</v>
      </c>
      <c r="X93" s="95">
        <v>5373.18</v>
      </c>
      <c r="Y93" s="95">
        <v>5376.0640000000003</v>
      </c>
      <c r="Z93" s="95">
        <v>5382.4009999999998</v>
      </c>
      <c r="AA93" s="91">
        <v>5390.41</v>
      </c>
      <c r="AB93" s="91">
        <v>5392.4459999999999</v>
      </c>
      <c r="AC93" s="91">
        <v>5404.3220000000001</v>
      </c>
      <c r="AD93" s="91">
        <v>5410.8360000000002</v>
      </c>
      <c r="AE93" s="91">
        <v>5415.9489999999996</v>
      </c>
      <c r="AF93" s="91">
        <v>5421.3490000000002</v>
      </c>
      <c r="AG93" s="91">
        <v>5426.2520000000004</v>
      </c>
      <c r="AH93" s="91">
        <v>5435.3429999999998</v>
      </c>
      <c r="AI93" s="91">
        <v>5443.12</v>
      </c>
      <c r="AJ93" s="91">
        <v>5450.4210000000003</v>
      </c>
      <c r="AK93" s="91">
        <v>5457.8729999999996</v>
      </c>
      <c r="AL93" s="91">
        <v>5459.7809999999999</v>
      </c>
    </row>
    <row r="94" spans="1:38" ht="18" customHeight="1">
      <c r="A94" s="90" t="s">
        <v>456</v>
      </c>
      <c r="B94" s="90" t="s">
        <v>457</v>
      </c>
      <c r="D94" s="90" t="s">
        <v>458</v>
      </c>
      <c r="E94" s="90" t="s">
        <v>428</v>
      </c>
      <c r="F94" s="90" t="s">
        <v>379</v>
      </c>
      <c r="G94" s="95">
        <v>1996.377</v>
      </c>
      <c r="H94" s="95">
        <v>1999.9449999999999</v>
      </c>
      <c r="I94" s="95">
        <v>1998.912</v>
      </c>
      <c r="J94" s="95">
        <v>1994.0840000000001</v>
      </c>
      <c r="K94" s="95">
        <v>1989.4079999999999</v>
      </c>
      <c r="L94" s="95">
        <v>1989.4770000000001</v>
      </c>
      <c r="M94" s="95">
        <v>1990.2660000000001</v>
      </c>
      <c r="N94" s="95">
        <v>1986.989</v>
      </c>
      <c r="O94" s="95">
        <v>1984.923</v>
      </c>
      <c r="P94" s="95">
        <v>1978.3340000000001</v>
      </c>
      <c r="Q94" s="95">
        <v>1987.7550000000001</v>
      </c>
      <c r="R94" s="95">
        <v>1990.0940000000001</v>
      </c>
      <c r="S94" s="95">
        <v>1994.0260000000001</v>
      </c>
      <c r="T94" s="95">
        <v>1995.0329999999999</v>
      </c>
      <c r="U94" s="95">
        <v>1996.433</v>
      </c>
      <c r="V94" s="95">
        <v>1997.59</v>
      </c>
      <c r="W94" s="95">
        <v>2003.3579999999999</v>
      </c>
      <c r="X94" s="95">
        <v>2010.377</v>
      </c>
      <c r="Y94" s="95">
        <v>2010.269</v>
      </c>
      <c r="Z94" s="95">
        <v>2032.3620000000001</v>
      </c>
      <c r="AA94" s="91">
        <v>2046.9760000000001</v>
      </c>
      <c r="AB94" s="91">
        <v>2050.1889999999999</v>
      </c>
      <c r="AC94" s="91">
        <v>2055.4960000000001</v>
      </c>
      <c r="AD94" s="91">
        <v>2058.8209999999999</v>
      </c>
      <c r="AE94" s="91">
        <v>2061.085</v>
      </c>
      <c r="AF94" s="91">
        <v>2062.8739999999998</v>
      </c>
      <c r="AG94" s="91">
        <v>2064.1880000000001</v>
      </c>
      <c r="AH94" s="91">
        <v>2065.895</v>
      </c>
      <c r="AI94" s="91">
        <v>2066.88</v>
      </c>
      <c r="AJ94" s="91">
        <v>2080.9079999999999</v>
      </c>
      <c r="AK94" s="91">
        <v>2095.8609999999999</v>
      </c>
      <c r="AL94" s="91">
        <v>2108.9769999999999</v>
      </c>
    </row>
    <row r="95" spans="1:38" ht="18" customHeight="1">
      <c r="A95" s="90" t="s">
        <v>456</v>
      </c>
      <c r="B95" s="90" t="s">
        <v>457</v>
      </c>
      <c r="D95" s="90" t="s">
        <v>458</v>
      </c>
      <c r="E95" s="90" t="s">
        <v>430</v>
      </c>
      <c r="F95" s="90" t="s">
        <v>379</v>
      </c>
      <c r="G95" s="95">
        <v>38853.226999999999</v>
      </c>
      <c r="H95" s="95">
        <v>38881.415999999997</v>
      </c>
      <c r="I95" s="95">
        <v>39051.336000000003</v>
      </c>
      <c r="J95" s="95">
        <v>39264.034</v>
      </c>
      <c r="K95" s="95">
        <v>39458.489000000001</v>
      </c>
      <c r="L95" s="95">
        <v>39639.726000000002</v>
      </c>
      <c r="M95" s="95">
        <v>39808.374000000003</v>
      </c>
      <c r="N95" s="95">
        <v>39971.328999999998</v>
      </c>
      <c r="O95" s="95">
        <v>40143.449000000001</v>
      </c>
      <c r="P95" s="95">
        <v>40303.567999999999</v>
      </c>
      <c r="Q95" s="95">
        <v>40470.182000000001</v>
      </c>
      <c r="R95" s="95">
        <v>40665.544999999998</v>
      </c>
      <c r="S95" s="95">
        <v>41035.277999999998</v>
      </c>
      <c r="T95" s="95">
        <v>41827.838000000003</v>
      </c>
      <c r="U95" s="95">
        <v>42547.451000000001</v>
      </c>
      <c r="V95" s="95">
        <v>43296.338000000003</v>
      </c>
      <c r="W95" s="95">
        <v>44009.970999999998</v>
      </c>
      <c r="X95" s="95">
        <v>44784.665999999997</v>
      </c>
      <c r="Y95" s="95">
        <v>45668.938999999998</v>
      </c>
      <c r="Z95" s="95">
        <v>46239.273000000001</v>
      </c>
      <c r="AA95" s="91">
        <v>46486.618999999999</v>
      </c>
      <c r="AB95" s="91">
        <v>46667.173999999999</v>
      </c>
      <c r="AC95" s="91">
        <v>46818.218999999997</v>
      </c>
      <c r="AD95" s="91">
        <v>46727.89</v>
      </c>
      <c r="AE95" s="91">
        <v>46512.199000000001</v>
      </c>
      <c r="AF95" s="91">
        <v>46449.565000000002</v>
      </c>
      <c r="AG95" s="91">
        <v>46440.099000000002</v>
      </c>
      <c r="AH95" s="91">
        <v>46528.023999999998</v>
      </c>
      <c r="AI95" s="91">
        <v>46658.447</v>
      </c>
      <c r="AJ95" s="91">
        <v>46937.06</v>
      </c>
      <c r="AK95" s="91">
        <v>47332.614000000001</v>
      </c>
      <c r="AL95" s="91">
        <v>47398.695</v>
      </c>
    </row>
    <row r="96" spans="1:38" ht="18" customHeight="1">
      <c r="A96" s="90" t="s">
        <v>456</v>
      </c>
      <c r="B96" s="90" t="s">
        <v>457</v>
      </c>
      <c r="D96" s="90" t="s">
        <v>458</v>
      </c>
      <c r="E96" s="90" t="s">
        <v>396</v>
      </c>
      <c r="F96" s="90" t="s">
        <v>379</v>
      </c>
      <c r="G96" s="95">
        <v>8527.0390000000007</v>
      </c>
      <c r="H96" s="95">
        <v>8590.6299999999992</v>
      </c>
      <c r="I96" s="95">
        <v>8644.1200000000008</v>
      </c>
      <c r="J96" s="95">
        <v>8692.0130000000008</v>
      </c>
      <c r="K96" s="95">
        <v>8745.1090000000004</v>
      </c>
      <c r="L96" s="95">
        <v>8816.3809999999994</v>
      </c>
      <c r="M96" s="95">
        <v>8837.4959999999992</v>
      </c>
      <c r="N96" s="95">
        <v>8844.4989999999998</v>
      </c>
      <c r="O96" s="95">
        <v>8847.625</v>
      </c>
      <c r="P96" s="95">
        <v>8854.3220000000001</v>
      </c>
      <c r="Q96" s="95">
        <v>8861.4259999999995</v>
      </c>
      <c r="R96" s="95">
        <v>8882.7919999999995</v>
      </c>
      <c r="S96" s="95">
        <v>8909.1280000000006</v>
      </c>
      <c r="T96" s="95">
        <v>8940.7880000000005</v>
      </c>
      <c r="U96" s="95">
        <v>8975.67</v>
      </c>
      <c r="V96" s="95">
        <v>9011.3919999999998</v>
      </c>
      <c r="W96" s="95">
        <v>9047.7520000000004</v>
      </c>
      <c r="X96" s="95">
        <v>9113.2569999999996</v>
      </c>
      <c r="Y96" s="95">
        <v>9182.9269999999997</v>
      </c>
      <c r="Z96" s="95">
        <v>9256.3469999999998</v>
      </c>
      <c r="AA96" s="91">
        <v>9340.6820000000007</v>
      </c>
      <c r="AB96" s="91">
        <v>9415.57</v>
      </c>
      <c r="AC96" s="91">
        <v>9482.8549999999996</v>
      </c>
      <c r="AD96" s="91">
        <v>9555.893</v>
      </c>
      <c r="AE96" s="91">
        <v>9644.8639999999996</v>
      </c>
      <c r="AF96" s="91">
        <v>9747.3549999999996</v>
      </c>
      <c r="AG96" s="91">
        <v>9851.0169999999998</v>
      </c>
      <c r="AH96" s="91">
        <v>9995.1530000000002</v>
      </c>
      <c r="AI96" s="91">
        <v>10120.242</v>
      </c>
      <c r="AJ96" s="91">
        <v>10230.184999999999</v>
      </c>
      <c r="AK96" s="91">
        <v>10327.589</v>
      </c>
      <c r="AL96" s="91">
        <v>10379.295</v>
      </c>
    </row>
    <row r="97" spans="1:38" ht="18" customHeight="1">
      <c r="A97" s="90" t="s">
        <v>456</v>
      </c>
      <c r="B97" s="90" t="s">
        <v>459</v>
      </c>
      <c r="D97" s="90" t="s">
        <v>458</v>
      </c>
      <c r="E97" s="90" t="s">
        <v>433</v>
      </c>
      <c r="F97" s="90" t="s">
        <v>379</v>
      </c>
      <c r="G97" s="95">
        <v>57237.5</v>
      </c>
      <c r="H97" s="95">
        <v>57438.7</v>
      </c>
      <c r="I97" s="95">
        <v>57584.5</v>
      </c>
      <c r="J97" s="95">
        <v>57713.9</v>
      </c>
      <c r="K97" s="95">
        <v>57862.1</v>
      </c>
      <c r="L97" s="95">
        <v>58024.800000000003</v>
      </c>
      <c r="M97" s="95">
        <v>58164.4</v>
      </c>
      <c r="N97" s="95">
        <v>58314.2</v>
      </c>
      <c r="O97" s="95">
        <v>58474.9</v>
      </c>
      <c r="P97" s="95">
        <v>58684.4</v>
      </c>
      <c r="Q97" s="95">
        <v>58886.1</v>
      </c>
      <c r="R97" s="95">
        <v>59113</v>
      </c>
      <c r="S97" s="95">
        <v>59365.7</v>
      </c>
      <c r="T97" s="95">
        <v>59636.7</v>
      </c>
      <c r="U97" s="95">
        <v>59950.400000000001</v>
      </c>
      <c r="V97" s="95">
        <v>60413.3</v>
      </c>
      <c r="W97" s="95">
        <v>60827.1</v>
      </c>
      <c r="X97" s="95">
        <v>61319.1</v>
      </c>
      <c r="Y97" s="95">
        <v>61823.8</v>
      </c>
      <c r="Z97" s="95">
        <v>62260.5</v>
      </c>
      <c r="AA97" s="91">
        <v>62759.5</v>
      </c>
      <c r="AB97" s="91">
        <v>63285.1</v>
      </c>
      <c r="AC97" s="91">
        <v>63705</v>
      </c>
      <c r="AD97" s="91">
        <v>64105.7</v>
      </c>
      <c r="AE97" s="91">
        <v>64596.800000000003</v>
      </c>
      <c r="AF97" s="91">
        <v>65110</v>
      </c>
      <c r="AG97" s="91">
        <v>65648.100000000006</v>
      </c>
      <c r="AH97" s="91">
        <v>66040.2</v>
      </c>
      <c r="AI97" s="91">
        <v>66435.600000000006</v>
      </c>
      <c r="AJ97" s="91">
        <v>66796.800000000003</v>
      </c>
      <c r="AK97" s="91" t="s">
        <v>385</v>
      </c>
      <c r="AL97" s="91" t="s">
        <v>385</v>
      </c>
    </row>
    <row r="98" spans="1:38" ht="18" customHeight="1">
      <c r="A98" s="90" t="s">
        <v>456</v>
      </c>
      <c r="B98" s="90" t="s">
        <v>435</v>
      </c>
      <c r="D98" s="90" t="s">
        <v>458</v>
      </c>
      <c r="E98" s="90" t="s">
        <v>434</v>
      </c>
      <c r="F98" s="90" t="s">
        <v>379</v>
      </c>
      <c r="G98" s="95">
        <v>4233</v>
      </c>
      <c r="H98" s="95">
        <v>4250</v>
      </c>
      <c r="I98" s="95">
        <v>4274</v>
      </c>
      <c r="J98" s="95">
        <v>4299</v>
      </c>
      <c r="K98" s="95">
        <v>4325</v>
      </c>
      <c r="L98" s="95">
        <v>4348</v>
      </c>
      <c r="M98" s="95">
        <v>4370</v>
      </c>
      <c r="N98" s="95">
        <v>4393</v>
      </c>
      <c r="O98" s="95">
        <v>4418</v>
      </c>
      <c r="P98" s="95">
        <v>4445</v>
      </c>
      <c r="Q98" s="95">
        <v>4478</v>
      </c>
      <c r="R98" s="95">
        <v>4503</v>
      </c>
      <c r="S98" s="95">
        <v>4524</v>
      </c>
      <c r="T98" s="95">
        <v>4552</v>
      </c>
      <c r="U98" s="95">
        <v>4577</v>
      </c>
      <c r="V98" s="95">
        <v>4606</v>
      </c>
      <c r="W98" s="95">
        <v>4640</v>
      </c>
      <c r="X98" s="95">
        <v>4681</v>
      </c>
      <c r="Y98" s="95">
        <v>4737</v>
      </c>
      <c r="Z98" s="95">
        <v>4799</v>
      </c>
      <c r="AA98" s="91">
        <v>4858</v>
      </c>
      <c r="AB98" s="91">
        <v>4920</v>
      </c>
      <c r="AC98" s="91">
        <v>4986</v>
      </c>
      <c r="AD98" s="91">
        <v>5051</v>
      </c>
      <c r="AE98" s="91">
        <v>5109</v>
      </c>
      <c r="AF98" s="91">
        <v>5166</v>
      </c>
      <c r="AG98" s="91">
        <v>5214</v>
      </c>
      <c r="AH98" s="91">
        <v>5258</v>
      </c>
      <c r="AI98" s="91">
        <v>5296</v>
      </c>
      <c r="AJ98" s="91">
        <v>5328</v>
      </c>
      <c r="AK98" s="91">
        <v>5367.58</v>
      </c>
      <c r="AL98" s="91" t="s">
        <v>385</v>
      </c>
    </row>
    <row r="99" spans="1:38" ht="18" customHeight="1">
      <c r="A99" s="90" t="s">
        <v>456</v>
      </c>
      <c r="B99" s="90" t="s">
        <v>438</v>
      </c>
      <c r="C99" s="90" t="s">
        <v>460</v>
      </c>
      <c r="D99" s="90" t="s">
        <v>458</v>
      </c>
      <c r="E99" s="90" t="s">
        <v>437</v>
      </c>
      <c r="F99" s="90" t="s">
        <v>379</v>
      </c>
      <c r="G99" s="95" t="s">
        <v>385</v>
      </c>
      <c r="H99" s="95">
        <v>7822.7950000000001</v>
      </c>
      <c r="I99" s="95">
        <v>7793.2682999999997</v>
      </c>
      <c r="J99" s="95">
        <v>7763.7415000000001</v>
      </c>
      <c r="K99" s="95">
        <v>7734.2147999999997</v>
      </c>
      <c r="L99" s="95">
        <v>7704.6881000000003</v>
      </c>
      <c r="M99" s="95">
        <v>7675.1614</v>
      </c>
      <c r="N99" s="95">
        <v>7645.6346000000003</v>
      </c>
      <c r="O99" s="95">
        <v>7616.1079</v>
      </c>
      <c r="P99" s="95">
        <v>7540.4009999999998</v>
      </c>
      <c r="Q99" s="95">
        <v>7516.3459999999995</v>
      </c>
      <c r="R99" s="95">
        <v>7503.433</v>
      </c>
      <c r="S99" s="95">
        <v>7498.0010000000002</v>
      </c>
      <c r="T99" s="95">
        <v>7480.5910000000003</v>
      </c>
      <c r="U99" s="95">
        <v>7463.1570000000002</v>
      </c>
      <c r="V99" s="95">
        <v>7440.7690000000002</v>
      </c>
      <c r="W99" s="95">
        <v>7411.5690000000004</v>
      </c>
      <c r="X99" s="95">
        <v>7381.5789999999997</v>
      </c>
      <c r="Y99" s="95">
        <v>7350.2219999999998</v>
      </c>
      <c r="Z99" s="95">
        <v>7320.8069999999998</v>
      </c>
      <c r="AA99" s="91">
        <v>7291.4359999999997</v>
      </c>
      <c r="AB99" s="91">
        <v>7186.8620000000001</v>
      </c>
      <c r="AC99" s="91">
        <v>7201.4970000000003</v>
      </c>
      <c r="AD99" s="91">
        <v>7166.5519999999997</v>
      </c>
      <c r="AE99" s="91">
        <v>7131.7870000000003</v>
      </c>
      <c r="AF99" s="91">
        <v>7095.3829999999998</v>
      </c>
      <c r="AG99" s="91">
        <v>7058.3220000000001</v>
      </c>
      <c r="AH99" s="91">
        <v>7020.8580000000002</v>
      </c>
      <c r="AI99" s="91">
        <v>6982.6040000000003</v>
      </c>
      <c r="AJ99" s="91">
        <v>6945.2349999999997</v>
      </c>
      <c r="AK99" s="91" t="s">
        <v>385</v>
      </c>
      <c r="AL99" s="91" t="s">
        <v>385</v>
      </c>
    </row>
    <row r="100" spans="1:38" ht="18" customHeight="1">
      <c r="A100" s="90" t="s">
        <v>456</v>
      </c>
      <c r="B100" s="90" t="s">
        <v>461</v>
      </c>
      <c r="D100" s="90" t="s">
        <v>458</v>
      </c>
      <c r="E100" s="90" t="s">
        <v>440</v>
      </c>
      <c r="F100" s="90" t="s">
        <v>379</v>
      </c>
      <c r="G100" s="95" t="s">
        <v>385</v>
      </c>
      <c r="H100" s="95" t="s">
        <v>385</v>
      </c>
      <c r="I100" s="95" t="s">
        <v>385</v>
      </c>
      <c r="J100" s="95" t="s">
        <v>385</v>
      </c>
      <c r="K100" s="95" t="s">
        <v>385</v>
      </c>
      <c r="L100" s="95" t="s">
        <v>385</v>
      </c>
      <c r="M100" s="95" t="s">
        <v>385</v>
      </c>
      <c r="N100" s="95" t="s">
        <v>385</v>
      </c>
      <c r="O100" s="95" t="s">
        <v>385</v>
      </c>
      <c r="P100" s="95" t="s">
        <v>385</v>
      </c>
      <c r="Q100" s="95">
        <v>7198</v>
      </c>
      <c r="R100" s="95">
        <v>7256</v>
      </c>
      <c r="S100" s="95">
        <v>7314</v>
      </c>
      <c r="T100" s="95">
        <v>7364</v>
      </c>
      <c r="U100" s="95">
        <v>7415</v>
      </c>
      <c r="V100" s="95">
        <v>7459</v>
      </c>
      <c r="W100" s="95">
        <v>7509</v>
      </c>
      <c r="X100" s="95">
        <v>7593</v>
      </c>
      <c r="Y100" s="95">
        <v>7702</v>
      </c>
      <c r="Z100" s="95">
        <v>7786</v>
      </c>
      <c r="AA100" s="91">
        <v>7870</v>
      </c>
      <c r="AB100" s="91">
        <v>7955</v>
      </c>
      <c r="AC100" s="91">
        <v>8039</v>
      </c>
      <c r="AD100" s="91">
        <v>8140</v>
      </c>
      <c r="AE100" s="91">
        <v>8238</v>
      </c>
      <c r="AF100" s="91">
        <v>8327</v>
      </c>
      <c r="AG100" s="91">
        <v>8419.5499999999993</v>
      </c>
      <c r="AH100" s="91">
        <v>8484.1299999999992</v>
      </c>
      <c r="AI100" s="91">
        <v>8544</v>
      </c>
      <c r="AJ100" s="91">
        <v>8603</v>
      </c>
      <c r="AK100" s="91" t="s">
        <v>385</v>
      </c>
      <c r="AL100" s="91" t="s">
        <v>385</v>
      </c>
    </row>
    <row r="101" spans="1:38" ht="18" customHeight="1">
      <c r="A101" s="90" t="s">
        <v>456</v>
      </c>
      <c r="B101" s="90" t="s">
        <v>457</v>
      </c>
      <c r="D101" s="90" t="s">
        <v>458</v>
      </c>
      <c r="E101" s="90" t="s">
        <v>442</v>
      </c>
      <c r="F101" s="90" t="s">
        <v>379</v>
      </c>
      <c r="G101" s="95">
        <v>475187.71100000001</v>
      </c>
      <c r="H101" s="95">
        <v>476842.23499999999</v>
      </c>
      <c r="I101" s="95">
        <v>477925.13</v>
      </c>
      <c r="J101" s="95">
        <v>479561.788</v>
      </c>
      <c r="K101" s="95">
        <v>480893.00300000003</v>
      </c>
      <c r="L101" s="95">
        <v>481904.00599999999</v>
      </c>
      <c r="M101" s="95">
        <v>482736.38500000001</v>
      </c>
      <c r="N101" s="95">
        <v>483512.80300000001</v>
      </c>
      <c r="O101" s="95">
        <v>485877.55800000002</v>
      </c>
      <c r="P101" s="95">
        <v>486577.95400000003</v>
      </c>
      <c r="Q101" s="95">
        <v>487259.08</v>
      </c>
      <c r="R101" s="95">
        <v>488240.527</v>
      </c>
      <c r="S101" s="95">
        <v>488962.70600000001</v>
      </c>
      <c r="T101" s="95">
        <v>490691.57799999998</v>
      </c>
      <c r="U101" s="95">
        <v>492555.79800000001</v>
      </c>
      <c r="V101" s="95">
        <v>494598.32199999999</v>
      </c>
      <c r="W101" s="95">
        <v>496436.59700000001</v>
      </c>
      <c r="X101" s="95">
        <v>498300.77500000002</v>
      </c>
      <c r="Y101" s="95">
        <v>500297.033</v>
      </c>
      <c r="Z101" s="95">
        <v>502090.23499999999</v>
      </c>
      <c r="AA101" s="91">
        <v>503170.61800000002</v>
      </c>
      <c r="AB101" s="91">
        <v>502964.837</v>
      </c>
      <c r="AC101" s="91">
        <v>504047.74900000001</v>
      </c>
      <c r="AD101" s="91">
        <v>505163.05300000001</v>
      </c>
      <c r="AE101" s="91">
        <v>507235.09100000001</v>
      </c>
      <c r="AF101" s="91">
        <v>508520.20500000002</v>
      </c>
      <c r="AG101" s="91">
        <v>510181.87400000001</v>
      </c>
      <c r="AH101" s="91">
        <v>511378.57199999999</v>
      </c>
      <c r="AI101" s="91">
        <v>512372</v>
      </c>
      <c r="AJ101" s="91">
        <v>513471.67599999998</v>
      </c>
      <c r="AK101" s="91" t="s">
        <v>385</v>
      </c>
      <c r="AL101" s="91" t="s">
        <v>385</v>
      </c>
    </row>
    <row r="102" spans="1:38" ht="18" customHeight="1">
      <c r="A102" s="90" t="s">
        <v>456</v>
      </c>
      <c r="B102" s="90" t="s">
        <v>457</v>
      </c>
      <c r="D102" s="90" t="s">
        <v>458</v>
      </c>
      <c r="E102" s="90" t="s">
        <v>444</v>
      </c>
      <c r="F102" s="90" t="s">
        <v>379</v>
      </c>
      <c r="G102" s="95">
        <v>418030.739</v>
      </c>
      <c r="H102" s="95">
        <v>419504.03600000002</v>
      </c>
      <c r="I102" s="95">
        <v>420413.53600000002</v>
      </c>
      <c r="J102" s="95">
        <v>421912.57799999998</v>
      </c>
      <c r="K102" s="95">
        <v>423104.98599999998</v>
      </c>
      <c r="L102" s="95">
        <v>423960.53399999999</v>
      </c>
      <c r="M102" s="95">
        <v>424641.79800000001</v>
      </c>
      <c r="N102" s="95">
        <v>425273.49099999998</v>
      </c>
      <c r="O102" s="95">
        <v>427482.962</v>
      </c>
      <c r="P102" s="95">
        <v>427998.26899999997</v>
      </c>
      <c r="Q102" s="95">
        <v>428473.83399999997</v>
      </c>
      <c r="R102" s="95">
        <v>429240.74599999998</v>
      </c>
      <c r="S102" s="95">
        <v>429723.14199999999</v>
      </c>
      <c r="T102" s="95">
        <v>431190.18400000001</v>
      </c>
      <c r="U102" s="95">
        <v>432762.03899999999</v>
      </c>
      <c r="V102" s="95">
        <v>434416.272</v>
      </c>
      <c r="W102" s="95">
        <v>435816.23599999998</v>
      </c>
      <c r="X102" s="95">
        <v>437227.49599999998</v>
      </c>
      <c r="Y102" s="95">
        <v>438725.386</v>
      </c>
      <c r="Z102" s="95">
        <v>440047.89199999999</v>
      </c>
      <c r="AA102" s="91">
        <v>440660.42099999997</v>
      </c>
      <c r="AB102" s="91">
        <v>439942.30499999999</v>
      </c>
      <c r="AC102" s="91">
        <v>440552.66100000002</v>
      </c>
      <c r="AD102" s="91">
        <v>441257.71100000001</v>
      </c>
      <c r="AE102" s="91">
        <v>442883.88799999998</v>
      </c>
      <c r="AF102" s="91">
        <v>443666.81199999998</v>
      </c>
      <c r="AG102" s="91">
        <v>444802.83</v>
      </c>
      <c r="AH102" s="91">
        <v>445534.43</v>
      </c>
      <c r="AI102" s="91">
        <v>446208.55699999997</v>
      </c>
      <c r="AJ102" s="91">
        <v>446446.44400000002</v>
      </c>
      <c r="AK102" s="91">
        <v>447319.91600000003</v>
      </c>
      <c r="AL102" s="91" t="s">
        <v>385</v>
      </c>
    </row>
    <row r="104" spans="1:38" ht="15"/>
    <row r="105" spans="1:38" ht="18" customHeight="1">
      <c r="A105" s="90" t="s">
        <v>466</v>
      </c>
      <c r="D105" s="90" t="str">
        <f>D3</f>
        <v>Title</v>
      </c>
      <c r="E105" s="90" t="str">
        <f t="shared" ref="E105:AL105" si="0">E3</f>
        <v>ISO code</v>
      </c>
      <c r="F105" s="90" t="str">
        <f t="shared" si="0"/>
        <v>Unit</v>
      </c>
      <c r="G105" s="90">
        <f t="shared" ref="G105:Z105" si="1">G3</f>
        <v>1990</v>
      </c>
      <c r="H105" s="90">
        <f t="shared" si="1"/>
        <v>1991</v>
      </c>
      <c r="I105" s="90">
        <f t="shared" si="1"/>
        <v>1992</v>
      </c>
      <c r="J105" s="90">
        <f t="shared" si="1"/>
        <v>1993</v>
      </c>
      <c r="K105" s="90">
        <f t="shared" si="1"/>
        <v>1994</v>
      </c>
      <c r="L105" s="90">
        <f t="shared" si="1"/>
        <v>1995</v>
      </c>
      <c r="M105" s="90">
        <f t="shared" si="1"/>
        <v>1996</v>
      </c>
      <c r="N105" s="90">
        <f t="shared" si="1"/>
        <v>1997</v>
      </c>
      <c r="O105" s="90">
        <f t="shared" si="1"/>
        <v>1998</v>
      </c>
      <c r="P105" s="90">
        <f t="shared" si="1"/>
        <v>1999</v>
      </c>
      <c r="Q105" s="90">
        <f t="shared" si="1"/>
        <v>2000</v>
      </c>
      <c r="R105" s="90">
        <f t="shared" si="1"/>
        <v>2001</v>
      </c>
      <c r="S105" s="90">
        <f t="shared" si="1"/>
        <v>2002</v>
      </c>
      <c r="T105" s="90">
        <f t="shared" si="1"/>
        <v>2003</v>
      </c>
      <c r="U105" s="90">
        <f t="shared" si="1"/>
        <v>2004</v>
      </c>
      <c r="V105" s="90">
        <f t="shared" si="1"/>
        <v>2005</v>
      </c>
      <c r="W105" s="90">
        <f t="shared" si="1"/>
        <v>2006</v>
      </c>
      <c r="X105" s="90">
        <f t="shared" si="1"/>
        <v>2007</v>
      </c>
      <c r="Y105" s="90">
        <f t="shared" si="1"/>
        <v>2008</v>
      </c>
      <c r="Z105" s="90">
        <f t="shared" si="1"/>
        <v>2009</v>
      </c>
      <c r="AA105" s="90">
        <f t="shared" si="0"/>
        <v>2010</v>
      </c>
      <c r="AB105" s="90">
        <f t="shared" si="0"/>
        <v>2011</v>
      </c>
      <c r="AC105" s="90">
        <f t="shared" si="0"/>
        <v>2012</v>
      </c>
      <c r="AD105" s="90">
        <f t="shared" si="0"/>
        <v>2013</v>
      </c>
      <c r="AE105" s="90">
        <f t="shared" si="0"/>
        <v>2014</v>
      </c>
      <c r="AF105" s="90">
        <f t="shared" si="0"/>
        <v>2015</v>
      </c>
      <c r="AG105" s="90">
        <f t="shared" si="0"/>
        <v>2016</v>
      </c>
      <c r="AH105" s="90">
        <f t="shared" si="0"/>
        <v>2017</v>
      </c>
      <c r="AI105" s="90">
        <f t="shared" si="0"/>
        <v>2018</v>
      </c>
      <c r="AJ105" s="90">
        <f t="shared" si="0"/>
        <v>2019</v>
      </c>
      <c r="AK105" s="90">
        <f t="shared" si="0"/>
        <v>2020</v>
      </c>
      <c r="AL105" s="90">
        <f t="shared" si="0"/>
        <v>2021</v>
      </c>
    </row>
    <row r="106" spans="1:38" ht="18" customHeight="1">
      <c r="D106" t="s">
        <v>467</v>
      </c>
      <c r="E106" s="90" t="str">
        <f>E4</f>
        <v>AT</v>
      </c>
      <c r="F106" s="90" t="s">
        <v>163</v>
      </c>
      <c r="G106" s="90">
        <f t="shared" ref="G106:Z106" si="2">G4*1000*G37/(G70*1000)</f>
        <v>31.821801454266144</v>
      </c>
      <c r="H106" s="90">
        <f t="shared" si="2"/>
        <v>32.303448931205274</v>
      </c>
      <c r="I106" s="90">
        <f t="shared" si="2"/>
        <v>32.593268498540624</v>
      </c>
      <c r="J106" s="90">
        <f t="shared" si="2"/>
        <v>32.716830749155186</v>
      </c>
      <c r="K106" s="90">
        <f t="shared" si="2"/>
        <v>33.358015517207889</v>
      </c>
      <c r="L106" s="90">
        <f t="shared" si="2"/>
        <v>34.213931837760455</v>
      </c>
      <c r="M106" s="90">
        <f t="shared" si="2"/>
        <v>34.841334846041164</v>
      </c>
      <c r="N106" s="90">
        <f t="shared" si="2"/>
        <v>35.265144584421321</v>
      </c>
      <c r="O106" s="90">
        <f t="shared" si="2"/>
        <v>35.664497392836829</v>
      </c>
      <c r="P106" s="90">
        <f t="shared" si="2"/>
        <v>36.375581603217356</v>
      </c>
      <c r="Q106" s="90">
        <f t="shared" si="2"/>
        <v>36.886770689908985</v>
      </c>
      <c r="R106" s="90">
        <f t="shared" si="2"/>
        <v>37.380777778581226</v>
      </c>
      <c r="S106" s="90">
        <f t="shared" si="2"/>
        <v>37.716639135675699</v>
      </c>
      <c r="T106" s="90">
        <f t="shared" si="2"/>
        <v>37.871723582649622</v>
      </c>
      <c r="U106" s="90">
        <f t="shared" si="2"/>
        <v>40.608139957725896</v>
      </c>
      <c r="V106" s="90">
        <f t="shared" si="2"/>
        <v>41.044500767494753</v>
      </c>
      <c r="W106" s="90">
        <f t="shared" si="2"/>
        <v>41.442797449280363</v>
      </c>
      <c r="X106" s="90">
        <f t="shared" si="2"/>
        <v>41.80270728278601</v>
      </c>
      <c r="Y106" s="90">
        <f t="shared" si="2"/>
        <v>42.096603334453135</v>
      </c>
      <c r="Z106" s="90">
        <f t="shared" si="2"/>
        <v>42.375333227834474</v>
      </c>
      <c r="AA106" s="90">
        <f>AA4*1000*AA37/(AA70*1000)</f>
        <v>42.85331012113425</v>
      </c>
      <c r="AB106" s="90">
        <f t="shared" ref="AB106:AL106" si="3">AB4*1000*AB37/(AB70*1000)</f>
        <v>43.178608867838285</v>
      </c>
      <c r="AC106" s="90">
        <f t="shared" si="3"/>
        <v>43.426119498042425</v>
      </c>
      <c r="AD106" s="90">
        <f t="shared" si="3"/>
        <v>43.882294073199269</v>
      </c>
      <c r="AE106" s="90">
        <f t="shared" si="3"/>
        <v>44.179501828501557</v>
      </c>
      <c r="AF106" s="90">
        <f t="shared" si="3"/>
        <v>44.101255124738401</v>
      </c>
      <c r="AG106" s="90">
        <f t="shared" si="3"/>
        <v>44.119900736408411</v>
      </c>
      <c r="AH106" s="90">
        <f t="shared" si="3"/>
        <v>44.183223393953973</v>
      </c>
      <c r="AI106" s="90">
        <f t="shared" si="3"/>
        <v>44.413897204652727</v>
      </c>
      <c r="AJ106" s="90">
        <f t="shared" si="3"/>
        <v>44.583371392771568</v>
      </c>
      <c r="AK106" s="90">
        <f t="shared" si="3"/>
        <v>44.779045835419232</v>
      </c>
      <c r="AL106" s="90">
        <f t="shared" si="3"/>
        <v>45.683113637768088</v>
      </c>
    </row>
    <row r="107" spans="1:38" ht="15">
      <c r="D107" t="s">
        <v>467</v>
      </c>
      <c r="E107" s="90" t="str">
        <f t="shared" ref="E107:E138" si="4">E5</f>
        <v>BE</v>
      </c>
      <c r="F107" s="90" t="s">
        <v>163</v>
      </c>
      <c r="G107" s="90" t="e">
        <f t="shared" ref="G107:Z107" si="5">G5*1000*G38/(G71*1000)</f>
        <v>#VALUE!</v>
      </c>
      <c r="H107" s="90">
        <f t="shared" si="5"/>
        <v>32.697873702597633</v>
      </c>
      <c r="I107" s="90" t="e">
        <f t="shared" si="5"/>
        <v>#VALUE!</v>
      </c>
      <c r="J107" s="90" t="e">
        <f t="shared" si="5"/>
        <v>#VALUE!</v>
      </c>
      <c r="K107" s="90" t="e">
        <f t="shared" si="5"/>
        <v>#VALUE!</v>
      </c>
      <c r="L107" s="90" t="e">
        <f t="shared" si="5"/>
        <v>#VALUE!</v>
      </c>
      <c r="M107" s="90" t="e">
        <f t="shared" si="5"/>
        <v>#VALUE!</v>
      </c>
      <c r="N107" s="90" t="e">
        <f t="shared" si="5"/>
        <v>#VALUE!</v>
      </c>
      <c r="O107" s="90" t="e">
        <f t="shared" si="5"/>
        <v>#VALUE!</v>
      </c>
      <c r="P107" s="90" t="e">
        <f t="shared" si="5"/>
        <v>#VALUE!</v>
      </c>
      <c r="Q107" s="90" t="e">
        <f t="shared" si="5"/>
        <v>#VALUE!</v>
      </c>
      <c r="R107" s="90">
        <f t="shared" si="5"/>
        <v>33.175348533343779</v>
      </c>
      <c r="S107" s="90" t="e">
        <f t="shared" si="5"/>
        <v>#VALUE!</v>
      </c>
      <c r="T107" s="90" t="e">
        <f t="shared" si="5"/>
        <v>#VALUE!</v>
      </c>
      <c r="U107" s="90" t="e">
        <f t="shared" si="5"/>
        <v>#VALUE!</v>
      </c>
      <c r="V107" s="90" t="e">
        <f t="shared" si="5"/>
        <v>#VALUE!</v>
      </c>
      <c r="W107" s="90" t="e">
        <f t="shared" si="5"/>
        <v>#VALUE!</v>
      </c>
      <c r="X107" s="90" t="e">
        <f t="shared" si="5"/>
        <v>#VALUE!</v>
      </c>
      <c r="Y107" s="90" t="e">
        <f t="shared" si="5"/>
        <v>#VALUE!</v>
      </c>
      <c r="Z107" s="90" t="e">
        <f t="shared" si="5"/>
        <v>#VALUE!</v>
      </c>
      <c r="AA107" s="90" t="e">
        <f t="shared" ref="AA107:AL107" si="6">AA5*1000*AA38/(AA71*1000)</f>
        <v>#VALUE!</v>
      </c>
      <c r="AB107" s="90" t="e">
        <f t="shared" si="6"/>
        <v>#VALUE!</v>
      </c>
      <c r="AC107" s="90" t="e">
        <f t="shared" si="6"/>
        <v>#VALUE!</v>
      </c>
      <c r="AD107" s="90" t="e">
        <f t="shared" si="6"/>
        <v>#VALUE!</v>
      </c>
      <c r="AE107" s="90" t="e">
        <f t="shared" si="6"/>
        <v>#VALUE!</v>
      </c>
      <c r="AF107" s="96">
        <f>R107*AF137/R137</f>
        <v>38.123514882373826</v>
      </c>
      <c r="AG107" s="90" t="e">
        <f t="shared" si="6"/>
        <v>#VALUE!</v>
      </c>
      <c r="AH107" s="90" t="e">
        <f t="shared" si="6"/>
        <v>#VALUE!</v>
      </c>
      <c r="AI107" s="90" t="e">
        <f t="shared" si="6"/>
        <v>#VALUE!</v>
      </c>
      <c r="AJ107" s="90" t="e">
        <f t="shared" si="6"/>
        <v>#VALUE!</v>
      </c>
      <c r="AK107" s="90" t="e">
        <f t="shared" si="6"/>
        <v>#VALUE!</v>
      </c>
      <c r="AL107" s="90" t="e">
        <f t="shared" si="6"/>
        <v>#VALUE!</v>
      </c>
    </row>
    <row r="108" spans="1:38" ht="18" customHeight="1">
      <c r="D108" t="s">
        <v>467</v>
      </c>
      <c r="E108" s="90" t="str">
        <f t="shared" si="4"/>
        <v>BG</v>
      </c>
      <c r="F108" s="90" t="s">
        <v>163</v>
      </c>
      <c r="G108" s="90">
        <f t="shared" ref="G108:Z108" si="7">G6*1000*G39/(G72*1000)</f>
        <v>20.307305865152678</v>
      </c>
      <c r="H108" s="90">
        <f t="shared" si="7"/>
        <v>20.355116243364925</v>
      </c>
      <c r="I108" s="90">
        <f t="shared" si="7"/>
        <v>21.918081220736749</v>
      </c>
      <c r="J108" s="90">
        <f t="shared" si="7"/>
        <v>22.209551291517613</v>
      </c>
      <c r="K108" s="90">
        <f t="shared" si="7"/>
        <v>22.133374185541605</v>
      </c>
      <c r="L108" s="90">
        <f t="shared" si="7"/>
        <v>22.132971213721689</v>
      </c>
      <c r="M108" s="90">
        <f t="shared" si="7"/>
        <v>22.145713956884642</v>
      </c>
      <c r="N108" s="90">
        <f t="shared" si="7"/>
        <v>22.126563493593526</v>
      </c>
      <c r="O108" s="90">
        <f t="shared" si="7"/>
        <v>22.148449874444658</v>
      </c>
      <c r="P108" s="90">
        <f t="shared" si="7"/>
        <v>22.389160828837486</v>
      </c>
      <c r="Q108" s="90">
        <f t="shared" si="7"/>
        <v>22.627494299754996</v>
      </c>
      <c r="R108" s="90">
        <f t="shared" si="7"/>
        <v>22.679989663128932</v>
      </c>
      <c r="S108" s="90">
        <f t="shared" si="7"/>
        <v>23.580043500832083</v>
      </c>
      <c r="T108" s="90">
        <f t="shared" si="7"/>
        <v>23.879572957858208</v>
      </c>
      <c r="U108" s="90">
        <f t="shared" si="7"/>
        <v>24.183143328331923</v>
      </c>
      <c r="V108" s="90">
        <f t="shared" si="7"/>
        <v>24.487273516164834</v>
      </c>
      <c r="W108" s="90">
        <f t="shared" si="7"/>
        <v>24.78796482698246</v>
      </c>
      <c r="X108" s="90">
        <f t="shared" si="7"/>
        <v>25.283014333247984</v>
      </c>
      <c r="Y108" s="90">
        <f t="shared" si="7"/>
        <v>26.121860872077445</v>
      </c>
      <c r="Z108" s="90">
        <f t="shared" si="7"/>
        <v>26.330205259833143</v>
      </c>
      <c r="AA108" s="90">
        <f t="shared" ref="AA108:AL108" si="8">AA6*1000*AA39/(AA72*1000)</f>
        <v>26.271493933224249</v>
      </c>
      <c r="AB108" s="90">
        <f t="shared" si="8"/>
        <v>30.164350510914616</v>
      </c>
      <c r="AC108" s="90">
        <f t="shared" si="8"/>
        <v>30.741867858441342</v>
      </c>
      <c r="AD108" s="90">
        <f t="shared" si="8"/>
        <v>30.727220282906895</v>
      </c>
      <c r="AE108" s="90">
        <f t="shared" si="8"/>
        <v>30.894314035665676</v>
      </c>
      <c r="AF108" s="90">
        <f t="shared" si="8"/>
        <v>30.901001468118483</v>
      </c>
      <c r="AG108" s="90">
        <f t="shared" si="8"/>
        <v>31.034830211710336</v>
      </c>
      <c r="AH108" s="90">
        <f t="shared" si="8"/>
        <v>31.046985669526808</v>
      </c>
      <c r="AI108" s="90">
        <f t="shared" si="8"/>
        <v>31.067877053333362</v>
      </c>
      <c r="AJ108" s="90">
        <f t="shared" si="8"/>
        <v>31.095351780577221</v>
      </c>
      <c r="AK108" s="90">
        <f t="shared" si="8"/>
        <v>31.237105888683878</v>
      </c>
      <c r="AL108" s="90" t="e">
        <f t="shared" si="8"/>
        <v>#VALUE!</v>
      </c>
    </row>
    <row r="109" spans="1:38" ht="15">
      <c r="D109" t="s">
        <v>467</v>
      </c>
      <c r="E109" s="90" t="str">
        <f t="shared" si="4"/>
        <v>HR</v>
      </c>
      <c r="F109" s="90" t="s">
        <v>163</v>
      </c>
      <c r="G109" s="90">
        <f t="shared" ref="G109:Z109" si="9">G7*1000*G40/(G73*1000)</f>
        <v>21.923346734957118</v>
      </c>
      <c r="H109" s="90">
        <f t="shared" si="9"/>
        <v>21.332513902135407</v>
      </c>
      <c r="I109" s="90">
        <f t="shared" si="9"/>
        <v>20.231930006647278</v>
      </c>
      <c r="J109" s="90">
        <f t="shared" si="9"/>
        <v>19.898182107924214</v>
      </c>
      <c r="K109" s="90">
        <f t="shared" si="9"/>
        <v>18.941655039799539</v>
      </c>
      <c r="L109" s="90">
        <f t="shared" si="9"/>
        <v>19.316037245860763</v>
      </c>
      <c r="M109" s="90">
        <f t="shared" si="9"/>
        <v>19.999719496276821</v>
      </c>
      <c r="N109" s="90">
        <f t="shared" si="9"/>
        <v>20.727302051595533</v>
      </c>
      <c r="O109" s="90">
        <f t="shared" si="9"/>
        <v>21.338571144259447</v>
      </c>
      <c r="P109" s="90">
        <f t="shared" si="9"/>
        <v>21.77816204095453</v>
      </c>
      <c r="Q109" s="90">
        <f t="shared" si="9"/>
        <v>22.561262329541428</v>
      </c>
      <c r="R109" s="90">
        <f t="shared" si="9"/>
        <v>24.623691264574294</v>
      </c>
      <c r="S109" s="90">
        <f t="shared" si="9"/>
        <v>24.924827302047103</v>
      </c>
      <c r="T109" s="90">
        <f t="shared" si="9"/>
        <v>25.287371161318017</v>
      </c>
      <c r="U109" s="90">
        <f t="shared" si="9"/>
        <v>25.650297336685458</v>
      </c>
      <c r="V109" s="90">
        <f t="shared" si="9"/>
        <v>25.987314181552133</v>
      </c>
      <c r="W109" s="90">
        <f t="shared" si="9"/>
        <v>26.348054173844467</v>
      </c>
      <c r="X109" s="90">
        <f t="shared" si="9"/>
        <v>26.715268144651827</v>
      </c>
      <c r="Y109" s="90">
        <f t="shared" si="9"/>
        <v>27.101828376701398</v>
      </c>
      <c r="Z109" s="90">
        <f t="shared" si="9"/>
        <v>27.495705133143193</v>
      </c>
      <c r="AA109" s="90">
        <f t="shared" ref="AA109:AL109" si="10">AA7*1000*AA40/(AA73*1000)</f>
        <v>27.924168114738915</v>
      </c>
      <c r="AB109" s="90">
        <f t="shared" si="10"/>
        <v>28.222745466806938</v>
      </c>
      <c r="AC109" s="90">
        <f t="shared" si="10"/>
        <v>28.644073504484577</v>
      </c>
      <c r="AD109" s="90">
        <f t="shared" si="10"/>
        <v>29.06087083014636</v>
      </c>
      <c r="AE109" s="90">
        <f t="shared" si="10"/>
        <v>29.482253616774383</v>
      </c>
      <c r="AF109" s="90">
        <f t="shared" si="10"/>
        <v>29.951463985178862</v>
      </c>
      <c r="AG109" s="90">
        <f t="shared" si="10"/>
        <v>30.491933388201268</v>
      </c>
      <c r="AH109" s="90">
        <f t="shared" si="10"/>
        <v>31.035120250213456</v>
      </c>
      <c r="AI109" s="90">
        <f t="shared" si="10"/>
        <v>31.682626179121481</v>
      </c>
      <c r="AJ109" s="90">
        <f t="shared" si="10"/>
        <v>32.187262495933759</v>
      </c>
      <c r="AK109" s="90">
        <f t="shared" si="10"/>
        <v>32.607348395149039</v>
      </c>
      <c r="AL109" s="90">
        <f t="shared" si="10"/>
        <v>33.155594589673115</v>
      </c>
    </row>
    <row r="110" spans="1:38" ht="18" customHeight="1">
      <c r="D110" t="s">
        <v>467</v>
      </c>
      <c r="E110" s="90" t="str">
        <f t="shared" si="4"/>
        <v>CY</v>
      </c>
      <c r="F110" s="90" t="s">
        <v>163</v>
      </c>
      <c r="G110" s="90" t="e">
        <f t="shared" ref="G110:Z110" si="11">G8*1000*G41/(G74*1000)</f>
        <v>#VALUE!</v>
      </c>
      <c r="H110" s="90" t="e">
        <f t="shared" si="11"/>
        <v>#VALUE!</v>
      </c>
      <c r="I110" s="90" t="e">
        <f t="shared" si="11"/>
        <v>#VALUE!</v>
      </c>
      <c r="J110" s="90" t="e">
        <f t="shared" si="11"/>
        <v>#VALUE!</v>
      </c>
      <c r="K110" s="90" t="e">
        <f t="shared" si="11"/>
        <v>#VALUE!</v>
      </c>
      <c r="L110" s="90">
        <f t="shared" si="11"/>
        <v>36.143920272575571</v>
      </c>
      <c r="M110" s="90">
        <f t="shared" si="11"/>
        <v>37.424190279324669</v>
      </c>
      <c r="N110" s="90">
        <f t="shared" si="11"/>
        <v>38.736259768006924</v>
      </c>
      <c r="O110" s="90">
        <f t="shared" si="11"/>
        <v>40.032453873210756</v>
      </c>
      <c r="P110" s="90">
        <f t="shared" si="11"/>
        <v>41.196211529708791</v>
      </c>
      <c r="Q110" s="90">
        <f t="shared" si="11"/>
        <v>42.295555283802827</v>
      </c>
      <c r="R110" s="90">
        <f t="shared" si="11"/>
        <v>43.218493407918295</v>
      </c>
      <c r="S110" s="90">
        <f t="shared" si="11"/>
        <v>44.351198869091569</v>
      </c>
      <c r="T110" s="90">
        <f t="shared" si="11"/>
        <v>45.32952449391918</v>
      </c>
      <c r="U110" s="90">
        <f t="shared" si="11"/>
        <v>46.653879887479896</v>
      </c>
      <c r="V110" s="90">
        <f t="shared" si="11"/>
        <v>48.305357302947748</v>
      </c>
      <c r="W110" s="90">
        <f t="shared" si="11"/>
        <v>50.750429827166997</v>
      </c>
      <c r="X110" s="90">
        <f t="shared" si="11"/>
        <v>52.893007718005691</v>
      </c>
      <c r="Y110" s="90">
        <f t="shared" si="11"/>
        <v>54.58944555055627</v>
      </c>
      <c r="Z110" s="90">
        <f t="shared" si="11"/>
        <v>56.517601195713553</v>
      </c>
      <c r="AA110" s="90">
        <f t="shared" ref="AA110:AL110" si="12">AA8*1000*AA41/(AA74*1000)</f>
        <v>57.987039107844815</v>
      </c>
      <c r="AB110" s="90">
        <f t="shared" si="12"/>
        <v>59.094149726526076</v>
      </c>
      <c r="AC110" s="90">
        <f t="shared" si="12"/>
        <v>59.242477638916448</v>
      </c>
      <c r="AD110" s="90">
        <f t="shared" si="12"/>
        <v>60.109557697504719</v>
      </c>
      <c r="AE110" s="90">
        <f t="shared" si="12"/>
        <v>60.932802214452217</v>
      </c>
      <c r="AF110" s="90">
        <f t="shared" si="12"/>
        <v>62.062988779326766</v>
      </c>
      <c r="AG110" s="90">
        <f t="shared" si="12"/>
        <v>62.577913497163216</v>
      </c>
      <c r="AH110" s="90">
        <f t="shared" si="12"/>
        <v>63.005735831221735</v>
      </c>
      <c r="AI110" s="90">
        <f t="shared" si="12"/>
        <v>63.009559541606684</v>
      </c>
      <c r="AJ110" s="90">
        <f t="shared" si="12"/>
        <v>62.942650237070708</v>
      </c>
      <c r="AK110" s="90">
        <f t="shared" si="12"/>
        <v>63.250824068783395</v>
      </c>
      <c r="AL110" s="90" t="e">
        <f t="shared" si="12"/>
        <v>#VALUE!</v>
      </c>
    </row>
    <row r="111" spans="1:38" ht="18" customHeight="1">
      <c r="D111" t="s">
        <v>467</v>
      </c>
      <c r="E111" s="90" t="str">
        <f t="shared" si="4"/>
        <v>CZ</v>
      </c>
      <c r="F111" s="90" t="s">
        <v>163</v>
      </c>
      <c r="G111" s="90" t="e">
        <f t="shared" ref="G111:Z111" si="13">G9*1000*G42/(G75*1000)</f>
        <v>#VALUE!</v>
      </c>
      <c r="H111" s="90">
        <f t="shared" si="13"/>
        <v>22.357274654550142</v>
      </c>
      <c r="I111" s="90">
        <f t="shared" si="13"/>
        <v>22.82824005165455</v>
      </c>
      <c r="J111" s="90">
        <f t="shared" si="13"/>
        <v>23.283486731555264</v>
      </c>
      <c r="K111" s="90">
        <f t="shared" si="13"/>
        <v>23.745450764685511</v>
      </c>
      <c r="L111" s="90">
        <f t="shared" si="13"/>
        <v>24.228788896582572</v>
      </c>
      <c r="M111" s="90">
        <f t="shared" si="13"/>
        <v>24.730030602385696</v>
      </c>
      <c r="N111" s="90">
        <f t="shared" si="13"/>
        <v>25.229850763306377</v>
      </c>
      <c r="O111" s="90">
        <f t="shared" si="13"/>
        <v>25.721821335154196</v>
      </c>
      <c r="P111" s="90">
        <f t="shared" si="13"/>
        <v>26.209842378297513</v>
      </c>
      <c r="Q111" s="90">
        <f t="shared" si="13"/>
        <v>26.700334855274779</v>
      </c>
      <c r="R111" s="90">
        <f t="shared" si="13"/>
        <v>26.882708229366479</v>
      </c>
      <c r="S111" s="90">
        <f t="shared" si="13"/>
        <v>26.846666986708012</v>
      </c>
      <c r="T111" s="90">
        <f t="shared" si="13"/>
        <v>26.84346970229231</v>
      </c>
      <c r="U111" s="90">
        <f t="shared" si="13"/>
        <v>27.168725817924589</v>
      </c>
      <c r="V111" s="90">
        <f t="shared" si="13"/>
        <v>28.911830173092962</v>
      </c>
      <c r="W111" s="90">
        <f t="shared" si="13"/>
        <v>29.142869036932968</v>
      </c>
      <c r="X111" s="90">
        <f t="shared" si="13"/>
        <v>29.344488018265235</v>
      </c>
      <c r="Y111" s="90">
        <f t="shared" si="13"/>
        <v>29.569130811833837</v>
      </c>
      <c r="Z111" s="90">
        <f t="shared" si="13"/>
        <v>29.872103538698248</v>
      </c>
      <c r="AA111" s="90">
        <f t="shared" ref="AA111:AL111" si="14">AA9*1000*AA42/(AA75*1000)</f>
        <v>30.205770444312833</v>
      </c>
      <c r="AB111" s="90">
        <f t="shared" si="14"/>
        <v>30.083123746237032</v>
      </c>
      <c r="AC111" s="90">
        <f t="shared" si="14"/>
        <v>30.617358967735306</v>
      </c>
      <c r="AD111" s="90">
        <f t="shared" si="14"/>
        <v>31.092079299799121</v>
      </c>
      <c r="AE111" s="90">
        <f t="shared" si="14"/>
        <v>31.613141288641557</v>
      </c>
      <c r="AF111" s="90">
        <f t="shared" si="14"/>
        <v>32.048524525902003</v>
      </c>
      <c r="AG111" s="90">
        <f t="shared" si="14"/>
        <v>32.671635427805775</v>
      </c>
      <c r="AH111" s="90">
        <f t="shared" si="14"/>
        <v>32.774365041316514</v>
      </c>
      <c r="AI111" s="90">
        <f t="shared" si="14"/>
        <v>33.095588959717929</v>
      </c>
      <c r="AJ111" s="90">
        <f t="shared" si="14"/>
        <v>33.399668218077338</v>
      </c>
      <c r="AK111" s="90">
        <f t="shared" si="14"/>
        <v>33.662168563198271</v>
      </c>
      <c r="AL111" s="90">
        <f t="shared" si="14"/>
        <v>34.02665724767018</v>
      </c>
    </row>
    <row r="112" spans="1:38" ht="18" customHeight="1">
      <c r="D112" t="s">
        <v>467</v>
      </c>
      <c r="E112" s="90" t="str">
        <f t="shared" si="4"/>
        <v>DK</v>
      </c>
      <c r="F112" s="90" t="s">
        <v>163</v>
      </c>
      <c r="G112" s="90">
        <f t="shared" ref="G112:Z112" si="15">G10*1000*G43/(G76*1000)</f>
        <v>49.031537896981526</v>
      </c>
      <c r="H112" s="90">
        <f t="shared" si="15"/>
        <v>49.285596784902424</v>
      </c>
      <c r="I112" s="90">
        <f t="shared" si="15"/>
        <v>49.450293929284172</v>
      </c>
      <c r="J112" s="90">
        <f t="shared" si="15"/>
        <v>49.622081475284588</v>
      </c>
      <c r="K112" s="90">
        <f t="shared" si="15"/>
        <v>49.677425729923286</v>
      </c>
      <c r="L112" s="90">
        <f t="shared" si="15"/>
        <v>49.965589052168852</v>
      </c>
      <c r="M112" s="90">
        <f t="shared" si="15"/>
        <v>49.942351848505062</v>
      </c>
      <c r="N112" s="90">
        <f t="shared" si="15"/>
        <v>50.051503899152266</v>
      </c>
      <c r="O112" s="90">
        <f t="shared" si="15"/>
        <v>50.283228376198799</v>
      </c>
      <c r="P112" s="90">
        <f t="shared" si="15"/>
        <v>50.537989757182402</v>
      </c>
      <c r="Q112" s="90">
        <f t="shared" si="15"/>
        <v>50.807163950604313</v>
      </c>
      <c r="R112" s="90">
        <f t="shared" si="15"/>
        <v>51.058211938506084</v>
      </c>
      <c r="S112" s="90">
        <f t="shared" si="15"/>
        <v>51.16015076502034</v>
      </c>
      <c r="T112" s="90">
        <f t="shared" si="15"/>
        <v>51.589289286704748</v>
      </c>
      <c r="U112" s="90">
        <f t="shared" si="15"/>
        <v>51.933808108729004</v>
      </c>
      <c r="V112" s="90">
        <f t="shared" si="15"/>
        <v>52.79855932054614</v>
      </c>
      <c r="W112" s="90">
        <f t="shared" si="15"/>
        <v>53.329776604484714</v>
      </c>
      <c r="X112" s="90">
        <f t="shared" si="15"/>
        <v>53.854241498754192</v>
      </c>
      <c r="Y112" s="90">
        <f t="shared" si="15"/>
        <v>54.322726908313328</v>
      </c>
      <c r="Z112" s="90">
        <f t="shared" si="15"/>
        <v>54.724381292694062</v>
      </c>
      <c r="AA112" s="90">
        <f t="shared" ref="AA112:AL112" si="16">AA10*1000*AA43/(AA76*1000)</f>
        <v>54.365956176299584</v>
      </c>
      <c r="AB112" s="90">
        <f t="shared" si="16"/>
        <v>57.249638096416447</v>
      </c>
      <c r="AC112" s="90">
        <f t="shared" si="16"/>
        <v>57.394576801571752</v>
      </c>
      <c r="AD112" s="90">
        <f t="shared" si="16"/>
        <v>57.585626050471312</v>
      </c>
      <c r="AE112" s="90">
        <f t="shared" si="16"/>
        <v>57.701511033962504</v>
      </c>
      <c r="AF112" s="90">
        <f t="shared" si="16"/>
        <v>57.724285484410437</v>
      </c>
      <c r="AG112" s="90">
        <f t="shared" si="16"/>
        <v>57.61041062206656</v>
      </c>
      <c r="AH112" s="90">
        <f t="shared" si="16"/>
        <v>57.633565439070523</v>
      </c>
      <c r="AI112" s="90">
        <f t="shared" si="16"/>
        <v>57.497594328883849</v>
      </c>
      <c r="AJ112" s="90">
        <f t="shared" si="16"/>
        <v>57.784306578172099</v>
      </c>
      <c r="AK112" s="90">
        <f t="shared" si="16"/>
        <v>58.312597484269922</v>
      </c>
      <c r="AL112" s="90">
        <f t="shared" si="16"/>
        <v>58.829024429948738</v>
      </c>
    </row>
    <row r="113" spans="3:38" ht="18" customHeight="1">
      <c r="D113" t="s">
        <v>467</v>
      </c>
      <c r="E113" s="90" t="str">
        <f t="shared" si="4"/>
        <v>EE</v>
      </c>
      <c r="F113" s="90" t="s">
        <v>163</v>
      </c>
      <c r="G113" s="90" t="e">
        <f t="shared" ref="G113:Z113" si="17">G11*1000*G44/(G77*1000)</f>
        <v>#VALUE!</v>
      </c>
      <c r="H113" s="90" t="e">
        <f t="shared" si="17"/>
        <v>#VALUE!</v>
      </c>
      <c r="I113" s="90" t="e">
        <f t="shared" si="17"/>
        <v>#VALUE!</v>
      </c>
      <c r="J113" s="90" t="e">
        <f t="shared" si="17"/>
        <v>#VALUE!</v>
      </c>
      <c r="K113" s="90">
        <f t="shared" si="17"/>
        <v>23.873744825018012</v>
      </c>
      <c r="L113" s="90">
        <f t="shared" si="17"/>
        <v>24.401441910812629</v>
      </c>
      <c r="M113" s="90">
        <f t="shared" si="17"/>
        <v>24.868731252547025</v>
      </c>
      <c r="N113" s="90">
        <f t="shared" si="17"/>
        <v>25.226145449972833</v>
      </c>
      <c r="O113" s="90">
        <f t="shared" si="17"/>
        <v>25.518020775457728</v>
      </c>
      <c r="P113" s="90">
        <f t="shared" si="17"/>
        <v>25.791699513020603</v>
      </c>
      <c r="Q113" s="90">
        <f t="shared" si="17"/>
        <v>25.837419209277428</v>
      </c>
      <c r="R113" s="90">
        <f t="shared" si="17"/>
        <v>25.993638320265376</v>
      </c>
      <c r="S113" s="90">
        <f t="shared" si="17"/>
        <v>26.161575658108724</v>
      </c>
      <c r="T113" s="90">
        <f t="shared" si="17"/>
        <v>26.369892627840517</v>
      </c>
      <c r="U113" s="90">
        <f t="shared" si="17"/>
        <v>26.642757451388832</v>
      </c>
      <c r="V113" s="90">
        <f t="shared" si="17"/>
        <v>26.930467245155835</v>
      </c>
      <c r="W113" s="90">
        <f t="shared" si="17"/>
        <v>27.264065509143403</v>
      </c>
      <c r="X113" s="90">
        <f t="shared" si="17"/>
        <v>27.621386531900633</v>
      </c>
      <c r="Y113" s="90">
        <f t="shared" si="17"/>
        <v>28.026099974477756</v>
      </c>
      <c r="Z113" s="90">
        <f t="shared" si="17"/>
        <v>28.351763987003459</v>
      </c>
      <c r="AA113" s="90">
        <f t="shared" ref="AA113:AL113" si="18">AA11*1000*AA44/(AA77*1000)</f>
        <v>28.565049032093544</v>
      </c>
      <c r="AB113" s="90">
        <f t="shared" si="18"/>
        <v>28.686076896289276</v>
      </c>
      <c r="AC113" s="90">
        <f t="shared" si="18"/>
        <v>28.809830427922371</v>
      </c>
      <c r="AD113" s="90">
        <f t="shared" si="18"/>
        <v>29.270628253548391</v>
      </c>
      <c r="AE113" s="90">
        <f t="shared" si="18"/>
        <v>30.062615602905876</v>
      </c>
      <c r="AF113" s="90">
        <f t="shared" si="18"/>
        <v>30.5239617442789</v>
      </c>
      <c r="AG113" s="90">
        <f t="shared" si="18"/>
        <v>30.910836977105408</v>
      </c>
      <c r="AH113" s="90">
        <f t="shared" si="18"/>
        <v>31.633294644791299</v>
      </c>
      <c r="AI113" s="90">
        <f t="shared" si="18"/>
        <v>31.429407533448106</v>
      </c>
      <c r="AJ113" s="90">
        <f t="shared" si="18"/>
        <v>32.216904938029316</v>
      </c>
      <c r="AK113" s="90">
        <f t="shared" si="18"/>
        <v>32.634524626479333</v>
      </c>
      <c r="AL113" s="90">
        <f t="shared" si="18"/>
        <v>32.898597966419764</v>
      </c>
    </row>
    <row r="114" spans="3:38" ht="18" customHeight="1">
      <c r="D114" t="s">
        <v>467</v>
      </c>
      <c r="E114" s="90" t="str">
        <f t="shared" si="4"/>
        <v>FI</v>
      </c>
      <c r="F114" s="90" t="s">
        <v>163</v>
      </c>
      <c r="G114" s="90" t="e">
        <f t="shared" ref="G114:Z114" si="19">G12*1000*G45/(G78*1000)</f>
        <v>#VALUE!</v>
      </c>
      <c r="H114" s="90" t="e">
        <f t="shared" si="19"/>
        <v>#VALUE!</v>
      </c>
      <c r="I114" s="90" t="e">
        <f t="shared" si="19"/>
        <v>#VALUE!</v>
      </c>
      <c r="J114" s="90" t="e">
        <f t="shared" si="19"/>
        <v>#VALUE!</v>
      </c>
      <c r="K114" s="90" t="e">
        <f t="shared" si="19"/>
        <v>#VALUE!</v>
      </c>
      <c r="L114" s="90">
        <f t="shared" si="19"/>
        <v>42.147022468610956</v>
      </c>
      <c r="M114" s="90">
        <f t="shared" si="19"/>
        <v>42.418543321477024</v>
      </c>
      <c r="N114" s="90">
        <f t="shared" si="19"/>
        <v>43.32953990472145</v>
      </c>
      <c r="O114" s="90">
        <f t="shared" si="19"/>
        <v>43.810844336014519</v>
      </c>
      <c r="P114" s="90">
        <f t="shared" si="19"/>
        <v>44.614005880542969</v>
      </c>
      <c r="Q114" s="90">
        <f t="shared" si="19"/>
        <v>44.756300671142391</v>
      </c>
      <c r="R114" s="90">
        <f t="shared" si="19"/>
        <v>45.421943673938912</v>
      </c>
      <c r="S114" s="90">
        <f t="shared" si="19"/>
        <v>45.794650762222417</v>
      </c>
      <c r="T114" s="90">
        <f t="shared" si="19"/>
        <v>46.30989006583377</v>
      </c>
      <c r="U114" s="90">
        <f t="shared" si="19"/>
        <v>46.843082658170957</v>
      </c>
      <c r="V114" s="90">
        <f t="shared" si="19"/>
        <v>47.914110077385935</v>
      </c>
      <c r="W114" s="90">
        <f t="shared" si="19"/>
        <v>48.493987833759547</v>
      </c>
      <c r="X114" s="90">
        <f t="shared" si="19"/>
        <v>48.76770580009115</v>
      </c>
      <c r="Y114" s="90">
        <f t="shared" si="19"/>
        <v>49.200700331252762</v>
      </c>
      <c r="Z114" s="90">
        <f t="shared" si="19"/>
        <v>49.457159566277923</v>
      </c>
      <c r="AA114" s="90">
        <f t="shared" ref="AA114:AL114" si="20">AA12*1000*AA45/(AA78*1000)</f>
        <v>49.434181594105645</v>
      </c>
      <c r="AB114" s="90">
        <f t="shared" si="20"/>
        <v>49.861925498020938</v>
      </c>
      <c r="AC114" s="90">
        <f t="shared" si="20"/>
        <v>50.311805545328525</v>
      </c>
      <c r="AD114" s="90">
        <f t="shared" si="20"/>
        <v>50.725647320624013</v>
      </c>
      <c r="AE114" s="90">
        <f t="shared" si="20"/>
        <v>51.669812052787705</v>
      </c>
      <c r="AF114" s="90">
        <f t="shared" si="20"/>
        <v>52.128419768783424</v>
      </c>
      <c r="AG114" s="90">
        <f t="shared" si="20"/>
        <v>52.533784249836167</v>
      </c>
      <c r="AH114" s="90">
        <f t="shared" si="20"/>
        <v>52.988994032050236</v>
      </c>
      <c r="AI114" s="90">
        <f t="shared" si="20"/>
        <v>53.551875817620839</v>
      </c>
      <c r="AJ114" s="90">
        <f t="shared" si="20"/>
        <v>54.210526595261726</v>
      </c>
      <c r="AK114" s="90">
        <f t="shared" si="20"/>
        <v>54.715593119856834</v>
      </c>
      <c r="AL114" s="90">
        <f t="shared" si="20"/>
        <v>54.776223697055528</v>
      </c>
    </row>
    <row r="115" spans="3:38" ht="18" customHeight="1">
      <c r="D115" t="s">
        <v>467</v>
      </c>
      <c r="E115" s="90" t="str">
        <f t="shared" si="4"/>
        <v>FR</v>
      </c>
      <c r="F115" s="90" t="s">
        <v>163</v>
      </c>
      <c r="G115" s="90" t="e">
        <f t="shared" ref="G115:Z115" si="21">G13*1000*G46/(G79*1000)</f>
        <v>#VALUE!</v>
      </c>
      <c r="H115" s="90">
        <f t="shared" si="21"/>
        <v>32.135289278685832</v>
      </c>
      <c r="I115" s="90">
        <f t="shared" si="21"/>
        <v>32.483302986300572</v>
      </c>
      <c r="J115" s="90">
        <f t="shared" si="21"/>
        <v>32.83291375941441</v>
      </c>
      <c r="K115" s="90">
        <f t="shared" si="21"/>
        <v>33.208868092890668</v>
      </c>
      <c r="L115" s="90">
        <f t="shared" si="21"/>
        <v>33.610265650730412</v>
      </c>
      <c r="M115" s="90">
        <f t="shared" si="21"/>
        <v>34.017270496130216</v>
      </c>
      <c r="N115" s="90">
        <f t="shared" si="21"/>
        <v>34.366581403401838</v>
      </c>
      <c r="O115" s="90">
        <f t="shared" si="21"/>
        <v>34.71715533311118</v>
      </c>
      <c r="P115" s="90">
        <f t="shared" si="21"/>
        <v>35.056150770830797</v>
      </c>
      <c r="Q115" s="90">
        <f t="shared" si="21"/>
        <v>35.403829470901833</v>
      </c>
      <c r="R115" s="90">
        <f t="shared" si="21"/>
        <v>35.742044790106284</v>
      </c>
      <c r="S115" s="90">
        <f t="shared" si="21"/>
        <v>36.137268153463573</v>
      </c>
      <c r="T115" s="90">
        <f t="shared" si="21"/>
        <v>36.531779509947683</v>
      </c>
      <c r="U115" s="90">
        <f t="shared" si="21"/>
        <v>36.914070148800718</v>
      </c>
      <c r="V115" s="90">
        <f t="shared" si="21"/>
        <v>37.260314839834479</v>
      </c>
      <c r="W115" s="90">
        <f t="shared" si="21"/>
        <v>37.591191374108043</v>
      </c>
      <c r="X115" s="90">
        <f t="shared" si="21"/>
        <v>37.770607259180267</v>
      </c>
      <c r="Y115" s="90">
        <f t="shared" si="21"/>
        <v>37.919795295506866</v>
      </c>
      <c r="Z115" s="90">
        <f t="shared" si="21"/>
        <v>38.052559809191656</v>
      </c>
      <c r="AA115" s="90">
        <f t="shared" ref="AA115:AL115" si="22">AA13*1000*AA46/(AA79*1000)</f>
        <v>38.182557748933888</v>
      </c>
      <c r="AB115" s="90">
        <f t="shared" si="22"/>
        <v>38.305293722232541</v>
      </c>
      <c r="AC115" s="90">
        <f t="shared" si="22"/>
        <v>38.402420010741004</v>
      </c>
      <c r="AD115" s="90">
        <f t="shared" si="22"/>
        <v>38.506964482659008</v>
      </c>
      <c r="AE115" s="90">
        <f t="shared" si="22"/>
        <v>38.469930597264643</v>
      </c>
      <c r="AF115" s="90">
        <f t="shared" si="22"/>
        <v>38.584379255920638</v>
      </c>
      <c r="AG115" s="90">
        <f t="shared" si="22"/>
        <v>38.639127476832385</v>
      </c>
      <c r="AH115" s="90">
        <f t="shared" si="22"/>
        <v>38.694409405348459</v>
      </c>
      <c r="AI115" s="90">
        <f t="shared" si="22"/>
        <v>39.147186629519815</v>
      </c>
      <c r="AJ115" s="90">
        <f t="shared" si="22"/>
        <v>39.417237754540814</v>
      </c>
      <c r="AK115" s="90">
        <f t="shared" si="22"/>
        <v>39.686673875199688</v>
      </c>
      <c r="AL115" s="90">
        <f t="shared" si="22"/>
        <v>40.008430646953684</v>
      </c>
    </row>
    <row r="116" spans="3:38" ht="18" customHeight="1">
      <c r="D116" t="s">
        <v>467</v>
      </c>
      <c r="E116" s="90" t="str">
        <f t="shared" si="4"/>
        <v>DE</v>
      </c>
      <c r="F116" s="90" t="s">
        <v>163</v>
      </c>
      <c r="G116" s="90">
        <f t="shared" ref="G116:Z116" si="23">G14*1000*G47/(G80*1000)</f>
        <v>40.699125122140124</v>
      </c>
      <c r="H116" s="90">
        <f t="shared" si="23"/>
        <v>32.365217873879885</v>
      </c>
      <c r="I116" s="90">
        <f t="shared" si="23"/>
        <v>32.545581038596488</v>
      </c>
      <c r="J116" s="90">
        <f t="shared" si="23"/>
        <v>32.716754106397175</v>
      </c>
      <c r="K116" s="90">
        <f t="shared" si="23"/>
        <v>33.406244476373452</v>
      </c>
      <c r="L116" s="90">
        <f t="shared" si="23"/>
        <v>33.913924770087121</v>
      </c>
      <c r="M116" s="90">
        <f t="shared" si="23"/>
        <v>34.345097348917989</v>
      </c>
      <c r="N116" s="90">
        <f t="shared" si="23"/>
        <v>34.829063523529598</v>
      </c>
      <c r="O116" s="90">
        <f t="shared" si="23"/>
        <v>35.34406235422167</v>
      </c>
      <c r="P116" s="90">
        <f t="shared" si="23"/>
        <v>35.909244718825754</v>
      </c>
      <c r="Q116" s="90">
        <f t="shared" si="23"/>
        <v>36.359533916986834</v>
      </c>
      <c r="R116" s="90">
        <f t="shared" si="23"/>
        <v>36.686503620127219</v>
      </c>
      <c r="S116" s="90">
        <f t="shared" si="23"/>
        <v>36.922896540817185</v>
      </c>
      <c r="T116" s="90">
        <f t="shared" si="23"/>
        <v>37.215321915056435</v>
      </c>
      <c r="U116" s="90">
        <f t="shared" si="23"/>
        <v>37.560307921064627</v>
      </c>
      <c r="V116" s="90">
        <f t="shared" si="23"/>
        <v>37.844124406719743</v>
      </c>
      <c r="W116" s="90">
        <f t="shared" si="23"/>
        <v>38.19833133981485</v>
      </c>
      <c r="X116" s="90">
        <f t="shared" si="23"/>
        <v>38.502498295995139</v>
      </c>
      <c r="Y116" s="90">
        <f t="shared" si="23"/>
        <v>38.727847982670724</v>
      </c>
      <c r="Z116" s="90">
        <f t="shared" si="23"/>
        <v>39.041620155401382</v>
      </c>
      <c r="AA116" s="90">
        <f t="shared" ref="AA116:AL116" si="24">AA14*1000*AA47/(AA80*1000)</f>
        <v>42.14305534381527</v>
      </c>
      <c r="AB116" s="90">
        <f t="shared" si="24"/>
        <v>42.448191280042465</v>
      </c>
      <c r="AC116" s="90">
        <f t="shared" si="24"/>
        <v>42.621588763057417</v>
      </c>
      <c r="AD116" s="90">
        <f t="shared" si="24"/>
        <v>42.762740074213639</v>
      </c>
      <c r="AE116" s="90">
        <f t="shared" si="24"/>
        <v>42.915909175951221</v>
      </c>
      <c r="AF116" s="90">
        <f t="shared" si="24"/>
        <v>43.015582943113159</v>
      </c>
      <c r="AG116" s="90">
        <f t="shared" si="24"/>
        <v>42.813895685249186</v>
      </c>
      <c r="AH116" s="90">
        <f t="shared" si="24"/>
        <v>42.928423273646743</v>
      </c>
      <c r="AI116" s="90">
        <f t="shared" si="24"/>
        <v>43.102863094587079</v>
      </c>
      <c r="AJ116" s="90">
        <f t="shared" si="24"/>
        <v>43.311420023598032</v>
      </c>
      <c r="AK116" s="90">
        <f t="shared" si="24"/>
        <v>43.572275327860446</v>
      </c>
      <c r="AL116" s="90">
        <f t="shared" si="24"/>
        <v>43.898032036467889</v>
      </c>
    </row>
    <row r="117" spans="3:38" ht="18" customHeight="1">
      <c r="D117" t="s">
        <v>467</v>
      </c>
      <c r="E117" s="90" t="str">
        <f t="shared" si="4"/>
        <v>GR</v>
      </c>
      <c r="F117" s="90" t="s">
        <v>163</v>
      </c>
      <c r="G117" s="90">
        <f t="shared" ref="G117:Z117" si="25">G15*1000*G48/(G81*1000)</f>
        <v>29.724388868095815</v>
      </c>
      <c r="H117" s="90">
        <f t="shared" si="25"/>
        <v>29.332847449611791</v>
      </c>
      <c r="I117" s="90">
        <f t="shared" si="25"/>
        <v>29.121826096493322</v>
      </c>
      <c r="J117" s="90">
        <f t="shared" si="25"/>
        <v>29.00867983554339</v>
      </c>
      <c r="K117" s="90">
        <f t="shared" si="25"/>
        <v>28.919402440697315</v>
      </c>
      <c r="L117" s="90">
        <f t="shared" si="25"/>
        <v>28.875253287000639</v>
      </c>
      <c r="M117" s="90">
        <f t="shared" si="25"/>
        <v>28.823553133770268</v>
      </c>
      <c r="N117" s="90">
        <f t="shared" si="25"/>
        <v>28.812428928542296</v>
      </c>
      <c r="O117" s="90">
        <f t="shared" si="25"/>
        <v>28.739312182919132</v>
      </c>
      <c r="P117" s="90">
        <f t="shared" si="25"/>
        <v>28.70135352754172</v>
      </c>
      <c r="Q117" s="90">
        <f t="shared" si="25"/>
        <v>30.185930758367935</v>
      </c>
      <c r="R117" s="90">
        <f t="shared" si="25"/>
        <v>30.59397217918918</v>
      </c>
      <c r="S117" s="90">
        <f t="shared" si="25"/>
        <v>31.127797527872644</v>
      </c>
      <c r="T117" s="90">
        <f t="shared" si="25"/>
        <v>31.360864922950924</v>
      </c>
      <c r="U117" s="90">
        <f t="shared" si="25"/>
        <v>32.113137600751855</v>
      </c>
      <c r="V117" s="90">
        <f t="shared" si="25"/>
        <v>32.258869515088179</v>
      </c>
      <c r="W117" s="90">
        <f t="shared" si="25"/>
        <v>32.389054338158296</v>
      </c>
      <c r="X117" s="90">
        <f t="shared" si="25"/>
        <v>32.450477491498738</v>
      </c>
      <c r="Y117" s="90">
        <f t="shared" si="25"/>
        <v>32.491109378888972</v>
      </c>
      <c r="Z117" s="90">
        <f t="shared" si="25"/>
        <v>32.505704150929105</v>
      </c>
      <c r="AA117" s="90">
        <f t="shared" ref="AA117:AL117" si="26">AA15*1000*AA48/(AA81*1000)</f>
        <v>32.532295904891043</v>
      </c>
      <c r="AB117" s="90">
        <f t="shared" si="26"/>
        <v>32.610892792414397</v>
      </c>
      <c r="AC117" s="90">
        <f t="shared" si="26"/>
        <v>32.814334023127067</v>
      </c>
      <c r="AD117" s="90">
        <f t="shared" si="26"/>
        <v>33.120233087035487</v>
      </c>
      <c r="AE117" s="90">
        <f t="shared" si="26"/>
        <v>33.401636251102452</v>
      </c>
      <c r="AF117" s="90">
        <f t="shared" si="26"/>
        <v>33.660274057383219</v>
      </c>
      <c r="AG117" s="90">
        <f t="shared" si="26"/>
        <v>33.939408895682661</v>
      </c>
      <c r="AH117" s="90">
        <f t="shared" si="26"/>
        <v>34.041155243038453</v>
      </c>
      <c r="AI117" s="90">
        <f t="shared" si="26"/>
        <v>34.195160469092507</v>
      </c>
      <c r="AJ117" s="90">
        <f t="shared" si="26"/>
        <v>34.337209176772014</v>
      </c>
      <c r="AK117" s="90">
        <f t="shared" si="26"/>
        <v>34.457834906071852</v>
      </c>
      <c r="AL117" s="90" t="e">
        <f t="shared" si="26"/>
        <v>#VALUE!</v>
      </c>
    </row>
    <row r="118" spans="3:38" ht="18" customHeight="1">
      <c r="D118" t="s">
        <v>467</v>
      </c>
      <c r="E118" s="90" t="str">
        <f t="shared" si="4"/>
        <v>HU</v>
      </c>
      <c r="F118" s="90" t="s">
        <v>163</v>
      </c>
      <c r="G118" s="90" t="e">
        <f t="shared" ref="G118:Z118" si="27">G16*1000*G49/(G82*1000)</f>
        <v>#VALUE!</v>
      </c>
      <c r="H118" s="90">
        <f t="shared" si="27"/>
        <v>26.758980610813317</v>
      </c>
      <c r="I118" s="90">
        <f t="shared" si="27"/>
        <v>26.934326105370655</v>
      </c>
      <c r="J118" s="90">
        <f t="shared" si="27"/>
        <v>27.134014549878511</v>
      </c>
      <c r="K118" s="90">
        <f t="shared" si="27"/>
        <v>27.351587293152374</v>
      </c>
      <c r="L118" s="90">
        <f t="shared" si="27"/>
        <v>27.56579897839736</v>
      </c>
      <c r="M118" s="90">
        <f t="shared" si="27"/>
        <v>27.794302849011491</v>
      </c>
      <c r="N118" s="90">
        <f t="shared" si="27"/>
        <v>27.865881363683446</v>
      </c>
      <c r="O118" s="90">
        <f t="shared" si="27"/>
        <v>27.941522029190665</v>
      </c>
      <c r="P118" s="90">
        <f t="shared" si="27"/>
        <v>28.030149951976981</v>
      </c>
      <c r="Q118" s="90">
        <f t="shared" si="27"/>
        <v>27.383070668475639</v>
      </c>
      <c r="R118" s="90">
        <f t="shared" si="27"/>
        <v>27.38155297031518</v>
      </c>
      <c r="S118" s="90">
        <f t="shared" si="27"/>
        <v>28.211906353831353</v>
      </c>
      <c r="T118" s="90">
        <f t="shared" si="27"/>
        <v>29.454677322698597</v>
      </c>
      <c r="U118" s="90">
        <f t="shared" si="27"/>
        <v>29.945608971742089</v>
      </c>
      <c r="V118" s="90">
        <f t="shared" si="27"/>
        <v>30.41193461898526</v>
      </c>
      <c r="W118" s="90">
        <f t="shared" si="27"/>
        <v>30.451995572704671</v>
      </c>
      <c r="X118" s="90">
        <f t="shared" si="27"/>
        <v>30.460280873795146</v>
      </c>
      <c r="Y118" s="90">
        <f t="shared" si="27"/>
        <v>30.49216253288445</v>
      </c>
      <c r="Z118" s="90">
        <f t="shared" si="27"/>
        <v>30.512686952165666</v>
      </c>
      <c r="AA118" s="90">
        <f t="shared" ref="AA118:AL118" si="28">AA16*1000*AA49/(AA82*1000)</f>
        <v>30.54005442604014</v>
      </c>
      <c r="AB118" s="90">
        <f t="shared" si="28"/>
        <v>30.60409652902414</v>
      </c>
      <c r="AC118" s="90">
        <f t="shared" si="28"/>
        <v>30.652063925170598</v>
      </c>
      <c r="AD118" s="90">
        <f t="shared" si="28"/>
        <v>30.613400333723625</v>
      </c>
      <c r="AE118" s="90">
        <f t="shared" si="28"/>
        <v>30.992577473850567</v>
      </c>
      <c r="AF118" s="90">
        <f t="shared" si="28"/>
        <v>31.497353121397026</v>
      </c>
      <c r="AG118" s="90">
        <f t="shared" si="28"/>
        <v>32.164435427143218</v>
      </c>
      <c r="AH118" s="90">
        <f t="shared" si="28"/>
        <v>32.32273828149679</v>
      </c>
      <c r="AI118" s="90">
        <f t="shared" si="28"/>
        <v>32.4784158833818</v>
      </c>
      <c r="AJ118" s="90">
        <f t="shared" si="28"/>
        <v>32.614545988869466</v>
      </c>
      <c r="AK118" s="90">
        <f t="shared" si="28"/>
        <v>33.159131773639785</v>
      </c>
      <c r="AL118" s="90" t="e">
        <f t="shared" si="28"/>
        <v>#VALUE!</v>
      </c>
    </row>
    <row r="119" spans="3:38" ht="18" customHeight="1">
      <c r="D119" t="s">
        <v>467</v>
      </c>
      <c r="E119" s="90" t="str">
        <f t="shared" si="4"/>
        <v>IE</v>
      </c>
      <c r="F119" s="90" t="s">
        <v>163</v>
      </c>
      <c r="G119" s="90" t="e">
        <f t="shared" ref="G119:Z119" si="29">G17*1000*G50/(G83*1000)</f>
        <v>#VALUE!</v>
      </c>
      <c r="H119" s="90" t="e">
        <f t="shared" si="29"/>
        <v>#VALUE!</v>
      </c>
      <c r="I119" s="90" t="e">
        <f t="shared" si="29"/>
        <v>#VALUE!</v>
      </c>
      <c r="J119" s="90" t="e">
        <f t="shared" si="29"/>
        <v>#VALUE!</v>
      </c>
      <c r="K119" s="90" t="e">
        <f t="shared" si="29"/>
        <v>#VALUE!</v>
      </c>
      <c r="L119" s="90">
        <f t="shared" si="29"/>
        <v>30.661320942240376</v>
      </c>
      <c r="M119" s="90">
        <f t="shared" si="29"/>
        <v>31.099608486090716</v>
      </c>
      <c r="N119" s="90">
        <f t="shared" si="29"/>
        <v>31.711378962942089</v>
      </c>
      <c r="O119" s="90">
        <f t="shared" si="29"/>
        <v>32.321144038424364</v>
      </c>
      <c r="P119" s="90">
        <f t="shared" si="29"/>
        <v>32.960959564011958</v>
      </c>
      <c r="Q119" s="90">
        <f t="shared" si="29"/>
        <v>33.557221397805201</v>
      </c>
      <c r="R119" s="90">
        <f t="shared" si="29"/>
        <v>34.077758237356512</v>
      </c>
      <c r="S119" s="90">
        <f t="shared" si="29"/>
        <v>34.007435971133177</v>
      </c>
      <c r="T119" s="90">
        <f t="shared" si="29"/>
        <v>35.198676994493958</v>
      </c>
      <c r="U119" s="90">
        <f t="shared" si="29"/>
        <v>36.340436182003259</v>
      </c>
      <c r="V119" s="90">
        <f t="shared" si="29"/>
        <v>37.305102628210619</v>
      </c>
      <c r="W119" s="90">
        <f t="shared" si="29"/>
        <v>38.155024253853711</v>
      </c>
      <c r="X119" s="90">
        <f t="shared" si="29"/>
        <v>38.699379840151813</v>
      </c>
      <c r="Y119" s="90">
        <f t="shared" si="29"/>
        <v>39.420991912009718</v>
      </c>
      <c r="Z119" s="90">
        <f t="shared" si="29"/>
        <v>40.614523150636032</v>
      </c>
      <c r="AA119" s="90">
        <f t="shared" ref="AA119:AL119" si="30">AA17*1000*AA50/(AA83*1000)</f>
        <v>42.119517132158144</v>
      </c>
      <c r="AB119" s="90">
        <f t="shared" si="30"/>
        <v>43.680116589865278</v>
      </c>
      <c r="AC119" s="90">
        <f t="shared" si="30"/>
        <v>43.927947377472798</v>
      </c>
      <c r="AD119" s="90">
        <f t="shared" si="30"/>
        <v>44.154118488231212</v>
      </c>
      <c r="AE119" s="90">
        <f t="shared" si="30"/>
        <v>44.306213631375044</v>
      </c>
      <c r="AF119" s="90">
        <f t="shared" si="30"/>
        <v>44.345400463756519</v>
      </c>
      <c r="AG119" s="90">
        <f t="shared" si="30"/>
        <v>44.301125702295629</v>
      </c>
      <c r="AH119" s="90">
        <f t="shared" si="30"/>
        <v>44.207339068026116</v>
      </c>
      <c r="AI119" s="90">
        <f t="shared" si="30"/>
        <v>44.263702357572633</v>
      </c>
      <c r="AJ119" s="90">
        <f t="shared" si="30"/>
        <v>44.31994580069491</v>
      </c>
      <c r="AK119" s="90">
        <f t="shared" si="30"/>
        <v>44.404015753559321</v>
      </c>
      <c r="AL119" s="90">
        <f t="shared" si="30"/>
        <v>44.546441459142471</v>
      </c>
    </row>
    <row r="120" spans="3:38" ht="18" customHeight="1">
      <c r="D120" t="s">
        <v>467</v>
      </c>
      <c r="E120" s="90" t="str">
        <f t="shared" si="4"/>
        <v>IT</v>
      </c>
      <c r="F120" s="90" t="s">
        <v>163</v>
      </c>
      <c r="G120" s="90">
        <f t="shared" ref="G120:Z120" si="31">G18*1000*G51/(G84*1000)</f>
        <v>32.300221956822512</v>
      </c>
      <c r="H120" s="90">
        <f t="shared" si="31"/>
        <v>32.693710902446121</v>
      </c>
      <c r="I120" s="90">
        <f t="shared" si="31"/>
        <v>33.346989581635597</v>
      </c>
      <c r="J120" s="90">
        <f t="shared" si="31"/>
        <v>33.778047388960999</v>
      </c>
      <c r="K120" s="90">
        <f t="shared" si="31"/>
        <v>34.186909773255145</v>
      </c>
      <c r="L120" s="90">
        <f t="shared" si="31"/>
        <v>34.581645730218533</v>
      </c>
      <c r="M120" s="90">
        <f t="shared" si="31"/>
        <v>34.976186751305505</v>
      </c>
      <c r="N120" s="90">
        <f t="shared" si="31"/>
        <v>35.292775951711683</v>
      </c>
      <c r="O120" s="90">
        <f t="shared" si="31"/>
        <v>35.581336852828144</v>
      </c>
      <c r="P120" s="90">
        <f t="shared" si="31"/>
        <v>35.944671036757931</v>
      </c>
      <c r="Q120" s="90">
        <f t="shared" si="31"/>
        <v>36.167182411264626</v>
      </c>
      <c r="R120" s="90">
        <f t="shared" si="31"/>
        <v>36.493862258555424</v>
      </c>
      <c r="S120" s="90">
        <f t="shared" si="31"/>
        <v>36.926980340813991</v>
      </c>
      <c r="T120" s="90">
        <f t="shared" si="31"/>
        <v>37.3286217080976</v>
      </c>
      <c r="U120" s="90">
        <f t="shared" si="31"/>
        <v>37.661312819241026</v>
      </c>
      <c r="V120" s="90">
        <f t="shared" si="31"/>
        <v>37.808799080180961</v>
      </c>
      <c r="W120" s="90">
        <f t="shared" si="31"/>
        <v>38.015346443373886</v>
      </c>
      <c r="X120" s="90">
        <f t="shared" si="31"/>
        <v>38.401253149574167</v>
      </c>
      <c r="Y120" s="90">
        <f t="shared" si="31"/>
        <v>38.541418517105939</v>
      </c>
      <c r="Z120" s="90">
        <f t="shared" si="31"/>
        <v>38.649237636654995</v>
      </c>
      <c r="AA120" s="90">
        <f t="shared" ref="AA120:AL120" si="32">AA18*1000*AA51/(AA84*1000)</f>
        <v>38.796612358414137</v>
      </c>
      <c r="AB120" s="90">
        <f t="shared" si="32"/>
        <v>38.716346003120712</v>
      </c>
      <c r="AC120" s="90">
        <f t="shared" si="32"/>
        <v>39.517300654691795</v>
      </c>
      <c r="AD120" s="90">
        <f t="shared" si="32"/>
        <v>39.393503904324596</v>
      </c>
      <c r="AE120" s="90">
        <f t="shared" si="32"/>
        <v>38.761965016079913</v>
      </c>
      <c r="AF120" s="90">
        <f t="shared" si="32"/>
        <v>38.774422494422787</v>
      </c>
      <c r="AG120" s="90">
        <f t="shared" si="32"/>
        <v>38.966810142151353</v>
      </c>
      <c r="AH120" s="90">
        <f t="shared" si="32"/>
        <v>39.070807925076721</v>
      </c>
      <c r="AI120" s="90">
        <f t="shared" si="32"/>
        <v>39.313190031398896</v>
      </c>
      <c r="AJ120" s="90">
        <f t="shared" si="32"/>
        <v>39.854984366783491</v>
      </c>
      <c r="AK120" s="90">
        <f t="shared" si="32"/>
        <v>39.870887995651614</v>
      </c>
      <c r="AL120" s="90">
        <f t="shared" si="32"/>
        <v>40.101299266852187</v>
      </c>
    </row>
    <row r="121" spans="3:38" ht="18" customHeight="1">
      <c r="D121" t="s">
        <v>467</v>
      </c>
      <c r="E121" s="90" t="str">
        <f t="shared" si="4"/>
        <v>LV</v>
      </c>
      <c r="F121" s="90" t="s">
        <v>163</v>
      </c>
      <c r="G121" s="90" t="e">
        <f t="shared" ref="G121:Z121" si="33">G19*1000*G52/(G85*1000)</f>
        <v>#VALUE!</v>
      </c>
      <c r="H121" s="90" t="e">
        <f t="shared" si="33"/>
        <v>#VALUE!</v>
      </c>
      <c r="I121" s="90" t="e">
        <f t="shared" si="33"/>
        <v>#VALUE!</v>
      </c>
      <c r="J121" s="90" t="e">
        <f t="shared" si="33"/>
        <v>#VALUE!</v>
      </c>
      <c r="K121" s="90" t="e">
        <f t="shared" si="33"/>
        <v>#VALUE!</v>
      </c>
      <c r="L121" s="90" t="e">
        <f t="shared" si="33"/>
        <v>#VALUE!</v>
      </c>
      <c r="M121" s="90">
        <f t="shared" si="33"/>
        <v>18.580451105898245</v>
      </c>
      <c r="N121" s="90">
        <f t="shared" si="33"/>
        <v>18.779550347824379</v>
      </c>
      <c r="O121" s="90">
        <f t="shared" si="33"/>
        <v>18.921321932642623</v>
      </c>
      <c r="P121" s="90">
        <f t="shared" si="33"/>
        <v>19.066086498769614</v>
      </c>
      <c r="Q121" s="90">
        <f t="shared" si="33"/>
        <v>19.253378007024352</v>
      </c>
      <c r="R121" s="90">
        <f t="shared" si="33"/>
        <v>19.66550502119501</v>
      </c>
      <c r="S121" s="90">
        <f t="shared" si="33"/>
        <v>20.341428962892877</v>
      </c>
      <c r="T121" s="90">
        <f t="shared" si="33"/>
        <v>21.020825433040937</v>
      </c>
      <c r="U121" s="90">
        <f t="shared" si="33"/>
        <v>22.062083879834134</v>
      </c>
      <c r="V121" s="90">
        <f t="shared" si="33"/>
        <v>22.966607207933063</v>
      </c>
      <c r="W121" s="90">
        <f t="shared" si="33"/>
        <v>24.10994881757227</v>
      </c>
      <c r="X121" s="90">
        <f t="shared" si="33"/>
        <v>23.726118686731496</v>
      </c>
      <c r="Y121" s="90">
        <f t="shared" si="33"/>
        <v>23.819979834018458</v>
      </c>
      <c r="Z121" s="90">
        <f t="shared" si="33"/>
        <v>24.017710097030101</v>
      </c>
      <c r="AA121" s="90">
        <f t="shared" ref="AA121:AL121" si="34">AA19*1000*AA52/(AA85*1000)</f>
        <v>23.600408921652591</v>
      </c>
      <c r="AB121" s="90">
        <f t="shared" si="34"/>
        <v>24.527397330479779</v>
      </c>
      <c r="AC121" s="90">
        <f t="shared" si="34"/>
        <v>25.343399846890645</v>
      </c>
      <c r="AD121" s="90">
        <f t="shared" si="34"/>
        <v>26.235183828997073</v>
      </c>
      <c r="AE121" s="90">
        <f t="shared" si="34"/>
        <v>27.213597519860418</v>
      </c>
      <c r="AF121" s="90">
        <f t="shared" si="34"/>
        <v>27.845001163297241</v>
      </c>
      <c r="AG121" s="90">
        <f t="shared" si="34"/>
        <v>28.17011038185699</v>
      </c>
      <c r="AH121" s="90">
        <f t="shared" si="34"/>
        <v>28.53842959446515</v>
      </c>
      <c r="AI121" s="90">
        <f t="shared" si="34"/>
        <v>28.987340791292709</v>
      </c>
      <c r="AJ121" s="90">
        <f t="shared" si="34"/>
        <v>29.632195985214334</v>
      </c>
      <c r="AK121" s="90">
        <f t="shared" si="34"/>
        <v>30.219921842032839</v>
      </c>
      <c r="AL121" s="90">
        <f t="shared" si="34"/>
        <v>30.456808944324042</v>
      </c>
    </row>
    <row r="122" spans="3:38" ht="18" customHeight="1">
      <c r="D122" t="s">
        <v>467</v>
      </c>
      <c r="E122" s="90" t="str">
        <f t="shared" si="4"/>
        <v>LT</v>
      </c>
      <c r="F122" s="90" t="s">
        <v>163</v>
      </c>
      <c r="G122" s="90" t="e">
        <f t="shared" ref="G122:Z122" si="35">G20*1000*G53/(G86*1000)</f>
        <v>#VALUE!</v>
      </c>
      <c r="H122" s="90" t="e">
        <f t="shared" si="35"/>
        <v>#VALUE!</v>
      </c>
      <c r="I122" s="90" t="e">
        <f t="shared" si="35"/>
        <v>#VALUE!</v>
      </c>
      <c r="J122" s="90" t="e">
        <f t="shared" si="35"/>
        <v>#VALUE!</v>
      </c>
      <c r="K122" s="90" t="e">
        <f t="shared" si="35"/>
        <v>#VALUE!</v>
      </c>
      <c r="L122" s="90" t="e">
        <f t="shared" si="35"/>
        <v>#VALUE!</v>
      </c>
      <c r="M122" s="90" t="e">
        <f t="shared" si="35"/>
        <v>#VALUE!</v>
      </c>
      <c r="N122" s="90" t="e">
        <f t="shared" si="35"/>
        <v>#VALUE!</v>
      </c>
      <c r="O122" s="90" t="e">
        <f t="shared" si="35"/>
        <v>#VALUE!</v>
      </c>
      <c r="P122" s="90" t="e">
        <f t="shared" si="35"/>
        <v>#VALUE!</v>
      </c>
      <c r="Q122" s="90">
        <f t="shared" si="35"/>
        <v>22.636787106422016</v>
      </c>
      <c r="R122" s="90">
        <f t="shared" si="35"/>
        <v>22.767494291651445</v>
      </c>
      <c r="S122" s="90">
        <f t="shared" si="35"/>
        <v>23.022008969393891</v>
      </c>
      <c r="T122" s="90">
        <f t="shared" si="35"/>
        <v>23.143270814457942</v>
      </c>
      <c r="U122" s="90">
        <f t="shared" si="35"/>
        <v>23.255063698006047</v>
      </c>
      <c r="V122" s="90">
        <f t="shared" si="35"/>
        <v>23.741915582286705</v>
      </c>
      <c r="W122" s="90">
        <f t="shared" si="35"/>
        <v>24.403245025966346</v>
      </c>
      <c r="X122" s="90">
        <f t="shared" si="35"/>
        <v>24.938095583884593</v>
      </c>
      <c r="Y122" s="90">
        <f t="shared" si="35"/>
        <v>25.600354136285041</v>
      </c>
      <c r="Z122" s="90">
        <f t="shared" si="35"/>
        <v>27.940131588865832</v>
      </c>
      <c r="AA122" s="90">
        <f t="shared" ref="AA122:AL122" si="36">AA20*1000*AA53/(AA86*1000)</f>
        <v>28.374801971752813</v>
      </c>
      <c r="AB122" s="90">
        <f t="shared" si="36"/>
        <v>29.783168642476483</v>
      </c>
      <c r="AC122" s="90">
        <f t="shared" si="36"/>
        <v>30.368720629396126</v>
      </c>
      <c r="AD122" s="90">
        <f t="shared" si="36"/>
        <v>30.74127820371109</v>
      </c>
      <c r="AE122" s="90">
        <f t="shared" si="36"/>
        <v>32.048711997260384</v>
      </c>
      <c r="AF122" s="90">
        <f t="shared" si="36"/>
        <v>32.672384400988342</v>
      </c>
      <c r="AG122" s="90">
        <f t="shared" si="36"/>
        <v>33.567501604606868</v>
      </c>
      <c r="AH122" s="90">
        <f t="shared" si="36"/>
        <v>35.153987985550067</v>
      </c>
      <c r="AI122" s="90">
        <f t="shared" si="36"/>
        <v>36.12221459567283</v>
      </c>
      <c r="AJ122" s="90">
        <f t="shared" si="36"/>
        <v>37.301583503448597</v>
      </c>
      <c r="AK122" s="90">
        <f t="shared" si="36"/>
        <v>37.903779441607107</v>
      </c>
      <c r="AL122" s="90">
        <f t="shared" si="36"/>
        <v>38.358665119040808</v>
      </c>
    </row>
    <row r="123" spans="3:38" ht="18" customHeight="1">
      <c r="D123" t="s">
        <v>467</v>
      </c>
      <c r="E123" s="90" t="str">
        <f t="shared" si="4"/>
        <v>LU</v>
      </c>
      <c r="F123" s="90" t="s">
        <v>163</v>
      </c>
      <c r="G123" s="90">
        <f t="shared" ref="G123:Z123" si="37">G21*1000*G54/(G87*1000)</f>
        <v>17.868233693646189</v>
      </c>
      <c r="H123" s="90">
        <f t="shared" si="37"/>
        <v>20.351196409989594</v>
      </c>
      <c r="I123" s="90">
        <f t="shared" si="37"/>
        <v>22.613417043121149</v>
      </c>
      <c r="J123" s="90">
        <f t="shared" si="37"/>
        <v>25.010170284990497</v>
      </c>
      <c r="K123" s="90">
        <f t="shared" si="37"/>
        <v>27.417740579710149</v>
      </c>
      <c r="L123" s="90">
        <f t="shared" si="37"/>
        <v>29.854900530013563</v>
      </c>
      <c r="M123" s="90">
        <f t="shared" si="37"/>
        <v>32.28381112730807</v>
      </c>
      <c r="N123" s="90">
        <f t="shared" si="37"/>
        <v>34.798579441045945</v>
      </c>
      <c r="O123" s="90">
        <f t="shared" si="37"/>
        <v>37.388860040279589</v>
      </c>
      <c r="P123" s="90">
        <f t="shared" si="37"/>
        <v>39.972341172341174</v>
      </c>
      <c r="Q123" s="90">
        <f t="shared" si="37"/>
        <v>42.500461439114396</v>
      </c>
      <c r="R123" s="90">
        <f t="shared" si="37"/>
        <v>45.146343280182229</v>
      </c>
      <c r="S123" s="90">
        <f t="shared" si="37"/>
        <v>45.529980362571784</v>
      </c>
      <c r="T123" s="90">
        <f t="shared" si="37"/>
        <v>46.004294222618775</v>
      </c>
      <c r="U123" s="90">
        <f t="shared" si="37"/>
        <v>46.277481317038863</v>
      </c>
      <c r="V123" s="90">
        <f t="shared" si="37"/>
        <v>46.564322962513288</v>
      </c>
      <c r="W123" s="90">
        <f t="shared" si="37"/>
        <v>46.702744912446761</v>
      </c>
      <c r="X123" s="90">
        <f t="shared" si="37"/>
        <v>46.928511530134166</v>
      </c>
      <c r="Y123" s="90">
        <f t="shared" si="37"/>
        <v>47.115596766425725</v>
      </c>
      <c r="Z123" s="90">
        <f t="shared" si="37"/>
        <v>47.150930091185408</v>
      </c>
      <c r="AA123" s="90">
        <f t="shared" ref="AA123:AL123" si="38">AA21*1000*AA54/(AA87*1000)</f>
        <v>47.274028315002418</v>
      </c>
      <c r="AB123" s="90">
        <f t="shared" si="38"/>
        <v>47.298888324476401</v>
      </c>
      <c r="AC123" s="90">
        <f t="shared" si="38"/>
        <v>47.396928187511556</v>
      </c>
      <c r="AD123" s="90">
        <f t="shared" si="38"/>
        <v>47.534693346293281</v>
      </c>
      <c r="AE123" s="90">
        <f t="shared" si="38"/>
        <v>47.721684762043367</v>
      </c>
      <c r="AF123" s="90">
        <f t="shared" si="38"/>
        <v>48.014584391730828</v>
      </c>
      <c r="AG123" s="90">
        <f t="shared" si="38"/>
        <v>48.006942832004917</v>
      </c>
      <c r="AH123" s="90">
        <f t="shared" si="38"/>
        <v>48.014503603553273</v>
      </c>
      <c r="AI123" s="90">
        <f t="shared" si="38"/>
        <v>48.37523309607063</v>
      </c>
      <c r="AJ123" s="90">
        <f t="shared" si="38"/>
        <v>48.485173254666122</v>
      </c>
      <c r="AK123" s="90">
        <f t="shared" si="38"/>
        <v>48.639310308764621</v>
      </c>
      <c r="AL123" s="90" t="e">
        <f t="shared" si="38"/>
        <v>#VALUE!</v>
      </c>
    </row>
    <row r="124" spans="3:38" ht="18" customHeight="1">
      <c r="C124" s="94" t="s">
        <v>469</v>
      </c>
      <c r="D124" t="s">
        <v>467</v>
      </c>
      <c r="E124" s="90" t="str">
        <f t="shared" si="4"/>
        <v>MT</v>
      </c>
      <c r="F124" s="90" t="s">
        <v>163</v>
      </c>
      <c r="G124" s="90" t="e">
        <f t="shared" ref="G124:Z124" si="39">G22*1000*G55/(G88*1000)</f>
        <v>#VALUE!</v>
      </c>
      <c r="H124" s="90" t="e">
        <f t="shared" si="39"/>
        <v>#VALUE!</v>
      </c>
      <c r="I124" s="90" t="e">
        <f t="shared" si="39"/>
        <v>#VALUE!</v>
      </c>
      <c r="J124" s="90" t="e">
        <f t="shared" si="39"/>
        <v>#VALUE!</v>
      </c>
      <c r="K124" s="90" t="e">
        <f t="shared" si="39"/>
        <v>#VALUE!</v>
      </c>
      <c r="L124" s="90" t="e">
        <f t="shared" si="39"/>
        <v>#VALUE!</v>
      </c>
      <c r="M124" s="90" t="e">
        <f t="shared" si="39"/>
        <v>#VALUE!</v>
      </c>
      <c r="N124" s="90" t="e">
        <f t="shared" si="39"/>
        <v>#VALUE!</v>
      </c>
      <c r="O124" s="90" t="e">
        <f t="shared" si="39"/>
        <v>#VALUE!</v>
      </c>
      <c r="P124" s="90" t="e">
        <f t="shared" si="39"/>
        <v>#VALUE!</v>
      </c>
      <c r="Q124" s="90" t="e">
        <f t="shared" si="39"/>
        <v>#VALUE!</v>
      </c>
      <c r="R124" s="90" t="e">
        <f t="shared" si="39"/>
        <v>#VALUE!</v>
      </c>
      <c r="S124" s="90" t="e">
        <f t="shared" si="39"/>
        <v>#VALUE!</v>
      </c>
      <c r="T124" s="90" t="e">
        <f t="shared" si="39"/>
        <v>#VALUE!</v>
      </c>
      <c r="U124" s="90" t="e">
        <f t="shared" si="39"/>
        <v>#VALUE!</v>
      </c>
      <c r="V124" s="90" t="e">
        <f t="shared" si="39"/>
        <v>#VALUE!</v>
      </c>
      <c r="W124" s="90" t="e">
        <f t="shared" si="39"/>
        <v>#VALUE!</v>
      </c>
      <c r="X124" s="90" t="e">
        <f t="shared" si="39"/>
        <v>#VALUE!</v>
      </c>
      <c r="Y124" s="90" t="e">
        <f t="shared" si="39"/>
        <v>#VALUE!</v>
      </c>
      <c r="Z124" s="90" t="e">
        <f t="shared" si="39"/>
        <v>#VALUE!</v>
      </c>
      <c r="AA124" s="90" t="e">
        <f t="shared" ref="AA124:AL124" si="40">AA22*1000*AA55/(AA88*1000)</f>
        <v>#VALUE!</v>
      </c>
      <c r="AB124" s="90" t="e">
        <f t="shared" si="40"/>
        <v>#VALUE!</v>
      </c>
      <c r="AC124" s="90" t="e">
        <f t="shared" si="40"/>
        <v>#VALUE!</v>
      </c>
      <c r="AD124" s="90" t="e">
        <f t="shared" si="40"/>
        <v>#VALUE!</v>
      </c>
      <c r="AE124" s="90" t="e">
        <f t="shared" si="40"/>
        <v>#VALUE!</v>
      </c>
      <c r="AF124" s="96">
        <f>AH124*AF137/AH137</f>
        <v>57.15709448331765</v>
      </c>
      <c r="AG124" s="96">
        <f>AH124*AG137/AH137</f>
        <v>57.411664473417702</v>
      </c>
      <c r="AH124" s="90">
        <f t="shared" si="40"/>
        <v>57.524376206449318</v>
      </c>
      <c r="AI124" s="90">
        <f t="shared" si="40"/>
        <v>58.283606231435293</v>
      </c>
      <c r="AJ124" s="90">
        <f t="shared" si="40"/>
        <v>59.110777233117012</v>
      </c>
      <c r="AK124" s="90">
        <f t="shared" si="40"/>
        <v>57.168134761079294</v>
      </c>
      <c r="AL124" s="90">
        <f t="shared" si="40"/>
        <v>57.745909758380165</v>
      </c>
    </row>
    <row r="125" spans="3:38" ht="18" customHeight="1">
      <c r="D125" t="s">
        <v>467</v>
      </c>
      <c r="E125" s="90" t="str">
        <f t="shared" si="4"/>
        <v>NL</v>
      </c>
      <c r="F125" s="90" t="s">
        <v>163</v>
      </c>
      <c r="G125" s="90">
        <f t="shared" ref="G125:Z125" si="41">G23*1000*G56/(G89*1000)</f>
        <v>38.976779027632155</v>
      </c>
      <c r="H125" s="90">
        <f t="shared" si="41"/>
        <v>39.328417208607071</v>
      </c>
      <c r="I125" s="90">
        <f t="shared" si="41"/>
        <v>39.509540296586394</v>
      </c>
      <c r="J125" s="90">
        <f t="shared" si="41"/>
        <v>39.804497306239931</v>
      </c>
      <c r="K125" s="90">
        <f t="shared" si="41"/>
        <v>40.083044771253611</v>
      </c>
      <c r="L125" s="90">
        <f t="shared" si="41"/>
        <v>40.53387295428162</v>
      </c>
      <c r="M125" s="90">
        <f t="shared" si="41"/>
        <v>40.995147723750954</v>
      </c>
      <c r="N125" s="90">
        <f t="shared" si="41"/>
        <v>41.509623276427661</v>
      </c>
      <c r="O125" s="90">
        <f t="shared" si="41"/>
        <v>41.96691234336464</v>
      </c>
      <c r="P125" s="90">
        <f t="shared" si="41"/>
        <v>42.267095054150566</v>
      </c>
      <c r="Q125" s="90">
        <f t="shared" si="41"/>
        <v>42.533349234244938</v>
      </c>
      <c r="R125" s="90">
        <f t="shared" si="41"/>
        <v>42.6766164621108</v>
      </c>
      <c r="S125" s="90">
        <f t="shared" si="41"/>
        <v>42.771414840780523</v>
      </c>
      <c r="T125" s="90">
        <f t="shared" si="41"/>
        <v>42.919641490431538</v>
      </c>
      <c r="U125" s="90">
        <f t="shared" si="41"/>
        <v>43.819444492312485</v>
      </c>
      <c r="V125" s="90">
        <f t="shared" si="41"/>
        <v>44.778143269389162</v>
      </c>
      <c r="W125" s="90">
        <f t="shared" si="41"/>
        <v>45.78760257217705</v>
      </c>
      <c r="X125" s="90">
        <f t="shared" si="41"/>
        <v>46.96814725639431</v>
      </c>
      <c r="Y125" s="90">
        <f t="shared" si="41"/>
        <v>48.09126747752493</v>
      </c>
      <c r="Z125" s="90">
        <f t="shared" si="41"/>
        <v>49.12465089301773</v>
      </c>
      <c r="AA125" s="90">
        <f t="shared" ref="AA125:AL125" si="42">AA23*1000*AA56/(AA89*1000)</f>
        <v>50.018176133672242</v>
      </c>
      <c r="AB125" s="90">
        <f t="shared" si="42"/>
        <v>50.938985713955837</v>
      </c>
      <c r="AC125" s="90">
        <f t="shared" si="42"/>
        <v>49.613418202657826</v>
      </c>
      <c r="AD125" s="90">
        <f t="shared" si="42"/>
        <v>50.454948948349404</v>
      </c>
      <c r="AE125" s="90">
        <f t="shared" si="42"/>
        <v>50.509346948644115</v>
      </c>
      <c r="AF125" s="90">
        <f t="shared" si="42"/>
        <v>50.775111731886547</v>
      </c>
      <c r="AG125" s="90">
        <f t="shared" si="42"/>
        <v>50.995922992475464</v>
      </c>
      <c r="AH125" s="90">
        <f t="shared" si="42"/>
        <v>51.07313634563976</v>
      </c>
      <c r="AI125" s="90">
        <f t="shared" si="42"/>
        <v>51.240563517412525</v>
      </c>
      <c r="AJ125" s="90">
        <f t="shared" si="42"/>
        <v>51.431835471057646</v>
      </c>
      <c r="AK125" s="90">
        <f t="shared" si="42"/>
        <v>51.596063038037727</v>
      </c>
      <c r="AL125" s="90">
        <f t="shared" si="42"/>
        <v>51.858770964809707</v>
      </c>
    </row>
    <row r="126" spans="3:38" ht="18" customHeight="1">
      <c r="D126" t="s">
        <v>467</v>
      </c>
      <c r="E126" s="90" t="str">
        <f t="shared" si="4"/>
        <v>PL</v>
      </c>
      <c r="F126" s="90" t="s">
        <v>163</v>
      </c>
      <c r="G126" s="90">
        <f t="shared" ref="G126:Z126" si="43">G24*1000*G57/(G90*1000)</f>
        <v>16.746203566958371</v>
      </c>
      <c r="H126" s="90">
        <f t="shared" si="43"/>
        <v>17.021510089788276</v>
      </c>
      <c r="I126" s="90">
        <f t="shared" si="43"/>
        <v>17.29960554984849</v>
      </c>
      <c r="J126" s="90">
        <f t="shared" si="43"/>
        <v>17.525299785195045</v>
      </c>
      <c r="K126" s="90">
        <f t="shared" si="43"/>
        <v>17.730668112602441</v>
      </c>
      <c r="L126" s="90">
        <f t="shared" si="43"/>
        <v>17.923251433356516</v>
      </c>
      <c r="M126" s="90">
        <f t="shared" si="43"/>
        <v>18.13526263177523</v>
      </c>
      <c r="N126" s="90">
        <f t="shared" si="43"/>
        <v>18.362312652278408</v>
      </c>
      <c r="O126" s="90">
        <f t="shared" si="43"/>
        <v>18.607854541255698</v>
      </c>
      <c r="P126" s="90">
        <f t="shared" si="43"/>
        <v>18.85990856695491</v>
      </c>
      <c r="Q126" s="90">
        <f t="shared" si="43"/>
        <v>19.32878022866975</v>
      </c>
      <c r="R126" s="90">
        <f t="shared" si="43"/>
        <v>19.635132524205662</v>
      </c>
      <c r="S126" s="90">
        <f t="shared" si="43"/>
        <v>20.59082799087092</v>
      </c>
      <c r="T126" s="90">
        <f t="shared" si="43"/>
        <v>21.051726785364931</v>
      </c>
      <c r="U126" s="90">
        <f t="shared" si="43"/>
        <v>21.287638828635561</v>
      </c>
      <c r="V126" s="90">
        <f t="shared" si="43"/>
        <v>21.525994271730884</v>
      </c>
      <c r="W126" s="90">
        <f t="shared" si="43"/>
        <v>21.775255943101477</v>
      </c>
      <c r="X126" s="90">
        <f t="shared" si="43"/>
        <v>22.079774001003372</v>
      </c>
      <c r="Y126" s="90">
        <f t="shared" si="43"/>
        <v>22.476514562617481</v>
      </c>
      <c r="Z126" s="90">
        <f t="shared" si="43"/>
        <v>22.817923469228816</v>
      </c>
      <c r="AA126" s="90">
        <f t="shared" ref="AA126:AL126" si="44">AA24*1000*AA57/(AA90*1000)</f>
        <v>23.762315515959617</v>
      </c>
      <c r="AB126" s="90">
        <f t="shared" si="44"/>
        <v>24.03926014952479</v>
      </c>
      <c r="AC126" s="90">
        <f t="shared" si="44"/>
        <v>24.346171290553499</v>
      </c>
      <c r="AD126" s="90">
        <f t="shared" si="44"/>
        <v>24.67892141182924</v>
      </c>
      <c r="AE126" s="90">
        <f t="shared" si="44"/>
        <v>25.042163871629167</v>
      </c>
      <c r="AF126" s="90">
        <f t="shared" si="44"/>
        <v>25.362686680972971</v>
      </c>
      <c r="AG126" s="90">
        <f t="shared" si="44"/>
        <v>25.73315462824776</v>
      </c>
      <c r="AH126" s="90">
        <f t="shared" si="44"/>
        <v>26.102792502581572</v>
      </c>
      <c r="AI126" s="90">
        <f t="shared" si="44"/>
        <v>26.487881367850754</v>
      </c>
      <c r="AJ126" s="90">
        <f t="shared" si="44"/>
        <v>26.921910339429171</v>
      </c>
      <c r="AK126" s="90">
        <f t="shared" si="44"/>
        <v>27.240639698396169</v>
      </c>
      <c r="AL126" s="90" t="e">
        <f t="shared" si="44"/>
        <v>#VALUE!</v>
      </c>
    </row>
    <row r="127" spans="3:38" ht="18" customHeight="1">
      <c r="D127" t="s">
        <v>467</v>
      </c>
      <c r="E127" s="90" t="str">
        <f t="shared" si="4"/>
        <v>PT</v>
      </c>
      <c r="F127" s="90" t="s">
        <v>163</v>
      </c>
      <c r="G127" s="90">
        <f t="shared" ref="G127:Z127" si="45">G25*1000*G58/(G91*1000)</f>
        <v>18.304168819612254</v>
      </c>
      <c r="H127" s="90">
        <f t="shared" si="45"/>
        <v>18.825823250947476</v>
      </c>
      <c r="I127" s="90">
        <f t="shared" si="45"/>
        <v>19.349512046648307</v>
      </c>
      <c r="J127" s="90">
        <f t="shared" si="45"/>
        <v>19.832359031549906</v>
      </c>
      <c r="K127" s="90">
        <f t="shared" si="45"/>
        <v>20.293227035114224</v>
      </c>
      <c r="L127" s="90">
        <f t="shared" si="45"/>
        <v>22.629056699803641</v>
      </c>
      <c r="M127" s="90" t="e">
        <f t="shared" si="45"/>
        <v>#VALUE!</v>
      </c>
      <c r="N127" s="90" t="e">
        <f t="shared" si="45"/>
        <v>#VALUE!</v>
      </c>
      <c r="O127" s="90" t="e">
        <f t="shared" si="45"/>
        <v>#VALUE!</v>
      </c>
      <c r="P127" s="90" t="e">
        <f t="shared" si="45"/>
        <v>#VALUE!</v>
      </c>
      <c r="Q127" s="90" t="e">
        <f t="shared" si="45"/>
        <v>#VALUE!</v>
      </c>
      <c r="R127" s="90" t="e">
        <f t="shared" si="45"/>
        <v>#VALUE!</v>
      </c>
      <c r="S127" s="90" t="e">
        <f t="shared" si="45"/>
        <v>#VALUE!</v>
      </c>
      <c r="T127" s="90">
        <f t="shared" si="45"/>
        <v>31.855500607395669</v>
      </c>
      <c r="U127" s="90">
        <f t="shared" si="45"/>
        <v>33.26296972706136</v>
      </c>
      <c r="V127" s="90">
        <f t="shared" si="45"/>
        <v>34.350335434018326</v>
      </c>
      <c r="W127" s="90">
        <f t="shared" si="45"/>
        <v>35.157935928960342</v>
      </c>
      <c r="X127" s="90">
        <f t="shared" si="45"/>
        <v>33.496317831097166</v>
      </c>
      <c r="Y127" s="90">
        <f t="shared" si="45"/>
        <v>33.741480743489809</v>
      </c>
      <c r="Z127" s="90">
        <f t="shared" si="45"/>
        <v>35.049032159176342</v>
      </c>
      <c r="AA127" s="90">
        <f t="shared" ref="AA127:AL127" si="46">AA25*1000*AA58/(AA91*1000)</f>
        <v>39.790599669229024</v>
      </c>
      <c r="AB127" s="90">
        <f t="shared" si="46"/>
        <v>40.875872782418071</v>
      </c>
      <c r="AC127" s="90">
        <f t="shared" si="46"/>
        <v>41.280562428965403</v>
      </c>
      <c r="AD127" s="90">
        <f t="shared" si="46"/>
        <v>41.712694462792051</v>
      </c>
      <c r="AE127" s="90">
        <f t="shared" si="46"/>
        <v>41.036236606193683</v>
      </c>
      <c r="AF127" s="90">
        <f t="shared" si="46"/>
        <v>40.335981311052855</v>
      </c>
      <c r="AG127" s="90">
        <f t="shared" si="46"/>
        <v>39.375100814092576</v>
      </c>
      <c r="AH127" s="90">
        <f t="shared" si="46"/>
        <v>39.580179070966373</v>
      </c>
      <c r="AI127" s="90">
        <f t="shared" si="46"/>
        <v>38.161539753321023</v>
      </c>
      <c r="AJ127" s="90">
        <f t="shared" si="46"/>
        <v>36.464476198733493</v>
      </c>
      <c r="AK127" s="90">
        <f t="shared" si="46"/>
        <v>37.026334817430879</v>
      </c>
      <c r="AL127" s="90">
        <f t="shared" si="46"/>
        <v>36.65731659602038</v>
      </c>
    </row>
    <row r="128" spans="3:38" ht="18" customHeight="1">
      <c r="D128" t="s">
        <v>467</v>
      </c>
      <c r="E128" s="90" t="str">
        <f t="shared" si="4"/>
        <v>RO</v>
      </c>
      <c r="F128" s="90" t="s">
        <v>163</v>
      </c>
      <c r="G128" s="90" t="e">
        <f t="shared" ref="G128:Z128" si="47">G26*1000*G59/(G92*1000)</f>
        <v>#VALUE!</v>
      </c>
      <c r="H128" s="90" t="e">
        <f t="shared" si="47"/>
        <v>#VALUE!</v>
      </c>
      <c r="I128" s="90">
        <f t="shared" si="47"/>
        <v>9.9898106425527189</v>
      </c>
      <c r="J128" s="90">
        <f t="shared" si="47"/>
        <v>10.061239325640505</v>
      </c>
      <c r="K128" s="90">
        <f t="shared" si="47"/>
        <v>10.148876647631903</v>
      </c>
      <c r="L128" s="90">
        <f t="shared" si="47"/>
        <v>10.232244130671562</v>
      </c>
      <c r="M128" s="90">
        <f t="shared" si="47"/>
        <v>10.323266698725666</v>
      </c>
      <c r="N128" s="90">
        <f t="shared" si="47"/>
        <v>10.439275494642557</v>
      </c>
      <c r="O128" s="90">
        <f t="shared" si="47"/>
        <v>10.531268924442422</v>
      </c>
      <c r="P128" s="90">
        <f t="shared" si="47"/>
        <v>10.614897729271217</v>
      </c>
      <c r="Q128" s="90">
        <f t="shared" si="47"/>
        <v>10.894712271856966</v>
      </c>
      <c r="R128" s="90">
        <f t="shared" si="47"/>
        <v>11.890461598709292</v>
      </c>
      <c r="S128" s="90">
        <f t="shared" si="47"/>
        <v>12.294887719013957</v>
      </c>
      <c r="T128" s="90">
        <f t="shared" si="47"/>
        <v>12.499901731632615</v>
      </c>
      <c r="U128" s="90">
        <f t="shared" si="47"/>
        <v>12.664914073797757</v>
      </c>
      <c r="V128" s="90">
        <f t="shared" si="47"/>
        <v>12.836369026534681</v>
      </c>
      <c r="W128" s="90">
        <f t="shared" si="47"/>
        <v>13.055647246066901</v>
      </c>
      <c r="X128" s="90">
        <f t="shared" si="47"/>
        <v>13.270257409395319</v>
      </c>
      <c r="Y128" s="90">
        <f t="shared" si="47"/>
        <v>13.767114743262324</v>
      </c>
      <c r="Z128" s="90">
        <f t="shared" si="47"/>
        <v>14.192639370576446</v>
      </c>
      <c r="AA128" s="90">
        <f t="shared" ref="AA128:AL128" si="48">AA26*1000*AA59/(AA92*1000)</f>
        <v>14.478922139360344</v>
      </c>
      <c r="AB128" s="90">
        <f t="shared" si="48"/>
        <v>14.734765020489322</v>
      </c>
      <c r="AC128" s="90">
        <f t="shared" si="48"/>
        <v>15.57912522371123</v>
      </c>
      <c r="AD128" s="90">
        <f t="shared" si="48"/>
        <v>16.416155286618821</v>
      </c>
      <c r="AE128" s="90">
        <f t="shared" si="48"/>
        <v>17.266733807358797</v>
      </c>
      <c r="AF128" s="90">
        <f t="shared" si="48"/>
        <v>18.135206339531877</v>
      </c>
      <c r="AG128" s="90">
        <f t="shared" si="48"/>
        <v>18.37957023767262</v>
      </c>
      <c r="AH128" s="90">
        <f t="shared" si="48"/>
        <v>18.561384093391812</v>
      </c>
      <c r="AI128" s="90">
        <f t="shared" si="48"/>
        <v>18.739589160989791</v>
      </c>
      <c r="AJ128" s="90">
        <f t="shared" si="48"/>
        <v>18.932264385335916</v>
      </c>
      <c r="AK128" s="90">
        <f t="shared" si="48"/>
        <v>19.313891032663214</v>
      </c>
      <c r="AL128" s="90">
        <f t="shared" si="48"/>
        <v>19.308357078673712</v>
      </c>
    </row>
    <row r="129" spans="3:40" ht="18" customHeight="1">
      <c r="D129" t="s">
        <v>467</v>
      </c>
      <c r="E129" s="90" t="str">
        <f t="shared" si="4"/>
        <v>SK</v>
      </c>
      <c r="F129" s="90" t="s">
        <v>163</v>
      </c>
      <c r="G129" s="90">
        <f t="shared" ref="G129:Z129" si="49">G27*1000*G60/(G93*1000)</f>
        <v>22.084878982643183</v>
      </c>
      <c r="H129" s="90">
        <f t="shared" si="49"/>
        <v>22.366295541218495</v>
      </c>
      <c r="I129" s="90">
        <f t="shared" si="49"/>
        <v>22.753883541479535</v>
      </c>
      <c r="J129" s="90">
        <f t="shared" si="49"/>
        <v>22.985507707246025</v>
      </c>
      <c r="K129" s="90">
        <f t="shared" si="49"/>
        <v>23.14963735588513</v>
      </c>
      <c r="L129" s="90">
        <f t="shared" si="49"/>
        <v>23.445978134340216</v>
      </c>
      <c r="M129" s="90">
        <f t="shared" si="49"/>
        <v>23.778207405282245</v>
      </c>
      <c r="N129" s="90">
        <f t="shared" si="49"/>
        <v>24.118737385971784</v>
      </c>
      <c r="O129" s="90">
        <f t="shared" si="49"/>
        <v>24.477939682050614</v>
      </c>
      <c r="P129" s="90">
        <f t="shared" si="49"/>
        <v>24.869674103373352</v>
      </c>
      <c r="Q129" s="90">
        <f t="shared" si="49"/>
        <v>25.280991494366102</v>
      </c>
      <c r="R129" s="90">
        <f t="shared" si="49"/>
        <v>25.797869146236241</v>
      </c>
      <c r="S129" s="90">
        <f t="shared" si="49"/>
        <v>26.248987447552505</v>
      </c>
      <c r="T129" s="90">
        <f t="shared" si="49"/>
        <v>26.722216849216721</v>
      </c>
      <c r="U129" s="90">
        <f t="shared" si="49"/>
        <v>26.825306949035486</v>
      </c>
      <c r="V129" s="90">
        <f t="shared" si="49"/>
        <v>26.929690164228873</v>
      </c>
      <c r="W129" s="90">
        <f t="shared" si="49"/>
        <v>27.048479674397271</v>
      </c>
      <c r="X129" s="90">
        <f t="shared" si="49"/>
        <v>27.209388295199492</v>
      </c>
      <c r="Y129" s="90">
        <f t="shared" si="49"/>
        <v>27.161153866471828</v>
      </c>
      <c r="Z129" s="90">
        <f t="shared" si="49"/>
        <v>27.377372734584437</v>
      </c>
      <c r="AA129" s="90">
        <f t="shared" ref="AA129:AL129" si="50">AA27*1000*AA60/(AA93*1000)</f>
        <v>27.524222436883278</v>
      </c>
      <c r="AB129" s="90">
        <f t="shared" si="50"/>
        <v>27.470159140768402</v>
      </c>
      <c r="AC129" s="90">
        <f t="shared" si="50"/>
        <v>27.544529862395322</v>
      </c>
      <c r="AD129" s="90">
        <f t="shared" si="50"/>
        <v>27.636263315021935</v>
      </c>
      <c r="AE129" s="90">
        <f t="shared" si="50"/>
        <v>27.7282361244539</v>
      </c>
      <c r="AF129" s="90">
        <f t="shared" si="50"/>
        <v>27.800705573465198</v>
      </c>
      <c r="AG129" s="90">
        <f t="shared" si="50"/>
        <v>27.895159308487703</v>
      </c>
      <c r="AH129" s="90">
        <f t="shared" si="50"/>
        <v>27.977643361237735</v>
      </c>
      <c r="AI129" s="90">
        <f t="shared" si="50"/>
        <v>28.050088919590234</v>
      </c>
      <c r="AJ129" s="90">
        <f t="shared" si="50"/>
        <v>28.133595960422138</v>
      </c>
      <c r="AK129" s="90" t="e">
        <f t="shared" si="50"/>
        <v>#VALUE!</v>
      </c>
      <c r="AL129" s="90" t="e">
        <f t="shared" si="50"/>
        <v>#VALUE!</v>
      </c>
    </row>
    <row r="130" spans="3:40" ht="18" customHeight="1">
      <c r="D130" t="s">
        <v>467</v>
      </c>
      <c r="E130" s="90" t="str">
        <f t="shared" si="4"/>
        <v>SI</v>
      </c>
      <c r="F130" s="90" t="s">
        <v>163</v>
      </c>
      <c r="G130" s="90" t="e">
        <f t="shared" ref="G130:Z130" si="51">G28*1000*G61/(G94*1000)</f>
        <v>#VALUE!</v>
      </c>
      <c r="H130" s="90" t="e">
        <f t="shared" si="51"/>
        <v>#VALUE!</v>
      </c>
      <c r="I130" s="90" t="e">
        <f t="shared" si="51"/>
        <v>#VALUE!</v>
      </c>
      <c r="J130" s="90" t="e">
        <f t="shared" si="51"/>
        <v>#VALUE!</v>
      </c>
      <c r="K130" s="90" t="e">
        <f t="shared" si="51"/>
        <v>#VALUE!</v>
      </c>
      <c r="L130" s="90" t="e">
        <f t="shared" si="51"/>
        <v>#VALUE!</v>
      </c>
      <c r="M130" s="90" t="e">
        <f t="shared" si="51"/>
        <v>#VALUE!</v>
      </c>
      <c r="N130" s="90">
        <f t="shared" si="51"/>
        <v>23.284944405832139</v>
      </c>
      <c r="O130" s="90">
        <f t="shared" si="51"/>
        <v>23.606001341109959</v>
      </c>
      <c r="P130" s="90">
        <f t="shared" si="51"/>
        <v>24.002815550862493</v>
      </c>
      <c r="Q130" s="90">
        <f t="shared" si="51"/>
        <v>27.105702222960076</v>
      </c>
      <c r="R130" s="90">
        <f t="shared" si="51"/>
        <v>27.457455978210074</v>
      </c>
      <c r="S130" s="90">
        <f t="shared" si="51"/>
        <v>27.810782388745181</v>
      </c>
      <c r="T130" s="90">
        <f t="shared" si="51"/>
        <v>28.162112085815121</v>
      </c>
      <c r="U130" s="90">
        <f t="shared" si="51"/>
        <v>28.508158868141333</v>
      </c>
      <c r="V130" s="90">
        <f t="shared" si="51"/>
        <v>28.881141444140187</v>
      </c>
      <c r="W130" s="90">
        <f t="shared" si="51"/>
        <v>29.207417281983552</v>
      </c>
      <c r="X130" s="90">
        <f t="shared" si="51"/>
        <v>29.550737330361422</v>
      </c>
      <c r="Y130" s="90">
        <f t="shared" si="51"/>
        <v>30.070257915383465</v>
      </c>
      <c r="Z130" s="90">
        <f t="shared" si="51"/>
        <v>30.206587750115386</v>
      </c>
      <c r="AA130" s="90">
        <f t="shared" ref="AA130:AL130" si="52">AA28*1000*AA61/(AA94*1000)</f>
        <v>30.378956078576397</v>
      </c>
      <c r="AB130" s="90">
        <f t="shared" si="52"/>
        <v>30.434482927964204</v>
      </c>
      <c r="AC130" s="90">
        <f t="shared" si="52"/>
        <v>30.440508134776231</v>
      </c>
      <c r="AD130" s="90">
        <f t="shared" si="52"/>
        <v>30.457600296383223</v>
      </c>
      <c r="AE130" s="90">
        <f t="shared" si="52"/>
        <v>30.49072370038111</v>
      </c>
      <c r="AF130" s="90">
        <f t="shared" si="52"/>
        <v>30.680006398306443</v>
      </c>
      <c r="AG130" s="90">
        <f t="shared" si="52"/>
        <v>30.876069886027825</v>
      </c>
      <c r="AH130" s="90">
        <f t="shared" si="52"/>
        <v>31.065972799585651</v>
      </c>
      <c r="AI130" s="90">
        <f t="shared" si="52"/>
        <v>31.429478626998183</v>
      </c>
      <c r="AJ130" s="90">
        <f t="shared" si="52"/>
        <v>31.59343552959573</v>
      </c>
      <c r="AK130" s="90">
        <f t="shared" si="52"/>
        <v>31.741140502876867</v>
      </c>
      <c r="AL130" s="90">
        <f t="shared" si="52"/>
        <v>31.789216507482063</v>
      </c>
    </row>
    <row r="131" spans="3:40" ht="18" customHeight="1">
      <c r="D131" t="s">
        <v>467</v>
      </c>
      <c r="E131" s="90" t="str">
        <f t="shared" si="4"/>
        <v>ES</v>
      </c>
      <c r="F131" s="90" t="s">
        <v>163</v>
      </c>
      <c r="G131" s="90">
        <f t="shared" ref="G131:Z131" si="53">G29*1000*G62/(G95*1000)</f>
        <v>24.790592109564027</v>
      </c>
      <c r="H131" s="90">
        <f t="shared" si="53"/>
        <v>25.139775035100318</v>
      </c>
      <c r="I131" s="90">
        <f t="shared" si="53"/>
        <v>25.402837061963769</v>
      </c>
      <c r="J131" s="90">
        <f t="shared" si="53"/>
        <v>25.635781958588616</v>
      </c>
      <c r="K131" s="90">
        <f t="shared" si="53"/>
        <v>25.885429981477497</v>
      </c>
      <c r="L131" s="90">
        <f t="shared" si="53"/>
        <v>26.146088849519291</v>
      </c>
      <c r="M131" s="90">
        <f t="shared" si="53"/>
        <v>26.416750415120696</v>
      </c>
      <c r="N131" s="90">
        <f t="shared" si="53"/>
        <v>26.694093994147657</v>
      </c>
      <c r="O131" s="90">
        <f t="shared" si="53"/>
        <v>26.970070493853182</v>
      </c>
      <c r="P131" s="90">
        <f t="shared" si="53"/>
        <v>27.572503241037122</v>
      </c>
      <c r="Q131" s="90">
        <f t="shared" si="53"/>
        <v>28.688080106642467</v>
      </c>
      <c r="R131" s="90">
        <f t="shared" si="53"/>
        <v>29.674572987830114</v>
      </c>
      <c r="S131" s="90">
        <f t="shared" si="53"/>
        <v>30.437728687439623</v>
      </c>
      <c r="T131" s="90">
        <f t="shared" si="53"/>
        <v>31.103428871116883</v>
      </c>
      <c r="U131" s="90">
        <f t="shared" si="53"/>
        <v>31.502956809057256</v>
      </c>
      <c r="V131" s="90">
        <f t="shared" si="53"/>
        <v>31.894250981688106</v>
      </c>
      <c r="W131" s="90">
        <f t="shared" si="53"/>
        <v>33.008391441946642</v>
      </c>
      <c r="X131" s="90">
        <f t="shared" si="53"/>
        <v>33.515335261122644</v>
      </c>
      <c r="Y131" s="90">
        <f t="shared" si="53"/>
        <v>33.732853942224494</v>
      </c>
      <c r="Z131" s="90">
        <f t="shared" si="53"/>
        <v>34.082683645440092</v>
      </c>
      <c r="AA131" s="90">
        <f t="shared" ref="AA131:AL131" si="54">AA29*1000*AA62/(AA95*1000)</f>
        <v>34.480895751187241</v>
      </c>
      <c r="AB131" s="90">
        <f t="shared" si="54"/>
        <v>34.783144282804649</v>
      </c>
      <c r="AC131" s="90">
        <f t="shared" si="54"/>
        <v>35.198029058486618</v>
      </c>
      <c r="AD131" s="90">
        <f t="shared" si="54"/>
        <v>35.649002428956244</v>
      </c>
      <c r="AE131" s="90">
        <f t="shared" si="54"/>
        <v>36.050325992542298</v>
      </c>
      <c r="AF131" s="90">
        <f t="shared" si="54"/>
        <v>36.248796973663801</v>
      </c>
      <c r="AG131" s="90">
        <f t="shared" si="54"/>
        <v>36.439957634457244</v>
      </c>
      <c r="AH131" s="90">
        <f t="shared" si="54"/>
        <v>36.568367260126934</v>
      </c>
      <c r="AI131" s="90">
        <f t="shared" si="54"/>
        <v>36.655068429731486</v>
      </c>
      <c r="AJ131" s="90">
        <f t="shared" si="54"/>
        <v>36.677625840647032</v>
      </c>
      <c r="AK131" s="90">
        <f t="shared" si="54"/>
        <v>36.688948273171647</v>
      </c>
      <c r="AL131" s="90" t="e">
        <f t="shared" si="54"/>
        <v>#VALUE!</v>
      </c>
    </row>
    <row r="132" spans="3:40" ht="18" customHeight="1">
      <c r="D132" t="s">
        <v>467</v>
      </c>
      <c r="E132" s="90" t="str">
        <f t="shared" si="4"/>
        <v>SE</v>
      </c>
      <c r="F132" s="90" t="s">
        <v>163</v>
      </c>
      <c r="G132" s="90">
        <f t="shared" ref="G132:Z132" si="55">G30*1000*G63/(G96*1000)</f>
        <v>53.124894045869851</v>
      </c>
      <c r="H132" s="90">
        <f t="shared" si="55"/>
        <v>55.202090463679617</v>
      </c>
      <c r="I132" s="90">
        <f t="shared" si="55"/>
        <v>56.380136439568169</v>
      </c>
      <c r="J132" s="90">
        <f t="shared" si="55"/>
        <v>55.077889977845174</v>
      </c>
      <c r="K132" s="90">
        <f t="shared" si="55"/>
        <v>53.615208935646201</v>
      </c>
      <c r="L132" s="90">
        <f t="shared" si="55"/>
        <v>53.264632483555332</v>
      </c>
      <c r="M132" s="90">
        <f t="shared" si="55"/>
        <v>51.730966237495331</v>
      </c>
      <c r="N132" s="90">
        <f t="shared" si="55"/>
        <v>50.777880985683865</v>
      </c>
      <c r="O132" s="90">
        <f t="shared" si="55"/>
        <v>49.977064590780017</v>
      </c>
      <c r="P132" s="90">
        <f t="shared" si="55"/>
        <v>50.055504023910586</v>
      </c>
      <c r="Q132" s="90">
        <f t="shared" si="55"/>
        <v>50.717321106106397</v>
      </c>
      <c r="R132" s="90">
        <f t="shared" si="55"/>
        <v>48.973280686973197</v>
      </c>
      <c r="S132" s="90">
        <f t="shared" si="55"/>
        <v>50.724769651979408</v>
      </c>
      <c r="T132" s="90">
        <f t="shared" si="55"/>
        <v>50.71549773912546</v>
      </c>
      <c r="U132" s="90">
        <f t="shared" si="55"/>
        <v>47.228851484067484</v>
      </c>
      <c r="V132" s="90">
        <f t="shared" si="55"/>
        <v>47.106463629132996</v>
      </c>
      <c r="W132" s="90">
        <f t="shared" si="55"/>
        <v>46.900207773272292</v>
      </c>
      <c r="X132" s="90">
        <f t="shared" si="55"/>
        <v>46.522684237192031</v>
      </c>
      <c r="Y132" s="90">
        <f t="shared" si="55"/>
        <v>47.390806164681486</v>
      </c>
      <c r="Z132" s="90">
        <f t="shared" si="55"/>
        <v>47.502634875170514</v>
      </c>
      <c r="AA132" s="90">
        <f t="shared" ref="AA132:AL132" si="56">AA30*1000*AA63/(AA96*1000)</f>
        <v>48.457986033567998</v>
      </c>
      <c r="AB132" s="90">
        <f t="shared" si="56"/>
        <v>48.598356902449872</v>
      </c>
      <c r="AC132" s="90">
        <f t="shared" si="56"/>
        <v>49.811569047507319</v>
      </c>
      <c r="AD132" s="90">
        <f t="shared" si="56"/>
        <v>48.973573873817969</v>
      </c>
      <c r="AE132" s="90">
        <f t="shared" si="56"/>
        <v>48.292031016715214</v>
      </c>
      <c r="AF132" s="90">
        <f t="shared" si="56"/>
        <v>48.19187497275928</v>
      </c>
      <c r="AG132" s="90">
        <f t="shared" si="56"/>
        <v>50.348370297858587</v>
      </c>
      <c r="AH132" s="90">
        <f t="shared" si="56"/>
        <v>49.539038815914076</v>
      </c>
      <c r="AI132" s="90">
        <f t="shared" si="56"/>
        <v>49.499387603537549</v>
      </c>
      <c r="AJ132" s="90">
        <f t="shared" si="56"/>
        <v>50.014782172580453</v>
      </c>
      <c r="AK132" s="90">
        <f t="shared" si="56"/>
        <v>49.851527325419319</v>
      </c>
      <c r="AL132" s="90">
        <f t="shared" si="56"/>
        <v>50.475787141371349</v>
      </c>
    </row>
    <row r="133" spans="3:40" ht="18" customHeight="1">
      <c r="D133" t="s">
        <v>467</v>
      </c>
      <c r="E133" s="90" t="str">
        <f t="shared" si="4"/>
        <v>GB</v>
      </c>
      <c r="F133" s="90" t="s">
        <v>163</v>
      </c>
      <c r="G133" s="90">
        <f t="shared" ref="G133:Z133" si="57">G31*1000*G64/(G97*1000)</f>
        <v>31.842313392303993</v>
      </c>
      <c r="H133" s="90">
        <f t="shared" si="57"/>
        <v>31.818881694745876</v>
      </c>
      <c r="I133" s="90">
        <f t="shared" si="57"/>
        <v>32.432493118808011</v>
      </c>
      <c r="J133" s="90">
        <f t="shared" si="57"/>
        <v>33.015620846971004</v>
      </c>
      <c r="K133" s="90">
        <f t="shared" si="57"/>
        <v>33.59702568693497</v>
      </c>
      <c r="L133" s="90">
        <f t="shared" si="57"/>
        <v>34.1732721181288</v>
      </c>
      <c r="M133" s="90">
        <f t="shared" si="57"/>
        <v>34.784860670788319</v>
      </c>
      <c r="N133" s="90">
        <f t="shared" si="57"/>
        <v>35.123294096463638</v>
      </c>
      <c r="O133" s="90">
        <f t="shared" si="57"/>
        <v>35.454381254179147</v>
      </c>
      <c r="P133" s="90">
        <f t="shared" si="57"/>
        <v>35.744905954563734</v>
      </c>
      <c r="Q133" s="90">
        <f t="shared" si="57"/>
        <v>36.08460882279519</v>
      </c>
      <c r="R133" s="90">
        <f t="shared" si="57"/>
        <v>36.316446872938272</v>
      </c>
      <c r="S133" s="90">
        <f t="shared" si="57"/>
        <v>36.560287360613955</v>
      </c>
      <c r="T133" s="90">
        <f t="shared" si="57"/>
        <v>36.901095419599002</v>
      </c>
      <c r="U133" s="90">
        <f t="shared" si="57"/>
        <v>38.174702134277005</v>
      </c>
      <c r="V133" s="90">
        <f t="shared" si="57"/>
        <v>38.413461809588284</v>
      </c>
      <c r="W133" s="90">
        <f t="shared" si="57"/>
        <v>39.428213113960069</v>
      </c>
      <c r="X133" s="90">
        <f t="shared" si="57"/>
        <v>39.493420629523918</v>
      </c>
      <c r="Y133" s="90">
        <f t="shared" si="57"/>
        <v>39.852682031600288</v>
      </c>
      <c r="Z133" s="90">
        <f t="shared" si="57"/>
        <v>39.833487664403592</v>
      </c>
      <c r="AA133" s="90">
        <f t="shared" ref="AA133:AL133" si="58">AA31*1000*AA64/(AA97*1000)</f>
        <v>40.022351347446047</v>
      </c>
      <c r="AB133" s="90">
        <f t="shared" si="58"/>
        <v>39.751083321846693</v>
      </c>
      <c r="AC133" s="90">
        <f t="shared" si="58"/>
        <v>40.192676152088538</v>
      </c>
      <c r="AD133" s="90">
        <f t="shared" si="58"/>
        <v>41.44090655905169</v>
      </c>
      <c r="AE133" s="90">
        <f t="shared" si="58"/>
        <v>40.719162595612637</v>
      </c>
      <c r="AF133" s="90">
        <f t="shared" si="58"/>
        <v>41.016923772852714</v>
      </c>
      <c r="AG133" s="90">
        <f t="shared" si="58"/>
        <v>41.136559620156554</v>
      </c>
      <c r="AH133" s="90">
        <f t="shared" si="58"/>
        <v>40.555709936937653</v>
      </c>
      <c r="AI133" s="90">
        <f t="shared" si="58"/>
        <v>40.762258367923216</v>
      </c>
      <c r="AJ133" s="90">
        <f t="shared" si="58"/>
        <v>41.076512050479366</v>
      </c>
      <c r="AK133" s="90" t="e">
        <f t="shared" si="58"/>
        <v>#VALUE!</v>
      </c>
      <c r="AL133" s="90" t="e">
        <f t="shared" si="58"/>
        <v>#VALUE!</v>
      </c>
    </row>
    <row r="134" spans="3:40" ht="18" customHeight="1">
      <c r="D134" t="s">
        <v>467</v>
      </c>
      <c r="E134" s="90" t="str">
        <f t="shared" si="4"/>
        <v>NO</v>
      </c>
      <c r="F134" s="90" t="s">
        <v>163</v>
      </c>
      <c r="G134" s="90">
        <f t="shared" ref="G134:Z134" si="59">G32*1000*G65/(G98*1000)</f>
        <v>45.626104417670682</v>
      </c>
      <c r="H134" s="90">
        <f t="shared" si="59"/>
        <v>46.126992141176473</v>
      </c>
      <c r="I134" s="90">
        <f t="shared" si="59"/>
        <v>46.403397753860553</v>
      </c>
      <c r="J134" s="90">
        <f t="shared" si="59"/>
        <v>46.610627355198886</v>
      </c>
      <c r="K134" s="90">
        <f t="shared" si="59"/>
        <v>46.818747329479763</v>
      </c>
      <c r="L134" s="90">
        <f t="shared" si="59"/>
        <v>47.142794227230908</v>
      </c>
      <c r="M134" s="90">
        <f t="shared" si="59"/>
        <v>47.475993501144167</v>
      </c>
      <c r="N134" s="90">
        <f t="shared" si="59"/>
        <v>47.823482198952881</v>
      </c>
      <c r="O134" s="90">
        <f t="shared" si="59"/>
        <v>48.192668175645089</v>
      </c>
      <c r="P134" s="90">
        <f t="shared" si="59"/>
        <v>48.556362474690658</v>
      </c>
      <c r="Q134" s="90">
        <f t="shared" si="59"/>
        <v>49.470353595355071</v>
      </c>
      <c r="R134" s="90">
        <f t="shared" si="59"/>
        <v>50.443539506995336</v>
      </c>
      <c r="S134" s="90">
        <f t="shared" si="59"/>
        <v>51.444347833775424</v>
      </c>
      <c r="T134" s="90">
        <f t="shared" si="59"/>
        <v>51.884661401581724</v>
      </c>
      <c r="U134" s="90">
        <f t="shared" si="59"/>
        <v>51.927117675333186</v>
      </c>
      <c r="V134" s="90">
        <f t="shared" si="59"/>
        <v>51.955772036474166</v>
      </c>
      <c r="W134" s="90">
        <f t="shared" si="59"/>
        <v>52.853757672413799</v>
      </c>
      <c r="X134" s="90">
        <f t="shared" si="59"/>
        <v>53.242082461012608</v>
      </c>
      <c r="Y134" s="90">
        <f t="shared" si="59"/>
        <v>53.634282477517417</v>
      </c>
      <c r="Z134" s="90">
        <f t="shared" si="59"/>
        <v>53.928195402542201</v>
      </c>
      <c r="AA134" s="90">
        <f t="shared" ref="AA134:AL134" si="60">AA32*1000*AA65/(AA98*1000)</f>
        <v>54.031149423198848</v>
      </c>
      <c r="AB134" s="90">
        <f t="shared" si="60"/>
        <v>54.170493958170731</v>
      </c>
      <c r="AC134" s="90">
        <f t="shared" si="60"/>
        <v>54.100016502647421</v>
      </c>
      <c r="AD134" s="90">
        <f t="shared" si="60"/>
        <v>54.223353928133037</v>
      </c>
      <c r="AE134" s="90">
        <f t="shared" si="60"/>
        <v>54.326318078195342</v>
      </c>
      <c r="AF134" s="90">
        <f t="shared" si="60"/>
        <v>54.286832851219515</v>
      </c>
      <c r="AG134" s="90">
        <f t="shared" si="60"/>
        <v>54.513634875949371</v>
      </c>
      <c r="AH134" s="90">
        <f t="shared" si="60"/>
        <v>54.7596414518448</v>
      </c>
      <c r="AI134" s="90">
        <f t="shared" si="60"/>
        <v>55.106487198111786</v>
      </c>
      <c r="AJ134" s="90">
        <f t="shared" si="60"/>
        <v>55.467541849024023</v>
      </c>
      <c r="AK134" s="90">
        <f t="shared" si="60"/>
        <v>55.812139457632675</v>
      </c>
      <c r="AL134" s="90" t="e">
        <f t="shared" si="60"/>
        <v>#VALUE!</v>
      </c>
    </row>
    <row r="135" spans="3:40" ht="18" customHeight="1">
      <c r="D135" t="s">
        <v>467</v>
      </c>
      <c r="E135" s="90" t="str">
        <f t="shared" si="4"/>
        <v>RS</v>
      </c>
      <c r="F135" s="90" t="s">
        <v>163</v>
      </c>
      <c r="G135" s="90" t="e">
        <f t="shared" ref="G135:Z135" si="61">G33*1000*G66/(G99*1000)</f>
        <v>#VALUE!</v>
      </c>
      <c r="H135" s="90" t="e">
        <f t="shared" si="61"/>
        <v>#VALUE!</v>
      </c>
      <c r="I135" s="90" t="e">
        <f t="shared" si="61"/>
        <v>#VALUE!</v>
      </c>
      <c r="J135" s="90" t="e">
        <f t="shared" si="61"/>
        <v>#VALUE!</v>
      </c>
      <c r="K135" s="90" t="e">
        <f t="shared" si="61"/>
        <v>#VALUE!</v>
      </c>
      <c r="L135" s="90" t="e">
        <f t="shared" si="61"/>
        <v>#VALUE!</v>
      </c>
      <c r="M135" s="90" t="e">
        <f t="shared" si="61"/>
        <v>#VALUE!</v>
      </c>
      <c r="N135" s="90" t="e">
        <f t="shared" si="61"/>
        <v>#VALUE!</v>
      </c>
      <c r="O135" s="90" t="e">
        <f t="shared" si="61"/>
        <v>#VALUE!</v>
      </c>
      <c r="P135" s="90" t="e">
        <f t="shared" si="61"/>
        <v>#VALUE!</v>
      </c>
      <c r="Q135" s="90" t="e">
        <f t="shared" si="61"/>
        <v>#VALUE!</v>
      </c>
      <c r="R135" s="90" t="e">
        <f t="shared" si="61"/>
        <v>#VALUE!</v>
      </c>
      <c r="S135" s="90">
        <f t="shared" si="61"/>
        <v>21.615447797352925</v>
      </c>
      <c r="T135" s="90" t="e">
        <f t="shared" si="61"/>
        <v>#VALUE!</v>
      </c>
      <c r="U135" s="90" t="e">
        <f t="shared" si="61"/>
        <v>#VALUE!</v>
      </c>
      <c r="V135" s="90" t="e">
        <f t="shared" si="61"/>
        <v>#VALUE!</v>
      </c>
      <c r="W135" s="90" t="e">
        <f t="shared" si="61"/>
        <v>#VALUE!</v>
      </c>
      <c r="X135" s="90" t="e">
        <f t="shared" si="61"/>
        <v>#VALUE!</v>
      </c>
      <c r="Y135" s="90" t="e">
        <f t="shared" si="61"/>
        <v>#VALUE!</v>
      </c>
      <c r="Z135" s="90" t="e">
        <f t="shared" si="61"/>
        <v>#VALUE!</v>
      </c>
      <c r="AA135" s="90" t="e">
        <f t="shared" ref="AA135:AL135" si="62">AA33*1000*AA66/(AA99*1000)</f>
        <v>#VALUE!</v>
      </c>
      <c r="AB135" s="90">
        <f t="shared" si="62"/>
        <v>24.040357307542571</v>
      </c>
      <c r="AC135" s="90" t="e">
        <f t="shared" si="62"/>
        <v>#VALUE!</v>
      </c>
      <c r="AD135" s="90" t="e">
        <f t="shared" si="62"/>
        <v>#VALUE!</v>
      </c>
      <c r="AE135" s="90" t="e">
        <f t="shared" si="62"/>
        <v>#VALUE!</v>
      </c>
      <c r="AF135" s="90" t="e">
        <f t="shared" si="62"/>
        <v>#VALUE!</v>
      </c>
      <c r="AG135" s="90" t="e">
        <f t="shared" si="62"/>
        <v>#VALUE!</v>
      </c>
      <c r="AH135" s="90" t="e">
        <f t="shared" si="62"/>
        <v>#VALUE!</v>
      </c>
      <c r="AI135" s="90" t="e">
        <f t="shared" si="62"/>
        <v>#VALUE!</v>
      </c>
      <c r="AJ135" s="90" t="e">
        <f t="shared" si="62"/>
        <v>#VALUE!</v>
      </c>
      <c r="AK135" s="90" t="e">
        <f t="shared" si="62"/>
        <v>#VALUE!</v>
      </c>
      <c r="AL135" s="90" t="e">
        <f t="shared" si="62"/>
        <v>#VALUE!</v>
      </c>
    </row>
    <row r="136" spans="3:40" ht="18" customHeight="1">
      <c r="D136" t="s">
        <v>467</v>
      </c>
      <c r="E136" s="90" t="str">
        <f t="shared" si="4"/>
        <v>CH</v>
      </c>
      <c r="F136" s="90" t="s">
        <v>163</v>
      </c>
      <c r="G136" s="90" t="e">
        <f t="shared" ref="G136:Z136" si="63">G34*1000*G67/(G100*1000)</f>
        <v>#VALUE!</v>
      </c>
      <c r="H136" s="90" t="e">
        <f t="shared" si="63"/>
        <v>#VALUE!</v>
      </c>
      <c r="I136" s="90" t="e">
        <f t="shared" si="63"/>
        <v>#VALUE!</v>
      </c>
      <c r="J136" s="90" t="e">
        <f t="shared" si="63"/>
        <v>#VALUE!</v>
      </c>
      <c r="K136" s="90" t="e">
        <f t="shared" si="63"/>
        <v>#VALUE!</v>
      </c>
      <c r="L136" s="90" t="e">
        <f t="shared" si="63"/>
        <v>#VALUE!</v>
      </c>
      <c r="M136" s="90" t="e">
        <f t="shared" si="63"/>
        <v>#VALUE!</v>
      </c>
      <c r="N136" s="90" t="e">
        <f t="shared" si="63"/>
        <v>#VALUE!</v>
      </c>
      <c r="O136" s="90" t="e">
        <f t="shared" si="63"/>
        <v>#VALUE!</v>
      </c>
      <c r="P136" s="90" t="e">
        <f t="shared" si="63"/>
        <v>#VALUE!</v>
      </c>
      <c r="Q136" s="90">
        <f t="shared" si="63"/>
        <v>40.288408592803556</v>
      </c>
      <c r="R136" s="90">
        <f t="shared" si="63"/>
        <v>40.437485857180263</v>
      </c>
      <c r="S136" s="90">
        <f t="shared" si="63"/>
        <v>40.589380477112385</v>
      </c>
      <c r="T136" s="90">
        <f t="shared" si="63"/>
        <v>40.855236445722433</v>
      </c>
      <c r="U136" s="90">
        <f t="shared" si="63"/>
        <v>41.177507262211726</v>
      </c>
      <c r="V136" s="90">
        <f t="shared" si="63"/>
        <v>41.573464252902532</v>
      </c>
      <c r="W136" s="90">
        <f t="shared" si="63"/>
        <v>41.987799138074315</v>
      </c>
      <c r="X136" s="90">
        <f t="shared" si="63"/>
        <v>42.214718431291978</v>
      </c>
      <c r="Y136" s="90">
        <f t="shared" si="63"/>
        <v>42.284036636860556</v>
      </c>
      <c r="Z136" s="90">
        <f t="shared" si="63"/>
        <v>42.436985658232722</v>
      </c>
      <c r="AA136" s="90">
        <f t="shared" ref="AA136:AL136" si="64">AA34*1000*AA67/(AA100*1000)</f>
        <v>42.602815217280813</v>
      </c>
      <c r="AB136" s="90">
        <f t="shared" si="64"/>
        <v>42.790015263054677</v>
      </c>
      <c r="AC136" s="90">
        <f t="shared" si="64"/>
        <v>43.20928848593109</v>
      </c>
      <c r="AD136" s="90">
        <f t="shared" si="64"/>
        <v>43.366003600196557</v>
      </c>
      <c r="AE136" s="90">
        <f t="shared" si="64"/>
        <v>43.426074586938576</v>
      </c>
      <c r="AF136" s="90">
        <f t="shared" si="64"/>
        <v>43.541350978023303</v>
      </c>
      <c r="AG136" s="90">
        <f t="shared" si="64"/>
        <v>43.744950351253927</v>
      </c>
      <c r="AH136" s="90">
        <f t="shared" si="64"/>
        <v>44.036134052637102</v>
      </c>
      <c r="AI136" s="90">
        <f t="shared" si="64"/>
        <v>43.848170646067416</v>
      </c>
      <c r="AJ136" s="90">
        <f t="shared" si="64"/>
        <v>43.747551086830178</v>
      </c>
      <c r="AK136" s="90" t="e">
        <f t="shared" si="64"/>
        <v>#VALUE!</v>
      </c>
      <c r="AL136" s="90" t="e">
        <f t="shared" si="64"/>
        <v>#VALUE!</v>
      </c>
    </row>
    <row r="137" spans="3:40" ht="18" customHeight="1">
      <c r="D137" t="s">
        <v>467</v>
      </c>
      <c r="E137" s="90" t="str">
        <f t="shared" si="4"/>
        <v>EU28</v>
      </c>
      <c r="F137" s="90" t="s">
        <v>163</v>
      </c>
      <c r="G137" s="90">
        <f t="shared" ref="G137:Z137" si="65">G35*1000*G68/(G101*1000)</f>
        <v>28.871479352365871</v>
      </c>
      <c r="H137" s="90">
        <f t="shared" si="65"/>
        <v>29.159007611032383</v>
      </c>
      <c r="I137" s="90">
        <f t="shared" si="65"/>
        <v>29.574951616584794</v>
      </c>
      <c r="J137" s="90">
        <f t="shared" si="65"/>
        <v>29.877097879779022</v>
      </c>
      <c r="K137" s="90">
        <f t="shared" si="65"/>
        <v>30.264045804419741</v>
      </c>
      <c r="L137" s="90">
        <f t="shared" si="65"/>
        <v>30.701785224872275</v>
      </c>
      <c r="M137" s="90">
        <f t="shared" si="65"/>
        <v>31.054786806714937</v>
      </c>
      <c r="N137" s="90">
        <f t="shared" si="65"/>
        <v>31.416141951846843</v>
      </c>
      <c r="O137" s="90">
        <f t="shared" si="65"/>
        <v>31.653058788527851</v>
      </c>
      <c r="P137" s="90">
        <f t="shared" si="65"/>
        <v>32.066059577906813</v>
      </c>
      <c r="Q137" s="90">
        <f t="shared" si="65"/>
        <v>32.581706339255184</v>
      </c>
      <c r="R137" s="90">
        <f t="shared" si="65"/>
        <v>33.024613428738377</v>
      </c>
      <c r="S137" s="90">
        <f t="shared" si="65"/>
        <v>33.422229502500343</v>
      </c>
      <c r="T137" s="90">
        <f t="shared" si="65"/>
        <v>33.822127599663226</v>
      </c>
      <c r="U137" s="90">
        <f t="shared" si="65"/>
        <v>34.312568834752447</v>
      </c>
      <c r="V137" s="90">
        <f t="shared" si="65"/>
        <v>34.707219948185752</v>
      </c>
      <c r="W137" s="90">
        <f t="shared" si="65"/>
        <v>35.20531759394644</v>
      </c>
      <c r="X137" s="90">
        <f t="shared" si="65"/>
        <v>35.469467233616079</v>
      </c>
      <c r="Y137" s="90">
        <f t="shared" si="65"/>
        <v>35.793316379263636</v>
      </c>
      <c r="Z137" s="90">
        <f t="shared" si="65"/>
        <v>36.074609227949118</v>
      </c>
      <c r="AA137" s="90">
        <f t="shared" ref="AA137:AL137" si="66">AA35*1000*AA68/(AA101*1000)</f>
        <v>36.964380888040601</v>
      </c>
      <c r="AB137" s="90">
        <f t="shared" si="66"/>
        <v>37.140632506425135</v>
      </c>
      <c r="AC137" s="90">
        <f t="shared" si="66"/>
        <v>37.446479567340333</v>
      </c>
      <c r="AD137" s="90">
        <f t="shared" si="66"/>
        <v>37.77591483277525</v>
      </c>
      <c r="AE137" s="90">
        <f t="shared" si="66"/>
        <v>37.764820056956111</v>
      </c>
      <c r="AF137" s="90">
        <f t="shared" si="66"/>
        <v>37.950297350146705</v>
      </c>
      <c r="AG137" s="90">
        <f t="shared" si="66"/>
        <v>38.119322856219981</v>
      </c>
      <c r="AH137" s="90">
        <f t="shared" si="66"/>
        <v>38.194159476626723</v>
      </c>
      <c r="AI137" s="90">
        <f t="shared" si="66"/>
        <v>38.37424410185033</v>
      </c>
      <c r="AJ137" s="90" t="e">
        <f t="shared" si="66"/>
        <v>#VALUE!</v>
      </c>
      <c r="AK137" s="90" t="e">
        <f t="shared" si="66"/>
        <v>#VALUE!</v>
      </c>
      <c r="AL137" s="90" t="e">
        <f t="shared" si="66"/>
        <v>#VALUE!</v>
      </c>
    </row>
    <row r="138" spans="3:40" ht="18" customHeight="1">
      <c r="D138" t="s">
        <v>467</v>
      </c>
      <c r="E138" s="90" t="str">
        <f t="shared" si="4"/>
        <v>EU</v>
      </c>
      <c r="F138" s="90" t="s">
        <v>163</v>
      </c>
      <c r="G138" s="90">
        <f t="shared" ref="G138:Z138" si="67">G36*1000*G69/(G102*1000)</f>
        <v>28.257468963912764</v>
      </c>
      <c r="H138" s="90">
        <f t="shared" si="67"/>
        <v>28.586662955586007</v>
      </c>
      <c r="I138" s="90">
        <f t="shared" si="67"/>
        <v>28.971031149046564</v>
      </c>
      <c r="J138" s="90">
        <f t="shared" si="67"/>
        <v>29.223835478241277</v>
      </c>
      <c r="K138" s="90">
        <f t="shared" si="67"/>
        <v>29.569550921078957</v>
      </c>
      <c r="L138" s="90">
        <f t="shared" si="67"/>
        <v>29.970802604421195</v>
      </c>
      <c r="M138" s="90">
        <f t="shared" si="67"/>
        <v>30.267299125478456</v>
      </c>
      <c r="N138" s="90">
        <f t="shared" si="67"/>
        <v>30.612205850539123</v>
      </c>
      <c r="O138" s="90">
        <f t="shared" si="67"/>
        <v>30.820686256348338</v>
      </c>
      <c r="P138" s="90">
        <f t="shared" si="67"/>
        <v>31.219243277088673</v>
      </c>
      <c r="Q138" s="90">
        <f t="shared" si="67"/>
        <v>31.727610863782711</v>
      </c>
      <c r="R138" s="90">
        <f t="shared" si="67"/>
        <v>32.167669932206252</v>
      </c>
      <c r="S138" s="90">
        <f t="shared" si="67"/>
        <v>32.690314028956152</v>
      </c>
      <c r="T138" s="90">
        <f t="shared" si="67"/>
        <v>33.105940809587743</v>
      </c>
      <c r="U138" s="90">
        <f t="shared" si="67"/>
        <v>33.483922290902235</v>
      </c>
      <c r="V138" s="90">
        <f t="shared" si="67"/>
        <v>33.879822180447881</v>
      </c>
      <c r="W138" s="90">
        <f t="shared" si="67"/>
        <v>34.30397779557061</v>
      </c>
      <c r="X138" s="90">
        <f t="shared" si="67"/>
        <v>34.591869540464586</v>
      </c>
      <c r="Y138" s="90">
        <f t="shared" si="67"/>
        <v>34.916399154488175</v>
      </c>
      <c r="Z138" s="90">
        <f t="shared" si="67"/>
        <v>35.251761507489377</v>
      </c>
      <c r="AA138" s="90">
        <f t="shared" ref="AA138:AL138" si="68">AA36*1000*AA69/(AA102*1000)</f>
        <v>36.245394911332866</v>
      </c>
      <c r="AB138" s="90">
        <f t="shared" si="68"/>
        <v>36.583407465388539</v>
      </c>
      <c r="AC138" s="90">
        <f t="shared" si="68"/>
        <v>36.892538296148345</v>
      </c>
      <c r="AD138" s="90">
        <f t="shared" si="68"/>
        <v>37.113194200390346</v>
      </c>
      <c r="AE138" s="90">
        <f t="shared" si="68"/>
        <v>37.226207799729217</v>
      </c>
      <c r="AF138" s="90">
        <f t="shared" si="68"/>
        <v>37.41848454937157</v>
      </c>
      <c r="AG138" s="90">
        <f t="shared" si="68"/>
        <v>37.615618436109408</v>
      </c>
      <c r="AH138" s="90">
        <f t="shared" si="68"/>
        <v>37.767075170518027</v>
      </c>
      <c r="AI138" s="90">
        <f t="shared" si="68"/>
        <v>37.922028894917517</v>
      </c>
      <c r="AJ138" s="90">
        <f t="shared" si="68"/>
        <v>38.157991335885612</v>
      </c>
      <c r="AK138" s="90">
        <f t="shared" si="68"/>
        <v>38.347137620371008</v>
      </c>
      <c r="AL138" s="90" t="e">
        <f t="shared" si="68"/>
        <v>#VALUE!</v>
      </c>
    </row>
    <row r="139" spans="3:40" ht="18" customHeight="1"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N139" s="90" t="s">
        <v>473</v>
      </c>
    </row>
    <row r="140" spans="3:40" ht="18" customHeight="1">
      <c r="C140" s="90" t="s">
        <v>182</v>
      </c>
      <c r="D140" t="s">
        <v>468</v>
      </c>
      <c r="E140" s="90" t="str">
        <f>E106</f>
        <v>AT</v>
      </c>
      <c r="F140" s="90">
        <v>1</v>
      </c>
      <c r="G140" s="90">
        <f t="shared" ref="G140:Z140" si="69">1+(G106-$AF106)/$AF106</f>
        <v>0.72156226312062144</v>
      </c>
      <c r="H140" s="90">
        <f t="shared" si="69"/>
        <v>0.7324836637831833</v>
      </c>
      <c r="I140" s="90">
        <f t="shared" si="69"/>
        <v>0.73905534902242676</v>
      </c>
      <c r="J140" s="90">
        <f t="shared" si="69"/>
        <v>0.74185713437445511</v>
      </c>
      <c r="K140" s="90">
        <f t="shared" si="69"/>
        <v>0.75639605772797747</v>
      </c>
      <c r="L140" s="90">
        <f t="shared" si="69"/>
        <v>0.77580403870565362</v>
      </c>
      <c r="M140" s="90">
        <f t="shared" si="69"/>
        <v>0.79003045939382055</v>
      </c>
      <c r="N140" s="90">
        <f t="shared" si="69"/>
        <v>0.79964038403613369</v>
      </c>
      <c r="O140" s="90">
        <f t="shared" si="69"/>
        <v>0.8086957455510374</v>
      </c>
      <c r="P140" s="90">
        <f t="shared" si="69"/>
        <v>0.82481964516272088</v>
      </c>
      <c r="Q140" s="90">
        <f t="shared" si="69"/>
        <v>0.83641090453268108</v>
      </c>
      <c r="R140" s="90">
        <f t="shared" si="69"/>
        <v>0.84761256052353595</v>
      </c>
      <c r="S140" s="90">
        <f t="shared" si="69"/>
        <v>0.85522824756338323</v>
      </c>
      <c r="T140" s="90">
        <f t="shared" si="69"/>
        <v>0.85874480160555899</v>
      </c>
      <c r="U140" s="90">
        <f t="shared" si="69"/>
        <v>0.92079329358920992</v>
      </c>
      <c r="V140" s="90">
        <f t="shared" si="69"/>
        <v>0.9306878149250456</v>
      </c>
      <c r="W140" s="90">
        <f t="shared" si="69"/>
        <v>0.9397192286718663</v>
      </c>
      <c r="X140" s="90">
        <f t="shared" si="69"/>
        <v>0.94788021711738013</v>
      </c>
      <c r="Y140" s="90">
        <f t="shared" si="69"/>
        <v>0.95454433701228691</v>
      </c>
      <c r="Z140" s="90">
        <f t="shared" si="69"/>
        <v>0.96086456287871547</v>
      </c>
      <c r="AA140" s="90">
        <f>1+(AA106-$AF106)/$AF106</f>
        <v>0.97170273272099861</v>
      </c>
      <c r="AB140" s="90">
        <f t="shared" ref="AB140:AL140" si="70">1+(AB106-$AF106)/$AF106</f>
        <v>0.97907891160261873</v>
      </c>
      <c r="AC140" s="90">
        <f t="shared" si="70"/>
        <v>0.98469123781655676</v>
      </c>
      <c r="AD140" s="90">
        <f t="shared" si="70"/>
        <v>0.99503503809767291</v>
      </c>
      <c r="AE140" s="90">
        <f t="shared" si="70"/>
        <v>1.0017742511758869</v>
      </c>
      <c r="AF140" s="90">
        <f t="shared" si="70"/>
        <v>1</v>
      </c>
      <c r="AG140" s="90">
        <f t="shared" si="70"/>
        <v>1.0004227909527126</v>
      </c>
      <c r="AH140" s="90">
        <f t="shared" si="70"/>
        <v>1.0018586380134471</v>
      </c>
      <c r="AI140" s="90">
        <f t="shared" si="70"/>
        <v>1.0070891878027062</v>
      </c>
      <c r="AJ140" s="90">
        <f t="shared" si="70"/>
        <v>1.0109320305435645</v>
      </c>
      <c r="AK140" s="90">
        <f t="shared" si="70"/>
        <v>1.0153689664560279</v>
      </c>
      <c r="AL140" s="90">
        <f t="shared" si="70"/>
        <v>1.0358687866945164</v>
      </c>
      <c r="AN140" s="90">
        <f>1+5/4*(AJ140-AF140)</f>
        <v>1.0136650381794556</v>
      </c>
    </row>
    <row r="141" spans="3:40" ht="18" customHeight="1">
      <c r="C141" s="90" t="s">
        <v>183</v>
      </c>
      <c r="D141" t="s">
        <v>468</v>
      </c>
      <c r="E141" s="90" t="str">
        <f t="shared" ref="E141:E171" si="71">E107</f>
        <v>BE</v>
      </c>
      <c r="F141" s="90">
        <v>1</v>
      </c>
      <c r="G141" s="90" t="e">
        <f t="shared" ref="G141:Z141" si="72">1+(G107-$AF107)/$AF107</f>
        <v>#VALUE!</v>
      </c>
      <c r="H141" s="90">
        <f t="shared" si="72"/>
        <v>0.85768255638242041</v>
      </c>
      <c r="I141" s="90" t="e">
        <f t="shared" si="72"/>
        <v>#VALUE!</v>
      </c>
      <c r="J141" s="90" t="e">
        <f t="shared" si="72"/>
        <v>#VALUE!</v>
      </c>
      <c r="K141" s="90" t="e">
        <f t="shared" si="72"/>
        <v>#VALUE!</v>
      </c>
      <c r="L141" s="90" t="e">
        <f t="shared" si="72"/>
        <v>#VALUE!</v>
      </c>
      <c r="M141" s="90" t="e">
        <f t="shared" si="72"/>
        <v>#VALUE!</v>
      </c>
      <c r="N141" s="90" t="e">
        <f t="shared" si="72"/>
        <v>#VALUE!</v>
      </c>
      <c r="O141" s="90" t="e">
        <f t="shared" si="72"/>
        <v>#VALUE!</v>
      </c>
      <c r="P141" s="90" t="e">
        <f t="shared" si="72"/>
        <v>#VALUE!</v>
      </c>
      <c r="Q141" s="90" t="e">
        <f t="shared" si="72"/>
        <v>#VALUE!</v>
      </c>
      <c r="R141" s="90">
        <f t="shared" si="72"/>
        <v>0.87020697424418758</v>
      </c>
      <c r="S141" s="90" t="e">
        <f t="shared" si="72"/>
        <v>#VALUE!</v>
      </c>
      <c r="T141" s="90" t="e">
        <f t="shared" si="72"/>
        <v>#VALUE!</v>
      </c>
      <c r="U141" s="90" t="e">
        <f t="shared" si="72"/>
        <v>#VALUE!</v>
      </c>
      <c r="V141" s="90" t="e">
        <f t="shared" si="72"/>
        <v>#VALUE!</v>
      </c>
      <c r="W141" s="90" t="e">
        <f t="shared" si="72"/>
        <v>#VALUE!</v>
      </c>
      <c r="X141" s="90" t="e">
        <f t="shared" si="72"/>
        <v>#VALUE!</v>
      </c>
      <c r="Y141" s="90" t="e">
        <f t="shared" si="72"/>
        <v>#VALUE!</v>
      </c>
      <c r="Z141" s="90" t="e">
        <f t="shared" si="72"/>
        <v>#VALUE!</v>
      </c>
      <c r="AA141" s="90" t="e">
        <f t="shared" ref="AA141:AL141" si="73">1+(AA107-$AF107)/$AF107</f>
        <v>#VALUE!</v>
      </c>
      <c r="AB141" s="90" t="e">
        <f t="shared" si="73"/>
        <v>#VALUE!</v>
      </c>
      <c r="AC141" s="90" t="e">
        <f t="shared" si="73"/>
        <v>#VALUE!</v>
      </c>
      <c r="AD141" s="90" t="e">
        <f t="shared" si="73"/>
        <v>#VALUE!</v>
      </c>
      <c r="AE141" s="90" t="e">
        <f t="shared" si="73"/>
        <v>#VALUE!</v>
      </c>
      <c r="AF141" s="90">
        <f t="shared" si="73"/>
        <v>1</v>
      </c>
      <c r="AG141" s="90" t="e">
        <f t="shared" si="73"/>
        <v>#VALUE!</v>
      </c>
      <c r="AH141" s="90" t="e">
        <f t="shared" si="73"/>
        <v>#VALUE!</v>
      </c>
      <c r="AI141" s="90" t="e">
        <f t="shared" si="73"/>
        <v>#VALUE!</v>
      </c>
      <c r="AJ141" s="90" t="e">
        <f t="shared" si="73"/>
        <v>#VALUE!</v>
      </c>
      <c r="AK141" s="90" t="e">
        <f t="shared" si="73"/>
        <v>#VALUE!</v>
      </c>
      <c r="AL141" s="90" t="e">
        <f t="shared" si="73"/>
        <v>#VALUE!</v>
      </c>
      <c r="AN141" s="90" t="e">
        <f t="shared" ref="AN141:AN172" si="74">1+5/4*(AJ141-AF141)</f>
        <v>#VALUE!</v>
      </c>
    </row>
    <row r="142" spans="3:40" ht="18" customHeight="1">
      <c r="C142" s="90" t="s">
        <v>184</v>
      </c>
      <c r="D142" t="s">
        <v>468</v>
      </c>
      <c r="E142" s="90" t="str">
        <f t="shared" si="71"/>
        <v>BG</v>
      </c>
      <c r="F142" s="90">
        <v>1</v>
      </c>
      <c r="G142" s="90">
        <f t="shared" ref="G142:Z142" si="75">1+(G108-$AF108)/$AF108</f>
        <v>0.65717306560773936</v>
      </c>
      <c r="H142" s="90">
        <f t="shared" si="75"/>
        <v>0.65872027689348278</v>
      </c>
      <c r="I142" s="90">
        <f t="shared" si="75"/>
        <v>0.7093000284586346</v>
      </c>
      <c r="J142" s="90">
        <f t="shared" si="75"/>
        <v>0.7187324111301665</v>
      </c>
      <c r="K142" s="90">
        <f t="shared" si="75"/>
        <v>0.71626721251663283</v>
      </c>
      <c r="L142" s="90">
        <f t="shared" si="75"/>
        <v>0.71625417178006212</v>
      </c>
      <c r="M142" s="90">
        <f t="shared" si="75"/>
        <v>0.71666654492518822</v>
      </c>
      <c r="N142" s="90">
        <f t="shared" si="75"/>
        <v>0.71604680891725092</v>
      </c>
      <c r="O142" s="90">
        <f t="shared" si="75"/>
        <v>0.71675508307702906</v>
      </c>
      <c r="P142" s="90">
        <f t="shared" si="75"/>
        <v>0.72454482913562113</v>
      </c>
      <c r="Q142" s="90">
        <f t="shared" si="75"/>
        <v>0.73225763647500164</v>
      </c>
      <c r="R142" s="90">
        <f t="shared" si="75"/>
        <v>0.73395646048975394</v>
      </c>
      <c r="S142" s="90">
        <f t="shared" si="75"/>
        <v>0.76308347239685226</v>
      </c>
      <c r="T142" s="90">
        <f t="shared" si="75"/>
        <v>0.77277666817677415</v>
      </c>
      <c r="U142" s="90">
        <f t="shared" si="75"/>
        <v>0.78260063361643528</v>
      </c>
      <c r="V142" s="90">
        <f t="shared" si="75"/>
        <v>0.79244271553558254</v>
      </c>
      <c r="W142" s="90">
        <f t="shared" si="75"/>
        <v>0.80217351054324137</v>
      </c>
      <c r="X142" s="90">
        <f t="shared" si="75"/>
        <v>0.81819401093952404</v>
      </c>
      <c r="Y142" s="90">
        <f t="shared" si="75"/>
        <v>0.84534026830904407</v>
      </c>
      <c r="Z142" s="90">
        <f t="shared" si="75"/>
        <v>0.85208258661127301</v>
      </c>
      <c r="AA142" s="90">
        <f t="shared" ref="AA142:AL142" si="76">1+(AA108-$AF108)/$AF108</f>
        <v>0.85018260525728784</v>
      </c>
      <c r="AB142" s="90">
        <f t="shared" si="76"/>
        <v>0.97616093582067587</v>
      </c>
      <c r="AC142" s="90">
        <f t="shared" si="76"/>
        <v>0.99485021189875267</v>
      </c>
      <c r="AD142" s="90">
        <f t="shared" si="76"/>
        <v>0.9943761956909104</v>
      </c>
      <c r="AE142" s="90">
        <f t="shared" si="76"/>
        <v>0.99978358525176902</v>
      </c>
      <c r="AF142" s="90">
        <f t="shared" si="76"/>
        <v>1</v>
      </c>
      <c r="AG142" s="90">
        <f t="shared" si="76"/>
        <v>1.0043308869367851</v>
      </c>
      <c r="AH142" s="90">
        <f t="shared" si="76"/>
        <v>1.0047242546996071</v>
      </c>
      <c r="AI142" s="90">
        <f t="shared" si="76"/>
        <v>1.0054003293513658</v>
      </c>
      <c r="AJ142" s="90">
        <f t="shared" si="76"/>
        <v>1.0062894502839739</v>
      </c>
      <c r="AK142" s="90">
        <f t="shared" si="76"/>
        <v>1.010876813196885</v>
      </c>
      <c r="AL142" s="90" t="e">
        <f t="shared" si="76"/>
        <v>#VALUE!</v>
      </c>
      <c r="AN142" s="90">
        <f t="shared" si="74"/>
        <v>1.0078618128549675</v>
      </c>
    </row>
    <row r="143" spans="3:40" ht="18" customHeight="1">
      <c r="C143" s="90" t="s">
        <v>185</v>
      </c>
      <c r="D143" t="s">
        <v>468</v>
      </c>
      <c r="E143" s="90" t="str">
        <f t="shared" si="71"/>
        <v>HR</v>
      </c>
      <c r="F143" s="90">
        <v>1</v>
      </c>
      <c r="G143" s="90">
        <f t="shared" ref="G143:Z143" si="77">1+(G109-$AF109)/$AF109</f>
        <v>0.73196244249715581</v>
      </c>
      <c r="H143" s="90">
        <f t="shared" si="77"/>
        <v>0.71223610013492356</v>
      </c>
      <c r="I143" s="90">
        <f t="shared" si="77"/>
        <v>0.67549052081924332</v>
      </c>
      <c r="J143" s="90">
        <f t="shared" si="77"/>
        <v>0.6643475630363378</v>
      </c>
      <c r="K143" s="90">
        <f t="shared" si="77"/>
        <v>0.63241165938241273</v>
      </c>
      <c r="L143" s="90">
        <f t="shared" si="77"/>
        <v>0.64491128899138561</v>
      </c>
      <c r="M143" s="90">
        <f t="shared" si="77"/>
        <v>0.66773762732177144</v>
      </c>
      <c r="N143" s="90">
        <f t="shared" si="77"/>
        <v>0.6920296804808006</v>
      </c>
      <c r="O143" s="90">
        <f t="shared" si="77"/>
        <v>0.71243833539551171</v>
      </c>
      <c r="P143" s="90">
        <f t="shared" si="77"/>
        <v>0.72711511035758392</v>
      </c>
      <c r="Q143" s="90">
        <f t="shared" si="77"/>
        <v>0.75326075348789656</v>
      </c>
      <c r="R143" s="90">
        <f t="shared" si="77"/>
        <v>0.82211978942862507</v>
      </c>
      <c r="S143" s="90">
        <f t="shared" si="77"/>
        <v>0.83217392359788711</v>
      </c>
      <c r="T143" s="90">
        <f t="shared" si="77"/>
        <v>0.84427830218353206</v>
      </c>
      <c r="U143" s="90">
        <f t="shared" si="77"/>
        <v>0.85639544529036082</v>
      </c>
      <c r="V143" s="90">
        <f t="shared" si="77"/>
        <v>0.86764754452108439</v>
      </c>
      <c r="W143" s="90">
        <f t="shared" si="77"/>
        <v>0.87969169676922965</v>
      </c>
      <c r="X143" s="90">
        <f t="shared" si="77"/>
        <v>0.89195199800155245</v>
      </c>
      <c r="Y143" s="90">
        <f t="shared" si="77"/>
        <v>0.90485821962200008</v>
      </c>
      <c r="Z143" s="90">
        <f t="shared" si="77"/>
        <v>0.91800872060040628</v>
      </c>
      <c r="AA143" s="90">
        <f t="shared" ref="AA143:AL143" si="78">1+(AA109-$AF109)/$AF109</f>
        <v>0.93231396397040456</v>
      </c>
      <c r="AB143" s="90">
        <f t="shared" si="78"/>
        <v>0.9422826704154641</v>
      </c>
      <c r="AC143" s="90">
        <f t="shared" si="78"/>
        <v>0.95634969691827976</v>
      </c>
      <c r="AD143" s="90">
        <f t="shared" si="78"/>
        <v>0.97026545495494976</v>
      </c>
      <c r="AE143" s="90">
        <f t="shared" si="78"/>
        <v>0.98433430938011368</v>
      </c>
      <c r="AF143" s="90">
        <f t="shared" si="78"/>
        <v>1</v>
      </c>
      <c r="AG143" s="90">
        <f t="shared" si="78"/>
        <v>1.018044840922963</v>
      </c>
      <c r="AH143" s="90">
        <f t="shared" si="78"/>
        <v>1.0361804105993226</v>
      </c>
      <c r="AI143" s="90">
        <f t="shared" si="78"/>
        <v>1.0577989174351967</v>
      </c>
      <c r="AJ143" s="90">
        <f t="shared" si="78"/>
        <v>1.0746473865805444</v>
      </c>
      <c r="AK143" s="90">
        <f t="shared" si="78"/>
        <v>1.0886729413722285</v>
      </c>
      <c r="AL143" s="90">
        <f t="shared" si="78"/>
        <v>1.1069774287520564</v>
      </c>
      <c r="AN143" s="90">
        <f t="shared" si="74"/>
        <v>1.0933092332256804</v>
      </c>
    </row>
    <row r="144" spans="3:40" ht="18" customHeight="1">
      <c r="C144" s="90" t="s">
        <v>186</v>
      </c>
      <c r="D144" t="s">
        <v>468</v>
      </c>
      <c r="E144" s="90" t="str">
        <f t="shared" si="71"/>
        <v>CY</v>
      </c>
      <c r="F144" s="90">
        <v>1</v>
      </c>
      <c r="G144" s="90" t="e">
        <f t="shared" ref="G144:Z144" si="79">1+(G110-$AF110)/$AF110</f>
        <v>#VALUE!</v>
      </c>
      <c r="H144" s="90" t="e">
        <f t="shared" si="79"/>
        <v>#VALUE!</v>
      </c>
      <c r="I144" s="90" t="e">
        <f t="shared" si="79"/>
        <v>#VALUE!</v>
      </c>
      <c r="J144" s="90" t="e">
        <f t="shared" si="79"/>
        <v>#VALUE!</v>
      </c>
      <c r="K144" s="90" t="e">
        <f t="shared" si="79"/>
        <v>#VALUE!</v>
      </c>
      <c r="L144" s="90">
        <f t="shared" si="79"/>
        <v>0.58237479347135701</v>
      </c>
      <c r="M144" s="90">
        <f t="shared" si="79"/>
        <v>0.60300335216519096</v>
      </c>
      <c r="N144" s="90">
        <f t="shared" si="79"/>
        <v>0.62414428518321707</v>
      </c>
      <c r="O144" s="90">
        <f t="shared" si="79"/>
        <v>0.64502942350313619</v>
      </c>
      <c r="P144" s="90">
        <f t="shared" si="79"/>
        <v>0.66378065800516661</v>
      </c>
      <c r="Q144" s="90">
        <f t="shared" si="79"/>
        <v>0.68149401302909074</v>
      </c>
      <c r="R144" s="90">
        <f t="shared" si="79"/>
        <v>0.69636500365116816</v>
      </c>
      <c r="S144" s="90">
        <f t="shared" si="79"/>
        <v>0.71461590460601521</v>
      </c>
      <c r="T144" s="90">
        <f t="shared" si="79"/>
        <v>0.73037933534097677</v>
      </c>
      <c r="U144" s="90">
        <f t="shared" si="79"/>
        <v>0.7517182269994116</v>
      </c>
      <c r="V144" s="90">
        <f t="shared" si="79"/>
        <v>0.77832792543562301</v>
      </c>
      <c r="W144" s="90">
        <f t="shared" si="79"/>
        <v>0.81772455412382605</v>
      </c>
      <c r="X144" s="90">
        <f t="shared" si="79"/>
        <v>0.8522471888370351</v>
      </c>
      <c r="Y144" s="90">
        <f t="shared" si="79"/>
        <v>0.87958131930539674</v>
      </c>
      <c r="Z144" s="90">
        <f t="shared" si="79"/>
        <v>0.91064904071361152</v>
      </c>
      <c r="AA144" s="90">
        <f t="shared" ref="AA144:AL144" si="80">1+(AA110-$AF110)/$AF110</f>
        <v>0.93432559804725912</v>
      </c>
      <c r="AB144" s="90">
        <f t="shared" si="80"/>
        <v>0.95216409793996881</v>
      </c>
      <c r="AC144" s="90">
        <f t="shared" si="80"/>
        <v>0.95455405555090134</v>
      </c>
      <c r="AD144" s="90">
        <f t="shared" si="80"/>
        <v>0.96852502400798435</v>
      </c>
      <c r="AE144" s="90">
        <f t="shared" si="80"/>
        <v>0.98178968517141385</v>
      </c>
      <c r="AF144" s="90">
        <f t="shared" si="80"/>
        <v>1</v>
      </c>
      <c r="AG144" s="90">
        <f t="shared" si="80"/>
        <v>1.0082968082582573</v>
      </c>
      <c r="AH144" s="90">
        <f t="shared" si="80"/>
        <v>1.0151901651924471</v>
      </c>
      <c r="AI144" s="90">
        <f t="shared" si="80"/>
        <v>1.015251775347874</v>
      </c>
      <c r="AJ144" s="90">
        <f t="shared" si="80"/>
        <v>1.0141736882970895</v>
      </c>
      <c r="AK144" s="90">
        <f t="shared" si="80"/>
        <v>1.0191391892788171</v>
      </c>
      <c r="AL144" s="90" t="e">
        <f t="shared" si="80"/>
        <v>#VALUE!</v>
      </c>
      <c r="AN144" s="90">
        <f t="shared" si="74"/>
        <v>1.017717110371362</v>
      </c>
    </row>
    <row r="145" spans="3:40" ht="18" customHeight="1">
      <c r="C145" s="90" t="s">
        <v>187</v>
      </c>
      <c r="D145" t="s">
        <v>468</v>
      </c>
      <c r="E145" s="90" t="str">
        <f t="shared" si="71"/>
        <v>CZ</v>
      </c>
      <c r="F145" s="90">
        <v>1</v>
      </c>
      <c r="G145" s="90" t="e">
        <f t="shared" ref="G145:Z145" si="81">1+(G111-$AF111)/$AF111</f>
        <v>#VALUE!</v>
      </c>
      <c r="H145" s="90">
        <f t="shared" si="81"/>
        <v>0.69760698769394902</v>
      </c>
      <c r="I145" s="90">
        <f t="shared" si="81"/>
        <v>0.7123023723979709</v>
      </c>
      <c r="J145" s="90">
        <f t="shared" si="81"/>
        <v>0.72650729092808219</v>
      </c>
      <c r="K145" s="90">
        <f t="shared" si="81"/>
        <v>0.74092180891180037</v>
      </c>
      <c r="L145" s="90">
        <f t="shared" si="81"/>
        <v>0.75600325615616315</v>
      </c>
      <c r="M145" s="90">
        <f t="shared" si="81"/>
        <v>0.7716433429688343</v>
      </c>
      <c r="N145" s="90">
        <f t="shared" si="81"/>
        <v>0.78723907376501245</v>
      </c>
      <c r="O145" s="90">
        <f t="shared" si="81"/>
        <v>0.80258987630976619</v>
      </c>
      <c r="P145" s="90">
        <f t="shared" si="81"/>
        <v>0.8178174429563646</v>
      </c>
      <c r="Q145" s="90">
        <f t="shared" si="81"/>
        <v>0.83312212497318705</v>
      </c>
      <c r="R145" s="90">
        <f t="shared" si="81"/>
        <v>0.83881266382917408</v>
      </c>
      <c r="S145" s="90">
        <f t="shared" si="81"/>
        <v>0.83768808030492048</v>
      </c>
      <c r="T145" s="90">
        <f t="shared" si="81"/>
        <v>0.83758831644798792</v>
      </c>
      <c r="U145" s="90">
        <f t="shared" si="81"/>
        <v>0.84773718041111368</v>
      </c>
      <c r="V145" s="90">
        <f t="shared" si="81"/>
        <v>0.90212671568471348</v>
      </c>
      <c r="W145" s="90">
        <f t="shared" si="81"/>
        <v>0.90933574846415632</v>
      </c>
      <c r="X145" s="90">
        <f t="shared" si="81"/>
        <v>0.91562680193119861</v>
      </c>
      <c r="Y145" s="90">
        <f t="shared" si="81"/>
        <v>0.92263626014781774</v>
      </c>
      <c r="Z145" s="90">
        <f t="shared" si="81"/>
        <v>0.93208982256126194</v>
      </c>
      <c r="AA145" s="90">
        <f t="shared" ref="AA145:AL145" si="82">1+(AA111-$AF111)/$AF111</f>
        <v>0.94250112575073985</v>
      </c>
      <c r="AB145" s="90">
        <f t="shared" si="82"/>
        <v>0.93867421952369412</v>
      </c>
      <c r="AC145" s="90">
        <f t="shared" si="82"/>
        <v>0.95534379259769009</v>
      </c>
      <c r="AD145" s="90">
        <f t="shared" si="82"/>
        <v>0.97015634135263007</v>
      </c>
      <c r="AE145" s="90">
        <f t="shared" si="82"/>
        <v>0.98641487420400387</v>
      </c>
      <c r="AF145" s="90">
        <f t="shared" si="82"/>
        <v>1</v>
      </c>
      <c r="AG145" s="90">
        <f t="shared" si="82"/>
        <v>1.0194427328908751</v>
      </c>
      <c r="AH145" s="90">
        <f t="shared" si="82"/>
        <v>1.0226481726117493</v>
      </c>
      <c r="AI145" s="90">
        <f t="shared" si="82"/>
        <v>1.0326712211967723</v>
      </c>
      <c r="AJ145" s="90">
        <f t="shared" si="82"/>
        <v>1.0421593103633624</v>
      </c>
      <c r="AK145" s="90">
        <f t="shared" si="82"/>
        <v>1.0503500258176348</v>
      </c>
      <c r="AL145" s="90">
        <f t="shared" si="82"/>
        <v>1.0617230512490341</v>
      </c>
      <c r="AN145" s="90">
        <f t="shared" si="74"/>
        <v>1.052699137954203</v>
      </c>
    </row>
    <row r="146" spans="3:40" ht="18" customHeight="1">
      <c r="C146" s="90" t="s">
        <v>188</v>
      </c>
      <c r="D146" t="s">
        <v>468</v>
      </c>
      <c r="E146" s="90" t="str">
        <f t="shared" si="71"/>
        <v>DK</v>
      </c>
      <c r="F146" s="90">
        <v>1</v>
      </c>
      <c r="G146" s="90">
        <f t="shared" ref="G146:Z146" si="83">1+(G112-$AF112)/$AF112</f>
        <v>0.84940917822574769</v>
      </c>
      <c r="H146" s="90">
        <f t="shared" si="83"/>
        <v>0.85381042608509994</v>
      </c>
      <c r="I146" s="90">
        <f t="shared" si="83"/>
        <v>0.8566635951282443</v>
      </c>
      <c r="J146" s="90">
        <f t="shared" si="83"/>
        <v>0.85963959638246179</v>
      </c>
      <c r="K146" s="90">
        <f t="shared" si="83"/>
        <v>0.86059836536806744</v>
      </c>
      <c r="L146" s="90">
        <f t="shared" si="83"/>
        <v>0.86559042927717189</v>
      </c>
      <c r="M146" s="90">
        <f t="shared" si="83"/>
        <v>0.86518787420925225</v>
      </c>
      <c r="N146" s="90">
        <f t="shared" si="83"/>
        <v>0.86707879498429907</v>
      </c>
      <c r="O146" s="90">
        <f t="shared" si="83"/>
        <v>0.8710931275152598</v>
      </c>
      <c r="P146" s="90">
        <f t="shared" si="83"/>
        <v>0.87550654517553395</v>
      </c>
      <c r="Q146" s="90">
        <f t="shared" si="83"/>
        <v>0.88016964652296603</v>
      </c>
      <c r="R146" s="90">
        <f t="shared" si="83"/>
        <v>0.88451873436000072</v>
      </c>
      <c r="S146" s="90">
        <f t="shared" si="83"/>
        <v>0.88628469517976327</v>
      </c>
      <c r="T146" s="90">
        <f t="shared" si="83"/>
        <v>0.89371897553651725</v>
      </c>
      <c r="U146" s="90">
        <f t="shared" si="83"/>
        <v>0.89968732697011444</v>
      </c>
      <c r="V146" s="90">
        <f t="shared" si="83"/>
        <v>0.91466804443695393</v>
      </c>
      <c r="W146" s="90">
        <f t="shared" si="83"/>
        <v>0.92387070982260067</v>
      </c>
      <c r="X146" s="90">
        <f t="shared" si="83"/>
        <v>0.93295639862529911</v>
      </c>
      <c r="Y146" s="90">
        <f t="shared" si="83"/>
        <v>0.94107231388744061</v>
      </c>
      <c r="Z146" s="90">
        <f t="shared" si="83"/>
        <v>0.94803046643987376</v>
      </c>
      <c r="AA146" s="90">
        <f t="shared" ref="AA146:AL146" si="84">1+(AA112-$AF112)/$AF112</f>
        <v>0.94182120610193021</v>
      </c>
      <c r="AB146" s="90">
        <f t="shared" si="84"/>
        <v>0.99177733628037412</v>
      </c>
      <c r="AC146" s="90">
        <f t="shared" si="84"/>
        <v>0.99428821543529144</v>
      </c>
      <c r="AD146" s="90">
        <f t="shared" si="84"/>
        <v>0.99759790125117143</v>
      </c>
      <c r="AE146" s="90">
        <f t="shared" si="84"/>
        <v>0.99960546154436014</v>
      </c>
      <c r="AF146" s="90">
        <f t="shared" si="84"/>
        <v>1</v>
      </c>
      <c r="AG146" s="90">
        <f t="shared" si="84"/>
        <v>0.99802726250505724</v>
      </c>
      <c r="AH146" s="90">
        <f t="shared" si="84"/>
        <v>0.99842839032863528</v>
      </c>
      <c r="AI146" s="90">
        <f t="shared" si="84"/>
        <v>0.99607286337761924</v>
      </c>
      <c r="AJ146" s="90">
        <f t="shared" si="84"/>
        <v>1.0010397892889964</v>
      </c>
      <c r="AK146" s="90">
        <f t="shared" si="84"/>
        <v>1.0101917588918163</v>
      </c>
      <c r="AL146" s="90">
        <f t="shared" si="84"/>
        <v>1.0191382004344889</v>
      </c>
      <c r="AN146" s="90">
        <f t="shared" si="74"/>
        <v>1.0012997366112455</v>
      </c>
    </row>
    <row r="147" spans="3:40" ht="18" customHeight="1">
      <c r="C147" s="90" t="s">
        <v>189</v>
      </c>
      <c r="D147" t="s">
        <v>468</v>
      </c>
      <c r="E147" s="90" t="str">
        <f t="shared" si="71"/>
        <v>EE</v>
      </c>
      <c r="F147" s="90">
        <v>1</v>
      </c>
      <c r="G147" s="90" t="e">
        <f t="shared" ref="G147:Z147" si="85">1+(G113-$AF113)/$AF113</f>
        <v>#VALUE!</v>
      </c>
      <c r="H147" s="90" t="e">
        <f t="shared" si="85"/>
        <v>#VALUE!</v>
      </c>
      <c r="I147" s="90" t="e">
        <f t="shared" si="85"/>
        <v>#VALUE!</v>
      </c>
      <c r="J147" s="90" t="e">
        <f t="shared" si="85"/>
        <v>#VALUE!</v>
      </c>
      <c r="K147" s="90">
        <f t="shared" si="85"/>
        <v>0.78213126543092537</v>
      </c>
      <c r="L147" s="90">
        <f t="shared" si="85"/>
        <v>0.79941922726941517</v>
      </c>
      <c r="M147" s="90">
        <f t="shared" si="85"/>
        <v>0.81472816212031085</v>
      </c>
      <c r="N147" s="90">
        <f t="shared" si="85"/>
        <v>0.82643746120868355</v>
      </c>
      <c r="O147" s="90">
        <f t="shared" si="85"/>
        <v>0.83599963167430469</v>
      </c>
      <c r="P147" s="90">
        <f t="shared" si="85"/>
        <v>0.84496566104675896</v>
      </c>
      <c r="Q147" s="90">
        <f t="shared" si="85"/>
        <v>0.84646349074002925</v>
      </c>
      <c r="R147" s="90">
        <f t="shared" si="85"/>
        <v>0.85158140801094928</v>
      </c>
      <c r="S147" s="90">
        <f t="shared" si="85"/>
        <v>0.85708322783533109</v>
      </c>
      <c r="T147" s="90">
        <f t="shared" si="85"/>
        <v>0.86390793071882355</v>
      </c>
      <c r="U147" s="90">
        <f t="shared" si="85"/>
        <v>0.87284729533454086</v>
      </c>
      <c r="V147" s="90">
        <f t="shared" si="85"/>
        <v>0.88227299820290883</v>
      </c>
      <c r="W147" s="90">
        <f t="shared" si="85"/>
        <v>0.89320205999319535</v>
      </c>
      <c r="X147" s="90">
        <f t="shared" si="85"/>
        <v>0.90490830657254717</v>
      </c>
      <c r="Y147" s="90">
        <f t="shared" si="85"/>
        <v>0.91816718318783375</v>
      </c>
      <c r="Z147" s="90">
        <f t="shared" si="85"/>
        <v>0.92883630979905241</v>
      </c>
      <c r="AA147" s="90">
        <f t="shared" ref="AA147:AL147" si="86">1+(AA113-$AF113)/$AF113</f>
        <v>0.9358237725300349</v>
      </c>
      <c r="AB147" s="90">
        <f t="shared" si="86"/>
        <v>0.93978878418906098</v>
      </c>
      <c r="AC147" s="90">
        <f t="shared" si="86"/>
        <v>0.94384309183987858</v>
      </c>
      <c r="AD147" s="90">
        <f t="shared" si="86"/>
        <v>0.95893935717681145</v>
      </c>
      <c r="AE147" s="90">
        <f t="shared" si="86"/>
        <v>0.98488577121023635</v>
      </c>
      <c r="AF147" s="90">
        <f t="shared" si="86"/>
        <v>1</v>
      </c>
      <c r="AG147" s="90">
        <f t="shared" si="86"/>
        <v>1.0126744764021014</v>
      </c>
      <c r="AH147" s="90">
        <f t="shared" si="86"/>
        <v>1.0363430183082418</v>
      </c>
      <c r="AI147" s="90">
        <f t="shared" si="86"/>
        <v>1.0296634426669373</v>
      </c>
      <c r="AJ147" s="90">
        <f t="shared" si="86"/>
        <v>1.0554627609591904</v>
      </c>
      <c r="AK147" s="90">
        <f t="shared" si="86"/>
        <v>1.0691444609936984</v>
      </c>
      <c r="AL147" s="90">
        <f t="shared" si="86"/>
        <v>1.0777958065219349</v>
      </c>
      <c r="AN147" s="90">
        <f t="shared" si="74"/>
        <v>1.069328451198988</v>
      </c>
    </row>
    <row r="148" spans="3:40" ht="18" customHeight="1">
      <c r="C148" s="90" t="s">
        <v>190</v>
      </c>
      <c r="D148" t="s">
        <v>468</v>
      </c>
      <c r="E148" s="90" t="str">
        <f t="shared" si="71"/>
        <v>FI</v>
      </c>
      <c r="F148" s="90">
        <v>1</v>
      </c>
      <c r="G148" s="90" t="e">
        <f t="shared" ref="G148:Z148" si="87">1+(G114-$AF114)/$AF114</f>
        <v>#VALUE!</v>
      </c>
      <c r="H148" s="90" t="e">
        <f t="shared" si="87"/>
        <v>#VALUE!</v>
      </c>
      <c r="I148" s="90" t="e">
        <f t="shared" si="87"/>
        <v>#VALUE!</v>
      </c>
      <c r="J148" s="90" t="e">
        <f t="shared" si="87"/>
        <v>#VALUE!</v>
      </c>
      <c r="K148" s="90" t="e">
        <f t="shared" si="87"/>
        <v>#VALUE!</v>
      </c>
      <c r="L148" s="90">
        <f t="shared" si="87"/>
        <v>0.80852292579661644</v>
      </c>
      <c r="M148" s="90">
        <f t="shared" si="87"/>
        <v>0.81373161721811749</v>
      </c>
      <c r="N148" s="90">
        <f t="shared" si="87"/>
        <v>0.83120762334462528</v>
      </c>
      <c r="O148" s="90">
        <f t="shared" si="87"/>
        <v>0.84044067574536752</v>
      </c>
      <c r="P148" s="90">
        <f t="shared" si="87"/>
        <v>0.85584803986825653</v>
      </c>
      <c r="Q148" s="90">
        <f t="shared" si="87"/>
        <v>0.85857773685946737</v>
      </c>
      <c r="R148" s="90">
        <f t="shared" si="87"/>
        <v>0.87134702865363634</v>
      </c>
      <c r="S148" s="90">
        <f t="shared" si="87"/>
        <v>0.8784968154673678</v>
      </c>
      <c r="T148" s="90">
        <f t="shared" si="87"/>
        <v>0.88838085388435228</v>
      </c>
      <c r="U148" s="90">
        <f t="shared" si="87"/>
        <v>0.8986092973073867</v>
      </c>
      <c r="V148" s="90">
        <f t="shared" si="87"/>
        <v>0.91915523796635046</v>
      </c>
      <c r="W148" s="90">
        <f t="shared" si="87"/>
        <v>0.93027926127159688</v>
      </c>
      <c r="X148" s="90">
        <f t="shared" si="87"/>
        <v>0.93553010078573684</v>
      </c>
      <c r="Y148" s="90">
        <f t="shared" si="87"/>
        <v>0.94383640535207824</v>
      </c>
      <c r="Z148" s="90">
        <f t="shared" si="87"/>
        <v>0.94875616382860017</v>
      </c>
      <c r="AA148" s="90">
        <f t="shared" ref="AA148:AL148" si="88">1+(AA114-$AF114)/$AF114</f>
        <v>0.94831536834171992</v>
      </c>
      <c r="AB148" s="90">
        <f t="shared" si="88"/>
        <v>0.95652094805836119</v>
      </c>
      <c r="AC148" s="90">
        <f t="shared" si="88"/>
        <v>0.96515117412895834</v>
      </c>
      <c r="AD148" s="90">
        <f t="shared" si="88"/>
        <v>0.97309006383885344</v>
      </c>
      <c r="AE148" s="90">
        <f t="shared" si="88"/>
        <v>0.991202347624772</v>
      </c>
      <c r="AF148" s="90">
        <f t="shared" si="88"/>
        <v>1</v>
      </c>
      <c r="AG148" s="90">
        <f t="shared" si="88"/>
        <v>1.0077762664368255</v>
      </c>
      <c r="AH148" s="90">
        <f t="shared" si="88"/>
        <v>1.0165087349105135</v>
      </c>
      <c r="AI148" s="90">
        <f t="shared" si="88"/>
        <v>1.0273067178163309</v>
      </c>
      <c r="AJ148" s="90">
        <f t="shared" si="88"/>
        <v>1.0399418750024176</v>
      </c>
      <c r="AK148" s="90">
        <f t="shared" si="88"/>
        <v>1.0496307649943901</v>
      </c>
      <c r="AL148" s="90">
        <f t="shared" si="88"/>
        <v>1.050793865227768</v>
      </c>
      <c r="AN148" s="90">
        <f t="shared" si="74"/>
        <v>1.0499273437530221</v>
      </c>
    </row>
    <row r="149" spans="3:40" ht="18" customHeight="1">
      <c r="C149" s="90" t="s">
        <v>73</v>
      </c>
      <c r="D149" t="s">
        <v>468</v>
      </c>
      <c r="E149" s="90" t="str">
        <f t="shared" si="71"/>
        <v>FR</v>
      </c>
      <c r="F149" s="90">
        <v>1</v>
      </c>
      <c r="G149" s="90" t="e">
        <f t="shared" ref="G149:Z149" si="89">1+(G115-$AF115)/$AF115</f>
        <v>#VALUE!</v>
      </c>
      <c r="H149" s="90">
        <f t="shared" si="89"/>
        <v>0.83285749047666191</v>
      </c>
      <c r="I149" s="90">
        <f t="shared" si="89"/>
        <v>0.84187703969129224</v>
      </c>
      <c r="J149" s="90">
        <f t="shared" si="89"/>
        <v>0.8509379804102023</v>
      </c>
      <c r="K149" s="90">
        <f t="shared" si="89"/>
        <v>0.86068167308393029</v>
      </c>
      <c r="L149" s="90">
        <f t="shared" si="89"/>
        <v>0.87108478350271845</v>
      </c>
      <c r="M149" s="90">
        <f t="shared" si="89"/>
        <v>0.88163321924922211</v>
      </c>
      <c r="N149" s="90">
        <f t="shared" si="89"/>
        <v>0.89068638827793001</v>
      </c>
      <c r="O149" s="90">
        <f t="shared" si="89"/>
        <v>0.89977229134207082</v>
      </c>
      <c r="P149" s="90">
        <f t="shared" si="89"/>
        <v>0.90855811203575487</v>
      </c>
      <c r="Q149" s="90">
        <f t="shared" si="89"/>
        <v>0.91756897878483401</v>
      </c>
      <c r="R149" s="90">
        <f t="shared" si="89"/>
        <v>0.92633458097221544</v>
      </c>
      <c r="S149" s="90">
        <f t="shared" si="89"/>
        <v>0.93657767340959452</v>
      </c>
      <c r="T149" s="90">
        <f t="shared" si="89"/>
        <v>0.9468023126053533</v>
      </c>
      <c r="U149" s="90">
        <f t="shared" si="89"/>
        <v>0.95671022472485112</v>
      </c>
      <c r="V149" s="90">
        <f t="shared" si="89"/>
        <v>0.96568392594049612</v>
      </c>
      <c r="W149" s="90">
        <f t="shared" si="89"/>
        <v>0.97425932719495045</v>
      </c>
      <c r="X149" s="90">
        <f t="shared" si="89"/>
        <v>0.9789092888771691</v>
      </c>
      <c r="Y149" s="90">
        <f t="shared" si="89"/>
        <v>0.98277582863246937</v>
      </c>
      <c r="Z149" s="90">
        <f t="shared" si="89"/>
        <v>0.98621671627262542</v>
      </c>
      <c r="AA149" s="90">
        <f t="shared" ref="AA149:AL149" si="90">1+(AA115-$AF115)/$AF115</f>
        <v>0.98958590199620511</v>
      </c>
      <c r="AB149" s="90">
        <f t="shared" si="90"/>
        <v>0.99276687770880045</v>
      </c>
      <c r="AC149" s="90">
        <f t="shared" si="90"/>
        <v>0.99528412148417</v>
      </c>
      <c r="AD149" s="90">
        <f t="shared" si="90"/>
        <v>0.99799362398062286</v>
      </c>
      <c r="AE149" s="90">
        <f t="shared" si="90"/>
        <v>0.99703380847734036</v>
      </c>
      <c r="AF149" s="90">
        <f t="shared" si="90"/>
        <v>1</v>
      </c>
      <c r="AG149" s="90">
        <f t="shared" si="90"/>
        <v>1.0014189219048626</v>
      </c>
      <c r="AH149" s="90">
        <f t="shared" si="90"/>
        <v>1.0028516760292558</v>
      </c>
      <c r="AI149" s="90">
        <f t="shared" si="90"/>
        <v>1.0145864047693036</v>
      </c>
      <c r="AJ149" s="90">
        <f t="shared" si="90"/>
        <v>1.0215853802673882</v>
      </c>
      <c r="AK149" s="90">
        <f t="shared" si="90"/>
        <v>1.02856841655966</v>
      </c>
      <c r="AL149" s="90">
        <f t="shared" si="90"/>
        <v>1.0369074588860863</v>
      </c>
      <c r="AN149" s="90">
        <f t="shared" si="74"/>
        <v>1.0269817253342353</v>
      </c>
    </row>
    <row r="150" spans="3:40" ht="18" customHeight="1">
      <c r="C150" s="90" t="s">
        <v>74</v>
      </c>
      <c r="D150" t="s">
        <v>468</v>
      </c>
      <c r="E150" s="90" t="str">
        <f t="shared" si="71"/>
        <v>DE</v>
      </c>
      <c r="F150" s="90">
        <v>1</v>
      </c>
      <c r="G150" s="90">
        <f t="shared" ref="G150:Z150" si="91">1+(G116-$AF116)/$AF116</f>
        <v>0.94614840338124717</v>
      </c>
      <c r="H150" s="90">
        <f t="shared" si="91"/>
        <v>0.75240681770329443</v>
      </c>
      <c r="I150" s="90">
        <f t="shared" si="91"/>
        <v>0.75659979039775094</v>
      </c>
      <c r="J150" s="90">
        <f t="shared" si="91"/>
        <v>0.76057911733206351</v>
      </c>
      <c r="K150" s="90">
        <f t="shared" si="91"/>
        <v>0.77660796833910695</v>
      </c>
      <c r="L150" s="90">
        <f t="shared" si="91"/>
        <v>0.78841020973579012</v>
      </c>
      <c r="M150" s="90">
        <f t="shared" si="91"/>
        <v>0.79843384650484373</v>
      </c>
      <c r="N150" s="90">
        <f t="shared" si="91"/>
        <v>0.80968479654431302</v>
      </c>
      <c r="O150" s="90">
        <f t="shared" si="91"/>
        <v>0.82165717481878953</v>
      </c>
      <c r="P150" s="90">
        <f t="shared" si="91"/>
        <v>0.83479618923948262</v>
      </c>
      <c r="Q150" s="90">
        <f t="shared" si="91"/>
        <v>0.84526423749903024</v>
      </c>
      <c r="R150" s="90">
        <f t="shared" si="91"/>
        <v>0.85286542945713506</v>
      </c>
      <c r="S150" s="90">
        <f t="shared" si="91"/>
        <v>0.85836094769764315</v>
      </c>
      <c r="T150" s="90">
        <f t="shared" si="91"/>
        <v>0.86515907419580018</v>
      </c>
      <c r="U150" s="90">
        <f t="shared" si="91"/>
        <v>0.87317909815931194</v>
      </c>
      <c r="V150" s="90">
        <f t="shared" si="91"/>
        <v>0.87977709047364261</v>
      </c>
      <c r="W150" s="90">
        <f t="shared" si="91"/>
        <v>0.88801147691828375</v>
      </c>
      <c r="X150" s="90">
        <f t="shared" si="91"/>
        <v>0.8950825645421</v>
      </c>
      <c r="Y150" s="90">
        <f t="shared" si="91"/>
        <v>0.9003213564230238</v>
      </c>
      <c r="Z150" s="90">
        <f t="shared" si="91"/>
        <v>0.90761574025470659</v>
      </c>
      <c r="AA150" s="90">
        <f t="shared" ref="AA150:AL150" si="92">1+(AA116-$AF116)/$AF116</f>
        <v>0.97971601127777852</v>
      </c>
      <c r="AB150" s="90">
        <f t="shared" si="92"/>
        <v>0.9868096251579096</v>
      </c>
      <c r="AC150" s="90">
        <f t="shared" si="92"/>
        <v>0.9908406639385362</v>
      </c>
      <c r="AD150" s="90">
        <f t="shared" si="92"/>
        <v>0.99412206341051113</v>
      </c>
      <c r="AE150" s="90">
        <f t="shared" si="92"/>
        <v>0.99768284513791772</v>
      </c>
      <c r="AF150" s="90">
        <f t="shared" si="92"/>
        <v>1</v>
      </c>
      <c r="AG150" s="90">
        <f t="shared" si="92"/>
        <v>0.99531129781198835</v>
      </c>
      <c r="AH150" s="90">
        <f t="shared" si="92"/>
        <v>0.99797376523801429</v>
      </c>
      <c r="AI150" s="90">
        <f t="shared" si="92"/>
        <v>1.0020290356541104</v>
      </c>
      <c r="AJ150" s="90">
        <f t="shared" si="92"/>
        <v>1.0068774397612166</v>
      </c>
      <c r="AK150" s="90">
        <f>1+(AK116-$AF116)/$AF116</f>
        <v>1.0129416445543351</v>
      </c>
      <c r="AL150" s="90">
        <f t="shared" si="92"/>
        <v>1.0205146375563885</v>
      </c>
      <c r="AN150" s="90">
        <f t="shared" si="74"/>
        <v>1.0085967997015208</v>
      </c>
    </row>
    <row r="151" spans="3:40" ht="18" customHeight="1">
      <c r="C151" s="90" t="s">
        <v>191</v>
      </c>
      <c r="D151" t="s">
        <v>468</v>
      </c>
      <c r="E151" s="90" t="str">
        <f t="shared" si="71"/>
        <v>GR</v>
      </c>
      <c r="F151" s="90">
        <v>1</v>
      </c>
      <c r="G151" s="90">
        <f t="shared" ref="G151:Z151" si="93">1+(G117-$AF117)/$AF117</f>
        <v>0.88307031658216439</v>
      </c>
      <c r="H151" s="90">
        <f t="shared" si="93"/>
        <v>0.87143816475189306</v>
      </c>
      <c r="I151" s="90">
        <f t="shared" si="93"/>
        <v>0.86516901338495167</v>
      </c>
      <c r="J151" s="90">
        <f t="shared" si="93"/>
        <v>0.86180759509236604</v>
      </c>
      <c r="K151" s="90">
        <f t="shared" si="93"/>
        <v>0.85915528766629223</v>
      </c>
      <c r="L151" s="90">
        <f t="shared" si="93"/>
        <v>0.85784367761756208</v>
      </c>
      <c r="M151" s="90">
        <f t="shared" si="93"/>
        <v>0.85630773785836012</v>
      </c>
      <c r="N151" s="90">
        <f t="shared" si="93"/>
        <v>0.85597725316863338</v>
      </c>
      <c r="O151" s="90">
        <f t="shared" si="93"/>
        <v>0.85380505618953217</v>
      </c>
      <c r="P151" s="90">
        <f t="shared" si="93"/>
        <v>0.85267735724944926</v>
      </c>
      <c r="Q151" s="90">
        <f t="shared" si="93"/>
        <v>0.89678208522330183</v>
      </c>
      <c r="R151" s="90">
        <f t="shared" si="93"/>
        <v>0.90890442921033021</v>
      </c>
      <c r="S151" s="90">
        <f t="shared" si="93"/>
        <v>0.92476363902464753</v>
      </c>
      <c r="T151" s="90">
        <f t="shared" si="93"/>
        <v>0.93168774768404083</v>
      </c>
      <c r="U151" s="90">
        <f t="shared" si="93"/>
        <v>0.95403672430016928</v>
      </c>
      <c r="V151" s="90">
        <f t="shared" si="93"/>
        <v>0.95836621710488867</v>
      </c>
      <c r="W151" s="90">
        <f t="shared" si="93"/>
        <v>0.96223382741751362</v>
      </c>
      <c r="X151" s="90">
        <f t="shared" si="93"/>
        <v>0.96405862400816911</v>
      </c>
      <c r="Y151" s="90">
        <f t="shared" si="93"/>
        <v>0.96526574095917683</v>
      </c>
      <c r="Z151" s="90">
        <f t="shared" si="93"/>
        <v>0.96569933136950015</v>
      </c>
      <c r="AA151" s="90">
        <f t="shared" ref="AA151:AL151" si="94">1+(AA117-$AF117)/$AF117</f>
        <v>0.96648933545314497</v>
      </c>
      <c r="AB151" s="90">
        <f t="shared" si="94"/>
        <v>0.96882433983811711</v>
      </c>
      <c r="AC151" s="90">
        <f t="shared" si="94"/>
        <v>0.974868296294498</v>
      </c>
      <c r="AD151" s="90">
        <f t="shared" si="94"/>
        <v>0.98395613269734272</v>
      </c>
      <c r="AE151" s="90">
        <f t="shared" si="94"/>
        <v>0.99231622993206037</v>
      </c>
      <c r="AF151" s="90">
        <f t="shared" si="94"/>
        <v>1</v>
      </c>
      <c r="AG151" s="90">
        <f t="shared" si="94"/>
        <v>1.0082927084260687</v>
      </c>
      <c r="AH151" s="90">
        <f t="shared" si="94"/>
        <v>1.0113154511162303</v>
      </c>
      <c r="AI151" s="90">
        <f t="shared" si="94"/>
        <v>1.0158907325233724</v>
      </c>
      <c r="AJ151" s="90">
        <f t="shared" si="94"/>
        <v>1.0201108023729923</v>
      </c>
      <c r="AK151" s="90">
        <f t="shared" si="94"/>
        <v>1.0236944252839109</v>
      </c>
      <c r="AL151" s="90" t="e">
        <f t="shared" si="94"/>
        <v>#VALUE!</v>
      </c>
      <c r="AN151" s="90">
        <f t="shared" si="74"/>
        <v>1.0251385029662403</v>
      </c>
    </row>
    <row r="152" spans="3:40" ht="18" customHeight="1">
      <c r="C152" s="90" t="s">
        <v>192</v>
      </c>
      <c r="D152" t="s">
        <v>468</v>
      </c>
      <c r="E152" s="90" t="str">
        <f t="shared" si="71"/>
        <v>HU</v>
      </c>
      <c r="F152" s="90">
        <v>1</v>
      </c>
      <c r="G152" s="90" t="e">
        <f t="shared" ref="G152:Z152" si="95">1+(G118-$AF118)/$AF118</f>
        <v>#VALUE!</v>
      </c>
      <c r="H152" s="90">
        <f t="shared" si="95"/>
        <v>0.8495628349366029</v>
      </c>
      <c r="I152" s="90">
        <f t="shared" si="95"/>
        <v>0.8551298263558984</v>
      </c>
      <c r="J152" s="90">
        <f t="shared" si="95"/>
        <v>0.8614696747786601</v>
      </c>
      <c r="K152" s="90">
        <f t="shared" si="95"/>
        <v>0.86837732642911136</v>
      </c>
      <c r="L152" s="90">
        <f t="shared" si="95"/>
        <v>0.87517826885812666</v>
      </c>
      <c r="M152" s="90">
        <f t="shared" si="95"/>
        <v>0.8824329695859443</v>
      </c>
      <c r="N152" s="90">
        <f t="shared" si="95"/>
        <v>0.88470549434051904</v>
      </c>
      <c r="O152" s="90">
        <f t="shared" si="95"/>
        <v>0.88710698710137692</v>
      </c>
      <c r="P152" s="90">
        <f t="shared" si="95"/>
        <v>0.88992080839120802</v>
      </c>
      <c r="Q152" s="90">
        <f t="shared" si="95"/>
        <v>0.86937688265219848</v>
      </c>
      <c r="R152" s="90">
        <f t="shared" si="95"/>
        <v>0.86932869770933641</v>
      </c>
      <c r="S152" s="90">
        <f t="shared" si="95"/>
        <v>0.89569133777994259</v>
      </c>
      <c r="T152" s="90">
        <f t="shared" si="95"/>
        <v>0.93514769984558532</v>
      </c>
      <c r="U152" s="90">
        <f t="shared" si="95"/>
        <v>0.95073414125706979</v>
      </c>
      <c r="V152" s="90">
        <f t="shared" si="95"/>
        <v>0.96553937411094992</v>
      </c>
      <c r="W152" s="90">
        <f t="shared" si="95"/>
        <v>0.96681125729316553</v>
      </c>
      <c r="X152" s="90">
        <f t="shared" si="95"/>
        <v>0.9670743048279391</v>
      </c>
      <c r="Y152" s="90">
        <f t="shared" si="95"/>
        <v>0.96808650604263879</v>
      </c>
      <c r="Z152" s="90">
        <f t="shared" si="95"/>
        <v>0.96873812966326844</v>
      </c>
      <c r="AA152" s="90">
        <f t="shared" ref="AA152:AL152" si="96">1+(AA118-$AF118)/$AF118</f>
        <v>0.96960701136799443</v>
      </c>
      <c r="AB152" s="90">
        <f t="shared" si="96"/>
        <v>0.97164026485241162</v>
      </c>
      <c r="AC152" s="90">
        <f t="shared" si="96"/>
        <v>0.97316316729953412</v>
      </c>
      <c r="AD152" s="90">
        <f t="shared" si="96"/>
        <v>0.97193564855223002</v>
      </c>
      <c r="AE152" s="90">
        <f t="shared" si="96"/>
        <v>0.98397402963985725</v>
      </c>
      <c r="AF152" s="90">
        <f t="shared" si="96"/>
        <v>1</v>
      </c>
      <c r="AG152" s="90">
        <f t="shared" si="96"/>
        <v>1.0211789956817998</v>
      </c>
      <c r="AH152" s="90">
        <f t="shared" si="96"/>
        <v>1.0262049054381988</v>
      </c>
      <c r="AI152" s="90">
        <f t="shared" si="96"/>
        <v>1.0311474668428031</v>
      </c>
      <c r="AJ152" s="90">
        <f t="shared" si="96"/>
        <v>1.0354694206578743</v>
      </c>
      <c r="AK152" s="90">
        <f t="shared" si="96"/>
        <v>1.0527593111026801</v>
      </c>
      <c r="AL152" s="90" t="e">
        <f t="shared" si="96"/>
        <v>#VALUE!</v>
      </c>
      <c r="AN152" s="90">
        <f t="shared" si="74"/>
        <v>1.0443367758223427</v>
      </c>
    </row>
    <row r="153" spans="3:40" ht="18" customHeight="1">
      <c r="C153" s="90" t="s">
        <v>193</v>
      </c>
      <c r="D153" t="s">
        <v>468</v>
      </c>
      <c r="E153" s="90" t="str">
        <f t="shared" si="71"/>
        <v>IE</v>
      </c>
      <c r="F153" s="90">
        <v>1</v>
      </c>
      <c r="G153" s="90" t="e">
        <f t="shared" ref="G153:Z153" si="97">1+(G119-$AF119)/$AF119</f>
        <v>#VALUE!</v>
      </c>
      <c r="H153" s="90" t="e">
        <f t="shared" si="97"/>
        <v>#VALUE!</v>
      </c>
      <c r="I153" s="90" t="e">
        <f t="shared" si="97"/>
        <v>#VALUE!</v>
      </c>
      <c r="J153" s="90" t="e">
        <f t="shared" si="97"/>
        <v>#VALUE!</v>
      </c>
      <c r="K153" s="90" t="e">
        <f t="shared" si="97"/>
        <v>#VALUE!</v>
      </c>
      <c r="L153" s="90">
        <f t="shared" si="97"/>
        <v>0.69142054466956193</v>
      </c>
      <c r="M153" s="90">
        <f t="shared" si="97"/>
        <v>0.7013040396716772</v>
      </c>
      <c r="N153" s="90">
        <f t="shared" si="97"/>
        <v>0.71509961870475802</v>
      </c>
      <c r="O153" s="90">
        <f t="shared" si="97"/>
        <v>0.72884997542959218</v>
      </c>
      <c r="P153" s="90">
        <f t="shared" si="97"/>
        <v>0.74327797740717072</v>
      </c>
      <c r="Q153" s="90">
        <f t="shared" si="97"/>
        <v>0.75672383261554954</v>
      </c>
      <c r="R153" s="90">
        <f t="shared" si="97"/>
        <v>0.76846207004508282</v>
      </c>
      <c r="S153" s="90">
        <f t="shared" si="97"/>
        <v>0.76687628514996597</v>
      </c>
      <c r="T153" s="90">
        <f t="shared" si="97"/>
        <v>0.79373907161492041</v>
      </c>
      <c r="U153" s="90">
        <f t="shared" si="97"/>
        <v>0.81948603016234534</v>
      </c>
      <c r="V153" s="90">
        <f t="shared" si="97"/>
        <v>0.84123950258832525</v>
      </c>
      <c r="W153" s="90">
        <f t="shared" si="97"/>
        <v>0.86040545027973758</v>
      </c>
      <c r="X153" s="90">
        <f t="shared" si="97"/>
        <v>0.87268080647463775</v>
      </c>
      <c r="Y153" s="90">
        <f t="shared" si="97"/>
        <v>0.8889533412654258</v>
      </c>
      <c r="Z153" s="90">
        <f t="shared" si="97"/>
        <v>0.91586777266405039</v>
      </c>
      <c r="AA153" s="90">
        <f t="shared" ref="AA153:AL153" si="98">1+(AA119-$AF119)/$AF119</f>
        <v>0.94980576771614478</v>
      </c>
      <c r="AB153" s="90">
        <f t="shared" si="98"/>
        <v>0.98499768032459245</v>
      </c>
      <c r="AC153" s="90">
        <f t="shared" si="98"/>
        <v>0.99058632728720297</v>
      </c>
      <c r="AD153" s="90">
        <f t="shared" si="98"/>
        <v>0.99568654305689175</v>
      </c>
      <c r="AE153" s="90">
        <f t="shared" si="98"/>
        <v>0.99911632701539133</v>
      </c>
      <c r="AF153" s="90">
        <f t="shared" si="98"/>
        <v>1</v>
      </c>
      <c r="AG153" s="90">
        <f t="shared" si="98"/>
        <v>0.99900159292738655</v>
      </c>
      <c r="AH153" s="90">
        <f t="shared" si="98"/>
        <v>0.99688668059626073</v>
      </c>
      <c r="AI153" s="90">
        <f t="shared" si="98"/>
        <v>0.99815768703564511</v>
      </c>
      <c r="AJ153" s="90">
        <f t="shared" si="98"/>
        <v>0.99942599090784145</v>
      </c>
      <c r="AK153" s="90">
        <f t="shared" si="98"/>
        <v>1.0013217896149276</v>
      </c>
      <c r="AL153" s="90">
        <f t="shared" si="98"/>
        <v>1.0045335253100323</v>
      </c>
      <c r="AN153" s="90">
        <f t="shared" si="74"/>
        <v>0.99928248863480185</v>
      </c>
    </row>
    <row r="154" spans="3:40" ht="18" customHeight="1">
      <c r="C154" s="90" t="s">
        <v>75</v>
      </c>
      <c r="D154" t="s">
        <v>468</v>
      </c>
      <c r="E154" s="90" t="str">
        <f t="shared" si="71"/>
        <v>IT</v>
      </c>
      <c r="F154" s="90">
        <v>1</v>
      </c>
      <c r="G154" s="90">
        <f t="shared" ref="G154:Z154" si="99">1+(G120-$AF120)/$AF120</f>
        <v>0.83302909183156737</v>
      </c>
      <c r="H154" s="90">
        <f t="shared" si="99"/>
        <v>0.84317724931038496</v>
      </c>
      <c r="I154" s="90">
        <f t="shared" si="99"/>
        <v>0.86002543523200492</v>
      </c>
      <c r="J154" s="90">
        <f t="shared" si="99"/>
        <v>0.87114250106031998</v>
      </c>
      <c r="K154" s="90">
        <f t="shared" si="99"/>
        <v>0.88168714255312253</v>
      </c>
      <c r="L154" s="90">
        <f t="shared" si="99"/>
        <v>0.89186746070022493</v>
      </c>
      <c r="M154" s="90">
        <f t="shared" si="99"/>
        <v>0.90204275141264556</v>
      </c>
      <c r="N154" s="90">
        <f t="shared" si="99"/>
        <v>0.9102076493025294</v>
      </c>
      <c r="O154" s="90">
        <f t="shared" si="99"/>
        <v>0.9176496918283199</v>
      </c>
      <c r="P154" s="90">
        <f t="shared" si="99"/>
        <v>0.92702015205843802</v>
      </c>
      <c r="Q154" s="90">
        <f t="shared" si="99"/>
        <v>0.93275876427216475</v>
      </c>
      <c r="R154" s="90">
        <f t="shared" si="99"/>
        <v>0.94118390193444168</v>
      </c>
      <c r="S154" s="90">
        <f t="shared" si="99"/>
        <v>0.95235410265943932</v>
      </c>
      <c r="T154" s="90">
        <f t="shared" si="99"/>
        <v>0.96271251270001124</v>
      </c>
      <c r="U154" s="90">
        <f t="shared" si="99"/>
        <v>0.97129268204208929</v>
      </c>
      <c r="V154" s="90">
        <f t="shared" si="99"/>
        <v>0.9750963817867121</v>
      </c>
      <c r="W154" s="90">
        <f t="shared" si="99"/>
        <v>0.98042327900156134</v>
      </c>
      <c r="X154" s="90">
        <f t="shared" si="99"/>
        <v>0.99037588903091223</v>
      </c>
      <c r="Y154" s="90">
        <f t="shared" si="99"/>
        <v>0.99399078149132036</v>
      </c>
      <c r="Z154" s="90">
        <f t="shared" si="99"/>
        <v>0.99677145783961585</v>
      </c>
      <c r="AA154" s="90">
        <f t="shared" ref="AA154:AL154" si="100">1+(AA120-$AF120)/$AF120</f>
        <v>1.0005722809667776</v>
      </c>
      <c r="AB154" s="90">
        <f t="shared" si="100"/>
        <v>0.99850219584030098</v>
      </c>
      <c r="AC154" s="90">
        <f t="shared" si="100"/>
        <v>1.0191589742020235</v>
      </c>
      <c r="AD154" s="90">
        <f t="shared" si="100"/>
        <v>1.0159662316051479</v>
      </c>
      <c r="AE154" s="90">
        <f t="shared" si="100"/>
        <v>0.99967871917770879</v>
      </c>
      <c r="AF154" s="90">
        <f t="shared" si="100"/>
        <v>1</v>
      </c>
      <c r="AG154" s="90">
        <f t="shared" si="100"/>
        <v>1.004961715361621</v>
      </c>
      <c r="AH154" s="90">
        <f t="shared" si="100"/>
        <v>1.0076438386850652</v>
      </c>
      <c r="AI154" s="90">
        <f t="shared" si="100"/>
        <v>1.0138949209895673</v>
      </c>
      <c r="AJ154" s="90">
        <f t="shared" si="100"/>
        <v>1.0278679037067833</v>
      </c>
      <c r="AK154" s="90">
        <f t="shared" si="100"/>
        <v>1.0282780614304841</v>
      </c>
      <c r="AL154" s="90">
        <f t="shared" si="100"/>
        <v>1.0342204135373068</v>
      </c>
      <c r="AN154" s="90">
        <f t="shared" si="74"/>
        <v>1.034834879633479</v>
      </c>
    </row>
    <row r="155" spans="3:40" ht="18" customHeight="1">
      <c r="C155" s="90" t="s">
        <v>194</v>
      </c>
      <c r="D155" t="s">
        <v>468</v>
      </c>
      <c r="E155" s="90" t="str">
        <f t="shared" si="71"/>
        <v>LV</v>
      </c>
      <c r="F155" s="90">
        <v>1</v>
      </c>
      <c r="G155" s="90" t="e">
        <f t="shared" ref="G155:Z155" si="101">1+(G121-$AF121)/$AF121</f>
        <v>#VALUE!</v>
      </c>
      <c r="H155" s="90" t="e">
        <f t="shared" si="101"/>
        <v>#VALUE!</v>
      </c>
      <c r="I155" s="90" t="e">
        <f t="shared" si="101"/>
        <v>#VALUE!</v>
      </c>
      <c r="J155" s="90" t="e">
        <f t="shared" si="101"/>
        <v>#VALUE!</v>
      </c>
      <c r="K155" s="90" t="e">
        <f t="shared" si="101"/>
        <v>#VALUE!</v>
      </c>
      <c r="L155" s="90" t="e">
        <f t="shared" si="101"/>
        <v>#VALUE!</v>
      </c>
      <c r="M155" s="90">
        <f t="shared" si="101"/>
        <v>0.66728139090147764</v>
      </c>
      <c r="N155" s="90">
        <f t="shared" si="101"/>
        <v>0.67443165966097651</v>
      </c>
      <c r="O155" s="90">
        <f t="shared" si="101"/>
        <v>0.67952311517885655</v>
      </c>
      <c r="P155" s="90">
        <f t="shared" si="101"/>
        <v>0.68472205790031726</v>
      </c>
      <c r="Q155" s="90">
        <f t="shared" si="101"/>
        <v>0.69144827447169988</v>
      </c>
      <c r="R155" s="90">
        <f t="shared" si="101"/>
        <v>0.70624902853716875</v>
      </c>
      <c r="S155" s="90">
        <f t="shared" si="101"/>
        <v>0.73052354509164497</v>
      </c>
      <c r="T155" s="90">
        <f t="shared" si="101"/>
        <v>0.75492277086878645</v>
      </c>
      <c r="U155" s="90">
        <f t="shared" si="101"/>
        <v>0.79231757795414914</v>
      </c>
      <c r="V155" s="90">
        <f t="shared" si="101"/>
        <v>0.82480180457688634</v>
      </c>
      <c r="W155" s="90">
        <f t="shared" si="101"/>
        <v>0.86586273335667241</v>
      </c>
      <c r="X155" s="90">
        <f t="shared" si="101"/>
        <v>0.85207820777558874</v>
      </c>
      <c r="Y155" s="90">
        <f t="shared" si="101"/>
        <v>0.85544905149495198</v>
      </c>
      <c r="Z155" s="90">
        <f t="shared" si="101"/>
        <v>0.86255015599310059</v>
      </c>
      <c r="AA155" s="90">
        <f t="shared" ref="AA155:AL155" si="102">1+(AA121-$AF121)/$AF121</f>
        <v>0.84756358181663549</v>
      </c>
      <c r="AB155" s="90">
        <f t="shared" si="102"/>
        <v>0.88085459887893891</v>
      </c>
      <c r="AC155" s="90">
        <f t="shared" si="102"/>
        <v>0.91015976972901047</v>
      </c>
      <c r="AD155" s="90">
        <f t="shared" si="102"/>
        <v>0.94218648708759678</v>
      </c>
      <c r="AE155" s="90">
        <f t="shared" si="102"/>
        <v>0.97732434487131281</v>
      </c>
      <c r="AF155" s="90">
        <f t="shared" si="102"/>
        <v>1</v>
      </c>
      <c r="AG155" s="90">
        <f t="shared" si="102"/>
        <v>1.0116756762426815</v>
      </c>
      <c r="AH155" s="90">
        <f t="shared" si="102"/>
        <v>1.024903156839581</v>
      </c>
      <c r="AI155" s="90">
        <f t="shared" si="102"/>
        <v>1.0410249445240174</v>
      </c>
      <c r="AJ155" s="90">
        <f t="shared" si="102"/>
        <v>1.0641836863800462</v>
      </c>
      <c r="AK155" s="90">
        <f t="shared" si="102"/>
        <v>1.0852907372784026</v>
      </c>
      <c r="AL155" s="90">
        <f t="shared" si="102"/>
        <v>1.09379808482355</v>
      </c>
      <c r="AN155" s="90">
        <f t="shared" si="74"/>
        <v>1.0802296079750577</v>
      </c>
    </row>
    <row r="156" spans="3:40" ht="18" customHeight="1">
      <c r="C156" s="90" t="s">
        <v>195</v>
      </c>
      <c r="D156" t="s">
        <v>468</v>
      </c>
      <c r="E156" s="90" t="str">
        <f t="shared" si="71"/>
        <v>LT</v>
      </c>
      <c r="F156" s="90">
        <v>1</v>
      </c>
      <c r="G156" s="90" t="e">
        <f t="shared" ref="G156:Z156" si="103">1+(G122-$AF122)/$AF122</f>
        <v>#VALUE!</v>
      </c>
      <c r="H156" s="90" t="e">
        <f t="shared" si="103"/>
        <v>#VALUE!</v>
      </c>
      <c r="I156" s="90" t="e">
        <f t="shared" si="103"/>
        <v>#VALUE!</v>
      </c>
      <c r="J156" s="90" t="e">
        <f t="shared" si="103"/>
        <v>#VALUE!</v>
      </c>
      <c r="K156" s="90" t="e">
        <f t="shared" si="103"/>
        <v>#VALUE!</v>
      </c>
      <c r="L156" s="90" t="e">
        <f t="shared" si="103"/>
        <v>#VALUE!</v>
      </c>
      <c r="M156" s="90" t="e">
        <f t="shared" si="103"/>
        <v>#VALUE!</v>
      </c>
      <c r="N156" s="90" t="e">
        <f t="shared" si="103"/>
        <v>#VALUE!</v>
      </c>
      <c r="O156" s="90" t="e">
        <f t="shared" si="103"/>
        <v>#VALUE!</v>
      </c>
      <c r="P156" s="90" t="e">
        <f t="shared" si="103"/>
        <v>#VALUE!</v>
      </c>
      <c r="Q156" s="90">
        <f t="shared" si="103"/>
        <v>0.69284160068027512</v>
      </c>
      <c r="R156" s="90">
        <f t="shared" si="103"/>
        <v>0.69684214081916607</v>
      </c>
      <c r="S156" s="90">
        <f t="shared" si="103"/>
        <v>0.70463204297686555</v>
      </c>
      <c r="T156" s="90">
        <f t="shared" si="103"/>
        <v>0.70834349065009949</v>
      </c>
      <c r="U156" s="90">
        <f t="shared" si="103"/>
        <v>0.71176512288165239</v>
      </c>
      <c r="V156" s="90">
        <f t="shared" si="103"/>
        <v>0.72666614382660455</v>
      </c>
      <c r="W156" s="90">
        <f t="shared" si="103"/>
        <v>0.74690737983690425</v>
      </c>
      <c r="X156" s="90">
        <f t="shared" si="103"/>
        <v>0.76327749079526053</v>
      </c>
      <c r="Y156" s="90">
        <f t="shared" si="103"/>
        <v>0.78354716393183188</v>
      </c>
      <c r="Z156" s="90">
        <f t="shared" si="103"/>
        <v>0.85516046964789749</v>
      </c>
      <c r="AA156" s="90">
        <f t="shared" ref="AA156:AL156" si="104">1+(AA122-$AF122)/$AF122</f>
        <v>0.86846437724007908</v>
      </c>
      <c r="AB156" s="90">
        <f t="shared" si="104"/>
        <v>0.91157009776046649</v>
      </c>
      <c r="AC156" s="90">
        <f t="shared" si="104"/>
        <v>0.92949202166210654</v>
      </c>
      <c r="AD156" s="90">
        <f t="shared" si="104"/>
        <v>0.94089484949807223</v>
      </c>
      <c r="AE156" s="90">
        <f t="shared" si="104"/>
        <v>0.98091132878232501</v>
      </c>
      <c r="AF156" s="90">
        <f t="shared" si="104"/>
        <v>1</v>
      </c>
      <c r="AG156" s="90">
        <f t="shared" si="104"/>
        <v>1.0273967517225786</v>
      </c>
      <c r="AH156" s="90">
        <f t="shared" si="104"/>
        <v>1.0759541622094364</v>
      </c>
      <c r="AI156" s="90">
        <f t="shared" si="104"/>
        <v>1.1055885653261392</v>
      </c>
      <c r="AJ156" s="90">
        <f t="shared" si="104"/>
        <v>1.1416853770341973</v>
      </c>
      <c r="AK156" s="90">
        <f t="shared" si="104"/>
        <v>1.160116720482161</v>
      </c>
      <c r="AL156" s="90">
        <f t="shared" si="104"/>
        <v>1.1740393553242001</v>
      </c>
      <c r="AN156" s="90">
        <f t="shared" si="74"/>
        <v>1.1771067212927466</v>
      </c>
    </row>
    <row r="157" spans="3:40" ht="18" customHeight="1">
      <c r="C157" s="90" t="s">
        <v>196</v>
      </c>
      <c r="D157" t="s">
        <v>468</v>
      </c>
      <c r="E157" s="90" t="str">
        <f t="shared" si="71"/>
        <v>LU</v>
      </c>
      <c r="F157" s="90">
        <v>1</v>
      </c>
      <c r="G157" s="90">
        <f t="shared" ref="G157:Z157" si="105">1+(G123-$AF123)/$AF123</f>
        <v>0.37214179649805512</v>
      </c>
      <c r="H157" s="90">
        <f t="shared" si="105"/>
        <v>0.42385447396467557</v>
      </c>
      <c r="I157" s="90">
        <f t="shared" si="105"/>
        <v>0.47096975491087822</v>
      </c>
      <c r="J157" s="90">
        <f t="shared" si="105"/>
        <v>0.52088694720218798</v>
      </c>
      <c r="K157" s="90">
        <f t="shared" si="105"/>
        <v>0.57102942630972953</v>
      </c>
      <c r="L157" s="90">
        <f t="shared" si="105"/>
        <v>0.62178816932871828</v>
      </c>
      <c r="M157" s="90">
        <f t="shared" si="105"/>
        <v>0.67237510302948822</v>
      </c>
      <c r="N157" s="90">
        <f t="shared" si="105"/>
        <v>0.72475019583922562</v>
      </c>
      <c r="O157" s="90">
        <f t="shared" si="105"/>
        <v>0.7786979834135308</v>
      </c>
      <c r="P157" s="90">
        <f t="shared" si="105"/>
        <v>0.83250415844951675</v>
      </c>
      <c r="Q157" s="90">
        <f t="shared" si="105"/>
        <v>0.88515733245488459</v>
      </c>
      <c r="R157" s="90">
        <f t="shared" si="105"/>
        <v>0.94026312738338369</v>
      </c>
      <c r="S157" s="90">
        <f t="shared" si="105"/>
        <v>0.9482531389027925</v>
      </c>
      <c r="T157" s="90">
        <f t="shared" si="105"/>
        <v>0.95813167614425354</v>
      </c>
      <c r="U157" s="90">
        <f t="shared" si="105"/>
        <v>0.96382134518712748</v>
      </c>
      <c r="V157" s="90">
        <f t="shared" si="105"/>
        <v>0.9697953976361543</v>
      </c>
      <c r="W157" s="90">
        <f t="shared" si="105"/>
        <v>0.97267831231066548</v>
      </c>
      <c r="X157" s="90">
        <f t="shared" si="105"/>
        <v>0.97738035483685848</v>
      </c>
      <c r="Y157" s="90">
        <f t="shared" si="105"/>
        <v>0.98127678003061236</v>
      </c>
      <c r="Z157" s="90">
        <f t="shared" si="105"/>
        <v>0.98201266736999682</v>
      </c>
      <c r="AA157" s="90">
        <f t="shared" ref="AA157:AL157" si="106">1+(AA123-$AF123)/$AF123</f>
        <v>0.98457643472061485</v>
      </c>
      <c r="AB157" s="90">
        <f t="shared" si="106"/>
        <v>0.98509419426782152</v>
      </c>
      <c r="AC157" s="90">
        <f t="shared" si="106"/>
        <v>0.98713607100750733</v>
      </c>
      <c r="AD157" s="90">
        <f t="shared" si="106"/>
        <v>0.99000530668926934</v>
      </c>
      <c r="AE157" s="90">
        <f t="shared" si="106"/>
        <v>0.99389977788211559</v>
      </c>
      <c r="AF157" s="90">
        <f t="shared" si="106"/>
        <v>1</v>
      </c>
      <c r="AG157" s="90">
        <f t="shared" si="106"/>
        <v>0.99984084919566174</v>
      </c>
      <c r="AH157" s="90">
        <f t="shared" si="106"/>
        <v>0.99999831742420398</v>
      </c>
      <c r="AI157" s="90">
        <f t="shared" si="106"/>
        <v>1.0075112324496536</v>
      </c>
      <c r="AJ157" s="90">
        <f t="shared" si="106"/>
        <v>1.0098009567071529</v>
      </c>
      <c r="AK157" s="90">
        <f t="shared" si="106"/>
        <v>1.0130111699382196</v>
      </c>
      <c r="AL157" s="90" t="e">
        <f t="shared" si="106"/>
        <v>#VALUE!</v>
      </c>
      <c r="AN157" s="90">
        <f t="shared" si="74"/>
        <v>1.0122511958839411</v>
      </c>
    </row>
    <row r="158" spans="3:40" ht="18" customHeight="1">
      <c r="C158" s="90" t="s">
        <v>197</v>
      </c>
      <c r="D158" t="s">
        <v>468</v>
      </c>
      <c r="E158" s="90" t="str">
        <f t="shared" si="71"/>
        <v>MT</v>
      </c>
      <c r="F158" s="90">
        <v>1</v>
      </c>
      <c r="G158" s="90" t="e">
        <f t="shared" ref="G158:Z158" si="107">1+(G124-$AF124)/$AF124</f>
        <v>#VALUE!</v>
      </c>
      <c r="H158" s="90" t="e">
        <f t="shared" si="107"/>
        <v>#VALUE!</v>
      </c>
      <c r="I158" s="90" t="e">
        <f t="shared" si="107"/>
        <v>#VALUE!</v>
      </c>
      <c r="J158" s="90" t="e">
        <f t="shared" si="107"/>
        <v>#VALUE!</v>
      </c>
      <c r="K158" s="90" t="e">
        <f t="shared" si="107"/>
        <v>#VALUE!</v>
      </c>
      <c r="L158" s="90" t="e">
        <f t="shared" si="107"/>
        <v>#VALUE!</v>
      </c>
      <c r="M158" s="90" t="e">
        <f t="shared" si="107"/>
        <v>#VALUE!</v>
      </c>
      <c r="N158" s="90" t="e">
        <f t="shared" si="107"/>
        <v>#VALUE!</v>
      </c>
      <c r="O158" s="90" t="e">
        <f t="shared" si="107"/>
        <v>#VALUE!</v>
      </c>
      <c r="P158" s="90" t="e">
        <f t="shared" si="107"/>
        <v>#VALUE!</v>
      </c>
      <c r="Q158" s="90" t="e">
        <f t="shared" si="107"/>
        <v>#VALUE!</v>
      </c>
      <c r="R158" s="90" t="e">
        <f t="shared" si="107"/>
        <v>#VALUE!</v>
      </c>
      <c r="S158" s="90" t="e">
        <f t="shared" si="107"/>
        <v>#VALUE!</v>
      </c>
      <c r="T158" s="90" t="e">
        <f t="shared" si="107"/>
        <v>#VALUE!</v>
      </c>
      <c r="U158" s="90" t="e">
        <f t="shared" si="107"/>
        <v>#VALUE!</v>
      </c>
      <c r="V158" s="90" t="e">
        <f t="shared" si="107"/>
        <v>#VALUE!</v>
      </c>
      <c r="W158" s="90" t="e">
        <f t="shared" si="107"/>
        <v>#VALUE!</v>
      </c>
      <c r="X158" s="90" t="e">
        <f t="shared" si="107"/>
        <v>#VALUE!</v>
      </c>
      <c r="Y158" s="90" t="e">
        <f t="shared" si="107"/>
        <v>#VALUE!</v>
      </c>
      <c r="Z158" s="90" t="e">
        <f t="shared" si="107"/>
        <v>#VALUE!</v>
      </c>
      <c r="AA158" s="90" t="e">
        <f t="shared" ref="AA158:AL158" si="108">1+(AA124-$AF124)/$AF124</f>
        <v>#VALUE!</v>
      </c>
      <c r="AB158" s="90" t="e">
        <f t="shared" si="108"/>
        <v>#VALUE!</v>
      </c>
      <c r="AC158" s="90" t="e">
        <f t="shared" si="108"/>
        <v>#VALUE!</v>
      </c>
      <c r="AD158" s="90" t="e">
        <f t="shared" si="108"/>
        <v>#VALUE!</v>
      </c>
      <c r="AE158" s="90" t="e">
        <f t="shared" si="108"/>
        <v>#VALUE!</v>
      </c>
      <c r="AF158" s="96">
        <f t="shared" si="108"/>
        <v>1</v>
      </c>
      <c r="AG158" s="96">
        <f t="shared" si="108"/>
        <v>1.0044538651308519</v>
      </c>
      <c r="AH158" s="90">
        <f t="shared" si="108"/>
        <v>1.0064258291372536</v>
      </c>
      <c r="AI158" s="90">
        <f t="shared" si="108"/>
        <v>1.0197090450153381</v>
      </c>
      <c r="AJ158" s="90">
        <f t="shared" si="108"/>
        <v>1.0341809318241253</v>
      </c>
      <c r="AK158" s="90">
        <f t="shared" si="108"/>
        <v>1.0001931567351603</v>
      </c>
      <c r="AL158" s="90">
        <f t="shared" si="108"/>
        <v>1.0103017006092634</v>
      </c>
      <c r="AN158" s="90">
        <f t="shared" si="74"/>
        <v>1.0427261647801567</v>
      </c>
    </row>
    <row r="159" spans="3:40" ht="18" customHeight="1">
      <c r="C159" s="90" t="s">
        <v>198</v>
      </c>
      <c r="D159" t="s">
        <v>468</v>
      </c>
      <c r="E159" s="90" t="str">
        <f t="shared" si="71"/>
        <v>NL</v>
      </c>
      <c r="F159" s="90">
        <v>1</v>
      </c>
      <c r="G159" s="90">
        <f t="shared" ref="G159:Z159" si="109">1+(G125-$AF125)/$AF125</f>
        <v>0.76763551468769897</v>
      </c>
      <c r="H159" s="90">
        <f t="shared" si="109"/>
        <v>0.77456091906360092</v>
      </c>
      <c r="I159" s="90">
        <f t="shared" si="109"/>
        <v>0.77812808182900706</v>
      </c>
      <c r="J159" s="90">
        <f t="shared" si="109"/>
        <v>0.78393716820209147</v>
      </c>
      <c r="K159" s="90">
        <f t="shared" si="109"/>
        <v>0.7894230737080119</v>
      </c>
      <c r="L159" s="90">
        <f t="shared" si="109"/>
        <v>0.79830199425886295</v>
      </c>
      <c r="M159" s="90">
        <f t="shared" si="109"/>
        <v>0.80738665707368951</v>
      </c>
      <c r="N159" s="90">
        <f t="shared" si="109"/>
        <v>0.81751909273219381</v>
      </c>
      <c r="O159" s="90">
        <f t="shared" si="109"/>
        <v>0.82652525837790725</v>
      </c>
      <c r="P159" s="90">
        <f t="shared" si="109"/>
        <v>0.83243726330605039</v>
      </c>
      <c r="Q159" s="90">
        <f t="shared" si="109"/>
        <v>0.83768105639704937</v>
      </c>
      <c r="R159" s="90">
        <f t="shared" si="109"/>
        <v>0.84050265979641503</v>
      </c>
      <c r="S159" s="90">
        <f t="shared" si="109"/>
        <v>0.84236968431760761</v>
      </c>
      <c r="T159" s="90">
        <f t="shared" si="109"/>
        <v>0.84528896198328185</v>
      </c>
      <c r="U159" s="90">
        <f t="shared" si="109"/>
        <v>0.86301030165521164</v>
      </c>
      <c r="V159" s="90">
        <f t="shared" si="109"/>
        <v>0.88189157526301776</v>
      </c>
      <c r="W159" s="90">
        <f t="shared" si="109"/>
        <v>0.9017725616036929</v>
      </c>
      <c r="X159" s="90">
        <f t="shared" si="109"/>
        <v>0.92502302120781987</v>
      </c>
      <c r="Y159" s="90">
        <f t="shared" si="109"/>
        <v>0.94714252390948117</v>
      </c>
      <c r="Z159" s="90">
        <f t="shared" si="109"/>
        <v>0.96749468819322493</v>
      </c>
      <c r="AA159" s="90">
        <f t="shared" ref="AA159:AL159" si="110">1+(AA125-$AF125)/$AF125</f>
        <v>0.9850923893144492</v>
      </c>
      <c r="AB159" s="90">
        <f t="shared" si="110"/>
        <v>1.0032274470007001</v>
      </c>
      <c r="AC159" s="90">
        <f t="shared" si="110"/>
        <v>0.9771208080178545</v>
      </c>
      <c r="AD159" s="90">
        <f t="shared" si="110"/>
        <v>0.99369449376640007</v>
      </c>
      <c r="AE159" s="90">
        <f t="shared" si="110"/>
        <v>0.99476584542746493</v>
      </c>
      <c r="AF159" s="90">
        <f t="shared" si="110"/>
        <v>1</v>
      </c>
      <c r="AG159" s="90">
        <f t="shared" si="110"/>
        <v>1.0043488089549639</v>
      </c>
      <c r="AH159" s="90">
        <f t="shared" si="110"/>
        <v>1.0058695018797184</v>
      </c>
      <c r="AI159" s="90">
        <f t="shared" si="110"/>
        <v>1.0091669278441722</v>
      </c>
      <c r="AJ159" s="90">
        <f t="shared" si="110"/>
        <v>1.0129339693556731</v>
      </c>
      <c r="AK159" s="90">
        <f t="shared" si="110"/>
        <v>1.0161683801009862</v>
      </c>
      <c r="AL159" s="90">
        <f t="shared" si="110"/>
        <v>1.0213423308380949</v>
      </c>
      <c r="AN159" s="90">
        <f t="shared" si="74"/>
        <v>1.0161674616945915</v>
      </c>
    </row>
    <row r="160" spans="3:40" ht="18" customHeight="1">
      <c r="C160" s="90" t="s">
        <v>76</v>
      </c>
      <c r="D160" t="s">
        <v>468</v>
      </c>
      <c r="E160" s="90" t="str">
        <f t="shared" si="71"/>
        <v>PL</v>
      </c>
      <c r="F160" s="90">
        <v>1</v>
      </c>
      <c r="G160" s="90">
        <f t="shared" ref="G160:Z160" si="111">1+(G126-$AF126)/$AF126</f>
        <v>0.66026930733333289</v>
      </c>
      <c r="H160" s="90">
        <f t="shared" si="111"/>
        <v>0.67112409280195751</v>
      </c>
      <c r="I160" s="90">
        <f t="shared" si="111"/>
        <v>0.68208884048654883</v>
      </c>
      <c r="J160" s="90">
        <f t="shared" si="111"/>
        <v>0.6909875127047358</v>
      </c>
      <c r="K160" s="90">
        <f t="shared" si="111"/>
        <v>0.69908477503307831</v>
      </c>
      <c r="L160" s="90">
        <f t="shared" si="111"/>
        <v>0.70667795012436507</v>
      </c>
      <c r="M160" s="90">
        <f t="shared" si="111"/>
        <v>0.71503712756820281</v>
      </c>
      <c r="N160" s="90">
        <f t="shared" si="111"/>
        <v>0.72398925568298611</v>
      </c>
      <c r="O160" s="90">
        <f t="shared" si="111"/>
        <v>0.73367048118034228</v>
      </c>
      <c r="P160" s="90">
        <f t="shared" si="111"/>
        <v>0.74360846720168539</v>
      </c>
      <c r="Q160" s="90">
        <f t="shared" si="111"/>
        <v>0.76209513888645541</v>
      </c>
      <c r="R160" s="90">
        <f t="shared" si="111"/>
        <v>0.77417399706853196</v>
      </c>
      <c r="S160" s="90">
        <f t="shared" si="111"/>
        <v>0.81185515753416271</v>
      </c>
      <c r="T160" s="90">
        <f t="shared" si="111"/>
        <v>0.83002747501343732</v>
      </c>
      <c r="U160" s="90">
        <f t="shared" si="111"/>
        <v>0.83932901495824175</v>
      </c>
      <c r="V160" s="90">
        <f t="shared" si="111"/>
        <v>0.84872689327032669</v>
      </c>
      <c r="W160" s="90">
        <f t="shared" si="111"/>
        <v>0.8585547823463523</v>
      </c>
      <c r="X160" s="90">
        <f t="shared" si="111"/>
        <v>0.87056132020775101</v>
      </c>
      <c r="Y160" s="90">
        <f t="shared" si="111"/>
        <v>0.88620400690749024</v>
      </c>
      <c r="Z160" s="90">
        <f t="shared" si="111"/>
        <v>0.89966507713659416</v>
      </c>
      <c r="AA160" s="90">
        <f t="shared" ref="AA160:AL160" si="112">1+(AA126-$AF126)/$AF126</f>
        <v>0.93690056636570973</v>
      </c>
      <c r="AB160" s="90">
        <f t="shared" si="112"/>
        <v>0.94781993926372898</v>
      </c>
      <c r="AC160" s="90">
        <f t="shared" si="112"/>
        <v>0.9599208316056651</v>
      </c>
      <c r="AD160" s="90">
        <f t="shared" si="112"/>
        <v>0.97304050325012725</v>
      </c>
      <c r="AE160" s="90">
        <f t="shared" si="112"/>
        <v>0.98736242680534869</v>
      </c>
      <c r="AF160" s="90">
        <f t="shared" si="112"/>
        <v>1</v>
      </c>
      <c r="AG160" s="90">
        <f t="shared" si="112"/>
        <v>1.0146068100724011</v>
      </c>
      <c r="AH160" s="90">
        <f t="shared" si="112"/>
        <v>1.0291808920292276</v>
      </c>
      <c r="AI160" s="90">
        <f t="shared" si="112"/>
        <v>1.0443641756502833</v>
      </c>
      <c r="AJ160" s="90">
        <f t="shared" si="112"/>
        <v>1.0614770697627207</v>
      </c>
      <c r="AK160" s="90">
        <f t="shared" si="112"/>
        <v>1.0740439307966547</v>
      </c>
      <c r="AL160" s="90" t="e">
        <f t="shared" si="112"/>
        <v>#VALUE!</v>
      </c>
      <c r="AN160" s="90">
        <f t="shared" si="74"/>
        <v>1.0768463372034009</v>
      </c>
    </row>
    <row r="161" spans="3:40" ht="18" customHeight="1">
      <c r="C161" s="90" t="s">
        <v>199</v>
      </c>
      <c r="D161" t="s">
        <v>468</v>
      </c>
      <c r="E161" s="90" t="str">
        <f t="shared" si="71"/>
        <v>PT</v>
      </c>
      <c r="F161" s="90">
        <v>1</v>
      </c>
      <c r="G161" s="90">
        <f t="shared" ref="G161:Z161" si="113">1+(G127-$AF127)/$AF127</f>
        <v>0.45379257488391767</v>
      </c>
      <c r="H161" s="90">
        <f t="shared" si="113"/>
        <v>0.46672530676200086</v>
      </c>
      <c r="I161" s="90">
        <f t="shared" si="113"/>
        <v>0.47970847411480133</v>
      </c>
      <c r="J161" s="90">
        <f t="shared" si="113"/>
        <v>0.49167910106392898</v>
      </c>
      <c r="K161" s="90">
        <f t="shared" si="113"/>
        <v>0.50310483036527687</v>
      </c>
      <c r="L161" s="90">
        <f t="shared" si="113"/>
        <v>0.56101416066460819</v>
      </c>
      <c r="M161" s="90" t="e">
        <f t="shared" si="113"/>
        <v>#VALUE!</v>
      </c>
      <c r="N161" s="90" t="e">
        <f t="shared" si="113"/>
        <v>#VALUE!</v>
      </c>
      <c r="O161" s="90" t="e">
        <f t="shared" si="113"/>
        <v>#VALUE!</v>
      </c>
      <c r="P161" s="90" t="e">
        <f t="shared" si="113"/>
        <v>#VALUE!</v>
      </c>
      <c r="Q161" s="90" t="e">
        <f t="shared" si="113"/>
        <v>#VALUE!</v>
      </c>
      <c r="R161" s="90" t="e">
        <f t="shared" si="113"/>
        <v>#VALUE!</v>
      </c>
      <c r="S161" s="90" t="e">
        <f t="shared" si="113"/>
        <v>#VALUE!</v>
      </c>
      <c r="T161" s="90">
        <f t="shared" si="113"/>
        <v>0.7897539509883359</v>
      </c>
      <c r="U161" s="90">
        <f t="shared" si="113"/>
        <v>0.82464758872611466</v>
      </c>
      <c r="V161" s="90">
        <f t="shared" si="113"/>
        <v>0.85160529922711103</v>
      </c>
      <c r="W161" s="90">
        <f t="shared" si="113"/>
        <v>0.87162713751373078</v>
      </c>
      <c r="X161" s="90">
        <f t="shared" si="113"/>
        <v>0.83043269910278628</v>
      </c>
      <c r="Y161" s="90">
        <f t="shared" si="113"/>
        <v>0.83651071938205157</v>
      </c>
      <c r="Z161" s="90">
        <f t="shared" si="113"/>
        <v>0.86892722130382916</v>
      </c>
      <c r="AA161" s="90">
        <f t="shared" ref="AA161:AL161" si="114">1+(AA127-$AF127)/$AF127</f>
        <v>0.98647902879520655</v>
      </c>
      <c r="AB161" s="90">
        <f t="shared" si="114"/>
        <v>1.0133848602120725</v>
      </c>
      <c r="AC161" s="90">
        <f t="shared" si="114"/>
        <v>1.0234178291245319</v>
      </c>
      <c r="AD161" s="90">
        <f t="shared" si="114"/>
        <v>1.0341311431379989</v>
      </c>
      <c r="AE161" s="90">
        <f t="shared" si="114"/>
        <v>1.0173605617709105</v>
      </c>
      <c r="AF161" s="90">
        <f t="shared" si="114"/>
        <v>1</v>
      </c>
      <c r="AG161" s="90">
        <f t="shared" si="114"/>
        <v>0.9761780805690482</v>
      </c>
      <c r="AH161" s="90">
        <f t="shared" si="114"/>
        <v>0.98126233165723487</v>
      </c>
      <c r="AI161" s="90">
        <f t="shared" si="114"/>
        <v>0.94609176504313797</v>
      </c>
      <c r="AJ161" s="90">
        <f t="shared" si="114"/>
        <v>0.90401857134789743</v>
      </c>
      <c r="AK161" s="90">
        <f t="shared" si="114"/>
        <v>0.91794803582192586</v>
      </c>
      <c r="AL161" s="90">
        <f t="shared" si="114"/>
        <v>0.90879942434859151</v>
      </c>
      <c r="AN161" s="90">
        <f t="shared" si="74"/>
        <v>0.88002321418487184</v>
      </c>
    </row>
    <row r="162" spans="3:40" ht="18" customHeight="1">
      <c r="C162" s="90" t="s">
        <v>200</v>
      </c>
      <c r="D162" t="s">
        <v>468</v>
      </c>
      <c r="E162" s="90" t="str">
        <f t="shared" si="71"/>
        <v>RO</v>
      </c>
      <c r="F162" s="90">
        <v>1</v>
      </c>
      <c r="G162" s="90" t="e">
        <f t="shared" ref="G162:Z162" si="115">1+(G128-$AF128)/$AF128</f>
        <v>#VALUE!</v>
      </c>
      <c r="H162" s="90" t="e">
        <f t="shared" si="115"/>
        <v>#VALUE!</v>
      </c>
      <c r="I162" s="90">
        <f t="shared" si="115"/>
        <v>0.55085177722938361</v>
      </c>
      <c r="J162" s="90">
        <f t="shared" si="115"/>
        <v>0.55479045218849254</v>
      </c>
      <c r="K162" s="90">
        <f t="shared" si="115"/>
        <v>0.55962289359283224</v>
      </c>
      <c r="L162" s="90">
        <f t="shared" si="115"/>
        <v>0.56421989025660491</v>
      </c>
      <c r="M162" s="90">
        <f t="shared" si="115"/>
        <v>0.56923899874370765</v>
      </c>
      <c r="N162" s="90">
        <f t="shared" si="115"/>
        <v>0.57563588189711357</v>
      </c>
      <c r="O162" s="90">
        <f t="shared" si="115"/>
        <v>0.58070852502438441</v>
      </c>
      <c r="P162" s="90">
        <f t="shared" si="115"/>
        <v>0.58531993132785165</v>
      </c>
      <c r="Q162" s="90">
        <f t="shared" si="115"/>
        <v>0.60074928665731364</v>
      </c>
      <c r="R162" s="90">
        <f t="shared" si="115"/>
        <v>0.65565626197425553</v>
      </c>
      <c r="S162" s="90">
        <f t="shared" si="115"/>
        <v>0.6779568695732483</v>
      </c>
      <c r="T162" s="90">
        <f t="shared" si="115"/>
        <v>0.68926162171007732</v>
      </c>
      <c r="U162" s="90">
        <f t="shared" si="115"/>
        <v>0.69836062720666436</v>
      </c>
      <c r="V162" s="90">
        <f t="shared" si="115"/>
        <v>0.70781488703293283</v>
      </c>
      <c r="W162" s="90">
        <f t="shared" si="115"/>
        <v>0.71990618698435527</v>
      </c>
      <c r="X162" s="90">
        <f t="shared" si="115"/>
        <v>0.73174008395307089</v>
      </c>
      <c r="Y162" s="90">
        <f t="shared" si="115"/>
        <v>0.7591374746727968</v>
      </c>
      <c r="Z162" s="90">
        <f t="shared" si="115"/>
        <v>0.78260148271038643</v>
      </c>
      <c r="AA162" s="90">
        <f t="shared" ref="AA162:AL162" si="116">1+(AA128-$AF128)/$AF128</f>
        <v>0.79838750485008758</v>
      </c>
      <c r="AB162" s="90">
        <f t="shared" si="116"/>
        <v>0.81249503008796031</v>
      </c>
      <c r="AC162" s="90">
        <f t="shared" si="116"/>
        <v>0.85905420274988575</v>
      </c>
      <c r="AD162" s="90">
        <f t="shared" si="116"/>
        <v>0.90520918148222018</v>
      </c>
      <c r="AE162" s="90">
        <f t="shared" si="116"/>
        <v>0.95211124064908226</v>
      </c>
      <c r="AF162" s="90">
        <f t="shared" si="116"/>
        <v>1</v>
      </c>
      <c r="AG162" s="90">
        <f t="shared" si="116"/>
        <v>1.0134745584674199</v>
      </c>
      <c r="AH162" s="90">
        <f t="shared" si="116"/>
        <v>1.0235000223256867</v>
      </c>
      <c r="AI162" s="90">
        <f t="shared" si="116"/>
        <v>1.0333264926873458</v>
      </c>
      <c r="AJ162" s="90">
        <f t="shared" si="116"/>
        <v>1.0439508672182338</v>
      </c>
      <c r="AK162" s="90">
        <f t="shared" si="116"/>
        <v>1.0649942807963531</v>
      </c>
      <c r="AL162" s="90">
        <f t="shared" si="116"/>
        <v>1.0646891310293256</v>
      </c>
      <c r="AN162" s="90">
        <f t="shared" si="74"/>
        <v>1.0549385840227923</v>
      </c>
    </row>
    <row r="163" spans="3:40" ht="18" customHeight="1">
      <c r="C163" s="90" t="s">
        <v>201</v>
      </c>
      <c r="D163" t="s">
        <v>468</v>
      </c>
      <c r="E163" s="90" t="str">
        <f t="shared" si="71"/>
        <v>SK</v>
      </c>
      <c r="F163" s="90">
        <v>1</v>
      </c>
      <c r="G163" s="90">
        <f t="shared" ref="G163:Z163" si="117">1+(G129-$AF129)/$AF129</f>
        <v>0.79439994514824219</v>
      </c>
      <c r="H163" s="90">
        <f t="shared" si="117"/>
        <v>0.80452258602264914</v>
      </c>
      <c r="I163" s="90">
        <f t="shared" si="117"/>
        <v>0.81846424657643657</v>
      </c>
      <c r="J163" s="90">
        <f t="shared" si="117"/>
        <v>0.82679583964174241</v>
      </c>
      <c r="K163" s="90">
        <f t="shared" si="117"/>
        <v>0.8326996339970828</v>
      </c>
      <c r="L163" s="90">
        <f t="shared" si="117"/>
        <v>0.84335910368831013</v>
      </c>
      <c r="M163" s="90">
        <f t="shared" si="117"/>
        <v>0.85530949358269936</v>
      </c>
      <c r="N163" s="90">
        <f t="shared" si="117"/>
        <v>0.86755846258061431</v>
      </c>
      <c r="O163" s="90">
        <f t="shared" si="117"/>
        <v>0.88047908055304724</v>
      </c>
      <c r="P163" s="90">
        <f t="shared" si="117"/>
        <v>0.89456988915815816</v>
      </c>
      <c r="Q163" s="90">
        <f t="shared" si="117"/>
        <v>0.90936510325464281</v>
      </c>
      <c r="R163" s="90">
        <f t="shared" si="117"/>
        <v>0.92795735266731527</v>
      </c>
      <c r="S163" s="90">
        <f t="shared" si="117"/>
        <v>0.94418421784971696</v>
      </c>
      <c r="T163" s="90">
        <f t="shared" si="117"/>
        <v>0.96120642616790786</v>
      </c>
      <c r="U163" s="90">
        <f t="shared" si="117"/>
        <v>0.96491460902486248</v>
      </c>
      <c r="V163" s="90">
        <f t="shared" si="117"/>
        <v>0.96866930564281506</v>
      </c>
      <c r="W163" s="90">
        <f t="shared" si="117"/>
        <v>0.9729422011581641</v>
      </c>
      <c r="X163" s="90">
        <f t="shared" si="117"/>
        <v>0.97873013414342624</v>
      </c>
      <c r="Y163" s="90">
        <f t="shared" si="117"/>
        <v>0.97699512678542233</v>
      </c>
      <c r="Z163" s="90">
        <f t="shared" si="117"/>
        <v>0.98477258651719912</v>
      </c>
      <c r="AA163" s="90">
        <f t="shared" ref="AA163:AL163" si="118">1+(AA129-$AF129)/$AF129</f>
        <v>0.99005481584446497</v>
      </c>
      <c r="AB163" s="90">
        <f t="shared" si="118"/>
        <v>0.9881101423191111</v>
      </c>
      <c r="AC163" s="90">
        <f t="shared" si="118"/>
        <v>0.99078528023711787</v>
      </c>
      <c r="AD163" s="90">
        <f t="shared" si="118"/>
        <v>0.99408496097306909</v>
      </c>
      <c r="AE163" s="90">
        <f t="shared" si="118"/>
        <v>0.99739325144752922</v>
      </c>
      <c r="AF163" s="90">
        <f t="shared" si="118"/>
        <v>1</v>
      </c>
      <c r="AG163" s="90">
        <f t="shared" si="118"/>
        <v>1.0033975301372444</v>
      </c>
      <c r="AH163" s="90">
        <f t="shared" si="118"/>
        <v>1.0063645070915546</v>
      </c>
      <c r="AI163" s="90">
        <f t="shared" si="118"/>
        <v>1.0089703962896202</v>
      </c>
      <c r="AJ163" s="90">
        <f t="shared" si="118"/>
        <v>1.0119741704424463</v>
      </c>
      <c r="AK163" s="90" t="e">
        <f t="shared" si="118"/>
        <v>#VALUE!</v>
      </c>
      <c r="AL163" s="90" t="e">
        <f t="shared" si="118"/>
        <v>#VALUE!</v>
      </c>
      <c r="AN163" s="90">
        <f t="shared" si="74"/>
        <v>1.0149677130530579</v>
      </c>
    </row>
    <row r="164" spans="3:40" ht="18" customHeight="1">
      <c r="C164" s="90" t="s">
        <v>202</v>
      </c>
      <c r="D164" t="s">
        <v>468</v>
      </c>
      <c r="E164" s="90" t="str">
        <f t="shared" si="71"/>
        <v>SI</v>
      </c>
      <c r="F164" s="90">
        <v>1</v>
      </c>
      <c r="G164" s="90" t="e">
        <f t="shared" ref="G164:Z164" si="119">1+(G130-$AF130)/$AF130</f>
        <v>#VALUE!</v>
      </c>
      <c r="H164" s="90" t="e">
        <f t="shared" si="119"/>
        <v>#VALUE!</v>
      </c>
      <c r="I164" s="90" t="e">
        <f t="shared" si="119"/>
        <v>#VALUE!</v>
      </c>
      <c r="J164" s="90" t="e">
        <f t="shared" si="119"/>
        <v>#VALUE!</v>
      </c>
      <c r="K164" s="90" t="e">
        <f t="shared" si="119"/>
        <v>#VALUE!</v>
      </c>
      <c r="L164" s="90" t="e">
        <f t="shared" si="119"/>
        <v>#VALUE!</v>
      </c>
      <c r="M164" s="90" t="e">
        <f t="shared" si="119"/>
        <v>#VALUE!</v>
      </c>
      <c r="N164" s="90">
        <f t="shared" si="119"/>
        <v>0.75896152378630155</v>
      </c>
      <c r="O164" s="90">
        <f t="shared" si="119"/>
        <v>0.76942621962468127</v>
      </c>
      <c r="P164" s="90">
        <f t="shared" si="119"/>
        <v>0.78236018725822254</v>
      </c>
      <c r="Q164" s="90">
        <f t="shared" si="119"/>
        <v>0.88349728064125599</v>
      </c>
      <c r="R164" s="90">
        <f t="shared" si="119"/>
        <v>0.8949625245099605</v>
      </c>
      <c r="S164" s="90">
        <f t="shared" si="119"/>
        <v>0.90647902831859761</v>
      </c>
      <c r="T164" s="90">
        <f t="shared" si="119"/>
        <v>0.91793045021560649</v>
      </c>
      <c r="U164" s="90">
        <f t="shared" si="119"/>
        <v>0.92920967805648835</v>
      </c>
      <c r="V164" s="90">
        <f t="shared" si="119"/>
        <v>0.9413668650908249</v>
      </c>
      <c r="W164" s="90">
        <f t="shared" si="119"/>
        <v>0.95200166853928103</v>
      </c>
      <c r="X164" s="90">
        <f t="shared" si="119"/>
        <v>0.9631920198032502</v>
      </c>
      <c r="Y164" s="90">
        <f t="shared" si="119"/>
        <v>0.98012554251107864</v>
      </c>
      <c r="Z164" s="90">
        <f t="shared" si="119"/>
        <v>0.98456914767080395</v>
      </c>
      <c r="AA164" s="90">
        <f t="shared" ref="AA164:AL164" si="120">1+(AA130-$AF130)/$AF130</f>
        <v>0.99018741013865419</v>
      </c>
      <c r="AB164" s="90">
        <f t="shared" si="120"/>
        <v>0.99199728099288165</v>
      </c>
      <c r="AC164" s="90">
        <f t="shared" si="120"/>
        <v>0.99219366970068712</v>
      </c>
      <c r="AD164" s="90">
        <f t="shared" si="120"/>
        <v>0.99275078045826304</v>
      </c>
      <c r="AE164" s="90">
        <f t="shared" si="120"/>
        <v>0.993830421823648</v>
      </c>
      <c r="AF164" s="90">
        <f t="shared" si="120"/>
        <v>1</v>
      </c>
      <c r="AG164" s="90">
        <f t="shared" si="120"/>
        <v>1.0063905947468188</v>
      </c>
      <c r="AH164" s="90">
        <f t="shared" si="120"/>
        <v>1.0125803885523477</v>
      </c>
      <c r="AI164" s="90">
        <f t="shared" si="120"/>
        <v>1.0244286855407276</v>
      </c>
      <c r="AJ164" s="90">
        <f t="shared" si="120"/>
        <v>1.0297727816425655</v>
      </c>
      <c r="AK164" s="90">
        <f t="shared" si="120"/>
        <v>1.0345871539527776</v>
      </c>
      <c r="AL164" s="90">
        <f t="shared" si="120"/>
        <v>1.0361541681176718</v>
      </c>
      <c r="AN164" s="90">
        <f t="shared" si="74"/>
        <v>1.0372159770532068</v>
      </c>
    </row>
    <row r="165" spans="3:40" ht="18" customHeight="1">
      <c r="C165" s="90" t="s">
        <v>77</v>
      </c>
      <c r="D165" t="s">
        <v>468</v>
      </c>
      <c r="E165" s="90" t="str">
        <f t="shared" si="71"/>
        <v>ES</v>
      </c>
      <c r="F165" s="90">
        <v>1</v>
      </c>
      <c r="G165" s="90">
        <f t="shared" ref="G165:Z165" si="121">1+(G131-$AF131)/$AF131</f>
        <v>0.68390109960270906</v>
      </c>
      <c r="H165" s="90">
        <f t="shared" si="121"/>
        <v>0.69353405171943683</v>
      </c>
      <c r="I165" s="90">
        <f t="shared" si="121"/>
        <v>0.70079117606082053</v>
      </c>
      <c r="J165" s="90">
        <f t="shared" si="121"/>
        <v>0.70721745544311543</v>
      </c>
      <c r="K165" s="90">
        <f t="shared" si="121"/>
        <v>0.71410452601459562</v>
      </c>
      <c r="L165" s="90">
        <f t="shared" si="121"/>
        <v>0.72129535411935097</v>
      </c>
      <c r="M165" s="90">
        <f t="shared" si="121"/>
        <v>0.72876212786629913</v>
      </c>
      <c r="N165" s="90">
        <f t="shared" si="121"/>
        <v>0.73641323913568724</v>
      </c>
      <c r="O165" s="90">
        <f t="shared" si="121"/>
        <v>0.74402663662046531</v>
      </c>
      <c r="P165" s="90">
        <f t="shared" si="121"/>
        <v>0.76064602257199454</v>
      </c>
      <c r="Q165" s="90">
        <f t="shared" si="121"/>
        <v>0.79142157814190361</v>
      </c>
      <c r="R165" s="90">
        <f t="shared" si="121"/>
        <v>0.81863607803011718</v>
      </c>
      <c r="S165" s="90">
        <f t="shared" si="121"/>
        <v>0.83968934774728798</v>
      </c>
      <c r="T165" s="90">
        <f t="shared" si="121"/>
        <v>0.85805410021509865</v>
      </c>
      <c r="U165" s="90">
        <f t="shared" si="121"/>
        <v>0.8690759263526846</v>
      </c>
      <c r="V165" s="90">
        <f t="shared" si="121"/>
        <v>0.8798706065986287</v>
      </c>
      <c r="W165" s="90">
        <f t="shared" si="121"/>
        <v>0.91060653587837848</v>
      </c>
      <c r="X165" s="90">
        <f t="shared" si="121"/>
        <v>0.92459165708238189</v>
      </c>
      <c r="Y165" s="90">
        <f t="shared" si="121"/>
        <v>0.93059237156843466</v>
      </c>
      <c r="Z165" s="90">
        <f t="shared" si="121"/>
        <v>0.94024316642018557</v>
      </c>
      <c r="AA165" s="90">
        <f t="shared" ref="AA165:AL165" si="122">1+(AA131-$AF131)/$AF131</f>
        <v>0.95122869253396158</v>
      </c>
      <c r="AB165" s="90">
        <f t="shared" si="122"/>
        <v>0.95956685977953948</v>
      </c>
      <c r="AC165" s="90">
        <f t="shared" si="122"/>
        <v>0.9710123368800182</v>
      </c>
      <c r="AD165" s="90">
        <f t="shared" si="122"/>
        <v>0.98345339446317814</v>
      </c>
      <c r="AE165" s="90">
        <f t="shared" si="122"/>
        <v>0.99452475674528729</v>
      </c>
      <c r="AF165" s="90">
        <f t="shared" si="122"/>
        <v>1</v>
      </c>
      <c r="AG165" s="90">
        <f t="shared" si="122"/>
        <v>1.0052735725528306</v>
      </c>
      <c r="AH165" s="90">
        <f t="shared" si="122"/>
        <v>1.0088160246171842</v>
      </c>
      <c r="AI165" s="90">
        <f t="shared" si="122"/>
        <v>1.0112078603977632</v>
      </c>
      <c r="AJ165" s="90">
        <f t="shared" si="122"/>
        <v>1.0118301544543613</v>
      </c>
      <c r="AK165" s="90">
        <f t="shared" si="122"/>
        <v>1.0121425077866069</v>
      </c>
      <c r="AL165" s="90" t="e">
        <f t="shared" si="122"/>
        <v>#VALUE!</v>
      </c>
      <c r="AN165" s="90">
        <f t="shared" si="74"/>
        <v>1.0147876930679516</v>
      </c>
    </row>
    <row r="166" spans="3:40" ht="18" customHeight="1">
      <c r="C166" s="90" t="s">
        <v>203</v>
      </c>
      <c r="D166" t="s">
        <v>468</v>
      </c>
      <c r="E166" s="90" t="str">
        <f t="shared" si="71"/>
        <v>SE</v>
      </c>
      <c r="F166" s="90">
        <v>1</v>
      </c>
      <c r="G166" s="90">
        <f t="shared" ref="G166:Z166" si="123">1+(G132-$AF132)/$AF132</f>
        <v>1.1023620491192547</v>
      </c>
      <c r="H166" s="90">
        <f t="shared" si="123"/>
        <v>1.1454646762526441</v>
      </c>
      <c r="I166" s="90">
        <f t="shared" si="123"/>
        <v>1.1699095847886671</v>
      </c>
      <c r="J166" s="90">
        <f t="shared" si="123"/>
        <v>1.1428874682501615</v>
      </c>
      <c r="K166" s="90">
        <f t="shared" si="123"/>
        <v>1.1125362722648267</v>
      </c>
      <c r="L166" s="90">
        <f t="shared" si="123"/>
        <v>1.1052616756177978</v>
      </c>
      <c r="M166" s="90">
        <f t="shared" si="123"/>
        <v>1.0734375092634711</v>
      </c>
      <c r="N166" s="90">
        <f t="shared" si="123"/>
        <v>1.053660622550717</v>
      </c>
      <c r="O166" s="90">
        <f t="shared" si="123"/>
        <v>1.0370433733700926</v>
      </c>
      <c r="P166" s="90">
        <f t="shared" si="123"/>
        <v>1.0386710218725612</v>
      </c>
      <c r="Q166" s="90">
        <f t="shared" si="123"/>
        <v>1.0524039816831081</v>
      </c>
      <c r="R166" s="90">
        <f t="shared" si="123"/>
        <v>1.0162144700669067</v>
      </c>
      <c r="S166" s="90">
        <f t="shared" si="123"/>
        <v>1.0525585418839143</v>
      </c>
      <c r="T166" s="90">
        <f t="shared" si="123"/>
        <v>1.0523661461147273</v>
      </c>
      <c r="U166" s="90">
        <f t="shared" si="123"/>
        <v>0.98001689103741763</v>
      </c>
      <c r="V166" s="90">
        <f t="shared" si="123"/>
        <v>0.97747729582549303</v>
      </c>
      <c r="W166" s="90">
        <f t="shared" si="123"/>
        <v>0.97319740723478576</v>
      </c>
      <c r="X166" s="90">
        <f t="shared" si="123"/>
        <v>0.96536364819773524</v>
      </c>
      <c r="Y166" s="90">
        <f t="shared" si="123"/>
        <v>0.98337751314862509</v>
      </c>
      <c r="Z166" s="90">
        <f t="shared" si="123"/>
        <v>0.98569800203917435</v>
      </c>
      <c r="AA166" s="90">
        <f t="shared" ref="AA166:AL166" si="124">1+(AA132-$AF132)/$AF132</f>
        <v>1.0055219071878638</v>
      </c>
      <c r="AB166" s="90">
        <f t="shared" si="124"/>
        <v>1.0084346568777487</v>
      </c>
      <c r="AC166" s="90">
        <f t="shared" si="124"/>
        <v>1.0336092769925134</v>
      </c>
      <c r="AD166" s="90">
        <f t="shared" si="124"/>
        <v>1.0162205538070588</v>
      </c>
      <c r="AE166" s="90">
        <f t="shared" si="124"/>
        <v>1.0020782765562151</v>
      </c>
      <c r="AF166" s="90">
        <f t="shared" si="124"/>
        <v>1</v>
      </c>
      <c r="AG166" s="90">
        <f t="shared" si="124"/>
        <v>1.0447481100562757</v>
      </c>
      <c r="AH166" s="90">
        <f t="shared" si="124"/>
        <v>1.0279541695341028</v>
      </c>
      <c r="AI166" s="90">
        <f t="shared" si="124"/>
        <v>1.0271313915782971</v>
      </c>
      <c r="AJ166" s="90">
        <f t="shared" si="124"/>
        <v>1.0378260277453737</v>
      </c>
      <c r="AK166" s="90">
        <f t="shared" si="124"/>
        <v>1.034438426676658</v>
      </c>
      <c r="AL166" s="90">
        <f t="shared" si="124"/>
        <v>1.0473920587215804</v>
      </c>
      <c r="AN166" s="90">
        <f t="shared" si="74"/>
        <v>1.0472825346817172</v>
      </c>
    </row>
    <row r="167" spans="3:40" ht="18" customHeight="1">
      <c r="C167" s="90" t="s">
        <v>78</v>
      </c>
      <c r="D167" t="s">
        <v>468</v>
      </c>
      <c r="E167" s="90" t="str">
        <f t="shared" si="71"/>
        <v>GB</v>
      </c>
      <c r="F167" s="90">
        <v>1</v>
      </c>
      <c r="G167" s="90">
        <f t="shared" ref="G167:Z167" si="125">1+(G133-$AF133)/$AF133</f>
        <v>0.77632134405406117</v>
      </c>
      <c r="H167" s="90">
        <f t="shared" si="125"/>
        <v>0.77575007504110749</v>
      </c>
      <c r="I167" s="90">
        <f t="shared" si="125"/>
        <v>0.79071003223975667</v>
      </c>
      <c r="J167" s="90">
        <f t="shared" si="125"/>
        <v>0.80492679143389545</v>
      </c>
      <c r="K167" s="90">
        <f t="shared" si="125"/>
        <v>0.81910154630297638</v>
      </c>
      <c r="L167" s="90">
        <f t="shared" si="125"/>
        <v>0.83315053823579466</v>
      </c>
      <c r="M167" s="90">
        <f t="shared" si="125"/>
        <v>0.84806117746477316</v>
      </c>
      <c r="N167" s="90">
        <f t="shared" si="125"/>
        <v>0.85631224542758599</v>
      </c>
      <c r="O167" s="90">
        <f t="shared" si="125"/>
        <v>0.86438421005245725</v>
      </c>
      <c r="P167" s="90">
        <f t="shared" si="125"/>
        <v>0.87146725465115704</v>
      </c>
      <c r="Q167" s="90">
        <f t="shared" si="125"/>
        <v>0.87974927185246388</v>
      </c>
      <c r="R167" s="90">
        <f t="shared" si="125"/>
        <v>0.88540152533268524</v>
      </c>
      <c r="S167" s="90">
        <f t="shared" si="125"/>
        <v>0.89134640040488833</v>
      </c>
      <c r="T167" s="90">
        <f t="shared" si="125"/>
        <v>0.8996553623561161</v>
      </c>
      <c r="U167" s="90">
        <f t="shared" si="125"/>
        <v>0.93070612378647355</v>
      </c>
      <c r="V167" s="90">
        <f t="shared" si="125"/>
        <v>0.93652712773678204</v>
      </c>
      <c r="W167" s="90">
        <f t="shared" si="125"/>
        <v>0.96126694757289088</v>
      </c>
      <c r="X167" s="90">
        <f t="shared" si="125"/>
        <v>0.96285671856412758</v>
      </c>
      <c r="Y167" s="90">
        <f t="shared" si="125"/>
        <v>0.9716155763484392</v>
      </c>
      <c r="Z167" s="90">
        <f t="shared" si="125"/>
        <v>0.97114761421400442</v>
      </c>
      <c r="AA167" s="90">
        <f t="shared" ref="AA167:AL167" si="126">1+(AA133-$AF133)/$AF133</f>
        <v>0.97575214487282125</v>
      </c>
      <c r="AB167" s="90">
        <f t="shared" si="126"/>
        <v>0.9691385814788035</v>
      </c>
      <c r="AC167" s="90">
        <f t="shared" si="126"/>
        <v>0.97990469433230121</v>
      </c>
      <c r="AD167" s="90">
        <f t="shared" si="126"/>
        <v>1.0103367768033251</v>
      </c>
      <c r="AE167" s="90">
        <f t="shared" si="126"/>
        <v>0.99274052879028551</v>
      </c>
      <c r="AF167" s="90">
        <f t="shared" si="126"/>
        <v>1</v>
      </c>
      <c r="AG167" s="90">
        <f t="shared" si="126"/>
        <v>1.0029167435365551</v>
      </c>
      <c r="AH167" s="90">
        <f t="shared" si="126"/>
        <v>0.98875552348905504</v>
      </c>
      <c r="AI167" s="90">
        <f t="shared" si="126"/>
        <v>0.99379121149260718</v>
      </c>
      <c r="AJ167" s="90">
        <f t="shared" si="126"/>
        <v>1.0014527729567591</v>
      </c>
      <c r="AK167" s="90" t="e">
        <f t="shared" si="126"/>
        <v>#VALUE!</v>
      </c>
      <c r="AL167" s="90" t="e">
        <f t="shared" si="126"/>
        <v>#VALUE!</v>
      </c>
      <c r="AN167" s="90">
        <f t="shared" si="74"/>
        <v>1.0018159661959487</v>
      </c>
    </row>
    <row r="168" spans="3:40" ht="18" customHeight="1">
      <c r="C168" s="90" t="s">
        <v>470</v>
      </c>
      <c r="D168" t="s">
        <v>468</v>
      </c>
      <c r="E168" s="90" t="str">
        <f t="shared" si="71"/>
        <v>NO</v>
      </c>
      <c r="F168" s="90">
        <v>1</v>
      </c>
      <c r="G168" s="90">
        <f t="shared" ref="G168:Z168" si="127">1+(G134-$AF134)/$AF134</f>
        <v>0.84046355297085129</v>
      </c>
      <c r="H168" s="90">
        <f t="shared" si="127"/>
        <v>0.84969024197071508</v>
      </c>
      <c r="I168" s="90">
        <f t="shared" si="127"/>
        <v>0.85478181939689513</v>
      </c>
      <c r="J168" s="90">
        <f t="shared" si="127"/>
        <v>0.85859912813373518</v>
      </c>
      <c r="K168" s="90">
        <f t="shared" si="127"/>
        <v>0.86243283813946081</v>
      </c>
      <c r="L168" s="90">
        <f t="shared" si="127"/>
        <v>0.86840200010253277</v>
      </c>
      <c r="M168" s="90">
        <f t="shared" si="127"/>
        <v>0.87453975499470782</v>
      </c>
      <c r="N168" s="90">
        <f t="shared" si="127"/>
        <v>0.88094073069283063</v>
      </c>
      <c r="O168" s="90">
        <f t="shared" si="127"/>
        <v>0.88774138487179166</v>
      </c>
      <c r="P168" s="90">
        <f t="shared" si="127"/>
        <v>0.894440878652214</v>
      </c>
      <c r="Q168" s="90">
        <f t="shared" si="127"/>
        <v>0.9112772102755623</v>
      </c>
      <c r="R168" s="90">
        <f t="shared" si="127"/>
        <v>0.92920394979096954</v>
      </c>
      <c r="S168" s="90">
        <f t="shared" si="127"/>
        <v>0.94763951278509273</v>
      </c>
      <c r="T168" s="90">
        <f t="shared" si="127"/>
        <v>0.95575038506627807</v>
      </c>
      <c r="U168" s="90">
        <f t="shared" si="127"/>
        <v>0.95653245820485699</v>
      </c>
      <c r="V168" s="90">
        <f t="shared" si="127"/>
        <v>0.95706029082348676</v>
      </c>
      <c r="W168" s="90">
        <f t="shared" si="127"/>
        <v>0.97360179064538077</v>
      </c>
      <c r="X168" s="90">
        <f t="shared" si="127"/>
        <v>0.98075499462143634</v>
      </c>
      <c r="Y168" s="90">
        <f t="shared" si="127"/>
        <v>0.98797958290382304</v>
      </c>
      <c r="Z168" s="90">
        <f t="shared" si="127"/>
        <v>0.99339365680697922</v>
      </c>
      <c r="AA168" s="90">
        <f t="shared" ref="AA168:AL168" si="128">1+(AA134-$AF134)/$AF134</f>
        <v>0.99529013916281683</v>
      </c>
      <c r="AB168" s="90">
        <f t="shared" si="128"/>
        <v>0.9978569592857327</v>
      </c>
      <c r="AC168" s="90">
        <f t="shared" si="128"/>
        <v>0.99655871711867794</v>
      </c>
      <c r="AD168" s="90">
        <f t="shared" si="128"/>
        <v>0.99883067551093929</v>
      </c>
      <c r="AE168" s="90">
        <f t="shared" si="128"/>
        <v>1.0007273444572469</v>
      </c>
      <c r="AF168" s="90">
        <f t="shared" si="128"/>
        <v>1</v>
      </c>
      <c r="AG168" s="90">
        <f t="shared" si="128"/>
        <v>1.004177845949338</v>
      </c>
      <c r="AH168" s="90">
        <f t="shared" si="128"/>
        <v>1.0087094526571678</v>
      </c>
      <c r="AI168" s="90">
        <f t="shared" si="128"/>
        <v>1.0150985847551404</v>
      </c>
      <c r="AJ168" s="90">
        <f t="shared" si="128"/>
        <v>1.0217494544402765</v>
      </c>
      <c r="AK168" s="90">
        <f t="shared" si="128"/>
        <v>1.0280971743294267</v>
      </c>
      <c r="AL168" s="90" t="e">
        <f t="shared" si="128"/>
        <v>#VALUE!</v>
      </c>
      <c r="AN168" s="90">
        <f t="shared" si="74"/>
        <v>1.0271868180503456</v>
      </c>
    </row>
    <row r="169" spans="3:40" ht="18" customHeight="1">
      <c r="C169" s="90" t="s">
        <v>471</v>
      </c>
      <c r="D169" t="s">
        <v>468</v>
      </c>
      <c r="E169" s="90" t="str">
        <f t="shared" si="71"/>
        <v>RS</v>
      </c>
      <c r="F169" s="90">
        <v>1</v>
      </c>
      <c r="G169" s="90" t="e">
        <f t="shared" ref="G169:Z169" si="129">1+(G135-$AF135)/$AF135</f>
        <v>#VALUE!</v>
      </c>
      <c r="H169" s="90" t="e">
        <f t="shared" si="129"/>
        <v>#VALUE!</v>
      </c>
      <c r="I169" s="90" t="e">
        <f t="shared" si="129"/>
        <v>#VALUE!</v>
      </c>
      <c r="J169" s="90" t="e">
        <f t="shared" si="129"/>
        <v>#VALUE!</v>
      </c>
      <c r="K169" s="90" t="e">
        <f t="shared" si="129"/>
        <v>#VALUE!</v>
      </c>
      <c r="L169" s="90" t="e">
        <f t="shared" si="129"/>
        <v>#VALUE!</v>
      </c>
      <c r="M169" s="90" t="e">
        <f t="shared" si="129"/>
        <v>#VALUE!</v>
      </c>
      <c r="N169" s="90" t="e">
        <f t="shared" si="129"/>
        <v>#VALUE!</v>
      </c>
      <c r="O169" s="90" t="e">
        <f t="shared" si="129"/>
        <v>#VALUE!</v>
      </c>
      <c r="P169" s="90" t="e">
        <f t="shared" si="129"/>
        <v>#VALUE!</v>
      </c>
      <c r="Q169" s="90" t="e">
        <f t="shared" si="129"/>
        <v>#VALUE!</v>
      </c>
      <c r="R169" s="90" t="e">
        <f t="shared" si="129"/>
        <v>#VALUE!</v>
      </c>
      <c r="S169" s="90" t="e">
        <f t="shared" si="129"/>
        <v>#VALUE!</v>
      </c>
      <c r="T169" s="90" t="e">
        <f t="shared" si="129"/>
        <v>#VALUE!</v>
      </c>
      <c r="U169" s="90" t="e">
        <f t="shared" si="129"/>
        <v>#VALUE!</v>
      </c>
      <c r="V169" s="90" t="e">
        <f t="shared" si="129"/>
        <v>#VALUE!</v>
      </c>
      <c r="W169" s="90" t="e">
        <f t="shared" si="129"/>
        <v>#VALUE!</v>
      </c>
      <c r="X169" s="90" t="e">
        <f t="shared" si="129"/>
        <v>#VALUE!</v>
      </c>
      <c r="Y169" s="90" t="e">
        <f t="shared" si="129"/>
        <v>#VALUE!</v>
      </c>
      <c r="Z169" s="90" t="e">
        <f t="shared" si="129"/>
        <v>#VALUE!</v>
      </c>
      <c r="AA169" s="90" t="e">
        <f t="shared" ref="AA169:AL169" si="130">1+(AA135-$AF135)/$AF135</f>
        <v>#VALUE!</v>
      </c>
      <c r="AB169" s="90" t="e">
        <f t="shared" si="130"/>
        <v>#VALUE!</v>
      </c>
      <c r="AC169" s="90" t="e">
        <f t="shared" si="130"/>
        <v>#VALUE!</v>
      </c>
      <c r="AD169" s="90" t="e">
        <f t="shared" si="130"/>
        <v>#VALUE!</v>
      </c>
      <c r="AE169" s="90" t="e">
        <f t="shared" si="130"/>
        <v>#VALUE!</v>
      </c>
      <c r="AF169" s="90" t="e">
        <f t="shared" si="130"/>
        <v>#VALUE!</v>
      </c>
      <c r="AG169" s="90" t="e">
        <f t="shared" si="130"/>
        <v>#VALUE!</v>
      </c>
      <c r="AH169" s="90" t="e">
        <f t="shared" si="130"/>
        <v>#VALUE!</v>
      </c>
      <c r="AI169" s="90" t="e">
        <f t="shared" si="130"/>
        <v>#VALUE!</v>
      </c>
      <c r="AJ169" s="90" t="e">
        <f t="shared" si="130"/>
        <v>#VALUE!</v>
      </c>
      <c r="AK169" s="90" t="e">
        <f t="shared" si="130"/>
        <v>#VALUE!</v>
      </c>
      <c r="AL169" s="90" t="e">
        <f t="shared" si="130"/>
        <v>#VALUE!</v>
      </c>
      <c r="AN169" s="90" t="e">
        <f t="shared" si="74"/>
        <v>#VALUE!</v>
      </c>
    </row>
    <row r="170" spans="3:40" ht="18" customHeight="1">
      <c r="C170" s="90" t="s">
        <v>472</v>
      </c>
      <c r="D170" t="s">
        <v>468</v>
      </c>
      <c r="E170" s="90" t="str">
        <f t="shared" si="71"/>
        <v>CH</v>
      </c>
      <c r="F170" s="90">
        <v>1</v>
      </c>
      <c r="G170" s="90" t="e">
        <f t="shared" ref="G170:Z170" si="131">1+(G136-$AF136)/$AF136</f>
        <v>#VALUE!</v>
      </c>
      <c r="H170" s="90" t="e">
        <f t="shared" si="131"/>
        <v>#VALUE!</v>
      </c>
      <c r="I170" s="90" t="e">
        <f t="shared" si="131"/>
        <v>#VALUE!</v>
      </c>
      <c r="J170" s="90" t="e">
        <f t="shared" si="131"/>
        <v>#VALUE!</v>
      </c>
      <c r="K170" s="90" t="e">
        <f t="shared" si="131"/>
        <v>#VALUE!</v>
      </c>
      <c r="L170" s="90" t="e">
        <f t="shared" si="131"/>
        <v>#VALUE!</v>
      </c>
      <c r="M170" s="90" t="e">
        <f t="shared" si="131"/>
        <v>#VALUE!</v>
      </c>
      <c r="N170" s="90" t="e">
        <f t="shared" si="131"/>
        <v>#VALUE!</v>
      </c>
      <c r="O170" s="90" t="e">
        <f t="shared" si="131"/>
        <v>#VALUE!</v>
      </c>
      <c r="P170" s="90" t="e">
        <f t="shared" si="131"/>
        <v>#VALUE!</v>
      </c>
      <c r="Q170" s="90">
        <f t="shared" si="131"/>
        <v>0.92529073370135873</v>
      </c>
      <c r="R170" s="90">
        <f t="shared" si="131"/>
        <v>0.92871454258712238</v>
      </c>
      <c r="S170" s="90">
        <f t="shared" si="131"/>
        <v>0.93220305675860016</v>
      </c>
      <c r="T170" s="90">
        <f t="shared" si="131"/>
        <v>0.93830888403860879</v>
      </c>
      <c r="U170" s="90">
        <f t="shared" si="131"/>
        <v>0.94571037272121661</v>
      </c>
      <c r="V170" s="90">
        <f t="shared" si="131"/>
        <v>0.9548041877222867</v>
      </c>
      <c r="W170" s="90">
        <f t="shared" si="131"/>
        <v>0.9643200818290385</v>
      </c>
      <c r="X170" s="90">
        <f t="shared" si="131"/>
        <v>0.96953166319067774</v>
      </c>
      <c r="Y170" s="90">
        <f t="shared" si="131"/>
        <v>0.97112367179885273</v>
      </c>
      <c r="Z170" s="90">
        <f t="shared" si="131"/>
        <v>0.97463640206414381</v>
      </c>
      <c r="AA170" s="90">
        <f t="shared" ref="AA170:AL170" si="132">1+(AA136-$AF136)/$AF136</f>
        <v>0.97844495543520926</v>
      </c>
      <c r="AB170" s="90">
        <f t="shared" si="132"/>
        <v>0.98274431780153426</v>
      </c>
      <c r="AC170" s="90">
        <f t="shared" si="132"/>
        <v>0.99237362909892679</v>
      </c>
      <c r="AD170" s="90">
        <f t="shared" si="132"/>
        <v>0.99597285399079027</v>
      </c>
      <c r="AE170" s="90">
        <f t="shared" si="132"/>
        <v>0.99735248474162153</v>
      </c>
      <c r="AF170" s="90">
        <f t="shared" si="132"/>
        <v>1</v>
      </c>
      <c r="AG170" s="90">
        <f t="shared" si="132"/>
        <v>1.0046760003687847</v>
      </c>
      <c r="AH170" s="90">
        <f t="shared" si="132"/>
        <v>1.0113635214227399</v>
      </c>
      <c r="AI170" s="90">
        <f t="shared" si="132"/>
        <v>1.0070466271981082</v>
      </c>
      <c r="AJ170" s="90">
        <f t="shared" si="132"/>
        <v>1.0047357306141225</v>
      </c>
      <c r="AK170" s="90" t="e">
        <f t="shared" si="132"/>
        <v>#VALUE!</v>
      </c>
      <c r="AL170" s="90" t="e">
        <f t="shared" si="132"/>
        <v>#VALUE!</v>
      </c>
      <c r="AN170" s="90">
        <f t="shared" si="74"/>
        <v>1.005919663267653</v>
      </c>
    </row>
    <row r="171" spans="3:40" ht="18" customHeight="1">
      <c r="C171" s="90" t="s">
        <v>442</v>
      </c>
      <c r="D171" t="s">
        <v>468</v>
      </c>
      <c r="E171" s="90" t="str">
        <f t="shared" si="71"/>
        <v>EU28</v>
      </c>
      <c r="F171" s="90">
        <v>1</v>
      </c>
      <c r="G171" s="90">
        <f t="shared" ref="G171:Z171" si="133">1+(G137-$AF137)/$AF137</f>
        <v>0.76077083365077403</v>
      </c>
      <c r="H171" s="90">
        <f t="shared" si="133"/>
        <v>0.76834727649162049</v>
      </c>
      <c r="I171" s="90">
        <f t="shared" si="133"/>
        <v>0.7793075069666211</v>
      </c>
      <c r="J171" s="90">
        <f t="shared" si="133"/>
        <v>0.78726913794954823</v>
      </c>
      <c r="K171" s="90">
        <f t="shared" si="133"/>
        <v>0.79746531430807743</v>
      </c>
      <c r="L171" s="90">
        <f t="shared" si="133"/>
        <v>0.80899985951634679</v>
      </c>
      <c r="M171" s="90">
        <f t="shared" si="133"/>
        <v>0.81830154109701292</v>
      </c>
      <c r="N171" s="90">
        <f t="shared" si="133"/>
        <v>0.82782334119775736</v>
      </c>
      <c r="O171" s="90">
        <f t="shared" si="133"/>
        <v>0.83406616018004631</v>
      </c>
      <c r="P171" s="90">
        <f t="shared" si="133"/>
        <v>0.84494883615932603</v>
      </c>
      <c r="Q171" s="90">
        <f t="shared" si="133"/>
        <v>0.85853625964090718</v>
      </c>
      <c r="R171" s="90">
        <f t="shared" si="133"/>
        <v>0.87020697424418758</v>
      </c>
      <c r="S171" s="90">
        <f t="shared" si="133"/>
        <v>0.88068425904892522</v>
      </c>
      <c r="T171" s="90">
        <f t="shared" si="133"/>
        <v>0.89122167575144118</v>
      </c>
      <c r="U171" s="90">
        <f t="shared" si="133"/>
        <v>0.90414492719698825</v>
      </c>
      <c r="V171" s="90">
        <f t="shared" si="133"/>
        <v>0.91454408454197744</v>
      </c>
      <c r="W171" s="90">
        <f t="shared" si="133"/>
        <v>0.92766908435857998</v>
      </c>
      <c r="X171" s="90">
        <f t="shared" si="133"/>
        <v>0.93462949463501277</v>
      </c>
      <c r="Y171" s="90">
        <f t="shared" si="133"/>
        <v>0.94316300209767046</v>
      </c>
      <c r="Z171" s="90">
        <f t="shared" si="133"/>
        <v>0.95057514029754142</v>
      </c>
      <c r="AA171" s="90">
        <f t="shared" ref="AA171:AL172" si="134">1+(AA137-$AF137)/$AF137</f>
        <v>0.9740208501396026</v>
      </c>
      <c r="AB171" s="90">
        <f t="shared" si="134"/>
        <v>0.97866512517013415</v>
      </c>
      <c r="AC171" s="90">
        <f t="shared" si="134"/>
        <v>0.98672427311549316</v>
      </c>
      <c r="AD171" s="90">
        <f t="shared" si="134"/>
        <v>0.99540497625716806</v>
      </c>
      <c r="AE171" s="90">
        <f t="shared" si="134"/>
        <v>0.99511262608882101</v>
      </c>
      <c r="AF171" s="90">
        <f t="shared" si="134"/>
        <v>1</v>
      </c>
      <c r="AG171" s="90">
        <f t="shared" si="134"/>
        <v>1.0044538651308519</v>
      </c>
      <c r="AH171" s="90">
        <f t="shared" si="134"/>
        <v>1.0064258291372539</v>
      </c>
      <c r="AI171" s="90">
        <f t="shared" si="134"/>
        <v>1.011171104874149</v>
      </c>
      <c r="AJ171" s="90" t="e">
        <f t="shared" si="134"/>
        <v>#VALUE!</v>
      </c>
      <c r="AK171" s="90" t="e">
        <f t="shared" si="134"/>
        <v>#VALUE!</v>
      </c>
      <c r="AL171" s="90" t="e">
        <f t="shared" si="134"/>
        <v>#VALUE!</v>
      </c>
      <c r="AN171" s="90" t="e">
        <f t="shared" si="74"/>
        <v>#VALUE!</v>
      </c>
    </row>
    <row r="172" spans="3:40" ht="18" customHeight="1">
      <c r="C172" s="90" t="s">
        <v>444</v>
      </c>
      <c r="D172" t="s">
        <v>468</v>
      </c>
      <c r="E172" s="90" t="str">
        <f>E138</f>
        <v>EU</v>
      </c>
      <c r="F172" s="90">
        <v>1</v>
      </c>
      <c r="G172" s="90">
        <f t="shared" ref="G172:Z172" si="135">1+(G138-$AF138)/$AF138</f>
        <v>0.75517406180970892</v>
      </c>
      <c r="H172" s="90">
        <f t="shared" si="135"/>
        <v>0.76397169206218185</v>
      </c>
      <c r="I172" s="90">
        <f t="shared" si="135"/>
        <v>0.77424383958738174</v>
      </c>
      <c r="J172" s="90">
        <f t="shared" si="135"/>
        <v>0.78099997448272074</v>
      </c>
      <c r="K172" s="90">
        <f t="shared" si="135"/>
        <v>0.79023913654396161</v>
      </c>
      <c r="L172" s="90">
        <f t="shared" si="135"/>
        <v>0.80096249127557317</v>
      </c>
      <c r="M172" s="90">
        <f t="shared" si="135"/>
        <v>0.808886289489957</v>
      </c>
      <c r="N172" s="90">
        <f t="shared" si="135"/>
        <v>0.81810383876311321</v>
      </c>
      <c r="O172" s="90">
        <f t="shared" si="135"/>
        <v>0.82367542746639533</v>
      </c>
      <c r="P172" s="90">
        <f t="shared" si="135"/>
        <v>0.83432676798806882</v>
      </c>
      <c r="Q172" s="90">
        <f t="shared" si="135"/>
        <v>0.84791276947413319</v>
      </c>
      <c r="R172" s="90">
        <f t="shared" si="135"/>
        <v>0.8596732422384139</v>
      </c>
      <c r="S172" s="90">
        <f t="shared" si="135"/>
        <v>0.87364078002205392</v>
      </c>
      <c r="T172" s="90">
        <f t="shared" si="135"/>
        <v>0.88474830577134489</v>
      </c>
      <c r="U172" s="90">
        <f t="shared" si="135"/>
        <v>0.89484976995052001</v>
      </c>
      <c r="V172" s="90">
        <f t="shared" si="135"/>
        <v>0.90543009928008644</v>
      </c>
      <c r="W172" s="90">
        <f t="shared" si="135"/>
        <v>0.91676555607986887</v>
      </c>
      <c r="X172" s="90">
        <f t="shared" si="135"/>
        <v>0.92445939372083796</v>
      </c>
      <c r="Y172" s="90">
        <f t="shared" si="135"/>
        <v>0.93313236960246115</v>
      </c>
      <c r="Z172" s="90">
        <f t="shared" si="135"/>
        <v>0.94209484782786101</v>
      </c>
      <c r="AA172" s="90">
        <f>1+(AA138-$AF138)/$AF138</f>
        <v>0.96864946156515563</v>
      </c>
      <c r="AB172" s="90">
        <f t="shared" si="134"/>
        <v>0.97768276577633195</v>
      </c>
      <c r="AC172" s="90">
        <f t="shared" si="134"/>
        <v>0.98594421287881751</v>
      </c>
      <c r="AD172" s="90">
        <f t="shared" si="134"/>
        <v>0.99184118884936645</v>
      </c>
      <c r="AE172" s="90">
        <f t="shared" si="134"/>
        <v>0.994861450110609</v>
      </c>
      <c r="AF172" s="90">
        <f t="shared" si="134"/>
        <v>1</v>
      </c>
      <c r="AG172" s="90">
        <f t="shared" si="134"/>
        <v>1.0052683557100697</v>
      </c>
      <c r="AH172" s="90">
        <f t="shared" si="134"/>
        <v>1.009316000510029</v>
      </c>
      <c r="AI172" s="90">
        <f t="shared" si="134"/>
        <v>1.0134571015264273</v>
      </c>
      <c r="AJ172" s="90">
        <f t="shared" si="134"/>
        <v>1.0197631410095807</v>
      </c>
      <c r="AK172" s="90">
        <f t="shared" si="134"/>
        <v>1.0248180299705654</v>
      </c>
      <c r="AL172" s="90" t="e">
        <f t="shared" si="134"/>
        <v>#VALUE!</v>
      </c>
      <c r="AN172" s="90">
        <f t="shared" si="74"/>
        <v>1.0247039262619757</v>
      </c>
    </row>
    <row r="177" spans="4:5" ht="18" customHeight="1">
      <c r="D177"/>
      <c r="E177"/>
    </row>
    <row r="178" spans="4:5" ht="18" customHeight="1">
      <c r="D178"/>
      <c r="E178"/>
    </row>
    <row r="179" spans="4:5" ht="18" customHeight="1">
      <c r="D179"/>
      <c r="E179"/>
    </row>
    <row r="180" spans="4:5" ht="18" customHeight="1">
      <c r="D180"/>
      <c r="E180"/>
    </row>
    <row r="181" spans="4:5" ht="18" customHeight="1">
      <c r="D181"/>
      <c r="E181"/>
    </row>
    <row r="182" spans="4:5" ht="18" customHeight="1">
      <c r="D182"/>
      <c r="E182"/>
    </row>
    <row r="183" spans="4:5" ht="18" customHeight="1">
      <c r="D183"/>
      <c r="E183"/>
    </row>
    <row r="184" spans="4:5" ht="18" customHeight="1">
      <c r="D184"/>
      <c r="E184"/>
    </row>
    <row r="185" spans="4:5" ht="18" customHeight="1">
      <c r="D185"/>
      <c r="E185"/>
    </row>
    <row r="186" spans="4:5" ht="18" customHeight="1">
      <c r="D186"/>
      <c r="E186"/>
    </row>
    <row r="187" spans="4:5" ht="18" customHeight="1">
      <c r="D187"/>
      <c r="E187"/>
    </row>
    <row r="188" spans="4:5" ht="18" customHeight="1">
      <c r="D188"/>
      <c r="E188"/>
    </row>
    <row r="189" spans="4:5" ht="18" customHeight="1">
      <c r="D189"/>
      <c r="E189"/>
    </row>
    <row r="190" spans="4:5" ht="18" customHeight="1">
      <c r="D190"/>
      <c r="E190"/>
    </row>
    <row r="191" spans="4:5" ht="18" customHeight="1">
      <c r="D191"/>
      <c r="E191"/>
    </row>
    <row r="192" spans="4:5" ht="18" customHeight="1">
      <c r="D192"/>
      <c r="E192"/>
    </row>
    <row r="193" spans="4:5" ht="18" customHeight="1">
      <c r="D193"/>
      <c r="E193"/>
    </row>
    <row r="194" spans="4:5" ht="18" customHeight="1">
      <c r="D194"/>
      <c r="E194"/>
    </row>
    <row r="195" spans="4:5" ht="18" customHeight="1">
      <c r="D195"/>
      <c r="E195"/>
    </row>
    <row r="196" spans="4:5" ht="18" customHeight="1">
      <c r="D196"/>
      <c r="E196"/>
    </row>
    <row r="197" spans="4:5" ht="18" customHeight="1">
      <c r="D197"/>
      <c r="E197"/>
    </row>
    <row r="198" spans="4:5" ht="18" customHeight="1">
      <c r="D198"/>
      <c r="E198"/>
    </row>
    <row r="199" spans="4:5" ht="18" customHeight="1">
      <c r="D199"/>
      <c r="E199"/>
    </row>
    <row r="200" spans="4:5" ht="18" customHeight="1">
      <c r="D200"/>
      <c r="E200"/>
    </row>
    <row r="201" spans="4:5" ht="18" customHeight="1">
      <c r="D201"/>
      <c r="E201"/>
    </row>
    <row r="202" spans="4:5" ht="18" customHeight="1">
      <c r="D202"/>
      <c r="E202"/>
    </row>
    <row r="203" spans="4:5" ht="18" customHeight="1">
      <c r="D203"/>
      <c r="E203"/>
    </row>
    <row r="204" spans="4:5" ht="18" customHeight="1">
      <c r="D204"/>
      <c r="E204"/>
    </row>
    <row r="205" spans="4:5" ht="18" customHeight="1">
      <c r="D205"/>
      <c r="E205"/>
    </row>
    <row r="206" spans="4:5" ht="18" customHeight="1">
      <c r="D206"/>
      <c r="E206"/>
    </row>
    <row r="207" spans="4:5" ht="18" customHeight="1">
      <c r="D207"/>
      <c r="E207"/>
    </row>
    <row r="208" spans="4:5" ht="18" customHeight="1">
      <c r="D208"/>
      <c r="E208" s="94"/>
    </row>
    <row r="209" spans="4:5" ht="18" customHeight="1">
      <c r="D209" s="94"/>
      <c r="E209" s="94"/>
    </row>
  </sheetData>
  <sheetProtection formatCells="0" formatColumns="0" formatRows="0" insertColumns="0" insertRows="0" insertHyperlinks="0" deleteColumns="0" deleteRows="0" sort="0" autoFilter="0" pivotTables="0"/>
  <hyperlinks>
    <hyperlink ref="C1" r:id="rId1" xr:uid="{4C18198B-85A5-4ADF-A3AE-321C58796B1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BBB8-56C0-45FC-9FFB-FC191CD51763}">
  <dimension ref="A1:Z1765"/>
  <sheetViews>
    <sheetView topLeftCell="A1709" zoomScale="45" zoomScaleNormal="45" workbookViewId="0">
      <selection activeCell="J243" sqref="J243"/>
    </sheetView>
  </sheetViews>
  <sheetFormatPr defaultColWidth="9" defaultRowHeight="15"/>
  <cols>
    <col min="1" max="1" width="14" customWidth="1"/>
    <col min="2" max="2" width="12.28515625" customWidth="1"/>
    <col min="3" max="4" width="8.28515625" style="34" customWidth="1"/>
    <col min="5" max="5" width="8.28515625" bestFit="1" customWidth="1"/>
    <col min="6" max="6" width="11" bestFit="1" customWidth="1"/>
    <col min="19" max="22" width="11.28515625" customWidth="1"/>
    <col min="25" max="25" width="10.28515625" customWidth="1"/>
  </cols>
  <sheetData>
    <row r="1" spans="1:26" ht="15" customHeight="1" thickBot="1">
      <c r="A1" s="33" t="s">
        <v>210</v>
      </c>
      <c r="C1" s="34" t="s">
        <v>211</v>
      </c>
      <c r="D1" s="34" t="s">
        <v>212</v>
      </c>
      <c r="I1" s="35"/>
    </row>
    <row r="2" spans="1:26" ht="15" customHeight="1" thickBot="1">
      <c r="A2" s="33" t="s">
        <v>213</v>
      </c>
      <c r="C2" s="34" t="s">
        <v>214</v>
      </c>
      <c r="D2" s="34" t="s">
        <v>215</v>
      </c>
      <c r="F2" s="36" t="s">
        <v>216</v>
      </c>
      <c r="G2" s="37" t="s">
        <v>67</v>
      </c>
    </row>
    <row r="3" spans="1:26" ht="15" customHeight="1" thickBot="1">
      <c r="A3" s="38" t="s">
        <v>217</v>
      </c>
      <c r="B3" s="39"/>
      <c r="C3" t="s">
        <v>218</v>
      </c>
      <c r="D3" t="s">
        <v>219</v>
      </c>
      <c r="F3" s="40"/>
      <c r="G3" s="41"/>
      <c r="H3" s="41"/>
      <c r="I3" s="41"/>
      <c r="J3" s="41"/>
      <c r="K3" s="41"/>
      <c r="L3" s="41"/>
      <c r="M3" s="41"/>
      <c r="N3" s="41"/>
      <c r="O3" s="41"/>
      <c r="P3" s="42"/>
      <c r="T3" s="16"/>
      <c r="U3" s="16"/>
      <c r="X3" s="16"/>
      <c r="Y3" s="16"/>
    </row>
    <row r="4" spans="1:26" ht="15" customHeight="1" thickBot="1">
      <c r="A4" s="43" t="s">
        <v>220</v>
      </c>
      <c r="B4" s="44" t="s">
        <v>221</v>
      </c>
      <c r="C4" t="s">
        <v>222</v>
      </c>
      <c r="D4" t="s">
        <v>223</v>
      </c>
      <c r="F4" s="45"/>
      <c r="G4" s="36" t="s">
        <v>224</v>
      </c>
      <c r="H4" s="46" t="s">
        <v>68</v>
      </c>
      <c r="P4" s="47"/>
    </row>
    <row r="5" spans="1:26">
      <c r="A5" s="43" t="s">
        <v>225</v>
      </c>
      <c r="B5" s="44" t="s">
        <v>67</v>
      </c>
      <c r="C5" t="s">
        <v>226</v>
      </c>
      <c r="D5" t="s">
        <v>227</v>
      </c>
      <c r="F5" s="45"/>
      <c r="P5" s="47"/>
      <c r="U5" s="16"/>
      <c r="V5" s="16"/>
      <c r="Y5" s="16"/>
      <c r="Z5" s="16"/>
    </row>
    <row r="6" spans="1:26" ht="15" customHeight="1" thickBot="1">
      <c r="A6" s="43" t="s">
        <v>228</v>
      </c>
      <c r="B6" s="44" t="s">
        <v>13</v>
      </c>
      <c r="C6" t="s">
        <v>229</v>
      </c>
      <c r="D6" t="s">
        <v>230</v>
      </c>
      <c r="F6" s="45"/>
      <c r="G6" s="48" t="s">
        <v>231</v>
      </c>
      <c r="H6" s="48"/>
      <c r="I6" s="48"/>
      <c r="J6" s="48"/>
      <c r="K6" s="48"/>
      <c r="L6" s="48"/>
      <c r="M6" s="48"/>
      <c r="N6" s="48"/>
      <c r="O6" s="48"/>
      <c r="P6" s="47"/>
      <c r="T6" s="16"/>
      <c r="U6" s="49"/>
      <c r="V6" s="49"/>
    </row>
    <row r="7" spans="1:26">
      <c r="A7" s="43" t="s">
        <v>232</v>
      </c>
      <c r="B7" s="44" t="s">
        <v>13</v>
      </c>
      <c r="C7" t="s">
        <v>233</v>
      </c>
      <c r="D7" t="s">
        <v>230</v>
      </c>
      <c r="F7" s="45"/>
      <c r="G7" s="50"/>
      <c r="H7" s="51"/>
      <c r="I7" s="52" t="s">
        <v>92</v>
      </c>
      <c r="J7" s="52" t="s">
        <v>234</v>
      </c>
      <c r="K7" s="52" t="s">
        <v>235</v>
      </c>
      <c r="L7" s="52" t="s">
        <v>236</v>
      </c>
      <c r="M7" s="52" t="s">
        <v>237</v>
      </c>
      <c r="N7" s="52" t="s">
        <v>238</v>
      </c>
      <c r="O7" s="53" t="s">
        <v>239</v>
      </c>
      <c r="P7" s="47"/>
      <c r="T7" s="16"/>
    </row>
    <row r="8" spans="1:26" ht="15" customHeight="1" thickBot="1">
      <c r="A8" s="54" t="s">
        <v>240</v>
      </c>
      <c r="B8" s="55" t="s">
        <v>13</v>
      </c>
      <c r="C8" t="s">
        <v>241</v>
      </c>
      <c r="D8" t="s">
        <v>242</v>
      </c>
      <c r="F8" s="45"/>
      <c r="G8" s="43" t="s">
        <v>243</v>
      </c>
      <c r="I8">
        <v>2014</v>
      </c>
      <c r="J8" s="26">
        <v>67.47</v>
      </c>
      <c r="K8" s="26" t="s">
        <v>10</v>
      </c>
      <c r="L8" s="56" t="s">
        <v>244</v>
      </c>
      <c r="M8" s="26"/>
      <c r="N8" s="26"/>
      <c r="O8" s="57" t="s">
        <v>245</v>
      </c>
      <c r="P8" s="47"/>
      <c r="T8" s="16"/>
      <c r="U8" s="58"/>
      <c r="V8" s="58"/>
      <c r="Y8" s="58"/>
      <c r="Z8" s="58"/>
    </row>
    <row r="9" spans="1:26">
      <c r="A9" s="50" t="s">
        <v>246</v>
      </c>
      <c r="B9" s="59"/>
      <c r="C9" t="s">
        <v>247</v>
      </c>
      <c r="D9" t="s">
        <v>248</v>
      </c>
      <c r="F9" s="45"/>
      <c r="G9" s="43" t="s">
        <v>243</v>
      </c>
      <c r="I9">
        <v>2015</v>
      </c>
      <c r="J9" s="29">
        <v>67.47</v>
      </c>
      <c r="K9" s="29" t="s">
        <v>10</v>
      </c>
      <c r="L9" s="60" t="s">
        <v>244</v>
      </c>
      <c r="M9" s="29"/>
      <c r="N9" s="29"/>
      <c r="O9" s="44" t="s">
        <v>245</v>
      </c>
      <c r="P9" s="47"/>
      <c r="V9" s="49"/>
    </row>
    <row r="10" spans="1:26">
      <c r="A10" s="61" t="s">
        <v>249</v>
      </c>
      <c r="B10" s="62"/>
      <c r="C10" t="s">
        <v>250</v>
      </c>
      <c r="D10" t="s">
        <v>251</v>
      </c>
      <c r="F10" s="45"/>
      <c r="G10" s="43" t="s">
        <v>252</v>
      </c>
      <c r="I10">
        <v>2020</v>
      </c>
      <c r="J10" s="26"/>
      <c r="K10" s="26"/>
      <c r="L10" s="26"/>
      <c r="M10" s="26"/>
      <c r="N10" s="26"/>
      <c r="O10" s="57"/>
      <c r="P10" s="47"/>
    </row>
    <row r="11" spans="1:26">
      <c r="A11" s="61" t="s">
        <v>52</v>
      </c>
      <c r="B11" s="62"/>
      <c r="C11" t="s">
        <v>253</v>
      </c>
      <c r="D11" t="s">
        <v>251</v>
      </c>
      <c r="F11" s="45"/>
      <c r="G11" s="43" t="s">
        <v>252</v>
      </c>
      <c r="I11">
        <v>2030</v>
      </c>
      <c r="J11" s="26"/>
      <c r="K11" s="26"/>
      <c r="L11" s="26"/>
      <c r="M11" s="26"/>
      <c r="N11" s="26"/>
      <c r="O11" s="57"/>
      <c r="P11" s="47"/>
      <c r="T11" s="16"/>
    </row>
    <row r="12" spans="1:26">
      <c r="A12" s="61" t="s">
        <v>49</v>
      </c>
      <c r="B12" s="62"/>
      <c r="C12" t="s">
        <v>254</v>
      </c>
      <c r="D12" t="s">
        <v>255</v>
      </c>
      <c r="F12" s="45"/>
      <c r="G12" s="43" t="s">
        <v>252</v>
      </c>
      <c r="I12">
        <v>2040</v>
      </c>
      <c r="J12" s="26"/>
      <c r="K12" s="26"/>
      <c r="L12" s="26"/>
      <c r="M12" s="26"/>
      <c r="N12" s="26"/>
      <c r="O12" s="57"/>
      <c r="P12" s="47"/>
    </row>
    <row r="13" spans="1:26" ht="15" customHeight="1" thickBot="1">
      <c r="A13" s="63" t="s">
        <v>256</v>
      </c>
      <c r="B13" s="64"/>
      <c r="C13" t="s">
        <v>257</v>
      </c>
      <c r="D13" t="s">
        <v>258</v>
      </c>
      <c r="F13" s="45"/>
      <c r="G13" s="43" t="s">
        <v>252</v>
      </c>
      <c r="I13">
        <v>2050</v>
      </c>
      <c r="J13" s="26"/>
      <c r="K13" s="26"/>
      <c r="L13" s="26"/>
      <c r="M13" s="26"/>
      <c r="N13" s="26"/>
      <c r="O13" s="57"/>
      <c r="P13" s="47"/>
    </row>
    <row r="14" spans="1:26">
      <c r="A14" s="65" t="s">
        <v>259</v>
      </c>
      <c r="B14" s="59"/>
      <c r="C14" t="s">
        <v>260</v>
      </c>
      <c r="D14" t="s">
        <v>261</v>
      </c>
      <c r="F14" s="45"/>
      <c r="G14" s="43" t="s">
        <v>252</v>
      </c>
      <c r="I14">
        <v>2060</v>
      </c>
      <c r="J14" s="26"/>
      <c r="K14" s="26"/>
      <c r="L14" s="26"/>
      <c r="M14" s="26"/>
      <c r="N14" s="26"/>
      <c r="O14" s="57"/>
      <c r="P14" s="47"/>
    </row>
    <row r="15" spans="1:26" ht="15" customHeight="1" thickBot="1">
      <c r="A15" s="43" t="s">
        <v>262</v>
      </c>
      <c r="B15" s="62" t="s">
        <v>263</v>
      </c>
      <c r="C15" t="s">
        <v>264</v>
      </c>
      <c r="D15" t="s">
        <v>265</v>
      </c>
      <c r="F15" s="45"/>
      <c r="G15" s="54" t="s">
        <v>252</v>
      </c>
      <c r="H15" s="66"/>
      <c r="I15" s="66">
        <v>2100</v>
      </c>
      <c r="J15" s="67"/>
      <c r="K15" s="67"/>
      <c r="L15" s="67"/>
      <c r="M15" s="67"/>
      <c r="N15" s="67"/>
      <c r="O15" s="55"/>
      <c r="P15" s="47"/>
    </row>
    <row r="16" spans="1:26">
      <c r="A16" s="43" t="s">
        <v>266</v>
      </c>
      <c r="B16" s="68" t="s">
        <v>267</v>
      </c>
      <c r="C16" t="s">
        <v>268</v>
      </c>
      <c r="D16" t="s">
        <v>265</v>
      </c>
      <c r="F16" s="45"/>
      <c r="P16" s="47"/>
      <c r="S16" s="33"/>
    </row>
    <row r="17" spans="1:25" ht="15" customHeight="1" thickBot="1">
      <c r="A17" s="54" t="s">
        <v>269</v>
      </c>
      <c r="B17" s="69" t="s">
        <v>270</v>
      </c>
      <c r="C17" t="s">
        <v>271</v>
      </c>
      <c r="D17" t="s">
        <v>272</v>
      </c>
      <c r="F17" s="45"/>
      <c r="G17" s="70" t="s">
        <v>273</v>
      </c>
      <c r="H17" s="70"/>
      <c r="I17" s="70" t="s">
        <v>274</v>
      </c>
      <c r="J17" s="71" t="s">
        <v>64</v>
      </c>
      <c r="K17" s="71"/>
      <c r="L17" s="70"/>
      <c r="M17" s="70"/>
      <c r="N17" s="70"/>
      <c r="O17" s="70"/>
      <c r="P17" s="47"/>
      <c r="S17" s="16"/>
    </row>
    <row r="18" spans="1:25">
      <c r="C18" t="s">
        <v>275</v>
      </c>
      <c r="D18" t="s">
        <v>276</v>
      </c>
      <c r="F18" s="45"/>
      <c r="G18" s="50"/>
      <c r="H18" s="52" t="s">
        <v>92</v>
      </c>
      <c r="I18" s="52" t="s">
        <v>277</v>
      </c>
      <c r="J18" s="52" t="s">
        <v>234</v>
      </c>
      <c r="K18" s="52" t="s">
        <v>235</v>
      </c>
      <c r="L18" s="52" t="s">
        <v>236</v>
      </c>
      <c r="M18" s="52" t="s">
        <v>278</v>
      </c>
      <c r="N18" s="52" t="s">
        <v>238</v>
      </c>
      <c r="O18" s="53" t="s">
        <v>239</v>
      </c>
      <c r="P18" s="47"/>
      <c r="S18" s="16"/>
    </row>
    <row r="19" spans="1:25">
      <c r="C19" t="s">
        <v>136</v>
      </c>
      <c r="D19" t="s">
        <v>276</v>
      </c>
      <c r="F19" s="45"/>
      <c r="G19" s="43" t="s">
        <v>279</v>
      </c>
      <c r="H19">
        <v>2020</v>
      </c>
      <c r="I19" s="72">
        <f>IF(ISBLANK(J19),"",(J9-J19)/(J9-J10))</f>
        <v>2.178746109381946E-2</v>
      </c>
      <c r="J19" s="26">
        <v>66</v>
      </c>
      <c r="K19" s="26"/>
      <c r="L19" s="26"/>
      <c r="M19" s="26" t="s">
        <v>280</v>
      </c>
      <c r="N19" s="26" t="s">
        <v>281</v>
      </c>
      <c r="O19" s="57" t="s">
        <v>282</v>
      </c>
      <c r="P19" s="47"/>
    </row>
    <row r="20" spans="1:25" ht="15" customHeight="1">
      <c r="C20" t="s">
        <v>283</v>
      </c>
      <c r="D20" t="s">
        <v>284</v>
      </c>
      <c r="F20" s="45"/>
      <c r="G20" s="43" t="s">
        <v>279</v>
      </c>
      <c r="H20">
        <v>2030</v>
      </c>
      <c r="I20" s="72">
        <f>IF(ISBLANK(J20),"",(J9-J20)/(J9-J11))</f>
        <v>0.12553727582629315</v>
      </c>
      <c r="J20" s="26">
        <v>59</v>
      </c>
      <c r="K20" s="26"/>
      <c r="L20" s="26"/>
      <c r="M20" s="26" t="s">
        <v>285</v>
      </c>
      <c r="N20" s="26" t="s">
        <v>281</v>
      </c>
      <c r="O20" s="57" t="s">
        <v>282</v>
      </c>
      <c r="P20" s="47"/>
    </row>
    <row r="21" spans="1:25">
      <c r="C21" t="s">
        <v>286</v>
      </c>
      <c r="D21" t="s">
        <v>284</v>
      </c>
      <c r="F21" s="45"/>
      <c r="G21" s="43" t="s">
        <v>279</v>
      </c>
      <c r="H21">
        <v>2040</v>
      </c>
      <c r="I21" s="72">
        <f>IF(ISBLANK(J21),"",(J9-J21)/(J9-J12))</f>
        <v>0.22928709055876684</v>
      </c>
      <c r="J21" s="26">
        <v>52</v>
      </c>
      <c r="K21" s="26"/>
      <c r="L21" s="26"/>
      <c r="M21" s="26" t="s">
        <v>287</v>
      </c>
      <c r="N21" s="26" t="s">
        <v>281</v>
      </c>
      <c r="O21" s="57" t="s">
        <v>282</v>
      </c>
      <c r="P21" s="47"/>
    </row>
    <row r="22" spans="1:25" ht="15" customHeight="1">
      <c r="C22" t="s">
        <v>288</v>
      </c>
      <c r="D22" t="s">
        <v>284</v>
      </c>
      <c r="F22" s="45"/>
      <c r="G22" s="43" t="s">
        <v>279</v>
      </c>
      <c r="H22">
        <v>2050</v>
      </c>
      <c r="I22" s="72">
        <f>IF(ISBLANK(J22),"",(J9-J22)/(J9-J13))</f>
        <v>0.36267970950051875</v>
      </c>
      <c r="J22" s="26">
        <v>43</v>
      </c>
      <c r="K22" s="26" t="s">
        <v>10</v>
      </c>
      <c r="L22" s="26" t="s">
        <v>289</v>
      </c>
      <c r="M22" s="26" t="s">
        <v>290</v>
      </c>
      <c r="N22" s="26" t="s">
        <v>291</v>
      </c>
      <c r="O22" s="57" t="s">
        <v>282</v>
      </c>
      <c r="P22" s="47"/>
    </row>
    <row r="23" spans="1:25">
      <c r="C23" t="s">
        <v>292</v>
      </c>
      <c r="D23" t="s">
        <v>284</v>
      </c>
      <c r="F23" s="45"/>
      <c r="G23" s="43" t="s">
        <v>279</v>
      </c>
      <c r="H23">
        <v>2060</v>
      </c>
      <c r="I23" s="72">
        <f>IF(ISBLANK(J23),"",(J9-J23)/(J9-J14))</f>
        <v>0.43678672002371421</v>
      </c>
      <c r="J23" s="29">
        <v>38</v>
      </c>
      <c r="K23" s="29"/>
      <c r="L23" s="29"/>
      <c r="M23" s="29" t="s">
        <v>293</v>
      </c>
      <c r="N23" s="29"/>
      <c r="O23" s="44" t="s">
        <v>282</v>
      </c>
      <c r="P23" s="47"/>
    </row>
    <row r="24" spans="1:25" ht="15" customHeight="1" thickBot="1">
      <c r="C24" t="s">
        <v>294</v>
      </c>
      <c r="D24" t="s">
        <v>295</v>
      </c>
      <c r="F24" s="45"/>
      <c r="G24" s="54" t="s">
        <v>279</v>
      </c>
      <c r="H24" s="66">
        <v>2100</v>
      </c>
      <c r="I24" s="73" t="str">
        <f>IF(ISBLANK(J24),"",(J9-J24)/(J9-J15))</f>
        <v/>
      </c>
      <c r="J24" s="67"/>
      <c r="K24" s="67"/>
      <c r="L24" s="67"/>
      <c r="M24" s="67"/>
      <c r="N24" s="67"/>
      <c r="O24" s="55"/>
      <c r="P24" s="47"/>
    </row>
    <row r="25" spans="1:25">
      <c r="C25" t="s">
        <v>296</v>
      </c>
      <c r="D25" t="s">
        <v>297</v>
      </c>
      <c r="F25" s="45"/>
      <c r="P25" s="47"/>
    </row>
    <row r="26" spans="1:25" ht="15" customHeight="1" thickBot="1">
      <c r="C26" t="s">
        <v>298</v>
      </c>
      <c r="D26" t="s">
        <v>297</v>
      </c>
      <c r="F26" s="45"/>
      <c r="G26" s="70" t="s">
        <v>273</v>
      </c>
      <c r="H26" s="70"/>
      <c r="I26" s="70" t="s">
        <v>274</v>
      </c>
      <c r="J26" s="71" t="s">
        <v>65</v>
      </c>
      <c r="K26" s="71"/>
      <c r="L26" s="70"/>
      <c r="M26" s="70"/>
      <c r="N26" s="70"/>
      <c r="O26" s="70"/>
      <c r="P26" s="47"/>
    </row>
    <row r="27" spans="1:25" ht="15" customHeight="1">
      <c r="C27" t="s">
        <v>299</v>
      </c>
      <c r="D27" t="s">
        <v>300</v>
      </c>
      <c r="F27" s="45"/>
      <c r="G27" s="50"/>
      <c r="H27" s="52" t="s">
        <v>92</v>
      </c>
      <c r="I27" s="52" t="s">
        <v>277</v>
      </c>
      <c r="J27" s="52" t="s">
        <v>234</v>
      </c>
      <c r="K27" s="52" t="s">
        <v>235</v>
      </c>
      <c r="L27" s="52" t="s">
        <v>236</v>
      </c>
      <c r="M27" s="52" t="s">
        <v>278</v>
      </c>
      <c r="N27" s="52" t="s">
        <v>238</v>
      </c>
      <c r="O27" s="53" t="s">
        <v>239</v>
      </c>
      <c r="P27" s="47"/>
    </row>
    <row r="28" spans="1:25" ht="15" customHeight="1">
      <c r="C28" t="s">
        <v>301</v>
      </c>
      <c r="D28" t="s">
        <v>302</v>
      </c>
      <c r="F28" s="45"/>
      <c r="G28" s="43" t="s">
        <v>279</v>
      </c>
      <c r="H28">
        <v>2020</v>
      </c>
      <c r="I28" s="72" t="str">
        <f>IF(ISBLANK(J28),"",(J9-J28)/(J9-J10))</f>
        <v/>
      </c>
      <c r="J28" s="26"/>
      <c r="K28" s="26"/>
      <c r="L28" s="26"/>
      <c r="M28" s="26"/>
      <c r="N28" s="26"/>
      <c r="O28" s="57"/>
      <c r="P28" s="47"/>
      <c r="T28" s="16"/>
      <c r="U28" s="16"/>
      <c r="V28" s="16"/>
      <c r="W28" s="16"/>
    </row>
    <row r="29" spans="1:25" ht="15" customHeight="1">
      <c r="C29" t="s">
        <v>303</v>
      </c>
      <c r="D29" t="s">
        <v>304</v>
      </c>
      <c r="F29" s="45"/>
      <c r="G29" s="43" t="s">
        <v>279</v>
      </c>
      <c r="H29">
        <v>2030</v>
      </c>
      <c r="I29" s="72" t="str">
        <f>IF(ISBLANK(J29),"",(J9-J29)/(J9-J11))</f>
        <v/>
      </c>
      <c r="J29" s="26"/>
      <c r="K29" s="26"/>
      <c r="L29" s="26"/>
      <c r="M29" s="26"/>
      <c r="N29" s="26"/>
      <c r="O29" s="57"/>
      <c r="P29" s="47"/>
      <c r="T29" s="16"/>
      <c r="U29" s="16"/>
      <c r="V29" s="16"/>
      <c r="W29" s="16"/>
      <c r="X29" s="16"/>
      <c r="Y29" s="16"/>
    </row>
    <row r="30" spans="1:25">
      <c r="C30" t="s">
        <v>305</v>
      </c>
      <c r="D30" t="s">
        <v>304</v>
      </c>
      <c r="F30" s="45"/>
      <c r="G30" s="43" t="s">
        <v>279</v>
      </c>
      <c r="H30">
        <v>2040</v>
      </c>
      <c r="I30" s="72" t="str">
        <f>IF(ISBLANK(J30),"",(J9-J30)/(J9-J12))</f>
        <v/>
      </c>
      <c r="J30" s="26"/>
      <c r="K30" s="26"/>
      <c r="L30" s="26"/>
      <c r="M30" s="26"/>
      <c r="N30" s="26"/>
      <c r="O30" s="57"/>
      <c r="P30" s="47"/>
    </row>
    <row r="31" spans="1:25">
      <c r="C31" t="s">
        <v>306</v>
      </c>
      <c r="D31" t="s">
        <v>307</v>
      </c>
      <c r="F31" s="45"/>
      <c r="G31" s="43" t="s">
        <v>279</v>
      </c>
      <c r="H31">
        <v>2050</v>
      </c>
      <c r="I31" s="72" t="str">
        <f>IF(ISBLANK(J31),"",(J9-J31)/(J9-J13))</f>
        <v/>
      </c>
      <c r="J31" s="26"/>
      <c r="K31" s="26"/>
      <c r="L31" s="26"/>
      <c r="M31" s="26"/>
      <c r="N31" s="26"/>
      <c r="O31" s="57"/>
      <c r="P31" s="47"/>
    </row>
    <row r="32" spans="1:25">
      <c r="C32" t="s">
        <v>308</v>
      </c>
      <c r="D32" t="s">
        <v>307</v>
      </c>
      <c r="F32" s="45"/>
      <c r="G32" s="43" t="s">
        <v>279</v>
      </c>
      <c r="H32">
        <v>2060</v>
      </c>
      <c r="I32" s="72">
        <f>IF(ISBLANK(J32),"",(J9-J32)/(J9-J14))</f>
        <v>0</v>
      </c>
      <c r="J32" s="29">
        <f>J9</f>
        <v>67.47</v>
      </c>
      <c r="K32" s="29" t="s">
        <v>10</v>
      </c>
      <c r="L32" s="29"/>
      <c r="M32" s="29" t="s">
        <v>309</v>
      </c>
      <c r="N32" s="29"/>
      <c r="O32" s="44" t="s">
        <v>310</v>
      </c>
      <c r="P32" s="47"/>
    </row>
    <row r="33" spans="3:16" ht="15" customHeight="1" thickBot="1">
      <c r="C33" t="s">
        <v>311</v>
      </c>
      <c r="D33" t="s">
        <v>312</v>
      </c>
      <c r="F33" s="45"/>
      <c r="G33" s="54" t="s">
        <v>279</v>
      </c>
      <c r="H33" s="66">
        <v>2100</v>
      </c>
      <c r="I33" s="73" t="str">
        <f>IF(ISBLANK(J33),"",(J9-J33)/(J9-J15))</f>
        <v/>
      </c>
      <c r="J33" s="67"/>
      <c r="K33" s="67"/>
      <c r="L33" s="67"/>
      <c r="M33" s="67"/>
      <c r="N33" s="67"/>
      <c r="O33" s="55"/>
      <c r="P33" s="47"/>
    </row>
    <row r="34" spans="3:16" ht="15" customHeight="1">
      <c r="C34" t="s">
        <v>144</v>
      </c>
      <c r="D34" t="s">
        <v>313</v>
      </c>
      <c r="F34" s="45"/>
      <c r="P34" s="47"/>
    </row>
    <row r="35" spans="3:16" ht="15" customHeight="1" thickBot="1">
      <c r="C35" t="s">
        <v>314</v>
      </c>
      <c r="D35" t="s">
        <v>315</v>
      </c>
      <c r="F35" s="45"/>
      <c r="G35" s="70" t="s">
        <v>273</v>
      </c>
      <c r="H35" s="70"/>
      <c r="I35" s="70" t="s">
        <v>274</v>
      </c>
      <c r="J35" s="71" t="s">
        <v>66</v>
      </c>
      <c r="K35" s="71"/>
      <c r="L35" s="70"/>
      <c r="M35" s="70"/>
      <c r="N35" s="70"/>
      <c r="O35" s="70"/>
      <c r="P35" s="47"/>
    </row>
    <row r="36" spans="3:16" ht="15" customHeight="1">
      <c r="C36" t="s">
        <v>316</v>
      </c>
      <c r="D36" t="s">
        <v>317</v>
      </c>
      <c r="F36" s="45"/>
      <c r="G36" s="50"/>
      <c r="H36" s="52" t="s">
        <v>92</v>
      </c>
      <c r="I36" s="52" t="s">
        <v>277</v>
      </c>
      <c r="J36" s="52" t="s">
        <v>234</v>
      </c>
      <c r="K36" s="52" t="s">
        <v>235</v>
      </c>
      <c r="L36" s="52" t="s">
        <v>236</v>
      </c>
      <c r="M36" s="52" t="s">
        <v>278</v>
      </c>
      <c r="N36" s="52" t="s">
        <v>238</v>
      </c>
      <c r="O36" s="53" t="s">
        <v>239</v>
      </c>
      <c r="P36" s="47"/>
    </row>
    <row r="37" spans="3:16" ht="15" customHeight="1">
      <c r="C37" t="s">
        <v>318</v>
      </c>
      <c r="D37" t="s">
        <v>317</v>
      </c>
      <c r="F37" s="45"/>
      <c r="G37" s="43" t="s">
        <v>279</v>
      </c>
      <c r="H37">
        <v>2020</v>
      </c>
      <c r="I37" s="72" t="str">
        <f>IF(ISBLANK(J37),"",(J9-J37)/(J9-J10))</f>
        <v/>
      </c>
      <c r="J37" s="26"/>
      <c r="K37" s="26"/>
      <c r="L37" s="26"/>
      <c r="M37" s="26"/>
      <c r="N37" s="26"/>
      <c r="O37" s="57" t="s">
        <v>319</v>
      </c>
      <c r="P37" s="47"/>
    </row>
    <row r="38" spans="3:16">
      <c r="C38" t="s">
        <v>320</v>
      </c>
      <c r="D38" t="s">
        <v>321</v>
      </c>
      <c r="F38" s="45"/>
      <c r="G38" s="43" t="s">
        <v>279</v>
      </c>
      <c r="H38">
        <v>2030</v>
      </c>
      <c r="I38" s="72">
        <f>IF(ISBLANK(J38),"",(J9-J38)/(J9-J11))</f>
        <v>-0.15606936416184974</v>
      </c>
      <c r="J38" s="26">
        <v>78</v>
      </c>
      <c r="K38" s="26"/>
      <c r="L38" s="26" t="s">
        <v>322</v>
      </c>
      <c r="M38" s="26" t="s">
        <v>323</v>
      </c>
      <c r="N38" s="26" t="s">
        <v>324</v>
      </c>
      <c r="O38" s="57" t="s">
        <v>282</v>
      </c>
      <c r="P38" s="47"/>
    </row>
    <row r="39" spans="3:16" ht="15" customHeight="1">
      <c r="C39" t="s">
        <v>325</v>
      </c>
      <c r="D39" t="s">
        <v>326</v>
      </c>
      <c r="F39" s="45"/>
      <c r="G39" s="43" t="s">
        <v>279</v>
      </c>
      <c r="H39">
        <v>2040</v>
      </c>
      <c r="I39" s="72">
        <f>IF(ISBLANK(J39),"",(J9-J39)/(J9-J12))</f>
        <v>-0.21535497258040612</v>
      </c>
      <c r="J39" s="26">
        <v>82</v>
      </c>
      <c r="K39" s="26"/>
      <c r="L39" s="26" t="s">
        <v>322</v>
      </c>
      <c r="M39" s="26" t="s">
        <v>323</v>
      </c>
      <c r="N39" s="26" t="s">
        <v>324</v>
      </c>
      <c r="O39" s="57" t="s">
        <v>282</v>
      </c>
      <c r="P39" s="47"/>
    </row>
    <row r="40" spans="3:16">
      <c r="C40" t="s">
        <v>327</v>
      </c>
      <c r="D40" t="s">
        <v>328</v>
      </c>
      <c r="F40" s="45"/>
      <c r="G40" s="43" t="s">
        <v>279</v>
      </c>
      <c r="H40">
        <v>2050</v>
      </c>
      <c r="I40" s="72">
        <f>IF(ISBLANK(J40),"",(J9-J40)/(J9-J13))</f>
        <v>-0.25981917889432343</v>
      </c>
      <c r="J40" s="26">
        <v>85</v>
      </c>
      <c r="K40" s="26" t="s">
        <v>10</v>
      </c>
      <c r="L40" s="26" t="s">
        <v>322</v>
      </c>
      <c r="M40" s="26" t="s">
        <v>323</v>
      </c>
      <c r="N40" s="26" t="s">
        <v>324</v>
      </c>
      <c r="O40" s="57" t="s">
        <v>282</v>
      </c>
      <c r="P40" s="47"/>
    </row>
    <row r="41" spans="3:16">
      <c r="C41" t="s">
        <v>329</v>
      </c>
      <c r="D41" t="s">
        <v>330</v>
      </c>
      <c r="F41" s="45"/>
      <c r="G41" s="43" t="s">
        <v>279</v>
      </c>
      <c r="H41">
        <v>2060</v>
      </c>
      <c r="I41" s="72">
        <f>IF(ISBLANK(J41),"",(J9-J41)/(J9-J14))</f>
        <v>-0.30428338520824072</v>
      </c>
      <c r="J41" s="29">
        <v>88</v>
      </c>
      <c r="K41" s="29" t="s">
        <v>10</v>
      </c>
      <c r="L41" s="29" t="s">
        <v>322</v>
      </c>
      <c r="M41" s="29" t="s">
        <v>323</v>
      </c>
      <c r="N41" s="29" t="s">
        <v>324</v>
      </c>
      <c r="O41" s="44" t="s">
        <v>282</v>
      </c>
      <c r="P41" s="47"/>
    </row>
    <row r="42" spans="3:16" ht="15" customHeight="1" thickBot="1">
      <c r="F42" s="45"/>
      <c r="G42" s="54" t="s">
        <v>279</v>
      </c>
      <c r="H42" s="66">
        <v>2100</v>
      </c>
      <c r="I42" s="73" t="str">
        <f>IF(ISBLANK(J42),"",(J9-J42)/(J9-J15))</f>
        <v/>
      </c>
      <c r="J42" s="67"/>
      <c r="K42" s="67" t="s">
        <v>10</v>
      </c>
      <c r="L42" s="67" t="s">
        <v>322</v>
      </c>
      <c r="M42" s="67" t="s">
        <v>323</v>
      </c>
      <c r="N42" s="67" t="s">
        <v>324</v>
      </c>
      <c r="O42" s="55" t="s">
        <v>282</v>
      </c>
      <c r="P42" s="47"/>
    </row>
    <row r="43" spans="3:16">
      <c r="F43" s="74"/>
      <c r="G43" s="75"/>
      <c r="H43" s="75"/>
      <c r="I43" s="75"/>
      <c r="J43" s="75"/>
      <c r="K43" s="75"/>
      <c r="L43" s="75"/>
      <c r="M43" s="75"/>
      <c r="N43" s="75"/>
      <c r="O43" s="75"/>
      <c r="P43" s="76"/>
    </row>
    <row r="44" spans="3:16" ht="15" customHeight="1" thickBot="1"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2"/>
    </row>
    <row r="45" spans="3:16" ht="15" customHeight="1" thickBot="1">
      <c r="F45" s="45"/>
      <c r="G45" s="36" t="s">
        <v>224</v>
      </c>
      <c r="H45" s="46" t="s">
        <v>69</v>
      </c>
      <c r="P45" s="47"/>
    </row>
    <row r="46" spans="3:16" ht="15" customHeight="1">
      <c r="F46" s="45"/>
      <c r="P46" s="47"/>
    </row>
    <row r="47" spans="3:16" ht="15" customHeight="1" thickBot="1">
      <c r="F47" s="45"/>
      <c r="G47" s="48" t="s">
        <v>231</v>
      </c>
      <c r="H47" s="48"/>
      <c r="I47" s="48"/>
      <c r="J47" s="48"/>
      <c r="K47" s="48"/>
      <c r="L47" s="48"/>
      <c r="M47" s="48"/>
      <c r="N47" s="48"/>
      <c r="O47" s="48"/>
      <c r="P47" s="47"/>
    </row>
    <row r="48" spans="3:16" ht="15" customHeight="1">
      <c r="F48" s="45"/>
      <c r="G48" s="50"/>
      <c r="H48" s="51"/>
      <c r="I48" s="52" t="s">
        <v>92</v>
      </c>
      <c r="J48" s="52" t="s">
        <v>234</v>
      </c>
      <c r="K48" s="52" t="s">
        <v>235</v>
      </c>
      <c r="L48" s="52" t="s">
        <v>236</v>
      </c>
      <c r="M48" s="52" t="s">
        <v>237</v>
      </c>
      <c r="N48" s="52" t="s">
        <v>238</v>
      </c>
      <c r="O48" s="53" t="s">
        <v>239</v>
      </c>
      <c r="P48" s="47"/>
    </row>
    <row r="49" spans="6:16">
      <c r="F49" s="45"/>
      <c r="G49" s="43" t="s">
        <v>243</v>
      </c>
      <c r="I49">
        <v>2014</v>
      </c>
      <c r="J49" s="77">
        <v>38.96</v>
      </c>
      <c r="K49" s="26" t="s">
        <v>10</v>
      </c>
      <c r="L49" s="56" t="s">
        <v>244</v>
      </c>
      <c r="M49" s="26"/>
      <c r="N49" s="26"/>
      <c r="O49" s="57" t="s">
        <v>331</v>
      </c>
      <c r="P49" s="47"/>
    </row>
    <row r="50" spans="6:16">
      <c r="F50" s="45"/>
      <c r="G50" s="43" t="s">
        <v>243</v>
      </c>
      <c r="I50">
        <v>2015</v>
      </c>
      <c r="J50" s="78">
        <v>38.96</v>
      </c>
      <c r="K50" s="29" t="s">
        <v>10</v>
      </c>
      <c r="L50" s="60" t="s">
        <v>244</v>
      </c>
      <c r="M50" s="29"/>
      <c r="N50" s="29"/>
      <c r="O50" s="44" t="s">
        <v>331</v>
      </c>
      <c r="P50" s="47"/>
    </row>
    <row r="51" spans="6:16">
      <c r="F51" s="45"/>
      <c r="G51" s="43" t="s">
        <v>252</v>
      </c>
      <c r="I51">
        <v>2020</v>
      </c>
      <c r="J51" s="26"/>
      <c r="K51" s="26"/>
      <c r="L51" s="26"/>
      <c r="M51" s="26"/>
      <c r="N51" s="26"/>
      <c r="O51" s="57"/>
      <c r="P51" s="47"/>
    </row>
    <row r="52" spans="6:16">
      <c r="F52" s="45"/>
      <c r="G52" s="43" t="s">
        <v>252</v>
      </c>
      <c r="I52">
        <v>2030</v>
      </c>
      <c r="J52" s="26"/>
      <c r="K52" s="26"/>
      <c r="L52" s="26"/>
      <c r="M52" s="26"/>
      <c r="N52" s="26"/>
      <c r="O52" s="57"/>
      <c r="P52" s="47"/>
    </row>
    <row r="53" spans="6:16" ht="15" customHeight="1">
      <c r="F53" s="45"/>
      <c r="G53" s="43" t="s">
        <v>252</v>
      </c>
      <c r="I53">
        <v>2040</v>
      </c>
      <c r="J53" s="26"/>
      <c r="K53" s="26"/>
      <c r="L53" s="26"/>
      <c r="M53" s="26"/>
      <c r="N53" s="26"/>
      <c r="O53" s="57"/>
      <c r="P53" s="47"/>
    </row>
    <row r="54" spans="6:16">
      <c r="F54" s="45"/>
      <c r="G54" s="43" t="s">
        <v>252</v>
      </c>
      <c r="I54">
        <v>2050</v>
      </c>
      <c r="J54" s="26"/>
      <c r="K54" s="26"/>
      <c r="L54" s="26"/>
      <c r="M54" s="26"/>
      <c r="N54" s="26"/>
      <c r="O54" s="57"/>
      <c r="P54" s="47"/>
    </row>
    <row r="55" spans="6:16" ht="15" customHeight="1">
      <c r="F55" s="45"/>
      <c r="G55" s="43" t="s">
        <v>252</v>
      </c>
      <c r="I55">
        <v>2060</v>
      </c>
      <c r="J55" s="26"/>
      <c r="K55" s="26"/>
      <c r="L55" s="26"/>
      <c r="M55" s="26"/>
      <c r="N55" s="26"/>
      <c r="O55" s="57"/>
      <c r="P55" s="47"/>
    </row>
    <row r="56" spans="6:16" ht="15" customHeight="1" thickBot="1">
      <c r="F56" s="45"/>
      <c r="G56" s="54" t="s">
        <v>252</v>
      </c>
      <c r="H56" s="66"/>
      <c r="I56" s="66">
        <v>2100</v>
      </c>
      <c r="J56" s="67"/>
      <c r="K56" s="67"/>
      <c r="L56" s="67"/>
      <c r="M56" s="67"/>
      <c r="N56" s="67"/>
      <c r="O56" s="55"/>
      <c r="P56" s="47"/>
    </row>
    <row r="57" spans="6:16">
      <c r="F57" s="45"/>
      <c r="P57" s="47"/>
    </row>
    <row r="58" spans="6:16" ht="15" customHeight="1" thickBot="1">
      <c r="F58" s="45"/>
      <c r="G58" s="70" t="s">
        <v>273</v>
      </c>
      <c r="H58" s="70"/>
      <c r="I58" s="70" t="s">
        <v>274</v>
      </c>
      <c r="J58" s="71" t="s">
        <v>64</v>
      </c>
      <c r="K58" s="71"/>
      <c r="L58" s="70"/>
      <c r="M58" s="70"/>
      <c r="N58" s="70"/>
      <c r="O58" s="70"/>
      <c r="P58" s="47"/>
    </row>
    <row r="59" spans="6:16">
      <c r="F59" s="45"/>
      <c r="G59" s="50"/>
      <c r="H59" s="52" t="s">
        <v>92</v>
      </c>
      <c r="I59" s="52" t="s">
        <v>277</v>
      </c>
      <c r="J59" s="52" t="s">
        <v>234</v>
      </c>
      <c r="K59" s="52" t="s">
        <v>235</v>
      </c>
      <c r="L59" s="52" t="s">
        <v>236</v>
      </c>
      <c r="M59" s="52" t="s">
        <v>278</v>
      </c>
      <c r="N59" s="52" t="s">
        <v>238</v>
      </c>
      <c r="O59" s="53" t="s">
        <v>239</v>
      </c>
      <c r="P59" s="47"/>
    </row>
    <row r="60" spans="6:16" ht="15" customHeight="1">
      <c r="F60" s="45"/>
      <c r="G60" s="43" t="s">
        <v>279</v>
      </c>
      <c r="H60">
        <v>2020</v>
      </c>
      <c r="I60" s="72">
        <f>IF(ISBLANK(J60),"",(J50-J60)/(J50-J51))</f>
        <v>0</v>
      </c>
      <c r="J60" s="77">
        <f>J50</f>
        <v>38.96</v>
      </c>
      <c r="K60" s="26"/>
      <c r="L60" s="26"/>
      <c r="M60" s="26" t="s">
        <v>280</v>
      </c>
      <c r="N60" s="26" t="s">
        <v>281</v>
      </c>
      <c r="O60" s="57" t="s">
        <v>332</v>
      </c>
      <c r="P60" s="47"/>
    </row>
    <row r="61" spans="6:16">
      <c r="F61" s="45"/>
      <c r="G61" s="43" t="s">
        <v>279</v>
      </c>
      <c r="H61">
        <v>2030</v>
      </c>
      <c r="I61" s="72">
        <f>IF(ISBLANK(J61),"",(J50-J61)/(J50-J52))</f>
        <v>5.0308008213552385E-2</v>
      </c>
      <c r="J61" s="26">
        <v>37</v>
      </c>
      <c r="K61" s="26"/>
      <c r="L61" s="26"/>
      <c r="M61" s="26" t="s">
        <v>285</v>
      </c>
      <c r="N61" s="26" t="s">
        <v>281</v>
      </c>
      <c r="O61" s="57" t="s">
        <v>332</v>
      </c>
      <c r="P61" s="47"/>
    </row>
    <row r="62" spans="6:16" ht="15" customHeight="1">
      <c r="F62" s="45"/>
      <c r="G62" s="43" t="s">
        <v>279</v>
      </c>
      <c r="H62">
        <v>2040</v>
      </c>
      <c r="I62" s="72">
        <f>IF(ISBLANK(J62),"",(J50-J62)/(J50-J53))</f>
        <v>0.12731006160164274</v>
      </c>
      <c r="J62" s="26">
        <v>34</v>
      </c>
      <c r="K62" s="26"/>
      <c r="L62" s="26"/>
      <c r="M62" s="26" t="s">
        <v>287</v>
      </c>
      <c r="N62" s="26" t="s">
        <v>281</v>
      </c>
      <c r="O62" s="57" t="s">
        <v>332</v>
      </c>
      <c r="P62" s="47"/>
    </row>
    <row r="63" spans="6:16">
      <c r="F63" s="45"/>
      <c r="G63" s="43" t="s">
        <v>279</v>
      </c>
      <c r="H63">
        <v>2050</v>
      </c>
      <c r="I63" s="72">
        <f>IF(ISBLANK(J63),"",(J50-J63)/(J50-J54))</f>
        <v>0.17864476386036962</v>
      </c>
      <c r="J63" s="26">
        <v>32</v>
      </c>
      <c r="K63" s="26" t="s">
        <v>10</v>
      </c>
      <c r="L63" s="26" t="s">
        <v>333</v>
      </c>
      <c r="M63" s="26"/>
      <c r="N63" s="26"/>
      <c r="O63" s="57" t="s">
        <v>282</v>
      </c>
      <c r="P63" s="47"/>
    </row>
    <row r="64" spans="6:16">
      <c r="F64" s="45"/>
      <c r="G64" s="43" t="s">
        <v>279</v>
      </c>
      <c r="H64">
        <v>2060</v>
      </c>
      <c r="I64" s="72">
        <f>IF(ISBLANK(J64),"",(J50-J64)/(J50-J55))</f>
        <v>0.22997946611909653</v>
      </c>
      <c r="J64" s="29">
        <v>30</v>
      </c>
      <c r="K64" s="29"/>
      <c r="L64" s="29"/>
      <c r="M64" s="29" t="s">
        <v>293</v>
      </c>
      <c r="N64" s="29"/>
      <c r="O64" s="44" t="s">
        <v>282</v>
      </c>
      <c r="P64" s="47"/>
    </row>
    <row r="65" spans="6:16" ht="15" customHeight="1" thickBot="1">
      <c r="F65" s="45"/>
      <c r="G65" s="54" t="s">
        <v>279</v>
      </c>
      <c r="H65" s="66">
        <v>2100</v>
      </c>
      <c r="I65" s="73" t="str">
        <f>IF(ISBLANK(J65),"",(J50-J65)/(J50-J56))</f>
        <v/>
      </c>
      <c r="J65" s="67"/>
      <c r="K65" s="67"/>
      <c r="L65" s="67"/>
      <c r="M65" s="67"/>
      <c r="N65" s="67"/>
      <c r="O65" s="55"/>
      <c r="P65" s="47"/>
    </row>
    <row r="66" spans="6:16">
      <c r="F66" s="45"/>
      <c r="P66" s="47"/>
    </row>
    <row r="67" spans="6:16" ht="15" customHeight="1" thickBot="1">
      <c r="F67" s="45"/>
      <c r="G67" s="70" t="s">
        <v>273</v>
      </c>
      <c r="H67" s="70"/>
      <c r="I67" s="70" t="s">
        <v>274</v>
      </c>
      <c r="J67" s="71" t="s">
        <v>65</v>
      </c>
      <c r="K67" s="71"/>
      <c r="L67" s="70"/>
      <c r="M67" s="70"/>
      <c r="N67" s="70"/>
      <c r="O67" s="70"/>
      <c r="P67" s="47"/>
    </row>
    <row r="68" spans="6:16">
      <c r="F68" s="45"/>
      <c r="G68" s="50"/>
      <c r="H68" s="52" t="s">
        <v>92</v>
      </c>
      <c r="I68" s="52" t="s">
        <v>277</v>
      </c>
      <c r="J68" s="52" t="s">
        <v>234</v>
      </c>
      <c r="K68" s="52" t="s">
        <v>235</v>
      </c>
      <c r="L68" s="52" t="s">
        <v>236</v>
      </c>
      <c r="M68" s="52" t="s">
        <v>278</v>
      </c>
      <c r="N68" s="52" t="s">
        <v>238</v>
      </c>
      <c r="O68" s="53" t="s">
        <v>239</v>
      </c>
      <c r="P68" s="47"/>
    </row>
    <row r="69" spans="6:16" ht="15" customHeight="1">
      <c r="F69" s="45"/>
      <c r="G69" s="43" t="s">
        <v>279</v>
      </c>
      <c r="H69">
        <v>2020</v>
      </c>
      <c r="I69" s="72" t="str">
        <f>IF(ISBLANK(J69),"",(J50-J69)/(J50-J51))</f>
        <v/>
      </c>
      <c r="J69" s="26"/>
      <c r="K69" s="26"/>
      <c r="L69" s="26"/>
      <c r="M69" s="26"/>
      <c r="N69" s="26"/>
      <c r="O69" s="57"/>
      <c r="P69" s="47"/>
    </row>
    <row r="70" spans="6:16" ht="15" customHeight="1">
      <c r="F70" s="45"/>
      <c r="G70" s="43" t="s">
        <v>279</v>
      </c>
      <c r="H70">
        <v>2030</v>
      </c>
      <c r="I70" s="72" t="str">
        <f>IF(ISBLANK(J70),"",(J50-J70)/(J50-J52))</f>
        <v/>
      </c>
      <c r="J70" s="26"/>
      <c r="K70" s="26"/>
      <c r="L70" s="26"/>
      <c r="M70" s="26"/>
      <c r="N70" s="26"/>
      <c r="O70" s="57"/>
      <c r="P70" s="47"/>
    </row>
    <row r="71" spans="6:16">
      <c r="F71" s="45"/>
      <c r="G71" s="43" t="s">
        <v>279</v>
      </c>
      <c r="H71">
        <v>2040</v>
      </c>
      <c r="I71" s="72" t="str">
        <f>IF(ISBLANK(J71),"",(J50-J71)/(J50-J53))</f>
        <v/>
      </c>
      <c r="J71" s="26"/>
      <c r="K71" s="26"/>
      <c r="L71" s="26"/>
      <c r="M71" s="26"/>
      <c r="N71" s="26"/>
      <c r="O71" s="57"/>
      <c r="P71" s="47"/>
    </row>
    <row r="72" spans="6:16" ht="15" customHeight="1">
      <c r="F72" s="45"/>
      <c r="G72" s="43" t="s">
        <v>279</v>
      </c>
      <c r="H72">
        <v>2050</v>
      </c>
      <c r="I72" s="72" t="str">
        <f>IF(ISBLANK(J72),"",(J50-J72)/(J50-J54))</f>
        <v/>
      </c>
      <c r="J72" s="77"/>
      <c r="K72" s="26"/>
      <c r="L72" s="26"/>
      <c r="M72" s="26"/>
      <c r="N72" s="26"/>
      <c r="O72" s="57"/>
      <c r="P72" s="47"/>
    </row>
    <row r="73" spans="6:16">
      <c r="F73" s="45"/>
      <c r="G73" s="43" t="s">
        <v>279</v>
      </c>
      <c r="H73">
        <v>2060</v>
      </c>
      <c r="I73" s="72">
        <f>IF(ISBLANK(J73),"",(J50-J73)/(J50-J55))</f>
        <v>0</v>
      </c>
      <c r="J73" s="78">
        <v>38.96</v>
      </c>
      <c r="K73" s="29" t="s">
        <v>10</v>
      </c>
      <c r="L73" s="29"/>
      <c r="M73" s="29" t="s">
        <v>309</v>
      </c>
      <c r="N73" s="29"/>
      <c r="O73" s="44" t="s">
        <v>310</v>
      </c>
      <c r="P73" s="47"/>
    </row>
    <row r="74" spans="6:16" ht="15" customHeight="1" thickBot="1">
      <c r="F74" s="45"/>
      <c r="G74" s="54" t="s">
        <v>279</v>
      </c>
      <c r="H74" s="66">
        <v>2100</v>
      </c>
      <c r="I74" s="73" t="str">
        <f>IF(ISBLANK(J74),"",(J50-J74)/(J50-J56))</f>
        <v/>
      </c>
      <c r="J74" s="79"/>
      <c r="K74" s="67"/>
      <c r="L74" s="67"/>
      <c r="M74" s="67"/>
      <c r="N74" s="67"/>
      <c r="O74" s="55"/>
      <c r="P74" s="47"/>
    </row>
    <row r="75" spans="6:16">
      <c r="F75" s="45"/>
      <c r="P75" s="47"/>
    </row>
    <row r="76" spans="6:16" ht="15" customHeight="1" thickBot="1">
      <c r="F76" s="45"/>
      <c r="G76" s="70" t="s">
        <v>273</v>
      </c>
      <c r="H76" s="70"/>
      <c r="I76" s="70" t="s">
        <v>274</v>
      </c>
      <c r="J76" s="71" t="s">
        <v>66</v>
      </c>
      <c r="K76" s="71"/>
      <c r="L76" s="70"/>
      <c r="M76" s="70"/>
      <c r="N76" s="70"/>
      <c r="O76" s="70"/>
      <c r="P76" s="47"/>
    </row>
    <row r="77" spans="6:16">
      <c r="F77" s="45"/>
      <c r="G77" s="50"/>
      <c r="H77" s="52" t="s">
        <v>92</v>
      </c>
      <c r="I77" s="52" t="s">
        <v>277</v>
      </c>
      <c r="J77" s="52" t="s">
        <v>234</v>
      </c>
      <c r="K77" s="52" t="s">
        <v>235</v>
      </c>
      <c r="L77" s="52" t="s">
        <v>236</v>
      </c>
      <c r="M77" s="52" t="s">
        <v>278</v>
      </c>
      <c r="N77" s="52" t="s">
        <v>238</v>
      </c>
      <c r="O77" s="53" t="s">
        <v>239</v>
      </c>
      <c r="P77" s="47"/>
    </row>
    <row r="78" spans="6:16">
      <c r="F78" s="45"/>
      <c r="G78" s="43" t="s">
        <v>279</v>
      </c>
      <c r="H78">
        <v>2020</v>
      </c>
      <c r="I78" s="72" t="str">
        <f>IF(ISBLANK(J78),"",(J50-J78)/(J50-J51))</f>
        <v/>
      </c>
      <c r="J78" s="26"/>
      <c r="K78" s="26"/>
      <c r="L78" s="26"/>
      <c r="M78" s="26"/>
      <c r="N78" s="26"/>
      <c r="O78" s="57" t="s">
        <v>319</v>
      </c>
      <c r="P78" s="47"/>
    </row>
    <row r="79" spans="6:16" ht="15" customHeight="1">
      <c r="F79" s="45"/>
      <c r="G79" s="43" t="s">
        <v>279</v>
      </c>
      <c r="H79">
        <v>2030</v>
      </c>
      <c r="I79" s="72">
        <f>IF(ISBLANK(J79),"",(J50-J79)/(J50-J52))</f>
        <v>-6.0606060606060559E-2</v>
      </c>
      <c r="J79" s="77">
        <v>41.32121212121212</v>
      </c>
      <c r="K79" s="26"/>
      <c r="L79" s="26" t="s">
        <v>334</v>
      </c>
      <c r="M79" s="26" t="s">
        <v>323</v>
      </c>
      <c r="N79" s="26"/>
      <c r="O79" s="57" t="s">
        <v>332</v>
      </c>
      <c r="P79" s="47"/>
    </row>
    <row r="80" spans="6:16">
      <c r="F80" s="45"/>
      <c r="G80" s="43" t="s">
        <v>279</v>
      </c>
      <c r="H80">
        <v>2040</v>
      </c>
      <c r="I80" s="72">
        <f>IF(ISBLANK(J80),"",(J50-J80)/(J50-J53))</f>
        <v>-0.10389610389610385</v>
      </c>
      <c r="J80" s="77">
        <v>43.007792207792207</v>
      </c>
      <c r="K80" s="26"/>
      <c r="L80" s="26" t="s">
        <v>334</v>
      </c>
      <c r="M80" s="26" t="s">
        <v>323</v>
      </c>
      <c r="N80" s="26"/>
      <c r="O80" s="57" t="s">
        <v>332</v>
      </c>
      <c r="P80" s="47"/>
    </row>
    <row r="81" spans="6:16" ht="15" customHeight="1">
      <c r="F81" s="45"/>
      <c r="G81" s="43" t="s">
        <v>279</v>
      </c>
      <c r="H81">
        <v>2050</v>
      </c>
      <c r="I81" s="72">
        <f>IF(ISBLANK(J81),"",(J50-J81)/(J50-J54))</f>
        <v>-0.14718614718614714</v>
      </c>
      <c r="J81" s="77">
        <v>44.694372294372293</v>
      </c>
      <c r="K81" s="26" t="s">
        <v>10</v>
      </c>
      <c r="L81" s="26" t="s">
        <v>334</v>
      </c>
      <c r="M81" s="26" t="s">
        <v>323</v>
      </c>
      <c r="N81" s="26"/>
      <c r="O81" s="57" t="s">
        <v>332</v>
      </c>
      <c r="P81" s="47"/>
    </row>
    <row r="82" spans="6:16">
      <c r="F82" s="45"/>
      <c r="G82" s="43" t="s">
        <v>279</v>
      </c>
      <c r="H82">
        <v>2060</v>
      </c>
      <c r="I82" s="72">
        <f>IF(ISBLANK(J82),"",(J50-J82)/(J50-J55))</f>
        <v>-0.19047619047619041</v>
      </c>
      <c r="J82" s="77">
        <v>46.38095238095238</v>
      </c>
      <c r="K82" s="29" t="s">
        <v>10</v>
      </c>
      <c r="L82" s="29" t="s">
        <v>334</v>
      </c>
      <c r="M82" s="29" t="s">
        <v>323</v>
      </c>
      <c r="N82" s="29"/>
      <c r="O82" s="44" t="s">
        <v>332</v>
      </c>
      <c r="P82" s="47"/>
    </row>
    <row r="83" spans="6:16" ht="15" customHeight="1" thickBot="1">
      <c r="F83" s="45"/>
      <c r="G83" s="54" t="s">
        <v>279</v>
      </c>
      <c r="H83" s="66">
        <v>2100</v>
      </c>
      <c r="I83" s="73" t="str">
        <f>IF(ISBLANK(J83),"",(J50-J83)/(J50-J56))</f>
        <v/>
      </c>
      <c r="J83" s="79"/>
      <c r="K83" s="67" t="s">
        <v>10</v>
      </c>
      <c r="L83" s="67" t="s">
        <v>334</v>
      </c>
      <c r="M83" s="67" t="s">
        <v>323</v>
      </c>
      <c r="N83" s="67"/>
      <c r="O83" s="57" t="s">
        <v>332</v>
      </c>
      <c r="P83" s="47"/>
    </row>
    <row r="84" spans="6:16">
      <c r="F84" s="74"/>
      <c r="G84" s="75"/>
      <c r="H84" s="75"/>
      <c r="I84" s="75"/>
      <c r="J84" s="75"/>
      <c r="K84" s="75"/>
      <c r="L84" s="75"/>
      <c r="M84" s="75"/>
      <c r="N84" s="75"/>
      <c r="O84" s="75"/>
      <c r="P84" s="76"/>
    </row>
    <row r="85" spans="6:16" ht="15" customHeight="1" thickBot="1">
      <c r="F85" s="40"/>
      <c r="G85" s="41"/>
      <c r="H85" s="41"/>
      <c r="I85" s="41"/>
      <c r="J85" s="41"/>
      <c r="K85" s="41"/>
      <c r="L85" s="41"/>
      <c r="M85" s="41"/>
      <c r="N85" s="41"/>
      <c r="O85" s="41"/>
      <c r="P85" s="42"/>
    </row>
    <row r="86" spans="6:16" ht="15" customHeight="1" thickBot="1">
      <c r="F86" s="45"/>
      <c r="G86" s="36" t="s">
        <v>224</v>
      </c>
      <c r="H86" s="46" t="s">
        <v>70</v>
      </c>
      <c r="P86" s="47"/>
    </row>
    <row r="87" spans="6:16" ht="15" customHeight="1">
      <c r="F87" s="45"/>
      <c r="P87" s="47"/>
    </row>
    <row r="88" spans="6:16" ht="15" customHeight="1" thickBot="1">
      <c r="F88" s="45"/>
      <c r="G88" s="48" t="s">
        <v>231</v>
      </c>
      <c r="H88" s="48"/>
      <c r="I88" s="48"/>
      <c r="J88" s="48"/>
      <c r="K88" s="48"/>
      <c r="L88" s="48"/>
      <c r="M88" s="48"/>
      <c r="N88" s="48"/>
      <c r="O88" s="48"/>
      <c r="P88" s="47"/>
    </row>
    <row r="89" spans="6:16" ht="15" customHeight="1">
      <c r="F89" s="45"/>
      <c r="G89" s="50"/>
      <c r="H89" s="51"/>
      <c r="I89" s="52" t="s">
        <v>92</v>
      </c>
      <c r="J89" s="52" t="s">
        <v>234</v>
      </c>
      <c r="K89" s="52" t="s">
        <v>235</v>
      </c>
      <c r="L89" s="52" t="s">
        <v>236</v>
      </c>
      <c r="M89" s="52" t="s">
        <v>237</v>
      </c>
      <c r="N89" s="52" t="s">
        <v>238</v>
      </c>
      <c r="O89" s="53" t="s">
        <v>239</v>
      </c>
      <c r="P89" s="47"/>
    </row>
    <row r="90" spans="6:16">
      <c r="F90" s="45"/>
      <c r="G90" s="43" t="s">
        <v>243</v>
      </c>
      <c r="I90">
        <v>2014</v>
      </c>
      <c r="J90" s="26">
        <v>60.68</v>
      </c>
      <c r="K90" s="26" t="s">
        <v>10</v>
      </c>
      <c r="L90" s="56" t="s">
        <v>244</v>
      </c>
      <c r="M90" s="26"/>
      <c r="N90" s="26"/>
      <c r="O90" s="57" t="s">
        <v>245</v>
      </c>
      <c r="P90" s="47"/>
    </row>
    <row r="91" spans="6:16">
      <c r="F91" s="45"/>
      <c r="G91" s="43" t="s">
        <v>243</v>
      </c>
      <c r="I91">
        <v>2015</v>
      </c>
      <c r="J91" s="29">
        <v>60.68</v>
      </c>
      <c r="K91" s="29" t="s">
        <v>10</v>
      </c>
      <c r="L91" s="60" t="s">
        <v>244</v>
      </c>
      <c r="M91" s="29"/>
      <c r="N91" s="29"/>
      <c r="O91" s="44" t="s">
        <v>245</v>
      </c>
      <c r="P91" s="47"/>
    </row>
    <row r="92" spans="6:16">
      <c r="F92" s="45"/>
      <c r="G92" s="43" t="s">
        <v>252</v>
      </c>
      <c r="I92">
        <v>2020</v>
      </c>
      <c r="J92" s="26"/>
      <c r="K92" s="26"/>
      <c r="L92" s="26"/>
      <c r="M92" s="26"/>
      <c r="N92" s="26"/>
      <c r="O92" s="57"/>
      <c r="P92" s="47"/>
    </row>
    <row r="93" spans="6:16">
      <c r="F93" s="45"/>
      <c r="G93" s="43" t="s">
        <v>252</v>
      </c>
      <c r="I93">
        <v>2030</v>
      </c>
      <c r="J93" s="26"/>
      <c r="K93" s="26"/>
      <c r="L93" s="26"/>
      <c r="M93" s="26"/>
      <c r="N93" s="26"/>
      <c r="O93" s="57"/>
      <c r="P93" s="47"/>
    </row>
    <row r="94" spans="6:16" ht="15" customHeight="1">
      <c r="F94" s="45"/>
      <c r="G94" s="43" t="s">
        <v>252</v>
      </c>
      <c r="I94">
        <v>2040</v>
      </c>
      <c r="J94" s="26"/>
      <c r="K94" s="26"/>
      <c r="L94" s="26"/>
      <c r="M94" s="26"/>
      <c r="N94" s="26"/>
      <c r="O94" s="57"/>
      <c r="P94" s="47"/>
    </row>
    <row r="95" spans="6:16">
      <c r="F95" s="45"/>
      <c r="G95" s="43" t="s">
        <v>252</v>
      </c>
      <c r="I95">
        <v>2050</v>
      </c>
      <c r="J95" s="26"/>
      <c r="K95" s="26"/>
      <c r="L95" s="26"/>
      <c r="M95" s="26"/>
      <c r="N95" s="26"/>
      <c r="O95" s="57"/>
      <c r="P95" s="47"/>
    </row>
    <row r="96" spans="6:16" ht="15" customHeight="1">
      <c r="F96" s="45"/>
      <c r="G96" s="43" t="s">
        <v>252</v>
      </c>
      <c r="I96">
        <v>2060</v>
      </c>
      <c r="J96" s="26"/>
      <c r="K96" s="26"/>
      <c r="L96" s="26"/>
      <c r="M96" s="26"/>
      <c r="N96" s="26"/>
      <c r="O96" s="57"/>
      <c r="P96" s="47"/>
    </row>
    <row r="97" spans="6:21" ht="15" customHeight="1" thickBot="1">
      <c r="F97" s="45"/>
      <c r="G97" s="54" t="s">
        <v>252</v>
      </c>
      <c r="H97" s="66"/>
      <c r="I97" s="66">
        <v>2100</v>
      </c>
      <c r="J97" s="67"/>
      <c r="K97" s="67"/>
      <c r="L97" s="67"/>
      <c r="M97" s="67"/>
      <c r="N97" s="67"/>
      <c r="O97" s="55"/>
      <c r="P97" s="47"/>
    </row>
    <row r="98" spans="6:21">
      <c r="F98" s="45"/>
      <c r="P98" s="47"/>
    </row>
    <row r="99" spans="6:21" ht="15" customHeight="1" thickBot="1">
      <c r="F99" s="45"/>
      <c r="G99" s="70" t="s">
        <v>273</v>
      </c>
      <c r="H99" s="70"/>
      <c r="I99" s="70" t="s">
        <v>274</v>
      </c>
      <c r="J99" s="71" t="s">
        <v>64</v>
      </c>
      <c r="K99" s="71"/>
      <c r="L99" s="70"/>
      <c r="M99" s="70"/>
      <c r="N99" s="70"/>
      <c r="O99" s="70"/>
      <c r="P99" s="47"/>
    </row>
    <row r="100" spans="6:21">
      <c r="F100" s="45"/>
      <c r="G100" s="50"/>
      <c r="H100" s="52" t="s">
        <v>92</v>
      </c>
      <c r="I100" s="52" t="s">
        <v>277</v>
      </c>
      <c r="J100" s="52" t="s">
        <v>234</v>
      </c>
      <c r="K100" s="52" t="s">
        <v>235</v>
      </c>
      <c r="L100" s="52" t="s">
        <v>236</v>
      </c>
      <c r="M100" s="52" t="s">
        <v>278</v>
      </c>
      <c r="N100" s="52" t="s">
        <v>238</v>
      </c>
      <c r="O100" s="53" t="s">
        <v>239</v>
      </c>
      <c r="P100" s="47"/>
    </row>
    <row r="101" spans="6:21" ht="15" customHeight="1">
      <c r="F101" s="45"/>
      <c r="G101" s="43" t="s">
        <v>279</v>
      </c>
      <c r="H101">
        <v>2020</v>
      </c>
      <c r="I101" s="72">
        <f>IF(ISBLANK(J101),"",(J91-J101)/(J91-J92))</f>
        <v>1.1206328279499007E-2</v>
      </c>
      <c r="J101" s="26">
        <v>60</v>
      </c>
      <c r="K101" s="26"/>
      <c r="L101" s="26"/>
      <c r="M101" s="26" t="s">
        <v>280</v>
      </c>
      <c r="N101" s="26" t="s">
        <v>281</v>
      </c>
      <c r="O101" s="57" t="s">
        <v>282</v>
      </c>
      <c r="P101" s="47"/>
    </row>
    <row r="102" spans="6:21">
      <c r="F102" s="45"/>
      <c r="G102" s="43" t="s">
        <v>279</v>
      </c>
      <c r="H102">
        <v>2030</v>
      </c>
      <c r="I102" s="72">
        <f>IF(ISBLANK(J102),"",(J91-J102)/(J91-J93))</f>
        <v>0.12656558998022413</v>
      </c>
      <c r="J102" s="26">
        <v>53</v>
      </c>
      <c r="K102" s="26"/>
      <c r="L102" s="26"/>
      <c r="M102" s="26" t="s">
        <v>285</v>
      </c>
      <c r="N102" s="26" t="s">
        <v>281</v>
      </c>
      <c r="O102" s="57" t="s">
        <v>282</v>
      </c>
      <c r="P102" s="47"/>
    </row>
    <row r="103" spans="6:21" ht="15" customHeight="1">
      <c r="F103" s="45"/>
      <c r="G103" s="43" t="s">
        <v>279</v>
      </c>
      <c r="H103">
        <v>2040</v>
      </c>
      <c r="I103" s="72">
        <f>IF(ISBLANK(J103),"",(J91-J103)/(J91-J94))</f>
        <v>0.25840474620962428</v>
      </c>
      <c r="J103" s="26">
        <v>45</v>
      </c>
      <c r="K103" s="26"/>
      <c r="L103" s="26"/>
      <c r="M103" s="26" t="s">
        <v>287</v>
      </c>
      <c r="N103" s="26" t="s">
        <v>281</v>
      </c>
      <c r="O103" s="57" t="s">
        <v>282</v>
      </c>
      <c r="P103" s="47"/>
    </row>
    <row r="104" spans="6:21">
      <c r="F104" s="45"/>
      <c r="G104" s="43" t="s">
        <v>279</v>
      </c>
      <c r="H104">
        <v>2050</v>
      </c>
      <c r="I104" s="72">
        <f>IF(ISBLANK(J104),"",(J91-J104)/(J91-J95))</f>
        <v>0.37376400791034936</v>
      </c>
      <c r="J104" s="26">
        <v>38</v>
      </c>
      <c r="K104" s="26" t="s">
        <v>10</v>
      </c>
      <c r="L104" s="26" t="s">
        <v>333</v>
      </c>
      <c r="M104" s="26"/>
      <c r="N104" s="26" t="s">
        <v>335</v>
      </c>
      <c r="O104" s="57" t="s">
        <v>319</v>
      </c>
      <c r="P104" s="47"/>
    </row>
    <row r="105" spans="6:21">
      <c r="F105" s="45"/>
      <c r="G105" s="43" t="s">
        <v>279</v>
      </c>
      <c r="H105">
        <v>2060</v>
      </c>
      <c r="I105" s="72">
        <f>IF(ISBLANK(J105),"",(J91-J105)/(J91-J96))</f>
        <v>0.42320369149637443</v>
      </c>
      <c r="J105" s="29">
        <v>35</v>
      </c>
      <c r="K105" s="29"/>
      <c r="L105" s="29"/>
      <c r="M105" s="29" t="s">
        <v>293</v>
      </c>
      <c r="N105" s="29"/>
      <c r="O105" s="44" t="s">
        <v>282</v>
      </c>
      <c r="P105" s="47"/>
    </row>
    <row r="106" spans="6:21" ht="15" customHeight="1" thickBot="1">
      <c r="F106" s="45"/>
      <c r="G106" s="54" t="s">
        <v>279</v>
      </c>
      <c r="H106" s="66">
        <v>2100</v>
      </c>
      <c r="I106" s="73" t="str">
        <f>IF(ISBLANK(J106),"",(J91-J106)/(J91-J97))</f>
        <v/>
      </c>
      <c r="J106" s="67"/>
      <c r="K106" s="67"/>
      <c r="L106" s="67"/>
      <c r="M106" s="67"/>
      <c r="N106" s="67"/>
      <c r="O106" s="55"/>
      <c r="P106" s="47"/>
      <c r="S106" s="16"/>
    </row>
    <row r="107" spans="6:21">
      <c r="F107" s="45"/>
      <c r="P107" s="47"/>
    </row>
    <row r="108" spans="6:21" ht="15" customHeight="1" thickBot="1">
      <c r="F108" s="45"/>
      <c r="G108" s="70" t="s">
        <v>273</v>
      </c>
      <c r="H108" s="70"/>
      <c r="I108" s="70" t="s">
        <v>274</v>
      </c>
      <c r="J108" s="71" t="s">
        <v>65</v>
      </c>
      <c r="K108" s="71"/>
      <c r="L108" s="70"/>
      <c r="M108" s="70"/>
      <c r="N108" s="70"/>
      <c r="O108" s="70"/>
      <c r="P108" s="47"/>
      <c r="T108" s="80"/>
      <c r="U108" s="80"/>
    </row>
    <row r="109" spans="6:21">
      <c r="F109" s="45"/>
      <c r="G109" s="50"/>
      <c r="H109" s="52" t="s">
        <v>92</v>
      </c>
      <c r="I109" s="52" t="s">
        <v>277</v>
      </c>
      <c r="J109" s="52" t="s">
        <v>234</v>
      </c>
      <c r="K109" s="52" t="s">
        <v>235</v>
      </c>
      <c r="L109" s="52" t="s">
        <v>236</v>
      </c>
      <c r="M109" s="52" t="s">
        <v>278</v>
      </c>
      <c r="N109" s="52" t="s">
        <v>238</v>
      </c>
      <c r="O109" s="53" t="s">
        <v>239</v>
      </c>
      <c r="P109" s="47"/>
      <c r="T109" s="80"/>
    </row>
    <row r="110" spans="6:21" ht="15" customHeight="1">
      <c r="F110" s="45"/>
      <c r="G110" s="43" t="s">
        <v>279</v>
      </c>
      <c r="H110">
        <v>2020</v>
      </c>
      <c r="I110" s="72" t="str">
        <f>IF(ISBLANK(J110),"",(J91-J110)/(J91-J92))</f>
        <v/>
      </c>
      <c r="J110" s="26"/>
      <c r="K110" s="26"/>
      <c r="L110" s="26"/>
      <c r="M110" s="26"/>
      <c r="N110" s="26"/>
      <c r="O110" s="57"/>
      <c r="P110" s="47"/>
      <c r="T110" s="80"/>
      <c r="U110" s="80"/>
    </row>
    <row r="111" spans="6:21" ht="15" customHeight="1">
      <c r="F111" s="45"/>
      <c r="G111" s="43" t="s">
        <v>279</v>
      </c>
      <c r="H111">
        <v>2030</v>
      </c>
      <c r="I111" s="72" t="str">
        <f>IF(ISBLANK(J111),"",(J91-J111)/(J91-J93))</f>
        <v/>
      </c>
      <c r="J111" s="26"/>
      <c r="K111" s="26"/>
      <c r="L111" s="26"/>
      <c r="M111" s="26"/>
      <c r="N111" s="26"/>
      <c r="O111" s="57"/>
      <c r="P111" s="47"/>
    </row>
    <row r="112" spans="6:21">
      <c r="F112" s="45"/>
      <c r="G112" s="43" t="s">
        <v>279</v>
      </c>
      <c r="H112">
        <v>2040</v>
      </c>
      <c r="I112" s="72" t="str">
        <f>IF(ISBLANK(J112),"",(J91-J112)/(J91-J94))</f>
        <v/>
      </c>
      <c r="J112" s="26"/>
      <c r="K112" s="26"/>
      <c r="L112" s="26"/>
      <c r="M112" s="26"/>
      <c r="N112" s="26"/>
      <c r="O112" s="57"/>
      <c r="P112" s="47"/>
    </row>
    <row r="113" spans="6:16" ht="15" customHeight="1">
      <c r="F113" s="45"/>
      <c r="G113" s="43" t="s">
        <v>279</v>
      </c>
      <c r="H113">
        <v>2050</v>
      </c>
      <c r="I113" s="72" t="str">
        <f>IF(ISBLANK(J113),"",(J91-J113)/(J91-J95))</f>
        <v/>
      </c>
      <c r="J113" s="26"/>
      <c r="K113" s="26"/>
      <c r="L113" s="26"/>
      <c r="M113" s="26"/>
      <c r="N113" s="26"/>
      <c r="O113" s="57"/>
      <c r="P113" s="47"/>
    </row>
    <row r="114" spans="6:16">
      <c r="F114" s="45"/>
      <c r="G114" s="43" t="s">
        <v>279</v>
      </c>
      <c r="H114">
        <v>2060</v>
      </c>
      <c r="I114" s="72">
        <f>IF(ISBLANK(J114),"",(J91-J114)/(J91-J96))</f>
        <v>0</v>
      </c>
      <c r="J114" s="29">
        <f>J91</f>
        <v>60.68</v>
      </c>
      <c r="K114" s="29" t="s">
        <v>10</v>
      </c>
      <c r="L114" s="29"/>
      <c r="M114" s="29" t="s">
        <v>309</v>
      </c>
      <c r="N114" s="29"/>
      <c r="O114" s="44" t="s">
        <v>310</v>
      </c>
      <c r="P114" s="47"/>
    </row>
    <row r="115" spans="6:16" ht="15" customHeight="1" thickBot="1">
      <c r="F115" s="45"/>
      <c r="G115" s="54" t="s">
        <v>279</v>
      </c>
      <c r="H115" s="66">
        <v>2100</v>
      </c>
      <c r="I115" s="73" t="str">
        <f>IF(ISBLANK(J115),"",(J91-J115)/(J91-J97))</f>
        <v/>
      </c>
      <c r="J115" s="67"/>
      <c r="K115" s="67"/>
      <c r="L115" s="67"/>
      <c r="M115" s="67"/>
      <c r="N115" s="67"/>
      <c r="O115" s="55"/>
      <c r="P115" s="47"/>
    </row>
    <row r="116" spans="6:16">
      <c r="F116" s="45"/>
      <c r="P116" s="47"/>
    </row>
    <row r="117" spans="6:16" ht="15" customHeight="1" thickBot="1">
      <c r="F117" s="45"/>
      <c r="G117" s="70" t="s">
        <v>273</v>
      </c>
      <c r="H117" s="70"/>
      <c r="I117" s="70" t="s">
        <v>274</v>
      </c>
      <c r="J117" s="71" t="s">
        <v>66</v>
      </c>
      <c r="K117" s="71"/>
      <c r="L117" s="70"/>
      <c r="M117" s="70"/>
      <c r="N117" s="70"/>
      <c r="O117" s="70"/>
      <c r="P117" s="47"/>
    </row>
    <row r="118" spans="6:16">
      <c r="F118" s="45"/>
      <c r="G118" s="50"/>
      <c r="H118" s="52" t="s">
        <v>92</v>
      </c>
      <c r="I118" s="52" t="s">
        <v>277</v>
      </c>
      <c r="J118" s="52" t="s">
        <v>234</v>
      </c>
      <c r="K118" s="52" t="s">
        <v>235</v>
      </c>
      <c r="L118" s="52" t="s">
        <v>236</v>
      </c>
      <c r="M118" s="52" t="s">
        <v>278</v>
      </c>
      <c r="N118" s="52" t="s">
        <v>238</v>
      </c>
      <c r="O118" s="53" t="s">
        <v>239</v>
      </c>
      <c r="P118" s="47"/>
    </row>
    <row r="119" spans="6:16">
      <c r="F119" s="45"/>
      <c r="G119" s="43" t="s">
        <v>279</v>
      </c>
      <c r="H119">
        <v>2020</v>
      </c>
      <c r="I119" s="72" t="str">
        <f>IF(ISBLANK(J119),"",(J91-J119)/(J91-J92))</f>
        <v/>
      </c>
      <c r="J119" s="26"/>
      <c r="K119" s="26"/>
      <c r="L119" s="26"/>
      <c r="M119" s="26"/>
      <c r="N119" s="26"/>
      <c r="O119" s="57" t="s">
        <v>319</v>
      </c>
      <c r="P119" s="47"/>
    </row>
    <row r="120" spans="6:16" ht="15" customHeight="1">
      <c r="F120" s="45"/>
      <c r="G120" s="43" t="s">
        <v>279</v>
      </c>
      <c r="H120">
        <v>2030</v>
      </c>
      <c r="I120" s="72">
        <f>IF(ISBLANK(J120),"",(J91-J120)/(J91-J93))</f>
        <v>-0.10415293342122611</v>
      </c>
      <c r="J120" s="26">
        <v>67</v>
      </c>
      <c r="K120" s="26"/>
      <c r="L120" s="26" t="s">
        <v>336</v>
      </c>
      <c r="M120" s="26" t="s">
        <v>337</v>
      </c>
      <c r="N120" s="26" t="s">
        <v>338</v>
      </c>
      <c r="O120" s="57" t="s">
        <v>282</v>
      </c>
      <c r="P120" s="47"/>
    </row>
    <row r="121" spans="6:16">
      <c r="F121" s="45"/>
      <c r="G121" s="43" t="s">
        <v>279</v>
      </c>
      <c r="H121">
        <v>2040</v>
      </c>
      <c r="I121" s="72">
        <f>IF(ISBLANK(J121),"",(J91-J121)/(J91-J94))</f>
        <v>-0.15359261700725116</v>
      </c>
      <c r="J121" s="26">
        <v>70</v>
      </c>
      <c r="K121" s="26"/>
      <c r="L121" s="26" t="s">
        <v>339</v>
      </c>
      <c r="M121" s="26" t="s">
        <v>337</v>
      </c>
      <c r="N121" s="26" t="s">
        <v>338</v>
      </c>
      <c r="O121" s="57" t="s">
        <v>282</v>
      </c>
      <c r="P121" s="47"/>
    </row>
    <row r="122" spans="6:16" ht="15" customHeight="1">
      <c r="F122" s="45"/>
      <c r="G122" s="43" t="s">
        <v>279</v>
      </c>
      <c r="H122">
        <v>2050</v>
      </c>
      <c r="I122" s="72">
        <f>IF(ISBLANK(J122),"",(J91-J122)/(J91-J95))</f>
        <v>-0.2030323005932762</v>
      </c>
      <c r="J122" s="26">
        <v>73</v>
      </c>
      <c r="K122" s="26" t="s">
        <v>10</v>
      </c>
      <c r="L122" s="26" t="s">
        <v>340</v>
      </c>
      <c r="M122" s="26" t="s">
        <v>337</v>
      </c>
      <c r="N122" s="26" t="s">
        <v>338</v>
      </c>
      <c r="O122" s="57" t="s">
        <v>282</v>
      </c>
      <c r="P122" s="47"/>
    </row>
    <row r="123" spans="6:16">
      <c r="F123" s="45"/>
      <c r="G123" s="43" t="s">
        <v>279</v>
      </c>
      <c r="H123">
        <v>2060</v>
      </c>
      <c r="I123" s="72">
        <f>IF(ISBLANK(J123),"",(J91-J123)/(J91-J96))</f>
        <v>-0.23599208965062624</v>
      </c>
      <c r="J123" s="29">
        <v>75</v>
      </c>
      <c r="K123" s="29" t="s">
        <v>10</v>
      </c>
      <c r="L123" s="29" t="s">
        <v>341</v>
      </c>
      <c r="M123" s="29" t="s">
        <v>337</v>
      </c>
      <c r="N123" s="29" t="s">
        <v>338</v>
      </c>
      <c r="O123" s="44" t="s">
        <v>282</v>
      </c>
      <c r="P123" s="47"/>
    </row>
    <row r="124" spans="6:16" ht="15" customHeight="1" thickBot="1">
      <c r="F124" s="45"/>
      <c r="G124" s="54" t="s">
        <v>279</v>
      </c>
      <c r="H124" s="66">
        <v>2100</v>
      </c>
      <c r="I124" s="73" t="str">
        <f>IF(ISBLANK(J124),"",(J91-J124)/(J91-J97))</f>
        <v/>
      </c>
      <c r="J124" s="67"/>
      <c r="K124" s="67" t="s">
        <v>10</v>
      </c>
      <c r="L124" s="67" t="s">
        <v>341</v>
      </c>
      <c r="M124" s="67" t="s">
        <v>337</v>
      </c>
      <c r="N124" s="67" t="s">
        <v>338</v>
      </c>
      <c r="O124" s="55" t="s">
        <v>282</v>
      </c>
      <c r="P124" s="47"/>
    </row>
    <row r="125" spans="6:16">
      <c r="F125" s="74"/>
      <c r="G125" s="75"/>
      <c r="H125" s="75"/>
      <c r="I125" s="75"/>
      <c r="J125" s="75"/>
      <c r="K125" s="75"/>
      <c r="L125" s="75"/>
      <c r="M125" s="75"/>
      <c r="N125" s="75"/>
      <c r="O125" s="75"/>
      <c r="P125" s="76"/>
    </row>
    <row r="126" spans="6:16" ht="15" customHeight="1" thickBot="1">
      <c r="F126" s="40"/>
      <c r="G126" s="41"/>
      <c r="H126" s="41"/>
      <c r="I126" s="41"/>
      <c r="J126" s="41"/>
      <c r="K126" s="41"/>
      <c r="L126" s="41"/>
      <c r="M126" s="41"/>
      <c r="N126" s="41"/>
      <c r="O126" s="41"/>
      <c r="P126" s="42"/>
    </row>
    <row r="127" spans="6:16" ht="15" customHeight="1" thickBot="1">
      <c r="F127" s="45"/>
      <c r="G127" s="36" t="s">
        <v>224</v>
      </c>
      <c r="H127" s="46" t="s">
        <v>71</v>
      </c>
      <c r="P127" s="47"/>
    </row>
    <row r="128" spans="6:16">
      <c r="F128" s="45"/>
      <c r="P128" s="47"/>
    </row>
    <row r="129" spans="6:16" ht="15" customHeight="1" thickBot="1">
      <c r="F129" s="45"/>
      <c r="G129" s="48" t="s">
        <v>231</v>
      </c>
      <c r="H129" s="48"/>
      <c r="I129" s="48"/>
      <c r="J129" s="48"/>
      <c r="K129" s="48"/>
      <c r="L129" s="48"/>
      <c r="M129" s="48"/>
      <c r="N129" s="48"/>
      <c r="O129" s="48"/>
      <c r="P129" s="47"/>
    </row>
    <row r="130" spans="6:16">
      <c r="F130" s="45"/>
      <c r="G130" s="50"/>
      <c r="H130" s="51"/>
      <c r="I130" s="52" t="s">
        <v>92</v>
      </c>
      <c r="J130" s="52" t="s">
        <v>234</v>
      </c>
      <c r="K130" s="52" t="s">
        <v>235</v>
      </c>
      <c r="L130" s="52" t="s">
        <v>236</v>
      </c>
      <c r="M130" s="52" t="s">
        <v>237</v>
      </c>
      <c r="N130" s="52" t="s">
        <v>238</v>
      </c>
      <c r="O130" s="53" t="s">
        <v>239</v>
      </c>
      <c r="P130" s="47"/>
    </row>
    <row r="131" spans="6:16">
      <c r="F131" s="45"/>
      <c r="G131" s="43" t="s">
        <v>243</v>
      </c>
      <c r="I131">
        <v>2014</v>
      </c>
      <c r="J131" s="26">
        <v>36.049999999999997</v>
      </c>
      <c r="K131" s="26" t="s">
        <v>10</v>
      </c>
      <c r="L131" s="56" t="s">
        <v>244</v>
      </c>
      <c r="M131" s="26"/>
      <c r="N131" s="26"/>
      <c r="O131" s="57" t="s">
        <v>245</v>
      </c>
      <c r="P131" s="47"/>
    </row>
    <row r="132" spans="6:16">
      <c r="F132" s="45"/>
      <c r="G132" s="43" t="s">
        <v>243</v>
      </c>
      <c r="I132">
        <v>2015</v>
      </c>
      <c r="J132" s="29">
        <v>36.049999999999997</v>
      </c>
      <c r="K132" s="29" t="s">
        <v>10</v>
      </c>
      <c r="L132" s="60" t="s">
        <v>244</v>
      </c>
      <c r="M132" s="29"/>
      <c r="N132" s="29"/>
      <c r="O132" s="44" t="s">
        <v>245</v>
      </c>
      <c r="P132" s="47"/>
    </row>
    <row r="133" spans="6:16">
      <c r="F133" s="45"/>
      <c r="G133" s="43" t="s">
        <v>252</v>
      </c>
      <c r="I133">
        <v>2020</v>
      </c>
      <c r="J133" s="26"/>
      <c r="K133" s="26"/>
      <c r="L133" s="26"/>
      <c r="M133" s="26"/>
      <c r="N133" s="26"/>
      <c r="O133" s="57"/>
      <c r="P133" s="47"/>
    </row>
    <row r="134" spans="6:16" ht="15" customHeight="1">
      <c r="F134" s="45"/>
      <c r="G134" s="43" t="s">
        <v>252</v>
      </c>
      <c r="I134">
        <v>2030</v>
      </c>
      <c r="J134" s="26"/>
      <c r="K134" s="26"/>
      <c r="L134" s="26"/>
      <c r="M134" s="26"/>
      <c r="N134" s="26"/>
      <c r="O134" s="57"/>
      <c r="P134" s="47"/>
    </row>
    <row r="135" spans="6:16">
      <c r="F135" s="45"/>
      <c r="G135" s="43" t="s">
        <v>252</v>
      </c>
      <c r="I135">
        <v>2040</v>
      </c>
      <c r="J135" s="26"/>
      <c r="K135" s="26"/>
      <c r="L135" s="26"/>
      <c r="M135" s="26"/>
      <c r="N135" s="26"/>
      <c r="O135" s="57"/>
      <c r="P135" s="47"/>
    </row>
    <row r="136" spans="6:16" ht="15" customHeight="1">
      <c r="F136" s="45"/>
      <c r="G136" s="43" t="s">
        <v>252</v>
      </c>
      <c r="I136">
        <v>2050</v>
      </c>
      <c r="J136" s="26"/>
      <c r="K136" s="26"/>
      <c r="L136" s="26"/>
      <c r="M136" s="26"/>
      <c r="N136" s="26"/>
      <c r="O136" s="57"/>
      <c r="P136" s="47"/>
    </row>
    <row r="137" spans="6:16">
      <c r="F137" s="45"/>
      <c r="G137" s="43" t="s">
        <v>252</v>
      </c>
      <c r="I137">
        <v>2060</v>
      </c>
      <c r="J137" s="26"/>
      <c r="K137" s="26"/>
      <c r="L137" s="26"/>
      <c r="M137" s="26"/>
      <c r="N137" s="26"/>
      <c r="O137" s="57"/>
      <c r="P137" s="47"/>
    </row>
    <row r="138" spans="6:16" ht="15" customHeight="1" thickBot="1">
      <c r="F138" s="45"/>
      <c r="G138" s="54" t="s">
        <v>252</v>
      </c>
      <c r="H138" s="66"/>
      <c r="I138" s="66">
        <v>2100</v>
      </c>
      <c r="J138" s="67"/>
      <c r="K138" s="67"/>
      <c r="L138" s="67"/>
      <c r="M138" s="67"/>
      <c r="N138" s="67"/>
      <c r="O138" s="55"/>
      <c r="P138" s="47"/>
    </row>
    <row r="139" spans="6:16">
      <c r="F139" s="45"/>
      <c r="P139" s="47"/>
    </row>
    <row r="140" spans="6:16" ht="15" customHeight="1" thickBot="1">
      <c r="F140" s="45"/>
      <c r="G140" s="70" t="s">
        <v>273</v>
      </c>
      <c r="H140" s="70"/>
      <c r="I140" s="70" t="s">
        <v>274</v>
      </c>
      <c r="J140" s="71" t="s">
        <v>64</v>
      </c>
      <c r="K140" s="71"/>
      <c r="L140" s="70"/>
      <c r="M140" s="70"/>
      <c r="N140" s="70"/>
      <c r="O140" s="70"/>
      <c r="P140" s="47"/>
    </row>
    <row r="141" spans="6:16" ht="15" customHeight="1">
      <c r="F141" s="45"/>
      <c r="G141" s="50"/>
      <c r="H141" s="52" t="s">
        <v>92</v>
      </c>
      <c r="I141" s="52" t="s">
        <v>277</v>
      </c>
      <c r="J141" s="52" t="s">
        <v>234</v>
      </c>
      <c r="K141" s="52" t="s">
        <v>235</v>
      </c>
      <c r="L141" s="52" t="s">
        <v>236</v>
      </c>
      <c r="M141" s="52" t="s">
        <v>278</v>
      </c>
      <c r="N141" s="52" t="s">
        <v>238</v>
      </c>
      <c r="O141" s="53" t="s">
        <v>239</v>
      </c>
      <c r="P141" s="47"/>
    </row>
    <row r="142" spans="6:16">
      <c r="F142" s="45"/>
      <c r="G142" s="43" t="s">
        <v>279</v>
      </c>
      <c r="H142">
        <v>2020</v>
      </c>
      <c r="I142" s="72">
        <f>IF(ISBLANK(J142),"",(J132-J142)/(J132-J133))</f>
        <v>1.386962552011017E-3</v>
      </c>
      <c r="J142" s="26">
        <v>36</v>
      </c>
      <c r="K142" s="26"/>
      <c r="L142" s="26"/>
      <c r="M142" s="26" t="s">
        <v>280</v>
      </c>
      <c r="N142" s="26" t="s">
        <v>281</v>
      </c>
      <c r="O142" s="57" t="s">
        <v>282</v>
      </c>
      <c r="P142" s="47"/>
    </row>
    <row r="143" spans="6:16" ht="15" customHeight="1">
      <c r="F143" s="45"/>
      <c r="G143" s="43" t="s">
        <v>279</v>
      </c>
      <c r="H143">
        <v>2030</v>
      </c>
      <c r="I143" s="72">
        <f>IF(ISBLANK(J143),"",(J132-J143)/(J132-J134))</f>
        <v>4.2995839112343892E-2</v>
      </c>
      <c r="J143" s="26">
        <v>34.5</v>
      </c>
      <c r="K143" s="26"/>
      <c r="L143" s="26"/>
      <c r="M143" s="26" t="s">
        <v>285</v>
      </c>
      <c r="N143" s="26" t="s">
        <v>281</v>
      </c>
      <c r="O143" s="57" t="s">
        <v>282</v>
      </c>
      <c r="P143" s="47"/>
    </row>
    <row r="144" spans="6:16" ht="15" customHeight="1">
      <c r="F144" s="45"/>
      <c r="G144" s="43" t="s">
        <v>279</v>
      </c>
      <c r="H144">
        <v>2040</v>
      </c>
      <c r="I144" s="72">
        <f>IF(ISBLANK(J144),"",(J132-J144)/(J132-J135))</f>
        <v>9.8474341192787723E-2</v>
      </c>
      <c r="J144" s="26">
        <v>32.5</v>
      </c>
      <c r="K144" s="26"/>
      <c r="L144" s="26"/>
      <c r="M144" s="26" t="s">
        <v>287</v>
      </c>
      <c r="N144" s="26" t="s">
        <v>281</v>
      </c>
      <c r="O144" s="57" t="s">
        <v>282</v>
      </c>
      <c r="P144" s="47"/>
    </row>
    <row r="145" spans="6:21">
      <c r="F145" s="45"/>
      <c r="G145" s="43" t="s">
        <v>279</v>
      </c>
      <c r="H145">
        <v>2050</v>
      </c>
      <c r="I145" s="72">
        <f>IF(ISBLANK(J145),"",(J132-J145)/(J132-J136))</f>
        <v>0.1400832177531206</v>
      </c>
      <c r="J145" s="26">
        <v>31</v>
      </c>
      <c r="K145" s="26" t="s">
        <v>10</v>
      </c>
      <c r="L145" s="26" t="s">
        <v>333</v>
      </c>
      <c r="M145" s="26"/>
      <c r="N145" s="26"/>
      <c r="O145" s="57" t="s">
        <v>245</v>
      </c>
      <c r="P145" s="47"/>
    </row>
    <row r="146" spans="6:21" ht="15" customHeight="1">
      <c r="F146" s="45"/>
      <c r="G146" s="43" t="s">
        <v>279</v>
      </c>
      <c r="H146">
        <v>2060</v>
      </c>
      <c r="I146" s="72">
        <f>IF(ISBLANK(J146),"",(J132-J146)/(J132-J137))</f>
        <v>0.16782246879334251</v>
      </c>
      <c r="J146" s="29">
        <v>30</v>
      </c>
      <c r="K146" s="29"/>
      <c r="L146" s="29"/>
      <c r="M146" s="29" t="s">
        <v>293</v>
      </c>
      <c r="N146" s="29"/>
      <c r="O146" s="44" t="s">
        <v>282</v>
      </c>
      <c r="P146" s="47"/>
    </row>
    <row r="147" spans="6:21" ht="15" customHeight="1" thickBot="1">
      <c r="F147" s="45"/>
      <c r="G147" s="54" t="s">
        <v>279</v>
      </c>
      <c r="H147" s="66">
        <v>2100</v>
      </c>
      <c r="I147" s="73" t="str">
        <f>IF(ISBLANK(J147),"",(J132-J147)/(J132-J138))</f>
        <v/>
      </c>
      <c r="J147" s="67"/>
      <c r="K147" s="67"/>
      <c r="L147" s="67"/>
      <c r="M147" s="67"/>
      <c r="N147" s="67"/>
      <c r="O147" s="55"/>
      <c r="P147" s="47"/>
      <c r="S147" s="16"/>
    </row>
    <row r="148" spans="6:21">
      <c r="F148" s="45"/>
      <c r="P148" s="47"/>
    </row>
    <row r="149" spans="6:21" ht="15" customHeight="1" thickBot="1">
      <c r="F149" s="45"/>
      <c r="G149" s="70" t="s">
        <v>273</v>
      </c>
      <c r="H149" s="70"/>
      <c r="I149" s="70" t="s">
        <v>274</v>
      </c>
      <c r="J149" s="71" t="s">
        <v>65</v>
      </c>
      <c r="K149" s="71"/>
      <c r="L149" s="70"/>
      <c r="M149" s="70"/>
      <c r="N149" s="70"/>
      <c r="O149" s="70"/>
      <c r="P149" s="47"/>
      <c r="T149" s="80"/>
      <c r="U149" s="80"/>
    </row>
    <row r="150" spans="6:21">
      <c r="F150" s="45"/>
      <c r="G150" s="50"/>
      <c r="H150" s="52" t="s">
        <v>92</v>
      </c>
      <c r="I150" s="52" t="s">
        <v>277</v>
      </c>
      <c r="J150" s="52" t="s">
        <v>234</v>
      </c>
      <c r="K150" s="52" t="s">
        <v>235</v>
      </c>
      <c r="L150" s="52" t="s">
        <v>236</v>
      </c>
      <c r="M150" s="52" t="s">
        <v>278</v>
      </c>
      <c r="N150" s="52" t="s">
        <v>238</v>
      </c>
      <c r="O150" s="53" t="s">
        <v>239</v>
      </c>
      <c r="P150" s="47"/>
      <c r="T150" s="80"/>
    </row>
    <row r="151" spans="6:21">
      <c r="F151" s="45"/>
      <c r="G151" s="43" t="s">
        <v>279</v>
      </c>
      <c r="H151">
        <v>2020</v>
      </c>
      <c r="I151" s="72" t="str">
        <f>IF(ISBLANK(J151),"",(J132-J151)/(J132-J133))</f>
        <v/>
      </c>
      <c r="J151" s="26"/>
      <c r="K151" s="26"/>
      <c r="L151" s="26"/>
      <c r="M151" s="26"/>
      <c r="N151" s="26"/>
      <c r="O151" s="57"/>
      <c r="P151" s="47"/>
      <c r="T151" s="80"/>
      <c r="U151" s="80"/>
    </row>
    <row r="152" spans="6:21">
      <c r="F152" s="45"/>
      <c r="G152" s="43" t="s">
        <v>279</v>
      </c>
      <c r="H152">
        <v>2030</v>
      </c>
      <c r="I152" s="72" t="str">
        <f>IF(ISBLANK(J152),"",(J132-J152)/(J132-J134))</f>
        <v/>
      </c>
      <c r="J152" s="26"/>
      <c r="K152" s="26"/>
      <c r="L152" s="26"/>
      <c r="M152" s="26"/>
      <c r="N152" s="26"/>
      <c r="O152" s="57"/>
      <c r="P152" s="47"/>
    </row>
    <row r="153" spans="6:21" ht="15" customHeight="1">
      <c r="F153" s="45"/>
      <c r="G153" s="43" t="s">
        <v>279</v>
      </c>
      <c r="H153">
        <v>2040</v>
      </c>
      <c r="I153" s="72" t="str">
        <f>IF(ISBLANK(J153),"",(J132-J153)/(J132-J135))</f>
        <v/>
      </c>
      <c r="J153" s="26"/>
      <c r="K153" s="26"/>
      <c r="L153" s="26"/>
      <c r="M153" s="26"/>
      <c r="N153" s="26"/>
      <c r="O153" s="57"/>
      <c r="P153" s="47"/>
    </row>
    <row r="154" spans="6:21">
      <c r="F154" s="45"/>
      <c r="G154" s="43" t="s">
        <v>279</v>
      </c>
      <c r="H154">
        <v>2050</v>
      </c>
      <c r="I154" s="72">
        <f>IF(ISBLANK(J154),"",(J132-J154)/(J132-J136))</f>
        <v>-0.10957004160887665</v>
      </c>
      <c r="J154" s="26">
        <v>40</v>
      </c>
      <c r="K154" s="26" t="s">
        <v>10</v>
      </c>
      <c r="L154" s="26" t="s">
        <v>244</v>
      </c>
      <c r="M154" s="26" t="s">
        <v>309</v>
      </c>
      <c r="N154" s="26"/>
      <c r="O154" s="57" t="s">
        <v>245</v>
      </c>
      <c r="P154" s="47"/>
    </row>
    <row r="155" spans="6:21" ht="15" customHeight="1">
      <c r="F155" s="45"/>
      <c r="G155" s="43" t="s">
        <v>279</v>
      </c>
      <c r="H155">
        <v>2060</v>
      </c>
      <c r="I155" s="72">
        <f>IF(ISBLANK(J155),"",(J132-J155)/(J132-J137))</f>
        <v>-0.10957004160887665</v>
      </c>
      <c r="J155" s="29">
        <v>40</v>
      </c>
      <c r="K155" s="29"/>
      <c r="L155" s="29"/>
      <c r="M155" s="29">
        <f>(J154-J132)/(H154-I132)</f>
        <v>0.11285714285714293</v>
      </c>
      <c r="N155" s="29" t="s">
        <v>342</v>
      </c>
      <c r="O155" s="44" t="s">
        <v>282</v>
      </c>
      <c r="P155" s="47"/>
    </row>
    <row r="156" spans="6:21" ht="15" customHeight="1" thickBot="1">
      <c r="F156" s="45"/>
      <c r="G156" s="54" t="s">
        <v>279</v>
      </c>
      <c r="H156" s="66">
        <v>2100</v>
      </c>
      <c r="I156" s="73" t="str">
        <f>IF(ISBLANK(J156),"",(J132-J156)/(J132-J138))</f>
        <v/>
      </c>
      <c r="J156" s="67"/>
      <c r="K156" s="67"/>
      <c r="L156" s="67"/>
      <c r="M156" s="67"/>
      <c r="N156" s="67"/>
      <c r="O156" s="55"/>
      <c r="P156" s="47"/>
    </row>
    <row r="157" spans="6:21">
      <c r="F157" s="45"/>
      <c r="P157" s="47"/>
    </row>
    <row r="158" spans="6:21" ht="15" customHeight="1" thickBot="1">
      <c r="F158" s="45"/>
      <c r="G158" s="70" t="s">
        <v>273</v>
      </c>
      <c r="H158" s="70"/>
      <c r="I158" s="70" t="s">
        <v>274</v>
      </c>
      <c r="J158" s="71" t="s">
        <v>66</v>
      </c>
      <c r="K158" s="71"/>
      <c r="L158" s="70"/>
      <c r="M158" s="70"/>
      <c r="N158" s="70"/>
      <c r="O158" s="70"/>
      <c r="P158" s="47"/>
    </row>
    <row r="159" spans="6:21">
      <c r="F159" s="45"/>
      <c r="G159" s="50"/>
      <c r="H159" s="52" t="s">
        <v>92</v>
      </c>
      <c r="I159" s="52" t="s">
        <v>277</v>
      </c>
      <c r="J159" s="52" t="s">
        <v>234</v>
      </c>
      <c r="K159" s="52" t="s">
        <v>235</v>
      </c>
      <c r="L159" s="52" t="s">
        <v>236</v>
      </c>
      <c r="M159" s="52" t="s">
        <v>278</v>
      </c>
      <c r="N159" s="52" t="s">
        <v>238</v>
      </c>
      <c r="O159" s="53" t="s">
        <v>239</v>
      </c>
      <c r="P159" s="47"/>
    </row>
    <row r="160" spans="6:21" ht="15" customHeight="1">
      <c r="F160" s="45"/>
      <c r="G160" s="43" t="s">
        <v>279</v>
      </c>
      <c r="H160">
        <v>2020</v>
      </c>
      <c r="I160" s="72" t="str">
        <f>IF(ISBLANK(J160),"",(J132-J160)/(J132-J133))</f>
        <v/>
      </c>
      <c r="J160" s="26"/>
      <c r="K160" s="26"/>
      <c r="L160" s="26"/>
      <c r="M160" s="26"/>
      <c r="N160" s="26"/>
      <c r="O160" s="57"/>
      <c r="P160" s="47"/>
    </row>
    <row r="161" spans="6:16">
      <c r="F161" s="45"/>
      <c r="G161" s="43" t="s">
        <v>279</v>
      </c>
      <c r="H161">
        <v>2030</v>
      </c>
      <c r="I161" s="72" t="str">
        <f>IF(ISBLANK(J161),"",(J132-J161)/(J132-J134))</f>
        <v/>
      </c>
      <c r="J161" s="26"/>
      <c r="K161" s="26"/>
      <c r="L161" s="26"/>
      <c r="M161" s="26"/>
      <c r="N161" s="26"/>
      <c r="O161" s="57"/>
      <c r="P161" s="47"/>
    </row>
    <row r="162" spans="6:16" ht="15" customHeight="1">
      <c r="F162" s="45"/>
      <c r="G162" s="43" t="s">
        <v>279</v>
      </c>
      <c r="H162">
        <v>2040</v>
      </c>
      <c r="I162" s="72" t="str">
        <f>IF(ISBLANK(J162),"",(J132-J162)/(J132-J135))</f>
        <v/>
      </c>
      <c r="J162" s="26"/>
      <c r="K162" s="26"/>
      <c r="L162" s="26"/>
      <c r="M162" s="26"/>
      <c r="N162" s="26"/>
      <c r="O162" s="57"/>
      <c r="P162" s="47"/>
    </row>
    <row r="163" spans="6:16">
      <c r="F163" s="45"/>
      <c r="G163" s="43" t="s">
        <v>279</v>
      </c>
      <c r="H163">
        <v>2050</v>
      </c>
      <c r="I163" s="72">
        <f>IF(ISBLANK(J163),"",(J132-J163)/(J132-J136))</f>
        <v>-0.38696255201109581</v>
      </c>
      <c r="J163" s="26">
        <v>50</v>
      </c>
      <c r="K163" s="26" t="s">
        <v>10</v>
      </c>
      <c r="L163" s="26" t="s">
        <v>244</v>
      </c>
      <c r="M163" s="26" t="s">
        <v>343</v>
      </c>
      <c r="N163" s="26" t="s">
        <v>344</v>
      </c>
      <c r="O163" s="57" t="s">
        <v>345</v>
      </c>
      <c r="P163" s="47"/>
    </row>
    <row r="164" spans="6:16">
      <c r="F164" s="45"/>
      <c r="G164" s="43" t="s">
        <v>279</v>
      </c>
      <c r="H164">
        <v>2060</v>
      </c>
      <c r="I164" s="72">
        <f>IF(ISBLANK(J164),"",(J132-J164)/(J132-J137))</f>
        <v>-0.38696255201109581</v>
      </c>
      <c r="J164" s="29">
        <v>50</v>
      </c>
      <c r="K164" s="29"/>
      <c r="L164" s="29"/>
      <c r="M164" s="29">
        <f>(J163-J132)/(H163-I132)</f>
        <v>0.39857142857142863</v>
      </c>
      <c r="N164" s="29" t="s">
        <v>342</v>
      </c>
      <c r="O164" s="44" t="s">
        <v>282</v>
      </c>
      <c r="P164" s="47"/>
    </row>
    <row r="165" spans="6:16" ht="15" customHeight="1" thickBot="1">
      <c r="F165" s="45"/>
      <c r="G165" s="54" t="s">
        <v>279</v>
      </c>
      <c r="H165" s="66">
        <v>2100</v>
      </c>
      <c r="I165" s="73" t="str">
        <f>IF(ISBLANK(J165),"",(J141-J165)/(J141-J147))</f>
        <v/>
      </c>
      <c r="J165" s="67"/>
      <c r="K165" s="67"/>
      <c r="L165" s="67"/>
      <c r="M165" s="67"/>
      <c r="N165" s="67"/>
      <c r="O165" s="55"/>
      <c r="P165" s="47"/>
    </row>
    <row r="166" spans="6:16">
      <c r="F166" s="74"/>
      <c r="G166" s="75"/>
      <c r="H166" s="75"/>
      <c r="I166" s="75"/>
      <c r="J166" s="75"/>
      <c r="K166" s="75"/>
      <c r="L166" s="75"/>
      <c r="M166" s="75"/>
      <c r="N166" s="75"/>
      <c r="O166" s="75"/>
      <c r="P166" s="76"/>
    </row>
    <row r="167" spans="6:16" ht="15" customHeight="1" thickBot="1">
      <c r="F167" s="40"/>
      <c r="G167" s="41"/>
      <c r="H167" s="41"/>
      <c r="I167" s="41"/>
      <c r="J167" s="41"/>
      <c r="K167" s="41"/>
      <c r="L167" s="41"/>
      <c r="M167" s="41"/>
      <c r="N167" s="41"/>
      <c r="O167" s="41"/>
      <c r="P167" s="42"/>
    </row>
    <row r="168" spans="6:16" ht="15" customHeight="1" thickBot="1">
      <c r="F168" s="45"/>
      <c r="G168" s="36" t="s">
        <v>224</v>
      </c>
      <c r="H168" s="46" t="s">
        <v>72</v>
      </c>
      <c r="P168" s="47"/>
    </row>
    <row r="169" spans="6:16" ht="15" customHeight="1">
      <c r="F169" s="45"/>
      <c r="P169" s="47"/>
    </row>
    <row r="170" spans="6:16" ht="15" customHeight="1" thickBot="1">
      <c r="F170" s="45"/>
      <c r="G170" s="48" t="s">
        <v>231</v>
      </c>
      <c r="H170" s="48"/>
      <c r="I170" s="48"/>
      <c r="J170" s="48"/>
      <c r="K170" s="48"/>
      <c r="L170" s="48"/>
      <c r="M170" s="48"/>
      <c r="N170" s="48"/>
      <c r="O170" s="48"/>
      <c r="P170" s="47"/>
    </row>
    <row r="171" spans="6:16">
      <c r="F171" s="45"/>
      <c r="G171" s="50"/>
      <c r="H171" s="51"/>
      <c r="I171" s="52" t="s">
        <v>92</v>
      </c>
      <c r="J171" s="52" t="s">
        <v>234</v>
      </c>
      <c r="K171" s="52" t="s">
        <v>235</v>
      </c>
      <c r="L171" s="52" t="s">
        <v>236</v>
      </c>
      <c r="M171" s="52" t="s">
        <v>237</v>
      </c>
      <c r="N171" s="52" t="s">
        <v>238</v>
      </c>
      <c r="O171" s="53" t="s">
        <v>239</v>
      </c>
      <c r="P171" s="47"/>
    </row>
    <row r="172" spans="6:16">
      <c r="F172" s="45"/>
      <c r="G172" s="43" t="s">
        <v>243</v>
      </c>
      <c r="I172">
        <v>2014</v>
      </c>
      <c r="J172" s="26">
        <v>11.74</v>
      </c>
      <c r="K172" s="26" t="s">
        <v>10</v>
      </c>
      <c r="L172" s="56" t="s">
        <v>244</v>
      </c>
      <c r="M172" s="26"/>
      <c r="N172" s="26"/>
      <c r="O172" s="57" t="s">
        <v>245</v>
      </c>
      <c r="P172" s="47"/>
    </row>
    <row r="173" spans="6:16">
      <c r="F173" s="45"/>
      <c r="G173" s="43" t="s">
        <v>243</v>
      </c>
      <c r="I173">
        <v>2015</v>
      </c>
      <c r="J173" s="29">
        <v>11.74</v>
      </c>
      <c r="K173" s="29" t="s">
        <v>10</v>
      </c>
      <c r="L173" s="60" t="s">
        <v>244</v>
      </c>
      <c r="M173" s="29"/>
      <c r="N173" s="29"/>
      <c r="O173" s="44" t="s">
        <v>245</v>
      </c>
      <c r="P173" s="47"/>
    </row>
    <row r="174" spans="6:16" ht="15" customHeight="1">
      <c r="F174" s="45"/>
      <c r="G174" s="43" t="s">
        <v>252</v>
      </c>
      <c r="I174">
        <v>2020</v>
      </c>
      <c r="J174" s="26"/>
      <c r="K174" s="26"/>
      <c r="L174" s="26"/>
      <c r="M174" s="26"/>
      <c r="N174" s="26"/>
      <c r="O174" s="57"/>
      <c r="P174" s="47"/>
    </row>
    <row r="175" spans="6:16">
      <c r="F175" s="45"/>
      <c r="G175" s="43" t="s">
        <v>252</v>
      </c>
      <c r="I175">
        <v>2030</v>
      </c>
      <c r="J175" s="26"/>
      <c r="K175" s="26"/>
      <c r="L175" s="26"/>
      <c r="M175" s="26"/>
      <c r="N175" s="26"/>
      <c r="O175" s="57"/>
      <c r="P175" s="47"/>
    </row>
    <row r="176" spans="6:16" ht="15" customHeight="1">
      <c r="F176" s="45"/>
      <c r="G176" s="43" t="s">
        <v>252</v>
      </c>
      <c r="I176">
        <v>2040</v>
      </c>
      <c r="J176" s="26"/>
      <c r="K176" s="26"/>
      <c r="L176" s="26"/>
      <c r="M176" s="26"/>
      <c r="N176" s="26"/>
      <c r="O176" s="57"/>
      <c r="P176" s="47"/>
    </row>
    <row r="177" spans="6:21" ht="15" customHeight="1">
      <c r="F177" s="45"/>
      <c r="G177" s="43" t="s">
        <v>252</v>
      </c>
      <c r="I177">
        <v>2050</v>
      </c>
      <c r="J177" s="26"/>
      <c r="K177" s="26"/>
      <c r="L177" s="26"/>
      <c r="M177" s="26"/>
      <c r="N177" s="26"/>
      <c r="O177" s="57"/>
      <c r="P177" s="47"/>
    </row>
    <row r="178" spans="6:21">
      <c r="F178" s="45"/>
      <c r="G178" s="43" t="s">
        <v>252</v>
      </c>
      <c r="I178">
        <v>2060</v>
      </c>
      <c r="J178" s="26"/>
      <c r="K178" s="26"/>
      <c r="L178" s="26"/>
      <c r="M178" s="26"/>
      <c r="N178" s="26"/>
      <c r="O178" s="57"/>
      <c r="P178" s="47"/>
    </row>
    <row r="179" spans="6:21" ht="15" customHeight="1" thickBot="1">
      <c r="F179" s="45"/>
      <c r="G179" s="54" t="s">
        <v>252</v>
      </c>
      <c r="H179" s="66"/>
      <c r="I179" s="66">
        <v>2100</v>
      </c>
      <c r="J179" s="67"/>
      <c r="K179" s="67"/>
      <c r="L179" s="67"/>
      <c r="M179" s="67"/>
      <c r="N179" s="67"/>
      <c r="O179" s="55"/>
      <c r="P179" s="47"/>
    </row>
    <row r="180" spans="6:21">
      <c r="F180" s="45"/>
      <c r="P180" s="47"/>
    </row>
    <row r="181" spans="6:21" ht="15" customHeight="1" thickBot="1">
      <c r="F181" s="45"/>
      <c r="G181" s="70" t="s">
        <v>273</v>
      </c>
      <c r="H181" s="70"/>
      <c r="I181" s="70" t="s">
        <v>274</v>
      </c>
      <c r="J181" s="71" t="s">
        <v>64</v>
      </c>
      <c r="K181" s="71"/>
      <c r="L181" s="70"/>
      <c r="M181" s="70"/>
      <c r="N181" s="70"/>
      <c r="O181" s="70"/>
      <c r="P181" s="47"/>
    </row>
    <row r="182" spans="6:21">
      <c r="F182" s="45"/>
      <c r="G182" s="50"/>
      <c r="H182" s="52" t="s">
        <v>92</v>
      </c>
      <c r="I182" s="52" t="s">
        <v>277</v>
      </c>
      <c r="J182" s="52" t="s">
        <v>234</v>
      </c>
      <c r="K182" s="52" t="s">
        <v>235</v>
      </c>
      <c r="L182" s="52" t="s">
        <v>236</v>
      </c>
      <c r="M182" s="52" t="s">
        <v>278</v>
      </c>
      <c r="N182" s="52" t="s">
        <v>238</v>
      </c>
      <c r="O182" s="53" t="s">
        <v>239</v>
      </c>
      <c r="P182" s="47"/>
    </row>
    <row r="183" spans="6:21">
      <c r="F183" s="45"/>
      <c r="G183" s="43" t="s">
        <v>279</v>
      </c>
      <c r="H183">
        <v>2020</v>
      </c>
      <c r="I183" s="72" t="str">
        <f>IF(ISBLANK(J183),"",(J173-J183)/(J173-J174))</f>
        <v/>
      </c>
      <c r="J183" s="26"/>
      <c r="K183" s="26"/>
      <c r="L183" s="26"/>
      <c r="M183" s="26" t="s">
        <v>280</v>
      </c>
      <c r="N183" s="26" t="s">
        <v>281</v>
      </c>
      <c r="O183" s="57" t="s">
        <v>282</v>
      </c>
      <c r="P183" s="47"/>
    </row>
    <row r="184" spans="6:21">
      <c r="F184" s="45"/>
      <c r="G184" s="43" t="s">
        <v>279</v>
      </c>
      <c r="H184">
        <v>2030</v>
      </c>
      <c r="I184" s="72" t="str">
        <f>IF(ISBLANK(J184),"",(J173-J184)/(J173-J175))</f>
        <v/>
      </c>
      <c r="J184" s="26"/>
      <c r="K184" s="26"/>
      <c r="L184" s="26"/>
      <c r="M184" s="26" t="s">
        <v>285</v>
      </c>
      <c r="N184" s="26" t="s">
        <v>281</v>
      </c>
      <c r="O184" s="57" t="s">
        <v>282</v>
      </c>
      <c r="P184" s="47"/>
    </row>
    <row r="185" spans="6:21">
      <c r="F185" s="45"/>
      <c r="G185" s="43" t="s">
        <v>279</v>
      </c>
      <c r="H185">
        <v>2040</v>
      </c>
      <c r="I185" s="72" t="str">
        <f>IF(ISBLANK(J185),"",(J173-J185)/(J173-J176))</f>
        <v/>
      </c>
      <c r="J185" s="26"/>
      <c r="K185" s="26"/>
      <c r="L185" s="26"/>
      <c r="M185" s="26" t="s">
        <v>287</v>
      </c>
      <c r="N185" s="26" t="s">
        <v>281</v>
      </c>
      <c r="O185" s="57" t="s">
        <v>282</v>
      </c>
      <c r="P185" s="47"/>
    </row>
    <row r="186" spans="6:21" ht="15" customHeight="1">
      <c r="F186" s="45"/>
      <c r="G186" s="43" t="s">
        <v>279</v>
      </c>
      <c r="H186">
        <v>2050</v>
      </c>
      <c r="I186" s="72" t="str">
        <f>IF(ISBLANK(J186),"",(J173-J186)/(J173-J177))</f>
        <v/>
      </c>
      <c r="J186" s="26"/>
      <c r="K186" s="26" t="s">
        <v>10</v>
      </c>
      <c r="L186" s="26" t="s">
        <v>289</v>
      </c>
      <c r="M186" s="26" t="s">
        <v>346</v>
      </c>
      <c r="N186" s="26" t="s">
        <v>291</v>
      </c>
      <c r="O186" s="57" t="s">
        <v>282</v>
      </c>
      <c r="P186" s="47"/>
    </row>
    <row r="187" spans="6:21">
      <c r="F187" s="45"/>
      <c r="G187" s="43" t="s">
        <v>279</v>
      </c>
      <c r="H187">
        <v>2060</v>
      </c>
      <c r="I187" s="72">
        <f>IF(ISBLANK(J187),"",(J173-J187)/(J173-J178))</f>
        <v>-1.2146507666098807</v>
      </c>
      <c r="J187" s="29">
        <v>26</v>
      </c>
      <c r="K187" s="29"/>
      <c r="L187" s="29"/>
      <c r="M187" s="29" t="s">
        <v>347</v>
      </c>
      <c r="N187" s="29"/>
      <c r="O187" s="44" t="s">
        <v>348</v>
      </c>
      <c r="P187" s="47"/>
    </row>
    <row r="188" spans="6:21" ht="15" customHeight="1" thickBot="1">
      <c r="F188" s="45"/>
      <c r="G188" s="54" t="s">
        <v>279</v>
      </c>
      <c r="H188" s="66">
        <v>2100</v>
      </c>
      <c r="I188" s="73" t="str">
        <f>IF(ISBLANK(J188),"",(J173-J188)/(J173-J179))</f>
        <v/>
      </c>
      <c r="J188" s="67"/>
      <c r="K188" s="67"/>
      <c r="L188" s="67"/>
      <c r="M188" s="67" t="s">
        <v>349</v>
      </c>
      <c r="N188" s="67"/>
      <c r="O188" s="55" t="s">
        <v>348</v>
      </c>
      <c r="P188" s="47"/>
      <c r="S188" s="16"/>
    </row>
    <row r="189" spans="6:21">
      <c r="F189" s="45"/>
      <c r="P189" s="47"/>
    </row>
    <row r="190" spans="6:21" ht="15" customHeight="1" thickBot="1">
      <c r="F190" s="45"/>
      <c r="G190" s="70" t="s">
        <v>273</v>
      </c>
      <c r="H190" s="70"/>
      <c r="I190" s="70" t="s">
        <v>274</v>
      </c>
      <c r="J190" s="71" t="s">
        <v>65</v>
      </c>
      <c r="K190" s="71"/>
      <c r="L190" s="70"/>
      <c r="M190" s="70"/>
      <c r="N190" s="70"/>
      <c r="O190" s="70"/>
      <c r="P190" s="47"/>
      <c r="T190" s="80"/>
      <c r="U190" s="80"/>
    </row>
    <row r="191" spans="6:21">
      <c r="F191" s="45"/>
      <c r="G191" s="50"/>
      <c r="H191" s="52" t="s">
        <v>92</v>
      </c>
      <c r="I191" s="52" t="s">
        <v>277</v>
      </c>
      <c r="J191" s="52" t="s">
        <v>234</v>
      </c>
      <c r="K191" s="52" t="s">
        <v>235</v>
      </c>
      <c r="L191" s="52" t="s">
        <v>236</v>
      </c>
      <c r="M191" s="52" t="s">
        <v>278</v>
      </c>
      <c r="N191" s="52" t="s">
        <v>238</v>
      </c>
      <c r="O191" s="53" t="s">
        <v>239</v>
      </c>
      <c r="P191" s="47"/>
      <c r="T191" s="80"/>
    </row>
    <row r="192" spans="6:21">
      <c r="F192" s="45"/>
      <c r="G192" s="43" t="s">
        <v>279</v>
      </c>
      <c r="H192">
        <v>2020</v>
      </c>
      <c r="I192" s="72" t="str">
        <f>IF(ISBLANK(J192),"",(J173-J192)/(J173-J174))</f>
        <v/>
      </c>
      <c r="J192" s="26"/>
      <c r="K192" s="26"/>
      <c r="L192" s="26"/>
      <c r="M192" s="26"/>
      <c r="N192" s="26"/>
      <c r="O192" s="57"/>
      <c r="P192" s="47"/>
      <c r="T192" s="80"/>
      <c r="U192" s="80"/>
    </row>
    <row r="193" spans="6:16" ht="15" customHeight="1">
      <c r="F193" s="45"/>
      <c r="G193" s="43" t="s">
        <v>279</v>
      </c>
      <c r="H193">
        <v>2030</v>
      </c>
      <c r="I193" s="72" t="str">
        <f>IF(ISBLANK(J193),"",(J173-J193)/(J173-J175))</f>
        <v/>
      </c>
      <c r="J193" s="26"/>
      <c r="K193" s="26"/>
      <c r="L193" s="26"/>
      <c r="M193" s="26"/>
      <c r="N193" s="26"/>
      <c r="O193" s="57"/>
      <c r="P193" s="47"/>
    </row>
    <row r="194" spans="6:16">
      <c r="F194" s="45"/>
      <c r="G194" s="43" t="s">
        <v>279</v>
      </c>
      <c r="H194">
        <v>2040</v>
      </c>
      <c r="I194" s="72" t="str">
        <f>IF(ISBLANK(J194),"",(J173-J194)/(J173-J176))</f>
        <v/>
      </c>
      <c r="J194" s="26"/>
      <c r="K194" s="26"/>
      <c r="L194" s="26"/>
      <c r="M194" s="26"/>
      <c r="N194" s="26"/>
      <c r="O194" s="57"/>
      <c r="P194" s="47"/>
    </row>
    <row r="195" spans="6:16" ht="15" customHeight="1">
      <c r="F195" s="45"/>
      <c r="G195" s="43" t="s">
        <v>279</v>
      </c>
      <c r="H195">
        <v>2050</v>
      </c>
      <c r="I195" s="72" t="str">
        <f>IF(ISBLANK(J195),"",(J173-J195)/(J173-J177))</f>
        <v/>
      </c>
      <c r="J195" s="26"/>
      <c r="K195" s="26" t="s">
        <v>10</v>
      </c>
      <c r="L195" s="26"/>
      <c r="M195" s="26" t="s">
        <v>350</v>
      </c>
      <c r="N195" s="26"/>
      <c r="O195" s="57" t="s">
        <v>310</v>
      </c>
      <c r="P195" s="47"/>
    </row>
    <row r="196" spans="6:16">
      <c r="F196" s="45"/>
      <c r="G196" s="43" t="s">
        <v>279</v>
      </c>
      <c r="H196">
        <v>2060</v>
      </c>
      <c r="I196" s="72">
        <f>IF(ISBLANK(J196),"",(J173-J196)/(J173-J178))</f>
        <v>-1.5553662691652468</v>
      </c>
      <c r="J196" s="29">
        <v>30</v>
      </c>
      <c r="K196" s="29"/>
      <c r="L196" s="29"/>
      <c r="M196" s="29" t="s">
        <v>351</v>
      </c>
      <c r="N196" s="29"/>
      <c r="O196" s="44" t="s">
        <v>348</v>
      </c>
      <c r="P196" s="47"/>
    </row>
    <row r="197" spans="6:16" ht="15" customHeight="1" thickBot="1">
      <c r="F197" s="45"/>
      <c r="G197" s="54" t="s">
        <v>279</v>
      </c>
      <c r="H197" s="66">
        <v>2100</v>
      </c>
      <c r="I197" s="73" t="str">
        <f>IF(ISBLANK(J197),"",(J173-J197)/(J173-J179))</f>
        <v/>
      </c>
      <c r="J197" s="67"/>
      <c r="K197" s="67"/>
      <c r="L197" s="67"/>
      <c r="M197" s="67">
        <v>0.52171428571428569</v>
      </c>
      <c r="N197" s="67" t="s">
        <v>342</v>
      </c>
      <c r="O197" s="55" t="s">
        <v>348</v>
      </c>
      <c r="P197" s="47"/>
    </row>
    <row r="198" spans="6:16">
      <c r="F198" s="45"/>
      <c r="P198" s="47"/>
    </row>
    <row r="199" spans="6:16" ht="15" customHeight="1" thickBot="1">
      <c r="F199" s="45"/>
      <c r="G199" s="70" t="s">
        <v>273</v>
      </c>
      <c r="H199" s="70"/>
      <c r="I199" s="70" t="s">
        <v>274</v>
      </c>
      <c r="J199" s="71" t="s">
        <v>66</v>
      </c>
      <c r="K199" s="71"/>
      <c r="L199" s="70"/>
      <c r="M199" s="70"/>
      <c r="N199" s="70"/>
      <c r="O199" s="70"/>
      <c r="P199" s="47"/>
    </row>
    <row r="200" spans="6:16" ht="15" customHeight="1">
      <c r="F200" s="45"/>
      <c r="G200" s="50"/>
      <c r="H200" s="52" t="s">
        <v>92</v>
      </c>
      <c r="I200" s="52" t="s">
        <v>277</v>
      </c>
      <c r="J200" s="52" t="s">
        <v>234</v>
      </c>
      <c r="K200" s="52" t="s">
        <v>235</v>
      </c>
      <c r="L200" s="52" t="s">
        <v>236</v>
      </c>
      <c r="M200" s="52" t="s">
        <v>278</v>
      </c>
      <c r="N200" s="52" t="s">
        <v>238</v>
      </c>
      <c r="O200" s="53" t="s">
        <v>239</v>
      </c>
      <c r="P200" s="47"/>
    </row>
    <row r="201" spans="6:16">
      <c r="F201" s="45"/>
      <c r="G201" s="43" t="s">
        <v>279</v>
      </c>
      <c r="H201">
        <v>2020</v>
      </c>
      <c r="I201" s="72" t="str">
        <f>IF(ISBLANK(J201),"",(J173-J201)/(J173-J174))</f>
        <v/>
      </c>
      <c r="J201" s="26"/>
      <c r="K201" s="26"/>
      <c r="L201" s="26"/>
      <c r="M201" s="26"/>
      <c r="N201" s="26"/>
      <c r="O201" s="57"/>
      <c r="P201" s="47"/>
    </row>
    <row r="202" spans="6:16" ht="15" customHeight="1">
      <c r="F202" s="45"/>
      <c r="G202" s="43" t="s">
        <v>279</v>
      </c>
      <c r="H202">
        <v>2030</v>
      </c>
      <c r="I202" s="72" t="str">
        <f>IF(ISBLANK(J202),"",(J173-J202)/(J173-J175))</f>
        <v/>
      </c>
      <c r="J202" s="26"/>
      <c r="K202" s="26"/>
      <c r="L202" s="26"/>
      <c r="M202" s="26"/>
      <c r="N202" s="26"/>
      <c r="O202" s="57"/>
      <c r="P202" s="47"/>
    </row>
    <row r="203" spans="6:16">
      <c r="F203" s="45"/>
      <c r="G203" s="43" t="s">
        <v>279</v>
      </c>
      <c r="H203">
        <v>2040</v>
      </c>
      <c r="I203" s="72" t="str">
        <f>IF(ISBLANK(J203),"",(J173-J203)/(J173-J176))</f>
        <v/>
      </c>
      <c r="J203" s="26"/>
      <c r="K203" s="26"/>
      <c r="L203" s="26"/>
      <c r="M203" s="26"/>
      <c r="N203" s="26"/>
      <c r="O203" s="57"/>
      <c r="P203" s="47"/>
    </row>
    <row r="204" spans="6:16">
      <c r="F204" s="45"/>
      <c r="G204" s="43" t="s">
        <v>279</v>
      </c>
      <c r="H204">
        <v>2050</v>
      </c>
      <c r="I204" s="72" t="str">
        <f>IF(ISBLANK(J204),"",(J173-J204)/(J173-J177))</f>
        <v/>
      </c>
      <c r="J204" s="26"/>
      <c r="K204" s="26" t="s">
        <v>10</v>
      </c>
      <c r="L204" s="26"/>
      <c r="M204" s="26" t="s">
        <v>352</v>
      </c>
      <c r="N204" s="26"/>
      <c r="O204" s="57" t="s">
        <v>310</v>
      </c>
      <c r="P204" s="47"/>
    </row>
    <row r="205" spans="6:16">
      <c r="F205" s="45"/>
      <c r="G205" s="43" t="s">
        <v>279</v>
      </c>
      <c r="H205">
        <v>2060</v>
      </c>
      <c r="I205" s="72">
        <f>IF(ISBLANK(J205),"",(J173-J205)/(J173-J178))</f>
        <v>-2.4071550255536627</v>
      </c>
      <c r="J205" s="29">
        <v>40</v>
      </c>
      <c r="K205" s="29"/>
      <c r="L205" s="29"/>
      <c r="M205" s="29" t="s">
        <v>351</v>
      </c>
      <c r="N205" s="29"/>
      <c r="O205" s="44" t="s">
        <v>348</v>
      </c>
      <c r="P205" s="47"/>
    </row>
    <row r="206" spans="6:16" ht="15" customHeight="1" thickBot="1">
      <c r="F206" s="45"/>
      <c r="G206" s="54" t="s">
        <v>279</v>
      </c>
      <c r="H206" s="66">
        <v>2100</v>
      </c>
      <c r="I206" s="73" t="str">
        <f>IF(ISBLANK(J206),"",(J173-J206)/(J173-J179))</f>
        <v/>
      </c>
      <c r="J206" s="67"/>
      <c r="K206" s="67"/>
      <c r="L206" s="67"/>
      <c r="M206" s="67">
        <v>0.80742857142857138</v>
      </c>
      <c r="N206" s="67" t="s">
        <v>342</v>
      </c>
      <c r="O206" s="55" t="s">
        <v>348</v>
      </c>
      <c r="P206" s="47"/>
    </row>
    <row r="207" spans="6:16" ht="15" customHeight="1">
      <c r="F207" s="74"/>
      <c r="G207" s="75"/>
      <c r="H207" s="75"/>
      <c r="I207" s="75"/>
      <c r="J207" s="75"/>
      <c r="K207" s="75"/>
      <c r="L207" s="75"/>
      <c r="M207" s="75"/>
      <c r="N207" s="75"/>
      <c r="O207" s="75"/>
      <c r="P207" s="76"/>
    </row>
    <row r="208" spans="6:16" ht="15" customHeight="1" thickBot="1">
      <c r="F208" s="40"/>
      <c r="G208" s="41"/>
      <c r="H208" s="41"/>
      <c r="I208" s="41"/>
      <c r="J208" s="41"/>
      <c r="K208" s="41"/>
      <c r="L208" s="41"/>
      <c r="M208" s="41"/>
      <c r="N208" s="41"/>
      <c r="O208" s="41"/>
      <c r="P208" s="42"/>
    </row>
    <row r="209" spans="6:16" ht="15" customHeight="1" thickBot="1">
      <c r="F209" s="45"/>
      <c r="G209" s="36" t="s">
        <v>224</v>
      </c>
      <c r="H209" s="46" t="s">
        <v>73</v>
      </c>
      <c r="P209" s="47"/>
    </row>
    <row r="210" spans="6:16" ht="15" customHeight="1">
      <c r="F210" s="45"/>
      <c r="P210" s="47"/>
    </row>
    <row r="211" spans="6:16" ht="15" customHeight="1" thickBot="1">
      <c r="F211" s="45"/>
      <c r="G211" s="48" t="s">
        <v>231</v>
      </c>
      <c r="H211" s="48"/>
      <c r="I211" s="48"/>
      <c r="J211" s="48"/>
      <c r="K211" s="48"/>
      <c r="L211" s="48"/>
      <c r="M211" s="48"/>
      <c r="N211" s="48"/>
      <c r="O211" s="48"/>
      <c r="P211" s="47"/>
    </row>
    <row r="212" spans="6:16" ht="15" customHeight="1">
      <c r="F212" s="45"/>
      <c r="G212" s="50"/>
      <c r="H212" s="51"/>
      <c r="I212" s="52" t="s">
        <v>92</v>
      </c>
      <c r="J212" s="52" t="s">
        <v>234</v>
      </c>
      <c r="K212" s="52" t="s">
        <v>235</v>
      </c>
      <c r="L212" s="52" t="s">
        <v>236</v>
      </c>
      <c r="M212" s="52" t="s">
        <v>237</v>
      </c>
      <c r="N212" s="52" t="s">
        <v>238</v>
      </c>
      <c r="O212" s="53" t="s">
        <v>239</v>
      </c>
      <c r="P212" s="47"/>
    </row>
    <row r="213" spans="6:16">
      <c r="F213" s="45"/>
      <c r="G213" s="43" t="s">
        <v>243</v>
      </c>
      <c r="I213">
        <v>2014</v>
      </c>
      <c r="J213" s="26">
        <v>39.782158396856232</v>
      </c>
      <c r="K213" s="26" t="s">
        <v>10</v>
      </c>
      <c r="L213" s="56" t="s">
        <v>244</v>
      </c>
      <c r="M213" s="26"/>
      <c r="N213" s="26"/>
      <c r="O213" s="57" t="s">
        <v>245</v>
      </c>
      <c r="P213" s="47"/>
    </row>
    <row r="214" spans="6:16">
      <c r="F214" s="45"/>
      <c r="G214" s="43" t="s">
        <v>243</v>
      </c>
      <c r="I214">
        <v>2015</v>
      </c>
      <c r="J214" s="29">
        <v>39.782158396856232</v>
      </c>
      <c r="K214" s="29" t="s">
        <v>10</v>
      </c>
      <c r="L214" s="60" t="s">
        <v>244</v>
      </c>
      <c r="M214" s="29"/>
      <c r="N214" s="29"/>
      <c r="O214" s="44" t="s">
        <v>245</v>
      </c>
      <c r="P214" s="47"/>
    </row>
    <row r="215" spans="6:16">
      <c r="F215" s="45"/>
      <c r="G215" s="43" t="s">
        <v>252</v>
      </c>
      <c r="I215">
        <v>2020</v>
      </c>
      <c r="J215" s="26"/>
      <c r="K215" s="26"/>
      <c r="L215" s="26"/>
      <c r="M215" s="26"/>
      <c r="N215" s="26"/>
      <c r="O215" s="57"/>
      <c r="P215" s="47"/>
    </row>
    <row r="216" spans="6:16">
      <c r="F216" s="45"/>
      <c r="G216" s="43" t="s">
        <v>252</v>
      </c>
      <c r="I216">
        <v>2030</v>
      </c>
      <c r="J216" s="26"/>
      <c r="K216" s="26"/>
      <c r="L216" s="26"/>
      <c r="M216" s="26"/>
      <c r="N216" s="26"/>
      <c r="O216" s="57"/>
      <c r="P216" s="47"/>
    </row>
    <row r="217" spans="6:16">
      <c r="F217" s="45"/>
      <c r="G217" s="43" t="s">
        <v>252</v>
      </c>
      <c r="I217">
        <v>2040</v>
      </c>
      <c r="J217" s="26"/>
      <c r="K217" s="26"/>
      <c r="L217" s="26"/>
      <c r="M217" s="26"/>
      <c r="N217" s="26"/>
      <c r="O217" s="57"/>
      <c r="P217" s="47"/>
    </row>
    <row r="218" spans="6:16">
      <c r="F218" s="45"/>
      <c r="G218" s="43" t="s">
        <v>252</v>
      </c>
      <c r="I218">
        <v>2050</v>
      </c>
      <c r="J218" s="26"/>
      <c r="K218" s="26"/>
      <c r="L218" s="26"/>
      <c r="M218" s="26"/>
      <c r="N218" s="26"/>
      <c r="O218" s="57"/>
      <c r="P218" s="47"/>
    </row>
    <row r="219" spans="6:16" ht="15" customHeight="1">
      <c r="F219" s="45"/>
      <c r="G219" s="43" t="s">
        <v>252</v>
      </c>
      <c r="I219">
        <v>2060</v>
      </c>
      <c r="J219" s="26"/>
      <c r="K219" s="26"/>
      <c r="L219" s="26"/>
      <c r="M219" s="26"/>
      <c r="N219" s="26"/>
      <c r="O219" s="57"/>
      <c r="P219" s="47"/>
    </row>
    <row r="220" spans="6:16" ht="15" customHeight="1" thickBot="1">
      <c r="F220" s="45"/>
      <c r="G220" s="54" t="s">
        <v>252</v>
      </c>
      <c r="H220" s="66"/>
      <c r="I220" s="66">
        <v>2100</v>
      </c>
      <c r="J220" s="67"/>
      <c r="K220" s="67"/>
      <c r="L220" s="67"/>
      <c r="M220" s="67"/>
      <c r="N220" s="67"/>
      <c r="O220" s="55"/>
      <c r="P220" s="47"/>
    </row>
    <row r="221" spans="6:16" ht="15" customHeight="1">
      <c r="F221" s="45"/>
      <c r="P221" s="47"/>
    </row>
    <row r="222" spans="6:16" ht="15" customHeight="1" thickBot="1">
      <c r="F222" s="45"/>
      <c r="G222" s="70" t="s">
        <v>273</v>
      </c>
      <c r="H222" s="70"/>
      <c r="I222" s="70" t="s">
        <v>274</v>
      </c>
      <c r="J222" s="71" t="s">
        <v>64</v>
      </c>
      <c r="K222" s="71"/>
      <c r="L222" s="70"/>
      <c r="M222" s="70"/>
      <c r="N222" s="70"/>
      <c r="O222" s="70"/>
      <c r="P222" s="47"/>
    </row>
    <row r="223" spans="6:16">
      <c r="F223" s="45"/>
      <c r="G223" s="50"/>
      <c r="H223" s="52" t="s">
        <v>92</v>
      </c>
      <c r="I223" s="52" t="s">
        <v>277</v>
      </c>
      <c r="J223" s="52" t="s">
        <v>234</v>
      </c>
      <c r="K223" s="52" t="s">
        <v>235</v>
      </c>
      <c r="L223" s="52" t="s">
        <v>236</v>
      </c>
      <c r="M223" s="52" t="s">
        <v>278</v>
      </c>
      <c r="N223" s="52" t="s">
        <v>238</v>
      </c>
      <c r="O223" s="53" t="s">
        <v>239</v>
      </c>
      <c r="P223" s="47"/>
    </row>
    <row r="224" spans="6:16">
      <c r="F224" s="45"/>
      <c r="G224" s="43" t="s">
        <v>279</v>
      </c>
      <c r="H224">
        <v>2020</v>
      </c>
      <c r="I224" s="72">
        <f>IF(ISBLANK(J224),"",(J214-J224)/(J214-J215))</f>
        <v>0</v>
      </c>
      <c r="J224" s="26">
        <f>J214</f>
        <v>39.782158396856232</v>
      </c>
      <c r="K224" s="26"/>
      <c r="L224" s="26"/>
      <c r="M224" s="26" t="s">
        <v>280</v>
      </c>
      <c r="N224" s="26" t="s">
        <v>281</v>
      </c>
      <c r="O224" s="57" t="s">
        <v>282</v>
      </c>
      <c r="P224" s="47"/>
    </row>
    <row r="225" spans="6:16">
      <c r="F225" s="45"/>
      <c r="G225" s="43" t="s">
        <v>279</v>
      </c>
      <c r="H225">
        <v>2030</v>
      </c>
      <c r="I225" s="72">
        <f>IF(ISBLANK(J225),"",(J214-J225)/(J214-J216))</f>
        <v>4.4797931250433777E-2</v>
      </c>
      <c r="J225" s="26">
        <v>38</v>
      </c>
      <c r="K225" s="26"/>
      <c r="L225" s="26"/>
      <c r="M225" s="26" t="s">
        <v>285</v>
      </c>
      <c r="N225" s="26" t="s">
        <v>281</v>
      </c>
      <c r="O225" s="57" t="s">
        <v>282</v>
      </c>
      <c r="P225" s="47"/>
    </row>
    <row r="226" spans="6:16" ht="15" customHeight="1">
      <c r="F226" s="45"/>
      <c r="G226" s="43" t="s">
        <v>279</v>
      </c>
      <c r="H226">
        <v>2040</v>
      </c>
      <c r="I226" s="72">
        <f>IF(ISBLANK(J226),"",(J214-J226)/(J214-J217))</f>
        <v>0.12020862088855742</v>
      </c>
      <c r="J226" s="26">
        <v>35</v>
      </c>
      <c r="K226" s="26"/>
      <c r="L226" s="26"/>
      <c r="M226" s="26" t="s">
        <v>287</v>
      </c>
      <c r="N226" s="26" t="s">
        <v>281</v>
      </c>
      <c r="O226" s="57" t="s">
        <v>282</v>
      </c>
      <c r="P226" s="47"/>
    </row>
    <row r="227" spans="6:16">
      <c r="F227" s="45"/>
      <c r="G227" s="43" t="s">
        <v>279</v>
      </c>
      <c r="H227">
        <v>2050</v>
      </c>
      <c r="I227" s="72">
        <f>IF(ISBLANK(J227),"",(J214-J227)/(J214-J218))</f>
        <v>0.19561931052668108</v>
      </c>
      <c r="J227" s="26">
        <v>32</v>
      </c>
      <c r="K227" s="26" t="s">
        <v>10</v>
      </c>
      <c r="L227" s="26" t="s">
        <v>333</v>
      </c>
      <c r="M227" s="26"/>
      <c r="N227" s="26"/>
      <c r="O227" s="57" t="s">
        <v>245</v>
      </c>
      <c r="P227" s="47"/>
    </row>
    <row r="228" spans="6:16" ht="15" customHeight="1">
      <c r="F228" s="45"/>
      <c r="G228" s="43" t="s">
        <v>279</v>
      </c>
      <c r="H228">
        <v>2060</v>
      </c>
      <c r="I228" s="72">
        <f>IF(ISBLANK(J228),"",(J214-J228)/(J214-J219))</f>
        <v>0.24589310361876351</v>
      </c>
      <c r="J228" s="29">
        <v>30</v>
      </c>
      <c r="K228" s="29"/>
      <c r="L228" s="29"/>
      <c r="M228" s="29" t="s">
        <v>293</v>
      </c>
      <c r="N228" s="29"/>
      <c r="O228" s="44" t="s">
        <v>282</v>
      </c>
      <c r="P228" s="47"/>
    </row>
    <row r="229" spans="6:16" ht="15" customHeight="1" thickBot="1">
      <c r="F229" s="45"/>
      <c r="G229" s="54" t="s">
        <v>279</v>
      </c>
      <c r="H229" s="66">
        <v>2100</v>
      </c>
      <c r="I229" s="73" t="str">
        <f>IF(ISBLANK(J229),"",(J214-J229)/(J214-J220))</f>
        <v/>
      </c>
      <c r="J229" s="67"/>
      <c r="K229" s="67"/>
      <c r="L229" s="67"/>
      <c r="M229" s="67"/>
      <c r="N229" s="67"/>
      <c r="O229" s="55"/>
      <c r="P229" s="47"/>
    </row>
    <row r="230" spans="6:16">
      <c r="F230" s="45"/>
      <c r="P230" s="47"/>
    </row>
    <row r="231" spans="6:16" ht="15" customHeight="1" thickBot="1">
      <c r="F231" s="45"/>
      <c r="G231" s="70" t="s">
        <v>273</v>
      </c>
      <c r="H231" s="70"/>
      <c r="I231" s="70" t="s">
        <v>274</v>
      </c>
      <c r="J231" s="71" t="s">
        <v>65</v>
      </c>
      <c r="K231" s="71"/>
      <c r="L231" s="70"/>
      <c r="M231" s="70"/>
      <c r="N231" s="70"/>
      <c r="O231" s="70"/>
      <c r="P231" s="47"/>
    </row>
    <row r="232" spans="6:16">
      <c r="F232" s="45"/>
      <c r="G232" s="50"/>
      <c r="H232" s="52" t="s">
        <v>92</v>
      </c>
      <c r="I232" s="52" t="s">
        <v>277</v>
      </c>
      <c r="J232" s="52" t="s">
        <v>234</v>
      </c>
      <c r="K232" s="52" t="s">
        <v>235</v>
      </c>
      <c r="L232" s="52" t="s">
        <v>236</v>
      </c>
      <c r="M232" s="52" t="s">
        <v>278</v>
      </c>
      <c r="N232" s="52" t="s">
        <v>238</v>
      </c>
      <c r="O232" s="53" t="s">
        <v>239</v>
      </c>
      <c r="P232" s="47"/>
    </row>
    <row r="233" spans="6:16" ht="15" customHeight="1">
      <c r="F233" s="45"/>
      <c r="G233" s="43" t="s">
        <v>279</v>
      </c>
      <c r="H233">
        <v>2020</v>
      </c>
      <c r="I233" s="72" t="str">
        <f>IF(ISBLANK(J233),"",(J214-J233)/(J214-J215))</f>
        <v/>
      </c>
      <c r="J233" s="26"/>
      <c r="K233" s="26"/>
      <c r="L233" s="26"/>
      <c r="M233" s="26"/>
      <c r="N233" s="26"/>
      <c r="O233" s="57"/>
      <c r="P233" s="47"/>
    </row>
    <row r="234" spans="6:16">
      <c r="F234" s="45"/>
      <c r="G234" s="43" t="s">
        <v>279</v>
      </c>
      <c r="H234">
        <v>2030</v>
      </c>
      <c r="I234" s="72" t="str">
        <f>IF(ISBLANK(J234),"",(J214-J234)/(J214-J216))</f>
        <v/>
      </c>
      <c r="J234" s="26"/>
      <c r="K234" s="26"/>
      <c r="L234" s="26"/>
      <c r="M234" s="26"/>
      <c r="N234" s="26"/>
      <c r="O234" s="57"/>
      <c r="P234" s="47"/>
    </row>
    <row r="235" spans="6:16" ht="15" customHeight="1">
      <c r="F235" s="45"/>
      <c r="G235" s="43" t="s">
        <v>279</v>
      </c>
      <c r="H235">
        <v>2040</v>
      </c>
      <c r="I235" s="72" t="str">
        <f>IF(ISBLANK(J235),"",(J214-J235)/(J214-J217))</f>
        <v/>
      </c>
      <c r="J235" s="26"/>
      <c r="K235" s="26"/>
      <c r="L235" s="26"/>
      <c r="M235" s="26"/>
      <c r="N235" s="26"/>
      <c r="O235" s="57"/>
      <c r="P235" s="47"/>
    </row>
    <row r="236" spans="6:16">
      <c r="F236" s="45"/>
      <c r="G236" s="43" t="s">
        <v>279</v>
      </c>
      <c r="H236">
        <v>2050</v>
      </c>
      <c r="I236" s="72" t="str">
        <f>IF(ISBLANK(J236),"",(J214-J236)/(J214-J218))</f>
        <v/>
      </c>
      <c r="J236" s="26"/>
      <c r="K236" s="26"/>
      <c r="L236" s="26"/>
      <c r="M236" s="26"/>
      <c r="N236" s="26"/>
      <c r="O236" s="57"/>
      <c r="P236" s="47"/>
    </row>
    <row r="237" spans="6:16">
      <c r="F237" s="45"/>
      <c r="G237" s="43" t="s">
        <v>279</v>
      </c>
      <c r="H237">
        <v>2060</v>
      </c>
      <c r="I237" s="72">
        <f>IF(ISBLANK(J237),"",(J214-J237)/(J214-J219))</f>
        <v>5.425539848038158E-5</v>
      </c>
      <c r="J237" s="29">
        <v>39.78</v>
      </c>
      <c r="K237" s="29" t="s">
        <v>10</v>
      </c>
      <c r="L237" s="29" t="s">
        <v>244</v>
      </c>
      <c r="M237" s="29" t="s">
        <v>309</v>
      </c>
      <c r="N237" s="29"/>
      <c r="O237" s="44" t="s">
        <v>245</v>
      </c>
      <c r="P237" s="47"/>
    </row>
    <row r="238" spans="6:16" ht="15" customHeight="1" thickBot="1">
      <c r="F238" s="45"/>
      <c r="G238" s="54" t="s">
        <v>279</v>
      </c>
      <c r="H238" s="66">
        <v>2100</v>
      </c>
      <c r="I238" s="73" t="str">
        <f>IF(ISBLANK(J238),"",(J214-J238)/(J214-J220))</f>
        <v/>
      </c>
      <c r="J238" s="67"/>
      <c r="K238" s="67"/>
      <c r="L238" s="67"/>
      <c r="M238" s="67"/>
      <c r="N238" s="67"/>
      <c r="O238" s="55"/>
      <c r="P238" s="47"/>
    </row>
    <row r="239" spans="6:16">
      <c r="F239" s="45"/>
      <c r="P239" s="47"/>
    </row>
    <row r="240" spans="6:16" ht="15" customHeight="1" thickBot="1">
      <c r="F240" s="45"/>
      <c r="G240" s="70" t="s">
        <v>273</v>
      </c>
      <c r="H240" s="70"/>
      <c r="I240" s="70" t="s">
        <v>274</v>
      </c>
      <c r="J240" s="71" t="s">
        <v>66</v>
      </c>
      <c r="K240" s="71"/>
      <c r="L240" s="70"/>
      <c r="M240" s="70"/>
      <c r="N240" s="70"/>
      <c r="O240" s="70"/>
      <c r="P240" s="47"/>
    </row>
    <row r="241" spans="6:16">
      <c r="F241" s="45"/>
      <c r="G241" s="50"/>
      <c r="H241" s="52" t="s">
        <v>92</v>
      </c>
      <c r="I241" s="52" t="s">
        <v>277</v>
      </c>
      <c r="J241" s="52" t="s">
        <v>234</v>
      </c>
      <c r="K241" s="52" t="s">
        <v>235</v>
      </c>
      <c r="L241" s="52" t="s">
        <v>236</v>
      </c>
      <c r="M241" s="52" t="s">
        <v>278</v>
      </c>
      <c r="N241" s="52" t="s">
        <v>238</v>
      </c>
      <c r="O241" s="53" t="s">
        <v>239</v>
      </c>
      <c r="P241" s="47"/>
    </row>
    <row r="242" spans="6:16" ht="15" customHeight="1">
      <c r="F242" s="45"/>
      <c r="G242" s="43" t="s">
        <v>279</v>
      </c>
      <c r="H242">
        <v>2020</v>
      </c>
      <c r="I242" s="72" t="str">
        <f>IF(ISBLANK(J242),"",(J214-J242)/(J214-J215))</f>
        <v/>
      </c>
      <c r="J242" s="26"/>
      <c r="K242" s="26"/>
      <c r="L242" s="26"/>
      <c r="M242" s="26"/>
      <c r="N242" s="26"/>
      <c r="O242" s="57" t="s">
        <v>319</v>
      </c>
      <c r="P242" s="47"/>
    </row>
    <row r="243" spans="6:16" ht="15" customHeight="1">
      <c r="F243" s="45"/>
      <c r="G243" s="43" t="s">
        <v>279</v>
      </c>
      <c r="H243">
        <v>2030</v>
      </c>
      <c r="I243" s="72">
        <f>IF(ISBLANK(J243),"",(J214-J243)/(J214-J216))</f>
        <v>-6.0525665277478866E-2</v>
      </c>
      <c r="J243" s="26">
        <v>42.19</v>
      </c>
      <c r="K243" s="26" t="s">
        <v>10</v>
      </c>
      <c r="L243" s="26"/>
      <c r="M243" s="26" t="s">
        <v>353</v>
      </c>
      <c r="N243" s="26"/>
      <c r="O243" s="57" t="s">
        <v>282</v>
      </c>
      <c r="P243" s="47"/>
    </row>
    <row r="244" spans="6:16">
      <c r="F244" s="45"/>
      <c r="G244" s="43" t="s">
        <v>279</v>
      </c>
      <c r="H244">
        <v>2040</v>
      </c>
      <c r="I244" s="72">
        <f>IF(ISBLANK(J244),"",(J214-J244)/(J214-J217))</f>
        <v>-0.10401249630213028</v>
      </c>
      <c r="J244" s="26">
        <v>43.92</v>
      </c>
      <c r="K244" s="26" t="s">
        <v>10</v>
      </c>
      <c r="L244" s="26"/>
      <c r="M244" s="26" t="s">
        <v>353</v>
      </c>
      <c r="N244" s="26"/>
      <c r="O244" s="57" t="s">
        <v>282</v>
      </c>
      <c r="P244" s="47"/>
    </row>
    <row r="245" spans="6:16" ht="15" customHeight="1">
      <c r="F245" s="45"/>
      <c r="G245" s="43" t="s">
        <v>279</v>
      </c>
      <c r="H245">
        <v>2050</v>
      </c>
      <c r="I245" s="72">
        <f>IF(ISBLANK(J245),"",(J214-J245)/(J214-J218))</f>
        <v>-0.14724795836132112</v>
      </c>
      <c r="J245" s="26">
        <v>45.64</v>
      </c>
      <c r="K245" s="26" t="s">
        <v>10</v>
      </c>
      <c r="L245" s="26"/>
      <c r="M245" s="26" t="s">
        <v>353</v>
      </c>
      <c r="N245" s="26"/>
      <c r="O245" s="57" t="s">
        <v>282</v>
      </c>
      <c r="P245" s="47"/>
    </row>
    <row r="246" spans="6:16">
      <c r="F246" s="45"/>
      <c r="G246" s="43" t="s">
        <v>279</v>
      </c>
      <c r="H246">
        <v>2060</v>
      </c>
      <c r="I246" s="72">
        <f>IF(ISBLANK(J246),"",(J214-J246)/(J214-J219))</f>
        <v>-0.190483420420512</v>
      </c>
      <c r="J246" s="29">
        <v>47.36</v>
      </c>
      <c r="K246" s="29" t="s">
        <v>10</v>
      </c>
      <c r="L246" s="29"/>
      <c r="M246" s="29" t="s">
        <v>353</v>
      </c>
      <c r="N246" s="29"/>
      <c r="O246" s="44" t="s">
        <v>282</v>
      </c>
      <c r="P246" s="47"/>
    </row>
    <row r="247" spans="6:16" ht="15" customHeight="1" thickBot="1">
      <c r="F247" s="45"/>
      <c r="G247" s="54" t="s">
        <v>279</v>
      </c>
      <c r="H247" s="66">
        <v>2100</v>
      </c>
      <c r="I247" s="73" t="str">
        <f>IF(ISBLANK(J247),"",(J214-J247)/(J214-J220))</f>
        <v/>
      </c>
      <c r="J247" s="67"/>
      <c r="K247" s="67" t="s">
        <v>10</v>
      </c>
      <c r="L247" s="67"/>
      <c r="M247" s="67" t="s">
        <v>353</v>
      </c>
      <c r="N247" s="67"/>
      <c r="O247" s="55" t="s">
        <v>282</v>
      </c>
      <c r="P247" s="47"/>
    </row>
    <row r="248" spans="6:16">
      <c r="F248" s="74"/>
      <c r="G248" s="75"/>
      <c r="H248" s="75"/>
      <c r="I248" s="75"/>
      <c r="J248" s="75"/>
      <c r="K248" s="75"/>
      <c r="L248" s="75"/>
      <c r="M248" s="75"/>
      <c r="N248" s="75"/>
      <c r="O248" s="75"/>
      <c r="P248" s="76"/>
    </row>
    <row r="249" spans="6:16" ht="15" customHeight="1" thickBot="1">
      <c r="F249" s="40"/>
      <c r="G249" s="41"/>
      <c r="H249" s="41"/>
      <c r="I249" s="41"/>
      <c r="J249" s="41"/>
      <c r="K249" s="41"/>
      <c r="L249" s="41"/>
      <c r="M249" s="41"/>
      <c r="N249" s="41"/>
      <c r="O249" s="41"/>
      <c r="P249" s="42"/>
    </row>
    <row r="250" spans="6:16" ht="15" customHeight="1" thickBot="1">
      <c r="F250" s="45"/>
      <c r="G250" s="36" t="s">
        <v>224</v>
      </c>
      <c r="H250" s="46" t="s">
        <v>74</v>
      </c>
      <c r="P250" s="47"/>
    </row>
    <row r="251" spans="6:16">
      <c r="F251" s="45"/>
      <c r="P251" s="47"/>
    </row>
    <row r="252" spans="6:16" ht="15" customHeight="1" thickBot="1">
      <c r="F252" s="45"/>
      <c r="G252" s="48" t="s">
        <v>231</v>
      </c>
      <c r="H252" s="48"/>
      <c r="I252" s="48"/>
      <c r="J252" s="48"/>
      <c r="K252" s="48"/>
      <c r="L252" s="48"/>
      <c r="M252" s="48"/>
      <c r="N252" s="48"/>
      <c r="O252" s="48"/>
      <c r="P252" s="47"/>
    </row>
    <row r="253" spans="6:16">
      <c r="F253" s="45"/>
      <c r="G253" s="50"/>
      <c r="H253" s="51"/>
      <c r="I253" s="52" t="s">
        <v>92</v>
      </c>
      <c r="J253" s="52" t="s">
        <v>234</v>
      </c>
      <c r="K253" s="52" t="s">
        <v>235</v>
      </c>
      <c r="L253" s="52" t="s">
        <v>236</v>
      </c>
      <c r="M253" s="52" t="s">
        <v>237</v>
      </c>
      <c r="N253" s="52" t="s">
        <v>238</v>
      </c>
      <c r="O253" s="53" t="s">
        <v>239</v>
      </c>
      <c r="P253" s="47"/>
    </row>
    <row r="254" spans="6:16" ht="15" customHeight="1">
      <c r="F254" s="45"/>
      <c r="G254" s="43" t="s">
        <v>243</v>
      </c>
      <c r="I254">
        <v>2014</v>
      </c>
      <c r="J254" s="26">
        <v>42.74695754648311</v>
      </c>
      <c r="K254" s="26" t="s">
        <v>10</v>
      </c>
      <c r="L254" s="56" t="s">
        <v>244</v>
      </c>
      <c r="M254" s="26"/>
      <c r="N254" s="26"/>
      <c r="O254" s="57" t="s">
        <v>245</v>
      </c>
      <c r="P254" s="47"/>
    </row>
    <row r="255" spans="6:16">
      <c r="F255" s="45"/>
      <c r="G255" s="43" t="s">
        <v>243</v>
      </c>
      <c r="I255">
        <v>2015</v>
      </c>
      <c r="J255" s="29">
        <v>42.74695754648311</v>
      </c>
      <c r="K255" s="29" t="s">
        <v>10</v>
      </c>
      <c r="L255" s="60" t="s">
        <v>244</v>
      </c>
      <c r="M255" s="29"/>
      <c r="N255" s="29"/>
      <c r="O255" s="44" t="s">
        <v>245</v>
      </c>
      <c r="P255" s="47"/>
    </row>
    <row r="256" spans="6:16">
      <c r="F256" s="45"/>
      <c r="G256" s="43" t="s">
        <v>252</v>
      </c>
      <c r="I256">
        <v>2020</v>
      </c>
      <c r="J256" s="26"/>
      <c r="K256" s="26"/>
      <c r="L256" s="26"/>
      <c r="M256" s="26"/>
      <c r="N256" s="26"/>
      <c r="O256" s="57"/>
      <c r="P256" s="47"/>
    </row>
    <row r="257" spans="6:16">
      <c r="F257" s="45"/>
      <c r="G257" s="43" t="s">
        <v>252</v>
      </c>
      <c r="I257">
        <v>2030</v>
      </c>
      <c r="J257" s="26"/>
      <c r="K257" s="26"/>
      <c r="L257" s="26"/>
      <c r="M257" s="26"/>
      <c r="N257" s="26"/>
      <c r="O257" s="57"/>
      <c r="P257" s="47"/>
    </row>
    <row r="258" spans="6:16">
      <c r="F258" s="45"/>
      <c r="G258" s="43" t="s">
        <v>252</v>
      </c>
      <c r="I258">
        <v>2040</v>
      </c>
      <c r="J258" s="26"/>
      <c r="K258" s="26"/>
      <c r="L258" s="26"/>
      <c r="M258" s="26"/>
      <c r="N258" s="26"/>
      <c r="O258" s="57"/>
      <c r="P258" s="47"/>
    </row>
    <row r="259" spans="6:16" ht="15" customHeight="1">
      <c r="F259" s="45"/>
      <c r="G259" s="43" t="s">
        <v>252</v>
      </c>
      <c r="I259">
        <v>2050</v>
      </c>
      <c r="J259" s="26"/>
      <c r="K259" s="26"/>
      <c r="L259" s="26"/>
      <c r="M259" s="26"/>
      <c r="N259" s="26"/>
      <c r="O259" s="57"/>
      <c r="P259" s="47"/>
    </row>
    <row r="260" spans="6:16">
      <c r="F260" s="45"/>
      <c r="G260" s="43" t="s">
        <v>252</v>
      </c>
      <c r="I260">
        <v>2060</v>
      </c>
      <c r="J260" s="26"/>
      <c r="K260" s="26"/>
      <c r="L260" s="26"/>
      <c r="M260" s="26"/>
      <c r="N260" s="26"/>
      <c r="O260" s="57"/>
      <c r="P260" s="47"/>
    </row>
    <row r="261" spans="6:16" ht="15" customHeight="1" thickBot="1">
      <c r="F261" s="45"/>
      <c r="G261" s="54" t="s">
        <v>252</v>
      </c>
      <c r="H261" s="66"/>
      <c r="I261" s="66">
        <v>2100</v>
      </c>
      <c r="J261" s="67"/>
      <c r="K261" s="67"/>
      <c r="L261" s="67"/>
      <c r="M261" s="67"/>
      <c r="N261" s="67"/>
      <c r="O261" s="55"/>
      <c r="P261" s="47"/>
    </row>
    <row r="262" spans="6:16">
      <c r="F262" s="45"/>
      <c r="P262" s="47"/>
    </row>
    <row r="263" spans="6:16" ht="15" customHeight="1" thickBot="1">
      <c r="F263" s="45"/>
      <c r="G263" s="70" t="s">
        <v>273</v>
      </c>
      <c r="H263" s="70"/>
      <c r="I263" s="70" t="s">
        <v>274</v>
      </c>
      <c r="J263" s="71" t="s">
        <v>64</v>
      </c>
      <c r="K263" s="71"/>
      <c r="L263" s="70"/>
      <c r="M263" s="70"/>
      <c r="N263" s="70"/>
      <c r="O263" s="70"/>
      <c r="P263" s="47"/>
    </row>
    <row r="264" spans="6:16">
      <c r="F264" s="45"/>
      <c r="G264" s="50"/>
      <c r="H264" s="52" t="s">
        <v>92</v>
      </c>
      <c r="I264" s="52" t="s">
        <v>277</v>
      </c>
      <c r="J264" s="52" t="s">
        <v>234</v>
      </c>
      <c r="K264" s="52" t="s">
        <v>235</v>
      </c>
      <c r="L264" s="52" t="s">
        <v>236</v>
      </c>
      <c r="M264" s="52" t="s">
        <v>278</v>
      </c>
      <c r="N264" s="52" t="s">
        <v>238</v>
      </c>
      <c r="O264" s="53" t="s">
        <v>239</v>
      </c>
      <c r="P264" s="47"/>
    </row>
    <row r="265" spans="6:16">
      <c r="F265" s="45"/>
      <c r="G265" s="43" t="s">
        <v>279</v>
      </c>
      <c r="H265">
        <v>2020</v>
      </c>
      <c r="I265" s="72">
        <f>IF(ISBLANK(J265),"",(J255-J265)/(J255-J256))</f>
        <v>0</v>
      </c>
      <c r="J265" s="26">
        <f>J255</f>
        <v>42.74695754648311</v>
      </c>
      <c r="K265" s="26"/>
      <c r="L265" s="26"/>
      <c r="M265" s="26" t="s">
        <v>280</v>
      </c>
      <c r="N265" s="26" t="s">
        <v>281</v>
      </c>
      <c r="O265" s="57" t="s">
        <v>282</v>
      </c>
      <c r="P265" s="47"/>
    </row>
    <row r="266" spans="6:16" ht="15" customHeight="1">
      <c r="F266" s="45"/>
      <c r="G266" s="43" t="s">
        <v>279</v>
      </c>
      <c r="H266">
        <v>2030</v>
      </c>
      <c r="I266" s="72">
        <f>IF(ISBLANK(J266),"",(J255-J266)/(J255-J257))</f>
        <v>6.4260890228177381E-2</v>
      </c>
      <c r="J266" s="26">
        <v>40</v>
      </c>
      <c r="K266" s="26"/>
      <c r="L266" s="26"/>
      <c r="M266" s="26" t="s">
        <v>285</v>
      </c>
      <c r="N266" s="26" t="s">
        <v>281</v>
      </c>
      <c r="O266" s="57" t="s">
        <v>282</v>
      </c>
      <c r="P266" s="47"/>
    </row>
    <row r="267" spans="6:16">
      <c r="F267" s="45"/>
      <c r="G267" s="43" t="s">
        <v>279</v>
      </c>
      <c r="H267">
        <v>2040</v>
      </c>
      <c r="I267" s="72">
        <f>IF(ISBLANK(J267),"",(J255-J267)/(J255-J258))</f>
        <v>0.16953154007750743</v>
      </c>
      <c r="J267" s="26">
        <v>35.5</v>
      </c>
      <c r="K267" s="26"/>
      <c r="L267" s="26"/>
      <c r="M267" s="26" t="s">
        <v>287</v>
      </c>
      <c r="N267" s="26" t="s">
        <v>281</v>
      </c>
      <c r="O267" s="57" t="s">
        <v>282</v>
      </c>
      <c r="P267" s="47"/>
    </row>
    <row r="268" spans="6:16" ht="15" customHeight="1">
      <c r="F268" s="45"/>
      <c r="G268" s="43" t="s">
        <v>279</v>
      </c>
      <c r="H268">
        <v>2050</v>
      </c>
      <c r="I268" s="72">
        <f>IF(ISBLANK(J268),"",(J255-J268)/(J255-J259))</f>
        <v>0.2514087121825419</v>
      </c>
      <c r="J268" s="26">
        <v>32</v>
      </c>
      <c r="K268" s="26" t="s">
        <v>10</v>
      </c>
      <c r="L268" s="26" t="s">
        <v>333</v>
      </c>
      <c r="M268" s="26"/>
      <c r="N268" s="26"/>
      <c r="O268" s="57" t="s">
        <v>245</v>
      </c>
      <c r="P268" s="47"/>
    </row>
    <row r="269" spans="6:16">
      <c r="F269" s="45"/>
      <c r="G269" s="43" t="s">
        <v>279</v>
      </c>
      <c r="H269">
        <v>2060</v>
      </c>
      <c r="I269" s="72">
        <f>IF(ISBLANK(J269),"",(J255-J269)/(J255-J260))</f>
        <v>0.29819566767113304</v>
      </c>
      <c r="J269" s="29">
        <v>30</v>
      </c>
      <c r="K269" s="29"/>
      <c r="L269" s="29"/>
      <c r="M269" s="29" t="s">
        <v>293</v>
      </c>
      <c r="N269" s="29"/>
      <c r="O269" s="44" t="s">
        <v>282</v>
      </c>
      <c r="P269" s="47"/>
    </row>
    <row r="270" spans="6:16" ht="15" customHeight="1" thickBot="1">
      <c r="F270" s="45"/>
      <c r="G270" s="54" t="s">
        <v>279</v>
      </c>
      <c r="H270" s="66">
        <v>2100</v>
      </c>
      <c r="I270" s="73" t="str">
        <f>IF(ISBLANK(J270),"",(J255-J270)/(J255-J261))</f>
        <v/>
      </c>
      <c r="J270" s="67"/>
      <c r="K270" s="67"/>
      <c r="L270" s="67"/>
      <c r="M270" s="67"/>
      <c r="N270" s="67"/>
      <c r="O270" s="55"/>
      <c r="P270" s="47"/>
    </row>
    <row r="271" spans="6:16">
      <c r="F271" s="45"/>
      <c r="P271" s="47"/>
    </row>
    <row r="272" spans="6:16" ht="15" customHeight="1" thickBot="1">
      <c r="F272" s="45"/>
      <c r="G272" s="70" t="s">
        <v>273</v>
      </c>
      <c r="H272" s="70"/>
      <c r="I272" s="70" t="s">
        <v>274</v>
      </c>
      <c r="J272" s="71" t="s">
        <v>65</v>
      </c>
      <c r="K272" s="71"/>
      <c r="L272" s="70"/>
      <c r="M272" s="70"/>
      <c r="N272" s="70"/>
      <c r="O272" s="70"/>
      <c r="P272" s="47"/>
    </row>
    <row r="273" spans="6:16" ht="15" customHeight="1">
      <c r="F273" s="45"/>
      <c r="G273" s="50"/>
      <c r="H273" s="52" t="s">
        <v>92</v>
      </c>
      <c r="I273" s="52" t="s">
        <v>277</v>
      </c>
      <c r="J273" s="52" t="s">
        <v>234</v>
      </c>
      <c r="K273" s="52" t="s">
        <v>235</v>
      </c>
      <c r="L273" s="52" t="s">
        <v>236</v>
      </c>
      <c r="M273" s="52" t="s">
        <v>278</v>
      </c>
      <c r="N273" s="52" t="s">
        <v>238</v>
      </c>
      <c r="O273" s="53" t="s">
        <v>239</v>
      </c>
      <c r="P273" s="47"/>
    </row>
    <row r="274" spans="6:16">
      <c r="F274" s="45"/>
      <c r="G274" s="43" t="s">
        <v>279</v>
      </c>
      <c r="H274">
        <v>2020</v>
      </c>
      <c r="I274" s="72" t="str">
        <f>IF(ISBLANK(J274),"",(J255-J274)/(J255-J256))</f>
        <v/>
      </c>
      <c r="J274" s="26"/>
      <c r="K274" s="26"/>
      <c r="L274" s="26"/>
      <c r="M274" s="26"/>
      <c r="N274" s="26"/>
      <c r="O274" s="57"/>
      <c r="P274" s="47"/>
    </row>
    <row r="275" spans="6:16" ht="15" customHeight="1">
      <c r="F275" s="45"/>
      <c r="G275" s="43" t="s">
        <v>279</v>
      </c>
      <c r="H275">
        <v>2030</v>
      </c>
      <c r="I275" s="72" t="str">
        <f>IF(ISBLANK(J275),"",(J255-J275)/(J255-J257))</f>
        <v/>
      </c>
      <c r="J275" s="26"/>
      <c r="K275" s="26"/>
      <c r="L275" s="26"/>
      <c r="M275" s="26"/>
      <c r="N275" s="26"/>
      <c r="O275" s="57"/>
      <c r="P275" s="47"/>
    </row>
    <row r="276" spans="6:16" ht="15" customHeight="1">
      <c r="F276" s="45"/>
      <c r="G276" s="43" t="s">
        <v>279</v>
      </c>
      <c r="H276">
        <v>2040</v>
      </c>
      <c r="I276" s="72" t="str">
        <f>IF(ISBLANK(J276),"",(J255-J276)/(J255-J258))</f>
        <v/>
      </c>
      <c r="J276" s="26"/>
      <c r="K276" s="26"/>
      <c r="L276" s="26"/>
      <c r="M276" s="26"/>
      <c r="N276" s="26"/>
      <c r="O276" s="57"/>
      <c r="P276" s="47"/>
    </row>
    <row r="277" spans="6:16">
      <c r="F277" s="45"/>
      <c r="G277" s="43" t="s">
        <v>279</v>
      </c>
      <c r="H277">
        <v>2050</v>
      </c>
      <c r="I277" s="72" t="str">
        <f>IF(ISBLANK(J277),"",(J255-J277)/(J255-J259))</f>
        <v/>
      </c>
      <c r="J277" s="26"/>
      <c r="K277" s="26"/>
      <c r="L277" s="26"/>
      <c r="M277" s="26"/>
      <c r="N277" s="26"/>
      <c r="O277" s="57"/>
      <c r="P277" s="47"/>
    </row>
    <row r="278" spans="6:16" ht="15" customHeight="1">
      <c r="F278" s="45"/>
      <c r="G278" s="43" t="s">
        <v>279</v>
      </c>
      <c r="H278">
        <v>2060</v>
      </c>
      <c r="I278" s="72">
        <f>IF(ISBLANK(J278),"",(J255-J278)/(J255-J260))</f>
        <v>-7.1173568635431105E-5</v>
      </c>
      <c r="J278" s="29">
        <v>42.75</v>
      </c>
      <c r="K278" s="29" t="s">
        <v>10</v>
      </c>
      <c r="L278" s="29" t="s">
        <v>244</v>
      </c>
      <c r="M278" s="29" t="s">
        <v>309</v>
      </c>
      <c r="N278" s="29"/>
      <c r="O278" s="44" t="s">
        <v>245</v>
      </c>
      <c r="P278" s="47"/>
    </row>
    <row r="279" spans="6:16" ht="15" customHeight="1" thickBot="1">
      <c r="F279" s="45"/>
      <c r="G279" s="54" t="s">
        <v>279</v>
      </c>
      <c r="H279" s="66">
        <v>2100</v>
      </c>
      <c r="I279" s="73" t="str">
        <f>IF(ISBLANK(J279),"",(J255-J279)/(J255-J261))</f>
        <v/>
      </c>
      <c r="J279" s="67"/>
      <c r="K279" s="67"/>
      <c r="L279" s="67"/>
      <c r="M279" s="67"/>
      <c r="N279" s="67"/>
      <c r="O279" s="55"/>
      <c r="P279" s="47"/>
    </row>
    <row r="280" spans="6:16">
      <c r="F280" s="45"/>
      <c r="P280" s="47"/>
    </row>
    <row r="281" spans="6:16" ht="15" customHeight="1" thickBot="1">
      <c r="F281" s="45"/>
      <c r="G281" s="70" t="s">
        <v>273</v>
      </c>
      <c r="H281" s="70"/>
      <c r="I281" s="70" t="s">
        <v>274</v>
      </c>
      <c r="J281" s="71" t="s">
        <v>66</v>
      </c>
      <c r="K281" s="71"/>
      <c r="L281" s="70"/>
      <c r="M281" s="70"/>
      <c r="N281" s="70"/>
      <c r="O281" s="70"/>
      <c r="P281" s="47"/>
    </row>
    <row r="282" spans="6:16">
      <c r="F282" s="45"/>
      <c r="G282" s="50"/>
      <c r="H282" s="52" t="s">
        <v>92</v>
      </c>
      <c r="I282" s="52" t="s">
        <v>277</v>
      </c>
      <c r="J282" s="52" t="s">
        <v>234</v>
      </c>
      <c r="K282" s="52" t="s">
        <v>235</v>
      </c>
      <c r="L282" s="52" t="s">
        <v>236</v>
      </c>
      <c r="M282" s="52" t="s">
        <v>278</v>
      </c>
      <c r="N282" s="52" t="s">
        <v>238</v>
      </c>
      <c r="O282" s="53" t="s">
        <v>239</v>
      </c>
      <c r="P282" s="47"/>
    </row>
    <row r="283" spans="6:16">
      <c r="F283" s="45"/>
      <c r="G283" s="43" t="s">
        <v>279</v>
      </c>
      <c r="H283">
        <v>2020</v>
      </c>
      <c r="I283" s="72" t="str">
        <f>IF(ISBLANK(J283),"",(J255-J283)/(J255-J256))</f>
        <v/>
      </c>
      <c r="J283" s="26"/>
      <c r="K283" s="26"/>
      <c r="L283" s="26"/>
      <c r="M283" s="26"/>
      <c r="N283" s="26"/>
      <c r="O283" s="57" t="s">
        <v>319</v>
      </c>
      <c r="P283" s="47"/>
    </row>
    <row r="284" spans="6:16">
      <c r="F284" s="45"/>
      <c r="G284" s="43" t="s">
        <v>279</v>
      </c>
      <c r="H284">
        <v>2030</v>
      </c>
      <c r="I284" s="72">
        <f>IF(ISBLANK(J284),"",(J255-J284)/(J255-J257))</f>
        <v>-6.0660280926361027E-2</v>
      </c>
      <c r="J284" s="26">
        <v>45.34</v>
      </c>
      <c r="K284" s="26" t="s">
        <v>10</v>
      </c>
      <c r="L284" s="26"/>
      <c r="M284" s="26" t="s">
        <v>353</v>
      </c>
      <c r="N284" s="26" t="s">
        <v>354</v>
      </c>
      <c r="O284" s="57" t="s">
        <v>282</v>
      </c>
      <c r="P284" s="47"/>
    </row>
    <row r="285" spans="6:16" ht="15" customHeight="1">
      <c r="F285" s="45"/>
      <c r="G285" s="43" t="s">
        <v>279</v>
      </c>
      <c r="H285">
        <v>2040</v>
      </c>
      <c r="I285" s="72">
        <f>IF(ISBLANK(J285),"",(J255-J285)/(J255-J258))</f>
        <v>-0.10393821475330769</v>
      </c>
      <c r="J285" s="26">
        <v>47.19</v>
      </c>
      <c r="K285" s="26" t="s">
        <v>10</v>
      </c>
      <c r="L285" s="26"/>
      <c r="M285" s="26" t="s">
        <v>353</v>
      </c>
      <c r="N285" s="26" t="s">
        <v>355</v>
      </c>
      <c r="O285" s="57" t="s">
        <v>282</v>
      </c>
      <c r="P285" s="47"/>
    </row>
    <row r="286" spans="6:16">
      <c r="F286" s="45"/>
      <c r="G286" s="43" t="s">
        <v>279</v>
      </c>
      <c r="H286">
        <v>2050</v>
      </c>
      <c r="I286" s="72">
        <f>IF(ISBLANK(J286),"",(J255-J286)/(J255-J259))</f>
        <v>-0.14721614858025453</v>
      </c>
      <c r="J286" s="26">
        <v>49.04</v>
      </c>
      <c r="K286" s="26" t="s">
        <v>10</v>
      </c>
      <c r="L286" s="26"/>
      <c r="M286" s="26" t="s">
        <v>353</v>
      </c>
      <c r="N286" s="26" t="s">
        <v>356</v>
      </c>
      <c r="O286" s="57" t="s">
        <v>282</v>
      </c>
      <c r="P286" s="47"/>
    </row>
    <row r="287" spans="6:16" ht="15" customHeight="1">
      <c r="F287" s="45"/>
      <c r="G287" s="43" t="s">
        <v>279</v>
      </c>
      <c r="H287">
        <v>2060</v>
      </c>
      <c r="I287" s="72">
        <f>IF(ISBLANK(J287),"",(J255-J287)/(J255-J260))</f>
        <v>-0.19049408240720134</v>
      </c>
      <c r="J287" s="29">
        <v>50.89</v>
      </c>
      <c r="K287" s="29" t="s">
        <v>10</v>
      </c>
      <c r="L287" s="29"/>
      <c r="M287" s="29" t="s">
        <v>353</v>
      </c>
      <c r="N287" s="29" t="s">
        <v>357</v>
      </c>
      <c r="O287" s="44" t="s">
        <v>282</v>
      </c>
      <c r="P287" s="47"/>
    </row>
    <row r="288" spans="6:16" ht="15" customHeight="1" thickBot="1">
      <c r="F288" s="45"/>
      <c r="G288" s="54" t="s">
        <v>279</v>
      </c>
      <c r="H288" s="66">
        <v>2100</v>
      </c>
      <c r="I288" s="73" t="str">
        <f>IF(ISBLANK(J288),"",(J255-J288)/(J255-J261))</f>
        <v/>
      </c>
      <c r="J288" s="67"/>
      <c r="K288" s="67" t="s">
        <v>10</v>
      </c>
      <c r="L288" s="67"/>
      <c r="M288" s="67" t="s">
        <v>353</v>
      </c>
      <c r="N288" s="67" t="s">
        <v>358</v>
      </c>
      <c r="O288" s="55" t="s">
        <v>282</v>
      </c>
      <c r="P288" s="47"/>
    </row>
    <row r="289" spans="6:16">
      <c r="F289" s="74"/>
      <c r="G289" s="75"/>
      <c r="H289" s="75"/>
      <c r="I289" s="75"/>
      <c r="J289" s="75"/>
      <c r="K289" s="75"/>
      <c r="L289" s="75"/>
      <c r="M289" s="75"/>
      <c r="N289" s="75"/>
      <c r="O289" s="75"/>
      <c r="P289" s="76"/>
    </row>
    <row r="290" spans="6:16" ht="15" customHeight="1" thickBot="1">
      <c r="F290" s="40"/>
      <c r="G290" s="41"/>
      <c r="H290" s="41"/>
      <c r="I290" s="41"/>
      <c r="J290" s="41"/>
      <c r="K290" s="41"/>
      <c r="L290" s="41"/>
      <c r="M290" s="41"/>
      <c r="N290" s="41"/>
      <c r="O290" s="41"/>
      <c r="P290" s="42"/>
    </row>
    <row r="291" spans="6:16" ht="15" customHeight="1" thickBot="1">
      <c r="F291" s="45"/>
      <c r="G291" s="36" t="s">
        <v>224</v>
      </c>
      <c r="H291" s="46" t="s">
        <v>75</v>
      </c>
      <c r="P291" s="47"/>
    </row>
    <row r="292" spans="6:16" ht="15" customHeight="1">
      <c r="F292" s="45"/>
      <c r="P292" s="47"/>
    </row>
    <row r="293" spans="6:16" ht="15" customHeight="1" thickBot="1">
      <c r="F293" s="45"/>
      <c r="G293" s="48" t="s">
        <v>231</v>
      </c>
      <c r="H293" s="48"/>
      <c r="I293" s="48"/>
      <c r="J293" s="48"/>
      <c r="K293" s="48"/>
      <c r="L293" s="48"/>
      <c r="M293" s="48"/>
      <c r="N293" s="48"/>
      <c r="O293" s="48"/>
      <c r="P293" s="47"/>
    </row>
    <row r="294" spans="6:16" ht="15" customHeight="1">
      <c r="F294" s="45"/>
      <c r="G294" s="50"/>
      <c r="H294" s="51"/>
      <c r="I294" s="52" t="s">
        <v>92</v>
      </c>
      <c r="J294" s="52" t="s">
        <v>234</v>
      </c>
      <c r="K294" s="52" t="s">
        <v>235</v>
      </c>
      <c r="L294" s="52" t="s">
        <v>236</v>
      </c>
      <c r="M294" s="52" t="s">
        <v>237</v>
      </c>
      <c r="N294" s="52" t="s">
        <v>238</v>
      </c>
      <c r="O294" s="53" t="s">
        <v>239</v>
      </c>
      <c r="P294" s="47"/>
    </row>
    <row r="295" spans="6:16">
      <c r="F295" s="45"/>
      <c r="G295" s="43" t="s">
        <v>243</v>
      </c>
      <c r="I295">
        <v>2014</v>
      </c>
      <c r="J295" s="26">
        <v>39.615930809990388</v>
      </c>
      <c r="K295" s="26" t="s">
        <v>10</v>
      </c>
      <c r="L295" s="56" t="s">
        <v>244</v>
      </c>
      <c r="M295" s="26"/>
      <c r="N295" s="26"/>
      <c r="O295" s="57" t="s">
        <v>245</v>
      </c>
      <c r="P295" s="47"/>
    </row>
    <row r="296" spans="6:16">
      <c r="F296" s="45"/>
      <c r="G296" s="43" t="s">
        <v>243</v>
      </c>
      <c r="I296">
        <v>2015</v>
      </c>
      <c r="J296" s="29">
        <v>39.615930809990388</v>
      </c>
      <c r="K296" s="29" t="s">
        <v>10</v>
      </c>
      <c r="L296" s="60" t="s">
        <v>244</v>
      </c>
      <c r="M296" s="29"/>
      <c r="N296" s="29"/>
      <c r="O296" s="44" t="s">
        <v>245</v>
      </c>
      <c r="P296" s="47"/>
    </row>
    <row r="297" spans="6:16">
      <c r="F297" s="45"/>
      <c r="G297" s="43" t="s">
        <v>252</v>
      </c>
      <c r="I297">
        <v>2020</v>
      </c>
      <c r="J297" s="26"/>
      <c r="K297" s="26"/>
      <c r="L297" s="26"/>
      <c r="M297" s="26"/>
      <c r="N297" s="26"/>
      <c r="O297" s="57"/>
      <c r="P297" s="47"/>
    </row>
    <row r="298" spans="6:16">
      <c r="F298" s="45"/>
      <c r="G298" s="43" t="s">
        <v>252</v>
      </c>
      <c r="I298">
        <v>2030</v>
      </c>
      <c r="J298" s="26"/>
      <c r="K298" s="26"/>
      <c r="L298" s="26"/>
      <c r="M298" s="26"/>
      <c r="N298" s="26"/>
      <c r="O298" s="57"/>
      <c r="P298" s="47"/>
    </row>
    <row r="299" spans="6:16" ht="15" customHeight="1">
      <c r="F299" s="45"/>
      <c r="G299" s="43" t="s">
        <v>252</v>
      </c>
      <c r="I299">
        <v>2040</v>
      </c>
      <c r="J299" s="26"/>
      <c r="K299" s="26"/>
      <c r="L299" s="26"/>
      <c r="M299" s="26"/>
      <c r="N299" s="26"/>
      <c r="O299" s="57"/>
      <c r="P299" s="47"/>
    </row>
    <row r="300" spans="6:16">
      <c r="F300" s="45"/>
      <c r="G300" s="43" t="s">
        <v>252</v>
      </c>
      <c r="I300">
        <v>2050</v>
      </c>
      <c r="J300" s="26"/>
      <c r="K300" s="26"/>
      <c r="L300" s="26"/>
      <c r="M300" s="26"/>
      <c r="N300" s="26"/>
      <c r="O300" s="57"/>
      <c r="P300" s="47"/>
    </row>
    <row r="301" spans="6:16" ht="15" customHeight="1">
      <c r="F301" s="45"/>
      <c r="G301" s="43" t="s">
        <v>252</v>
      </c>
      <c r="I301">
        <v>2060</v>
      </c>
      <c r="J301" s="26"/>
      <c r="K301" s="26"/>
      <c r="L301" s="26"/>
      <c r="M301" s="26"/>
      <c r="N301" s="26"/>
      <c r="O301" s="57"/>
      <c r="P301" s="47"/>
    </row>
    <row r="302" spans="6:16" ht="15" customHeight="1" thickBot="1">
      <c r="F302" s="45"/>
      <c r="G302" s="54" t="s">
        <v>252</v>
      </c>
      <c r="H302" s="66"/>
      <c r="I302" s="66">
        <v>2100</v>
      </c>
      <c r="J302" s="67"/>
      <c r="K302" s="67"/>
      <c r="L302" s="67"/>
      <c r="M302" s="67"/>
      <c r="N302" s="67"/>
      <c r="O302" s="55"/>
      <c r="P302" s="47"/>
    </row>
    <row r="303" spans="6:16">
      <c r="F303" s="45"/>
      <c r="P303" s="47"/>
    </row>
    <row r="304" spans="6:16" ht="15" customHeight="1" thickBot="1">
      <c r="F304" s="45"/>
      <c r="G304" s="70" t="s">
        <v>273</v>
      </c>
      <c r="H304" s="70"/>
      <c r="I304" s="70" t="s">
        <v>274</v>
      </c>
      <c r="J304" s="71" t="s">
        <v>64</v>
      </c>
      <c r="K304" s="71"/>
      <c r="L304" s="70"/>
      <c r="M304" s="70"/>
      <c r="N304" s="70"/>
      <c r="O304" s="70"/>
      <c r="P304" s="47"/>
    </row>
    <row r="305" spans="6:16">
      <c r="F305" s="45"/>
      <c r="G305" s="50"/>
      <c r="H305" s="52" t="s">
        <v>92</v>
      </c>
      <c r="I305" s="52" t="s">
        <v>277</v>
      </c>
      <c r="J305" s="52" t="s">
        <v>234</v>
      </c>
      <c r="K305" s="52" t="s">
        <v>235</v>
      </c>
      <c r="L305" s="52" t="s">
        <v>236</v>
      </c>
      <c r="M305" s="52" t="s">
        <v>278</v>
      </c>
      <c r="N305" s="52" t="s">
        <v>238</v>
      </c>
      <c r="O305" s="53" t="s">
        <v>239</v>
      </c>
      <c r="P305" s="47"/>
    </row>
    <row r="306" spans="6:16" ht="15" customHeight="1">
      <c r="F306" s="45"/>
      <c r="G306" s="43" t="s">
        <v>279</v>
      </c>
      <c r="H306">
        <v>2020</v>
      </c>
      <c r="I306" s="72">
        <f>IF(ISBLANK(J306),"",(J296-J306)/(J296-J297))</f>
        <v>0</v>
      </c>
      <c r="J306" s="26">
        <f>J296</f>
        <v>39.615930809990388</v>
      </c>
      <c r="K306" s="26"/>
      <c r="L306" s="26"/>
      <c r="M306" s="26" t="s">
        <v>280</v>
      </c>
      <c r="N306" s="26" t="s">
        <v>281</v>
      </c>
      <c r="O306" s="57" t="s">
        <v>282</v>
      </c>
      <c r="P306" s="47"/>
    </row>
    <row r="307" spans="6:16">
      <c r="F307" s="45"/>
      <c r="G307" s="43" t="s">
        <v>279</v>
      </c>
      <c r="H307">
        <v>2030</v>
      </c>
      <c r="I307" s="72">
        <f>IF(ISBLANK(J307),"",(J296-J307)/(J296-J298))</f>
        <v>1.5547553658263713E-2</v>
      </c>
      <c r="J307" s="26">
        <v>39</v>
      </c>
      <c r="K307" s="26"/>
      <c r="L307" s="26"/>
      <c r="M307" s="26" t="s">
        <v>285</v>
      </c>
      <c r="N307" s="26" t="s">
        <v>281</v>
      </c>
      <c r="O307" s="57" t="s">
        <v>282</v>
      </c>
      <c r="P307" s="47"/>
    </row>
    <row r="308" spans="6:16" ht="15" customHeight="1">
      <c r="F308" s="45"/>
      <c r="G308" s="43" t="s">
        <v>279</v>
      </c>
      <c r="H308">
        <v>2040</v>
      </c>
      <c r="I308" s="72">
        <f>IF(ISBLANK(J308),"",(J296-J308)/(J296-J299))</f>
        <v>0.10389585012482978</v>
      </c>
      <c r="J308" s="26">
        <v>35.5</v>
      </c>
      <c r="K308" s="26"/>
      <c r="L308" s="26"/>
      <c r="M308" s="26" t="s">
        <v>287</v>
      </c>
      <c r="N308" s="26" t="s">
        <v>281</v>
      </c>
      <c r="O308" s="57" t="s">
        <v>282</v>
      </c>
      <c r="P308" s="47"/>
    </row>
    <row r="309" spans="6:16" ht="15" customHeight="1">
      <c r="F309" s="45"/>
      <c r="G309" s="43" t="s">
        <v>279</v>
      </c>
      <c r="H309">
        <v>2050</v>
      </c>
      <c r="I309" s="72">
        <f>IF(ISBLANK(J309),"",(J296-J309)/(J296-J300))</f>
        <v>0.16700177617237699</v>
      </c>
      <c r="J309" s="26">
        <v>33</v>
      </c>
      <c r="K309" s="26" t="s">
        <v>10</v>
      </c>
      <c r="L309" s="26" t="s">
        <v>333</v>
      </c>
      <c r="M309" s="26"/>
      <c r="N309" s="26"/>
      <c r="O309" s="57" t="s">
        <v>245</v>
      </c>
      <c r="P309" s="47"/>
    </row>
    <row r="310" spans="6:16">
      <c r="F310" s="45"/>
      <c r="G310" s="43" t="s">
        <v>279</v>
      </c>
      <c r="H310">
        <v>2060</v>
      </c>
      <c r="I310" s="72">
        <f>IF(ISBLANK(J310),"",(J296-J310)/(J296-J301))</f>
        <v>0.24272888742943363</v>
      </c>
      <c r="J310" s="29">
        <v>30</v>
      </c>
      <c r="K310" s="29"/>
      <c r="L310" s="29"/>
      <c r="M310" s="29" t="s">
        <v>293</v>
      </c>
      <c r="N310" s="29"/>
      <c r="O310" s="44" t="s">
        <v>282</v>
      </c>
      <c r="P310" s="47"/>
    </row>
    <row r="311" spans="6:16" ht="15" customHeight="1" thickBot="1">
      <c r="F311" s="45"/>
      <c r="G311" s="54" t="s">
        <v>279</v>
      </c>
      <c r="H311" s="66">
        <v>2100</v>
      </c>
      <c r="I311" s="73" t="str">
        <f>IF(ISBLANK(J311),"",(J296-J311)/(J296-J302))</f>
        <v/>
      </c>
      <c r="J311" s="67"/>
      <c r="K311" s="67"/>
      <c r="L311" s="67"/>
      <c r="M311" s="67"/>
      <c r="N311" s="67"/>
      <c r="O311" s="55"/>
      <c r="P311" s="47"/>
    </row>
    <row r="312" spans="6:16">
      <c r="F312" s="45"/>
      <c r="P312" s="47"/>
    </row>
    <row r="313" spans="6:16" ht="15" customHeight="1" thickBot="1">
      <c r="F313" s="45"/>
      <c r="G313" s="70" t="s">
        <v>273</v>
      </c>
      <c r="H313" s="70"/>
      <c r="I313" s="70" t="s">
        <v>274</v>
      </c>
      <c r="J313" s="71" t="s">
        <v>65</v>
      </c>
      <c r="K313" s="71"/>
      <c r="L313" s="70"/>
      <c r="M313" s="70"/>
      <c r="N313" s="70"/>
      <c r="O313" s="70"/>
      <c r="P313" s="47"/>
    </row>
    <row r="314" spans="6:16">
      <c r="F314" s="45"/>
      <c r="G314" s="50"/>
      <c r="H314" s="52" t="s">
        <v>92</v>
      </c>
      <c r="I314" s="52" t="s">
        <v>277</v>
      </c>
      <c r="J314" s="52" t="s">
        <v>234</v>
      </c>
      <c r="K314" s="52" t="s">
        <v>235</v>
      </c>
      <c r="L314" s="52" t="s">
        <v>236</v>
      </c>
      <c r="M314" s="52" t="s">
        <v>278</v>
      </c>
      <c r="N314" s="52" t="s">
        <v>238</v>
      </c>
      <c r="O314" s="53" t="s">
        <v>239</v>
      </c>
      <c r="P314" s="47"/>
    </row>
    <row r="315" spans="6:16">
      <c r="F315" s="45"/>
      <c r="G315" s="43" t="s">
        <v>279</v>
      </c>
      <c r="H315">
        <v>2020</v>
      </c>
      <c r="I315" s="72" t="str">
        <f>IF(ISBLANK(J315),"",(J296-J315)/(J296-J297))</f>
        <v/>
      </c>
      <c r="J315" s="26"/>
      <c r="K315" s="26"/>
      <c r="L315" s="26"/>
      <c r="M315" s="26"/>
      <c r="N315" s="26"/>
      <c r="O315" s="57"/>
      <c r="P315" s="47"/>
    </row>
    <row r="316" spans="6:16">
      <c r="F316" s="45"/>
      <c r="G316" s="43" t="s">
        <v>279</v>
      </c>
      <c r="H316">
        <v>2030</v>
      </c>
      <c r="I316" s="72" t="str">
        <f>IF(ISBLANK(J316),"",(J296-J316)/(J296-J298))</f>
        <v/>
      </c>
      <c r="J316" s="26"/>
      <c r="K316" s="26"/>
      <c r="L316" s="26"/>
      <c r="M316" s="26"/>
      <c r="N316" s="26"/>
      <c r="O316" s="57"/>
      <c r="P316" s="47"/>
    </row>
    <row r="317" spans="6:16">
      <c r="F317" s="45"/>
      <c r="G317" s="43" t="s">
        <v>279</v>
      </c>
      <c r="H317">
        <v>2040</v>
      </c>
      <c r="I317" s="72" t="str">
        <f>IF(ISBLANK(J317),"",(J296-J317)/(J296-J299))</f>
        <v/>
      </c>
      <c r="J317" s="26"/>
      <c r="K317" s="26"/>
      <c r="L317" s="26"/>
      <c r="M317" s="26"/>
      <c r="N317" s="26"/>
      <c r="O317" s="57"/>
      <c r="P317" s="47"/>
    </row>
    <row r="318" spans="6:16" ht="15" customHeight="1">
      <c r="F318" s="45"/>
      <c r="G318" s="43" t="s">
        <v>279</v>
      </c>
      <c r="H318">
        <v>2050</v>
      </c>
      <c r="I318" s="72" t="str">
        <f>IF(ISBLANK(J318),"",(J296-J318)/(J296-J300))</f>
        <v/>
      </c>
      <c r="J318" s="26"/>
      <c r="K318" s="26"/>
      <c r="L318" s="26"/>
      <c r="M318" s="26"/>
      <c r="N318" s="26"/>
      <c r="O318" s="57"/>
      <c r="P318" s="47"/>
    </row>
    <row r="319" spans="6:16">
      <c r="F319" s="45"/>
      <c r="G319" s="43" t="s">
        <v>279</v>
      </c>
      <c r="H319">
        <v>2060</v>
      </c>
      <c r="I319" s="72">
        <f>IF(ISBLANK(J319),"",(J296-J319)/(J296-J301))</f>
        <v>-1.0271600152792789E-4</v>
      </c>
      <c r="J319" s="29">
        <v>39.619999999999997</v>
      </c>
      <c r="K319" s="29" t="s">
        <v>10</v>
      </c>
      <c r="L319" s="29" t="s">
        <v>244</v>
      </c>
      <c r="M319" s="29" t="s">
        <v>309</v>
      </c>
      <c r="N319" s="29"/>
      <c r="O319" s="44" t="s">
        <v>245</v>
      </c>
      <c r="P319" s="47"/>
    </row>
    <row r="320" spans="6:16" ht="15" customHeight="1" thickBot="1">
      <c r="F320" s="45"/>
      <c r="G320" s="54" t="s">
        <v>279</v>
      </c>
      <c r="H320" s="66">
        <v>2100</v>
      </c>
      <c r="I320" s="73" t="str">
        <f>IF(ISBLANK(J320),"",(J296-J320)/(J296-J302))</f>
        <v/>
      </c>
      <c r="J320" s="67"/>
      <c r="K320" s="67"/>
      <c r="L320" s="67"/>
      <c r="M320" s="67"/>
      <c r="N320" s="67"/>
      <c r="O320" s="55"/>
      <c r="P320" s="47"/>
    </row>
    <row r="321" spans="6:16">
      <c r="F321" s="45"/>
      <c r="P321" s="47"/>
    </row>
    <row r="322" spans="6:16" ht="15" customHeight="1" thickBot="1">
      <c r="F322" s="45"/>
      <c r="G322" s="70" t="s">
        <v>273</v>
      </c>
      <c r="H322" s="70"/>
      <c r="I322" s="70" t="s">
        <v>274</v>
      </c>
      <c r="J322" s="71" t="s">
        <v>66</v>
      </c>
      <c r="K322" s="71"/>
      <c r="L322" s="70"/>
      <c r="M322" s="70"/>
      <c r="N322" s="70"/>
      <c r="O322" s="70"/>
      <c r="P322" s="47"/>
    </row>
    <row r="323" spans="6:16">
      <c r="F323" s="45"/>
      <c r="G323" s="50"/>
      <c r="H323" s="52" t="s">
        <v>92</v>
      </c>
      <c r="I323" s="52" t="s">
        <v>277</v>
      </c>
      <c r="J323" s="52" t="s">
        <v>234</v>
      </c>
      <c r="K323" s="52" t="s">
        <v>235</v>
      </c>
      <c r="L323" s="52" t="s">
        <v>236</v>
      </c>
      <c r="M323" s="52" t="s">
        <v>278</v>
      </c>
      <c r="N323" s="52" t="s">
        <v>238</v>
      </c>
      <c r="O323" s="53" t="s">
        <v>239</v>
      </c>
      <c r="P323" s="47"/>
    </row>
    <row r="324" spans="6:16">
      <c r="F324" s="45"/>
      <c r="G324" s="43" t="s">
        <v>279</v>
      </c>
      <c r="H324">
        <v>2020</v>
      </c>
      <c r="I324" s="72" t="str">
        <f>IF(ISBLANK(J324),"",(J296-J324)/(J296-J297))</f>
        <v/>
      </c>
      <c r="J324" s="26"/>
      <c r="K324" s="26" t="s">
        <v>10</v>
      </c>
      <c r="L324" s="26"/>
      <c r="M324" s="26" t="s">
        <v>353</v>
      </c>
      <c r="N324" s="26"/>
      <c r="O324" s="57" t="s">
        <v>282</v>
      </c>
      <c r="P324" s="47"/>
    </row>
    <row r="325" spans="6:16" ht="15" customHeight="1">
      <c r="F325" s="45"/>
      <c r="G325" s="43" t="s">
        <v>279</v>
      </c>
      <c r="H325">
        <v>2030</v>
      </c>
      <c r="I325" s="72">
        <f>IF(ISBLANK(J325),"",(J296-J325)/(J296-J298))</f>
        <v>-6.0684405007173384E-2</v>
      </c>
      <c r="J325" s="26">
        <v>42.02</v>
      </c>
      <c r="K325" s="26" t="s">
        <v>10</v>
      </c>
      <c r="L325" s="26"/>
      <c r="M325" s="26" t="s">
        <v>353</v>
      </c>
      <c r="N325" s="26"/>
      <c r="O325" s="57" t="s">
        <v>282</v>
      </c>
      <c r="P325" s="47"/>
    </row>
    <row r="326" spans="6:16">
      <c r="F326" s="45"/>
      <c r="G326" s="43" t="s">
        <v>279</v>
      </c>
      <c r="H326">
        <v>2040</v>
      </c>
      <c r="I326" s="72">
        <f>IF(ISBLANK(J326),"",(J296-J326)/(J296-J299))</f>
        <v>-0.10384885842369551</v>
      </c>
      <c r="J326" s="26">
        <v>43.73</v>
      </c>
      <c r="K326" s="26" t="s">
        <v>10</v>
      </c>
      <c r="L326" s="26"/>
      <c r="M326" s="26" t="s">
        <v>353</v>
      </c>
      <c r="N326" s="26"/>
      <c r="O326" s="57" t="s">
        <v>282</v>
      </c>
      <c r="P326" s="47"/>
    </row>
    <row r="327" spans="6:16" ht="15" customHeight="1">
      <c r="F327" s="45"/>
      <c r="G327" s="43" t="s">
        <v>279</v>
      </c>
      <c r="H327">
        <v>2050</v>
      </c>
      <c r="I327" s="72">
        <f>IF(ISBLANK(J327),"",(J296-J327)/(J296-J300))</f>
        <v>-0.14726573554440814</v>
      </c>
      <c r="J327" s="26">
        <v>45.45</v>
      </c>
      <c r="K327" s="26" t="s">
        <v>10</v>
      </c>
      <c r="L327" s="26"/>
      <c r="M327" s="26" t="s">
        <v>353</v>
      </c>
      <c r="N327" s="26"/>
      <c r="O327" s="57" t="s">
        <v>282</v>
      </c>
      <c r="P327" s="47"/>
    </row>
    <row r="328" spans="6:16">
      <c r="F328" s="45"/>
      <c r="G328" s="43" t="s">
        <v>279</v>
      </c>
      <c r="H328">
        <v>2060</v>
      </c>
      <c r="I328" s="72">
        <f>IF(ISBLANK(J328),"",(J296-J328)/(J296-J301))</f>
        <v>-0.19043018896093025</v>
      </c>
      <c r="J328" s="29">
        <v>47.16</v>
      </c>
      <c r="K328" s="29" t="s">
        <v>10</v>
      </c>
      <c r="L328" s="29"/>
      <c r="M328" s="29" t="s">
        <v>353</v>
      </c>
      <c r="N328" s="29"/>
      <c r="O328" s="44" t="s">
        <v>282</v>
      </c>
      <c r="P328" s="47"/>
    </row>
    <row r="329" spans="6:16" ht="15" customHeight="1" thickBot="1">
      <c r="F329" s="45"/>
      <c r="G329" s="54" t="s">
        <v>279</v>
      </c>
      <c r="H329" s="66">
        <v>2100</v>
      </c>
      <c r="I329" s="73" t="str">
        <f>IF(ISBLANK(J329),"",(J296-J329)/(J296-J302))</f>
        <v/>
      </c>
      <c r="J329" s="67"/>
      <c r="K329" s="67" t="s">
        <v>10</v>
      </c>
      <c r="L329" s="67"/>
      <c r="M329" s="67" t="s">
        <v>353</v>
      </c>
      <c r="N329" s="67"/>
      <c r="O329" s="55" t="s">
        <v>282</v>
      </c>
      <c r="P329" s="47"/>
    </row>
    <row r="330" spans="6:16">
      <c r="F330" s="74"/>
      <c r="G330" s="75"/>
      <c r="H330" s="75"/>
      <c r="I330" s="75"/>
      <c r="J330" s="75"/>
      <c r="K330" s="75"/>
      <c r="L330" s="75"/>
      <c r="M330" s="75"/>
      <c r="N330" s="75"/>
      <c r="O330" s="75"/>
      <c r="P330" s="76"/>
    </row>
    <row r="331" spans="6:16" ht="15" customHeight="1" thickBot="1">
      <c r="F331" s="40"/>
      <c r="G331" s="41"/>
      <c r="H331" s="41"/>
      <c r="I331" s="41"/>
      <c r="J331" s="41"/>
      <c r="K331" s="41"/>
      <c r="L331" s="41"/>
      <c r="M331" s="41"/>
      <c r="N331" s="41"/>
      <c r="O331" s="41"/>
      <c r="P331" s="42"/>
    </row>
    <row r="332" spans="6:16" ht="15" customHeight="1" thickBot="1">
      <c r="F332" s="45"/>
      <c r="G332" s="36" t="s">
        <v>224</v>
      </c>
      <c r="H332" s="46" t="s">
        <v>76</v>
      </c>
      <c r="P332" s="47"/>
    </row>
    <row r="333" spans="6:16">
      <c r="F333" s="45"/>
      <c r="P333" s="47"/>
    </row>
    <row r="334" spans="6:16" ht="15" customHeight="1" thickBot="1">
      <c r="F334" s="45"/>
      <c r="G334" s="48" t="s">
        <v>231</v>
      </c>
      <c r="H334" s="48"/>
      <c r="I334" s="48"/>
      <c r="J334" s="48"/>
      <c r="K334" s="48"/>
      <c r="L334" s="48"/>
      <c r="M334" s="48"/>
      <c r="N334" s="48"/>
      <c r="O334" s="48"/>
      <c r="P334" s="47"/>
    </row>
    <row r="335" spans="6:16">
      <c r="F335" s="45"/>
      <c r="G335" s="50"/>
      <c r="H335" s="51"/>
      <c r="I335" s="52" t="s">
        <v>92</v>
      </c>
      <c r="J335" s="52" t="s">
        <v>234</v>
      </c>
      <c r="K335" s="52" t="s">
        <v>235</v>
      </c>
      <c r="L335" s="52" t="s">
        <v>236</v>
      </c>
      <c r="M335" s="52" t="s">
        <v>237</v>
      </c>
      <c r="N335" s="52" t="s">
        <v>238</v>
      </c>
      <c r="O335" s="53" t="s">
        <v>239</v>
      </c>
      <c r="P335" s="47"/>
    </row>
    <row r="336" spans="6:16">
      <c r="F336" s="45"/>
      <c r="G336" s="43" t="s">
        <v>243</v>
      </c>
      <c r="I336">
        <v>2014</v>
      </c>
      <c r="J336" s="26">
        <v>25.190612489783799</v>
      </c>
      <c r="K336" s="26" t="s">
        <v>10</v>
      </c>
      <c r="L336" s="56" t="s">
        <v>244</v>
      </c>
      <c r="M336" s="26"/>
      <c r="N336" s="26"/>
      <c r="O336" s="57" t="s">
        <v>245</v>
      </c>
      <c r="P336" s="47"/>
    </row>
    <row r="337" spans="6:16">
      <c r="F337" s="45"/>
      <c r="G337" s="43" t="s">
        <v>243</v>
      </c>
      <c r="I337">
        <v>2015</v>
      </c>
      <c r="J337" s="29">
        <v>25.190612489783799</v>
      </c>
      <c r="K337" s="29" t="s">
        <v>10</v>
      </c>
      <c r="L337" s="60" t="s">
        <v>244</v>
      </c>
      <c r="M337" s="29"/>
      <c r="N337" s="29"/>
      <c r="O337" s="44" t="s">
        <v>245</v>
      </c>
      <c r="P337" s="47"/>
    </row>
    <row r="338" spans="6:16">
      <c r="F338" s="45"/>
      <c r="G338" s="43" t="s">
        <v>252</v>
      </c>
      <c r="I338">
        <v>2020</v>
      </c>
      <c r="J338" s="26"/>
      <c r="K338" s="26"/>
      <c r="L338" s="26"/>
      <c r="M338" s="26"/>
      <c r="N338" s="26"/>
      <c r="O338" s="57"/>
      <c r="P338" s="47"/>
    </row>
    <row r="339" spans="6:16" ht="15" customHeight="1">
      <c r="F339" s="45"/>
      <c r="G339" s="43" t="s">
        <v>252</v>
      </c>
      <c r="I339">
        <v>2030</v>
      </c>
      <c r="J339" s="26"/>
      <c r="K339" s="26"/>
      <c r="L339" s="26"/>
      <c r="M339" s="26"/>
      <c r="N339" s="26"/>
      <c r="O339" s="57"/>
      <c r="P339" s="47"/>
    </row>
    <row r="340" spans="6:16">
      <c r="F340" s="45"/>
      <c r="G340" s="43" t="s">
        <v>252</v>
      </c>
      <c r="I340">
        <v>2040</v>
      </c>
      <c r="J340" s="26"/>
      <c r="K340" s="26"/>
      <c r="L340" s="26"/>
      <c r="M340" s="26"/>
      <c r="N340" s="26"/>
      <c r="O340" s="57"/>
      <c r="P340" s="47"/>
    </row>
    <row r="341" spans="6:16" ht="15" customHeight="1">
      <c r="F341" s="45"/>
      <c r="G341" s="43" t="s">
        <v>252</v>
      </c>
      <c r="I341">
        <v>2050</v>
      </c>
      <c r="J341" s="26"/>
      <c r="K341" s="26"/>
      <c r="L341" s="26"/>
      <c r="M341" s="26"/>
      <c r="N341" s="26"/>
      <c r="O341" s="57"/>
      <c r="P341" s="47"/>
    </row>
    <row r="342" spans="6:16" ht="15" customHeight="1">
      <c r="F342" s="45"/>
      <c r="G342" s="43" t="s">
        <v>252</v>
      </c>
      <c r="I342">
        <v>2060</v>
      </c>
      <c r="J342" s="26"/>
      <c r="K342" s="26"/>
      <c r="L342" s="26"/>
      <c r="M342" s="26"/>
      <c r="N342" s="26"/>
      <c r="O342" s="57"/>
      <c r="P342" s="47"/>
    </row>
    <row r="343" spans="6:16" ht="15" customHeight="1" thickBot="1">
      <c r="F343" s="45"/>
      <c r="G343" s="54" t="s">
        <v>252</v>
      </c>
      <c r="H343" s="66"/>
      <c r="I343" s="66">
        <v>2100</v>
      </c>
      <c r="J343" s="67"/>
      <c r="K343" s="67"/>
      <c r="L343" s="67"/>
      <c r="M343" s="67"/>
      <c r="N343" s="67"/>
      <c r="O343" s="55"/>
      <c r="P343" s="47"/>
    </row>
    <row r="344" spans="6:16" ht="15" customHeight="1">
      <c r="F344" s="45"/>
      <c r="P344" s="47"/>
    </row>
    <row r="345" spans="6:16" ht="15" customHeight="1" thickBot="1">
      <c r="F345" s="45"/>
      <c r="G345" s="70" t="s">
        <v>273</v>
      </c>
      <c r="H345" s="70"/>
      <c r="I345" s="70" t="s">
        <v>274</v>
      </c>
      <c r="J345" s="71" t="s">
        <v>64</v>
      </c>
      <c r="K345" s="71"/>
      <c r="L345" s="70"/>
      <c r="M345" s="70"/>
      <c r="N345" s="70"/>
      <c r="O345" s="70"/>
      <c r="P345" s="47"/>
    </row>
    <row r="346" spans="6:16">
      <c r="F346" s="45"/>
      <c r="G346" s="50"/>
      <c r="H346" s="52" t="s">
        <v>92</v>
      </c>
      <c r="I346" s="52" t="s">
        <v>277</v>
      </c>
      <c r="J346" s="52" t="s">
        <v>234</v>
      </c>
      <c r="K346" s="52" t="s">
        <v>235</v>
      </c>
      <c r="L346" s="52" t="s">
        <v>236</v>
      </c>
      <c r="M346" s="52" t="s">
        <v>278</v>
      </c>
      <c r="N346" s="52" t="s">
        <v>238</v>
      </c>
      <c r="O346" s="53" t="s">
        <v>239</v>
      </c>
      <c r="P346" s="47"/>
    </row>
    <row r="347" spans="6:16">
      <c r="F347" s="45"/>
      <c r="G347" s="43" t="s">
        <v>279</v>
      </c>
      <c r="H347">
        <v>2020</v>
      </c>
      <c r="I347" s="72">
        <f>IF(ISBLANK(J347),"",(J337-J347)/(J337-J338))</f>
        <v>0</v>
      </c>
      <c r="J347" s="26">
        <f>J337</f>
        <v>25.190612489783799</v>
      </c>
      <c r="K347" s="26"/>
      <c r="L347" s="26"/>
      <c r="M347" s="26" t="s">
        <v>280</v>
      </c>
      <c r="N347" s="26" t="s">
        <v>281</v>
      </c>
      <c r="O347" s="57" t="s">
        <v>282</v>
      </c>
      <c r="P347" s="47"/>
    </row>
    <row r="348" spans="6:16">
      <c r="F348" s="45"/>
      <c r="G348" s="43" t="s">
        <v>279</v>
      </c>
      <c r="H348">
        <v>2030</v>
      </c>
      <c r="I348" s="72">
        <f>IF(ISBLANK(J348),"",(J337-J348)/(J337-J339))</f>
        <v>-7.182784900327488E-2</v>
      </c>
      <c r="J348" s="26">
        <v>27</v>
      </c>
      <c r="K348" s="26"/>
      <c r="L348" s="26"/>
      <c r="M348" s="26" t="s">
        <v>285</v>
      </c>
      <c r="N348" s="26" t="s">
        <v>281</v>
      </c>
      <c r="O348" s="57" t="s">
        <v>282</v>
      </c>
      <c r="P348" s="47"/>
    </row>
    <row r="349" spans="6:16">
      <c r="F349" s="45"/>
      <c r="G349" s="43" t="s">
        <v>279</v>
      </c>
      <c r="H349">
        <v>2040</v>
      </c>
      <c r="I349" s="72">
        <f>IF(ISBLANK(J349),"",(J337-J349)/(J337-J340))</f>
        <v>-0.13137384061456792</v>
      </c>
      <c r="J349" s="26">
        <v>28.5</v>
      </c>
      <c r="K349" s="26"/>
      <c r="L349" s="26"/>
      <c r="M349" s="26" t="s">
        <v>287</v>
      </c>
      <c r="N349" s="26" t="s">
        <v>281</v>
      </c>
      <c r="O349" s="57" t="s">
        <v>282</v>
      </c>
      <c r="P349" s="47"/>
    </row>
    <row r="350" spans="6:16">
      <c r="F350" s="45"/>
      <c r="G350" s="43" t="s">
        <v>279</v>
      </c>
      <c r="H350">
        <v>2050</v>
      </c>
      <c r="I350" s="72">
        <f>IF(ISBLANK(J350),"",(J337-J350)/(J337-J341))</f>
        <v>-0.17107116835542996</v>
      </c>
      <c r="J350" s="26">
        <v>29.5</v>
      </c>
      <c r="K350" s="26" t="s">
        <v>10</v>
      </c>
      <c r="L350" s="26" t="s">
        <v>333</v>
      </c>
      <c r="M350" s="26"/>
      <c r="N350" s="26"/>
      <c r="O350" s="57" t="s">
        <v>245</v>
      </c>
      <c r="P350" s="47"/>
    </row>
    <row r="351" spans="6:16" ht="15" customHeight="1">
      <c r="F351" s="45"/>
      <c r="G351" s="43" t="s">
        <v>279</v>
      </c>
      <c r="H351">
        <v>2060</v>
      </c>
      <c r="I351" s="72">
        <f>IF(ISBLANK(J351),"",(J337-J351)/(J337-J342))</f>
        <v>-0.19091983222586098</v>
      </c>
      <c r="J351" s="29">
        <v>30</v>
      </c>
      <c r="K351" s="29"/>
      <c r="L351" s="29"/>
      <c r="M351" s="29" t="s">
        <v>293</v>
      </c>
      <c r="N351" s="29"/>
      <c r="O351" s="44" t="s">
        <v>282</v>
      </c>
      <c r="P351" s="47"/>
    </row>
    <row r="352" spans="6:16" ht="15" customHeight="1" thickBot="1">
      <c r="F352" s="45"/>
      <c r="G352" s="54" t="s">
        <v>279</v>
      </c>
      <c r="H352" s="66">
        <v>2100</v>
      </c>
      <c r="I352" s="73" t="str">
        <f>IF(ISBLANK(J352),"",(J337-J352)/(J337-J343))</f>
        <v/>
      </c>
      <c r="J352" s="67"/>
      <c r="K352" s="67"/>
      <c r="L352" s="67"/>
      <c r="M352" s="67"/>
      <c r="N352" s="67"/>
      <c r="O352" s="55"/>
      <c r="P352" s="47"/>
    </row>
    <row r="353" spans="6:16" ht="15" customHeight="1">
      <c r="F353" s="45"/>
      <c r="P353" s="47"/>
    </row>
    <row r="354" spans="6:16" ht="15" customHeight="1" thickBot="1">
      <c r="F354" s="45"/>
      <c r="G354" s="70" t="s">
        <v>273</v>
      </c>
      <c r="H354" s="70"/>
      <c r="I354" s="70" t="s">
        <v>274</v>
      </c>
      <c r="J354" s="71" t="s">
        <v>65</v>
      </c>
      <c r="K354" s="71"/>
      <c r="L354" s="70"/>
      <c r="M354" s="70"/>
      <c r="N354" s="70"/>
      <c r="O354" s="70"/>
      <c r="P354" s="47"/>
    </row>
    <row r="355" spans="6:16">
      <c r="F355" s="45"/>
      <c r="G355" s="50"/>
      <c r="H355" s="52" t="s">
        <v>92</v>
      </c>
      <c r="I355" s="52" t="s">
        <v>277</v>
      </c>
      <c r="J355" s="52" t="s">
        <v>234</v>
      </c>
      <c r="K355" s="52" t="s">
        <v>235</v>
      </c>
      <c r="L355" s="52" t="s">
        <v>236</v>
      </c>
      <c r="M355" s="52" t="s">
        <v>278</v>
      </c>
      <c r="N355" s="52" t="s">
        <v>238</v>
      </c>
      <c r="O355" s="53" t="s">
        <v>239</v>
      </c>
      <c r="P355" s="47"/>
    </row>
    <row r="356" spans="6:16">
      <c r="F356" s="45"/>
      <c r="G356" s="43" t="s">
        <v>279</v>
      </c>
      <c r="H356">
        <v>2020</v>
      </c>
      <c r="I356" s="72" t="str">
        <f>IF(ISBLANK(J356),"",(J337-J356)/(J337-J338))</f>
        <v/>
      </c>
      <c r="J356" s="26"/>
      <c r="K356" s="26"/>
      <c r="L356" s="26"/>
      <c r="M356" s="26"/>
      <c r="N356" s="26"/>
      <c r="O356" s="57"/>
      <c r="P356" s="47"/>
    </row>
    <row r="357" spans="6:16">
      <c r="F357" s="45"/>
      <c r="G357" s="43" t="s">
        <v>279</v>
      </c>
      <c r="H357">
        <v>2030</v>
      </c>
      <c r="I357" s="72" t="str">
        <f>IF(ISBLANK(J357),"",(J337-J357)/(J337-J339))</f>
        <v/>
      </c>
      <c r="J357" s="26"/>
      <c r="K357" s="26"/>
      <c r="L357" s="26"/>
      <c r="M357" s="26"/>
      <c r="N357" s="26"/>
      <c r="O357" s="57"/>
      <c r="P357" s="47"/>
    </row>
    <row r="358" spans="6:16" ht="15" customHeight="1">
      <c r="F358" s="45"/>
      <c r="G358" s="43" t="s">
        <v>279</v>
      </c>
      <c r="H358">
        <v>2040</v>
      </c>
      <c r="I358" s="72" t="str">
        <f>IF(ISBLANK(J358),"",(J337-J358)/(J337-J340))</f>
        <v/>
      </c>
      <c r="J358" s="26"/>
      <c r="K358" s="26"/>
      <c r="L358" s="26"/>
      <c r="M358" s="26"/>
      <c r="N358" s="26"/>
      <c r="O358" s="57"/>
      <c r="P358" s="47"/>
    </row>
    <row r="359" spans="6:16">
      <c r="F359" s="45"/>
      <c r="G359" s="43" t="s">
        <v>279</v>
      </c>
      <c r="H359">
        <v>2050</v>
      </c>
      <c r="I359" s="72" t="str">
        <f>IF(ISBLANK(J359),"",(J337-J359)/(J337-J341))</f>
        <v/>
      </c>
      <c r="J359" s="26"/>
      <c r="K359" s="26"/>
      <c r="L359" s="26"/>
      <c r="M359" s="26"/>
      <c r="N359" s="26"/>
      <c r="O359" s="57"/>
      <c r="P359" s="47"/>
    </row>
    <row r="360" spans="6:16" ht="15" customHeight="1">
      <c r="F360" s="45"/>
      <c r="G360" s="43" t="s">
        <v>279</v>
      </c>
      <c r="H360">
        <v>2060</v>
      </c>
      <c r="I360" s="72">
        <f>IF(ISBLANK(J360),"",(J337-J360)/(J337-J342))</f>
        <v>-0.50849845415275718</v>
      </c>
      <c r="J360" s="29">
        <v>38</v>
      </c>
      <c r="K360" s="29" t="s">
        <v>10</v>
      </c>
      <c r="L360" s="29" t="s">
        <v>244</v>
      </c>
      <c r="M360" s="29" t="s">
        <v>309</v>
      </c>
      <c r="N360" s="29"/>
      <c r="O360" s="44" t="s">
        <v>245</v>
      </c>
      <c r="P360" s="47"/>
    </row>
    <row r="361" spans="6:16" ht="15" customHeight="1" thickBot="1">
      <c r="F361" s="45"/>
      <c r="G361" s="54" t="s">
        <v>279</v>
      </c>
      <c r="H361" s="66">
        <v>2100</v>
      </c>
      <c r="I361" s="73" t="str">
        <f>IF(ISBLANK(J361),"",(J337-J361)/(J337-J343))</f>
        <v/>
      </c>
      <c r="J361" s="67"/>
      <c r="K361" s="67"/>
      <c r="L361" s="67"/>
      <c r="M361" s="67"/>
      <c r="N361" s="67"/>
      <c r="O361" s="55"/>
      <c r="P361" s="47"/>
    </row>
    <row r="362" spans="6:16">
      <c r="F362" s="45"/>
      <c r="P362" s="47"/>
    </row>
    <row r="363" spans="6:16" ht="15" customHeight="1" thickBot="1">
      <c r="F363" s="45"/>
      <c r="G363" s="70" t="s">
        <v>273</v>
      </c>
      <c r="H363" s="70"/>
      <c r="I363" s="70" t="s">
        <v>274</v>
      </c>
      <c r="J363" s="71" t="s">
        <v>66</v>
      </c>
      <c r="K363" s="71"/>
      <c r="L363" s="70"/>
      <c r="M363" s="70"/>
      <c r="N363" s="70"/>
      <c r="O363" s="70"/>
      <c r="P363" s="47"/>
    </row>
    <row r="364" spans="6:16">
      <c r="F364" s="45"/>
      <c r="G364" s="50"/>
      <c r="H364" s="52" t="s">
        <v>92</v>
      </c>
      <c r="I364" s="52" t="s">
        <v>277</v>
      </c>
      <c r="J364" s="52" t="s">
        <v>234</v>
      </c>
      <c r="K364" s="52" t="s">
        <v>235</v>
      </c>
      <c r="L364" s="52" t="s">
        <v>236</v>
      </c>
      <c r="M364" s="52" t="s">
        <v>278</v>
      </c>
      <c r="N364" s="52" t="s">
        <v>238</v>
      </c>
      <c r="O364" s="53" t="s">
        <v>239</v>
      </c>
      <c r="P364" s="47"/>
    </row>
    <row r="365" spans="6:16" ht="15" customHeight="1">
      <c r="F365" s="45"/>
      <c r="G365" s="43" t="s">
        <v>279</v>
      </c>
      <c r="H365">
        <v>2020</v>
      </c>
      <c r="I365" s="72" t="str">
        <f>IF(ISBLANK(J365),"",(J337-J365)/(J337-J338))</f>
        <v/>
      </c>
      <c r="J365" s="26"/>
      <c r="K365" s="26"/>
      <c r="L365" s="26"/>
      <c r="M365" s="26"/>
      <c r="N365" s="26"/>
      <c r="O365" s="57"/>
      <c r="P365" s="47"/>
    </row>
    <row r="366" spans="6:16">
      <c r="F366" s="45"/>
      <c r="G366" s="43" t="s">
        <v>279</v>
      </c>
      <c r="H366">
        <v>2030</v>
      </c>
      <c r="I366" s="72" t="str">
        <f>IF(ISBLANK(J366),"",(J337-J366)/(J337-J339))</f>
        <v/>
      </c>
      <c r="J366" s="26"/>
      <c r="K366" s="26"/>
      <c r="L366" s="26"/>
      <c r="M366" s="26"/>
      <c r="N366" s="26"/>
      <c r="O366" s="57"/>
      <c r="P366" s="47"/>
    </row>
    <row r="367" spans="6:16" ht="15" customHeight="1">
      <c r="F367" s="45"/>
      <c r="G367" s="43" t="s">
        <v>279</v>
      </c>
      <c r="H367">
        <v>2040</v>
      </c>
      <c r="I367" s="72" t="str">
        <f>IF(ISBLANK(J367),"",(J337-J367)/(J337-J340))</f>
        <v/>
      </c>
      <c r="J367" s="26"/>
      <c r="K367" s="26"/>
      <c r="L367" s="26"/>
      <c r="M367" s="26"/>
      <c r="N367" s="26"/>
      <c r="O367" s="57"/>
      <c r="P367" s="47"/>
    </row>
    <row r="368" spans="6:16">
      <c r="F368" s="45"/>
      <c r="G368" s="43" t="s">
        <v>279</v>
      </c>
      <c r="H368">
        <v>2050</v>
      </c>
      <c r="I368" s="72" t="str">
        <f>IF(ISBLANK(J368),"",(J337-J368)/(J337-J341))</f>
        <v/>
      </c>
      <c r="J368" s="26"/>
      <c r="K368" s="26"/>
      <c r="L368" s="26"/>
      <c r="M368" s="26"/>
      <c r="N368" s="26"/>
      <c r="O368" s="57"/>
      <c r="P368" s="47"/>
    </row>
    <row r="369" spans="6:16">
      <c r="F369" s="45"/>
      <c r="G369" s="43" t="s">
        <v>279</v>
      </c>
      <c r="H369">
        <v>2060</v>
      </c>
      <c r="I369" s="72">
        <f>IF(ISBLANK(J369),"",(J337-J369)/(J337-J342))</f>
        <v>-0.78637974833879143</v>
      </c>
      <c r="J369" s="29">
        <v>45</v>
      </c>
      <c r="K369" s="29" t="s">
        <v>10</v>
      </c>
      <c r="L369" s="29" t="s">
        <v>244</v>
      </c>
      <c r="M369" s="29" t="s">
        <v>343</v>
      </c>
      <c r="N369" s="29"/>
      <c r="O369" s="44" t="s">
        <v>245</v>
      </c>
      <c r="P369" s="47"/>
    </row>
    <row r="370" spans="6:16" ht="15" customHeight="1" thickBot="1">
      <c r="F370" s="45"/>
      <c r="G370" s="54" t="s">
        <v>279</v>
      </c>
      <c r="H370" s="66">
        <v>2100</v>
      </c>
      <c r="I370" s="73" t="str">
        <f>IF(ISBLANK(J370),"",(J337-J370)/(J337-J343))</f>
        <v/>
      </c>
      <c r="J370" s="67"/>
      <c r="K370" s="67"/>
      <c r="L370" s="67"/>
      <c r="M370" s="67"/>
      <c r="N370" s="67"/>
      <c r="O370" s="55"/>
      <c r="P370" s="47"/>
    </row>
    <row r="371" spans="6:16">
      <c r="F371" s="74"/>
      <c r="G371" s="75"/>
      <c r="H371" s="75"/>
      <c r="I371" s="75"/>
      <c r="J371" s="75"/>
      <c r="K371" s="75"/>
      <c r="L371" s="75"/>
      <c r="M371" s="75"/>
      <c r="N371" s="75"/>
      <c r="O371" s="75"/>
      <c r="P371" s="76"/>
    </row>
    <row r="372" spans="6:16" ht="15" customHeight="1" thickBot="1">
      <c r="F372" s="40"/>
      <c r="G372" s="41"/>
      <c r="H372" s="41"/>
      <c r="I372" s="41"/>
      <c r="J372" s="41"/>
      <c r="K372" s="41"/>
      <c r="L372" s="41"/>
      <c r="M372" s="41"/>
      <c r="N372" s="41"/>
      <c r="O372" s="41"/>
      <c r="P372" s="42"/>
    </row>
    <row r="373" spans="6:16" ht="15" customHeight="1" thickBot="1">
      <c r="F373" s="45"/>
      <c r="G373" s="36" t="s">
        <v>224</v>
      </c>
      <c r="H373" s="46" t="s">
        <v>77</v>
      </c>
      <c r="P373" s="47"/>
    </row>
    <row r="374" spans="6:16" ht="15" customHeight="1">
      <c r="F374" s="45"/>
      <c r="P374" s="47"/>
    </row>
    <row r="375" spans="6:16" ht="15" customHeight="1" thickBot="1">
      <c r="F375" s="45"/>
      <c r="G375" s="48" t="s">
        <v>231</v>
      </c>
      <c r="H375" s="48"/>
      <c r="I375" s="48"/>
      <c r="J375" s="48"/>
      <c r="K375" s="48"/>
      <c r="L375" s="48"/>
      <c r="M375" s="48"/>
      <c r="N375" s="48"/>
      <c r="O375" s="48"/>
      <c r="P375" s="47"/>
    </row>
    <row r="376" spans="6:16">
      <c r="F376" s="45"/>
      <c r="G376" s="50"/>
      <c r="H376" s="51"/>
      <c r="I376" s="52" t="s">
        <v>92</v>
      </c>
      <c r="J376" s="52" t="s">
        <v>234</v>
      </c>
      <c r="K376" s="52" t="s">
        <v>235</v>
      </c>
      <c r="L376" s="52" t="s">
        <v>236</v>
      </c>
      <c r="M376" s="52" t="s">
        <v>237</v>
      </c>
      <c r="N376" s="52" t="s">
        <v>238</v>
      </c>
      <c r="O376" s="53" t="s">
        <v>239</v>
      </c>
      <c r="P376" s="47"/>
    </row>
    <row r="377" spans="6:16" ht="15" customHeight="1">
      <c r="F377" s="45"/>
      <c r="G377" s="43" t="s">
        <v>243</v>
      </c>
      <c r="I377">
        <v>2014</v>
      </c>
      <c r="J377" s="26">
        <v>36.289345325661223</v>
      </c>
      <c r="K377" s="26" t="s">
        <v>10</v>
      </c>
      <c r="L377" s="56" t="s">
        <v>244</v>
      </c>
      <c r="M377" s="26"/>
      <c r="N377" s="26"/>
      <c r="O377" s="57" t="s">
        <v>245</v>
      </c>
      <c r="P377" s="47"/>
    </row>
    <row r="378" spans="6:16">
      <c r="F378" s="45"/>
      <c r="G378" s="43" t="s">
        <v>243</v>
      </c>
      <c r="I378">
        <v>2015</v>
      </c>
      <c r="J378" s="29">
        <v>36.289345325661223</v>
      </c>
      <c r="K378" s="29" t="s">
        <v>10</v>
      </c>
      <c r="L378" s="60" t="s">
        <v>244</v>
      </c>
      <c r="M378" s="29"/>
      <c r="N378" s="29"/>
      <c r="O378" s="44" t="s">
        <v>245</v>
      </c>
      <c r="P378" s="47"/>
    </row>
    <row r="379" spans="6:16">
      <c r="F379" s="45"/>
      <c r="G379" s="43" t="s">
        <v>252</v>
      </c>
      <c r="I379">
        <v>2020</v>
      </c>
      <c r="J379" s="26"/>
      <c r="K379" s="26"/>
      <c r="L379" s="26"/>
      <c r="M379" s="26"/>
      <c r="N379" s="26"/>
      <c r="O379" s="57"/>
      <c r="P379" s="47"/>
    </row>
    <row r="380" spans="6:16">
      <c r="F380" s="45"/>
      <c r="G380" s="43" t="s">
        <v>252</v>
      </c>
      <c r="I380">
        <v>2030</v>
      </c>
      <c r="J380" s="26"/>
      <c r="K380" s="26"/>
      <c r="L380" s="26"/>
      <c r="M380" s="26"/>
      <c r="N380" s="26"/>
      <c r="O380" s="57"/>
      <c r="P380" s="47"/>
    </row>
    <row r="381" spans="6:16">
      <c r="F381" s="45"/>
      <c r="G381" s="43" t="s">
        <v>252</v>
      </c>
      <c r="I381">
        <v>2040</v>
      </c>
      <c r="J381" s="26"/>
      <c r="K381" s="26"/>
      <c r="L381" s="26"/>
      <c r="M381" s="26"/>
      <c r="N381" s="26"/>
      <c r="O381" s="57"/>
      <c r="P381" s="47"/>
    </row>
    <row r="382" spans="6:16">
      <c r="F382" s="45"/>
      <c r="G382" s="43" t="s">
        <v>252</v>
      </c>
      <c r="I382">
        <v>2050</v>
      </c>
      <c r="J382" s="26"/>
      <c r="K382" s="26"/>
      <c r="L382" s="26"/>
      <c r="M382" s="26"/>
      <c r="N382" s="26"/>
      <c r="O382" s="57"/>
      <c r="P382" s="47"/>
    </row>
    <row r="383" spans="6:16">
      <c r="F383" s="45"/>
      <c r="G383" s="43" t="s">
        <v>252</v>
      </c>
      <c r="I383">
        <v>2060</v>
      </c>
      <c r="J383" s="26"/>
      <c r="K383" s="26"/>
      <c r="L383" s="26"/>
      <c r="M383" s="26"/>
      <c r="N383" s="26"/>
      <c r="O383" s="57"/>
      <c r="P383" s="47"/>
    </row>
    <row r="384" spans="6:16" ht="15" customHeight="1" thickBot="1">
      <c r="F384" s="45"/>
      <c r="G384" s="54" t="s">
        <v>252</v>
      </c>
      <c r="H384" s="66"/>
      <c r="I384" s="66">
        <v>2100</v>
      </c>
      <c r="J384" s="67"/>
      <c r="K384" s="67"/>
      <c r="L384" s="67"/>
      <c r="M384" s="67"/>
      <c r="N384" s="67"/>
      <c r="O384" s="55"/>
      <c r="P384" s="47"/>
    </row>
    <row r="385" spans="6:16">
      <c r="F385" s="45"/>
      <c r="P385" s="47"/>
    </row>
    <row r="386" spans="6:16" ht="15" customHeight="1" thickBot="1">
      <c r="F386" s="45"/>
      <c r="G386" s="70" t="s">
        <v>273</v>
      </c>
      <c r="H386" s="70"/>
      <c r="I386" s="70" t="s">
        <v>274</v>
      </c>
      <c r="J386" s="71" t="s">
        <v>64</v>
      </c>
      <c r="K386" s="71"/>
      <c r="L386" s="70"/>
      <c r="M386" s="70"/>
      <c r="N386" s="70"/>
      <c r="O386" s="70"/>
      <c r="P386" s="47"/>
    </row>
    <row r="387" spans="6:16">
      <c r="F387" s="45"/>
      <c r="G387" s="50"/>
      <c r="H387" s="52" t="s">
        <v>92</v>
      </c>
      <c r="I387" s="52" t="s">
        <v>277</v>
      </c>
      <c r="J387" s="52" t="s">
        <v>234</v>
      </c>
      <c r="K387" s="52" t="s">
        <v>235</v>
      </c>
      <c r="L387" s="52" t="s">
        <v>236</v>
      </c>
      <c r="M387" s="52" t="s">
        <v>278</v>
      </c>
      <c r="N387" s="52" t="s">
        <v>238</v>
      </c>
      <c r="O387" s="53" t="s">
        <v>239</v>
      </c>
      <c r="P387" s="47"/>
    </row>
    <row r="388" spans="6:16">
      <c r="F388" s="45"/>
      <c r="G388" s="43" t="s">
        <v>279</v>
      </c>
      <c r="H388">
        <v>2020</v>
      </c>
      <c r="I388" s="72">
        <f>IF(ISBLANK(J388),"",(J378-J388)/(J378-J379))</f>
        <v>0</v>
      </c>
      <c r="J388" s="26">
        <f>J378</f>
        <v>36.289345325661223</v>
      </c>
      <c r="K388" s="26"/>
      <c r="L388" s="26"/>
      <c r="M388" s="26" t="s">
        <v>280</v>
      </c>
      <c r="N388" s="26" t="s">
        <v>281</v>
      </c>
      <c r="O388" s="57" t="s">
        <v>282</v>
      </c>
      <c r="P388" s="47"/>
    </row>
    <row r="389" spans="6:16">
      <c r="F389" s="45"/>
      <c r="G389" s="43" t="s">
        <v>279</v>
      </c>
      <c r="H389">
        <v>2030</v>
      </c>
      <c r="I389" s="72">
        <f>IF(ISBLANK(J389),"",(J378-J389)/(J378-J380))</f>
        <v>3.5529583520744604E-2</v>
      </c>
      <c r="J389" s="26">
        <v>35</v>
      </c>
      <c r="K389" s="26"/>
      <c r="L389" s="26"/>
      <c r="M389" s="26" t="s">
        <v>285</v>
      </c>
      <c r="N389" s="26" t="s">
        <v>281</v>
      </c>
      <c r="O389" s="57" t="s">
        <v>282</v>
      </c>
      <c r="P389" s="47"/>
    </row>
    <row r="390" spans="6:16">
      <c r="F390" s="45"/>
      <c r="G390" s="43" t="s">
        <v>279</v>
      </c>
      <c r="H390">
        <v>2040</v>
      </c>
      <c r="I390" s="72">
        <f>IF(ISBLANK(J390),"",(J378-J390)/(J378-J381))</f>
        <v>0.11819847636182364</v>
      </c>
      <c r="J390" s="26">
        <v>32</v>
      </c>
      <c r="K390" s="26"/>
      <c r="L390" s="26"/>
      <c r="M390" s="26" t="s">
        <v>287</v>
      </c>
      <c r="N390" s="26" t="s">
        <v>281</v>
      </c>
      <c r="O390" s="57" t="s">
        <v>282</v>
      </c>
      <c r="P390" s="47"/>
    </row>
    <row r="391" spans="6:16" ht="15" customHeight="1">
      <c r="F391" s="45"/>
      <c r="G391" s="43" t="s">
        <v>279</v>
      </c>
      <c r="H391">
        <v>2050</v>
      </c>
      <c r="I391" s="72">
        <f>IF(ISBLANK(J391),"",(J378-J391)/(J378-J382))</f>
        <v>0.15953292278236317</v>
      </c>
      <c r="J391" s="26">
        <v>30.5</v>
      </c>
      <c r="K391" s="26" t="s">
        <v>10</v>
      </c>
      <c r="L391" s="26" t="s">
        <v>333</v>
      </c>
      <c r="M391" s="26"/>
      <c r="N391" s="26"/>
      <c r="O391" s="57" t="s">
        <v>245</v>
      </c>
      <c r="P391" s="47"/>
    </row>
    <row r="392" spans="6:16">
      <c r="F392" s="45"/>
      <c r="G392" s="43" t="s">
        <v>279</v>
      </c>
      <c r="H392">
        <v>2060</v>
      </c>
      <c r="I392" s="72">
        <f>IF(ISBLANK(J392),"",(J378-J392)/(J378-J383))</f>
        <v>0.17331107158920966</v>
      </c>
      <c r="J392" s="29">
        <v>30</v>
      </c>
      <c r="K392" s="29"/>
      <c r="L392" s="29"/>
      <c r="M392" s="29" t="s">
        <v>293</v>
      </c>
      <c r="N392" s="29"/>
      <c r="O392" s="44" t="s">
        <v>282</v>
      </c>
      <c r="P392" s="47"/>
    </row>
    <row r="393" spans="6:16" ht="15" customHeight="1" thickBot="1">
      <c r="F393" s="45"/>
      <c r="G393" s="54" t="s">
        <v>279</v>
      </c>
      <c r="H393" s="66">
        <v>2100</v>
      </c>
      <c r="I393" s="73" t="str">
        <f>IF(ISBLANK(J393),"",(J378-J393)/(J378-J384))</f>
        <v/>
      </c>
      <c r="J393" s="67"/>
      <c r="K393" s="67"/>
      <c r="L393" s="67"/>
      <c r="M393" s="67"/>
      <c r="N393" s="67"/>
      <c r="O393" s="55"/>
      <c r="P393" s="47"/>
    </row>
    <row r="394" spans="6:16">
      <c r="F394" s="45"/>
      <c r="P394" s="47"/>
    </row>
    <row r="395" spans="6:16" ht="15" customHeight="1" thickBot="1">
      <c r="F395" s="45"/>
      <c r="G395" s="70" t="s">
        <v>273</v>
      </c>
      <c r="H395" s="70"/>
      <c r="I395" s="70" t="s">
        <v>274</v>
      </c>
      <c r="J395" s="71" t="s">
        <v>65</v>
      </c>
      <c r="K395" s="71"/>
      <c r="L395" s="70"/>
      <c r="M395" s="70"/>
      <c r="N395" s="70"/>
      <c r="O395" s="70"/>
      <c r="P395" s="47"/>
    </row>
    <row r="396" spans="6:16">
      <c r="F396" s="45"/>
      <c r="G396" s="50"/>
      <c r="H396" s="52" t="s">
        <v>92</v>
      </c>
      <c r="I396" s="52" t="s">
        <v>277</v>
      </c>
      <c r="J396" s="52" t="s">
        <v>234</v>
      </c>
      <c r="K396" s="52" t="s">
        <v>235</v>
      </c>
      <c r="L396" s="52" t="s">
        <v>236</v>
      </c>
      <c r="M396" s="52" t="s">
        <v>278</v>
      </c>
      <c r="N396" s="52" t="s">
        <v>238</v>
      </c>
      <c r="O396" s="53" t="s">
        <v>239</v>
      </c>
      <c r="P396" s="47"/>
    </row>
    <row r="397" spans="6:16">
      <c r="F397" s="45"/>
      <c r="G397" s="43" t="s">
        <v>279</v>
      </c>
      <c r="H397">
        <v>2020</v>
      </c>
      <c r="I397" s="72" t="str">
        <f>IF(ISBLANK(J397),"",(J378-J397)/(J378-J379))</f>
        <v/>
      </c>
      <c r="J397" s="26"/>
      <c r="K397" s="26"/>
      <c r="L397" s="26"/>
      <c r="M397" s="26"/>
      <c r="N397" s="26"/>
      <c r="O397" s="57"/>
      <c r="P397" s="47"/>
    </row>
    <row r="398" spans="6:16" ht="15" customHeight="1">
      <c r="F398" s="45"/>
      <c r="G398" s="43" t="s">
        <v>279</v>
      </c>
      <c r="H398">
        <v>2030</v>
      </c>
      <c r="I398" s="72" t="str">
        <f>IF(ISBLANK(J398),"",(J378-J398)/(J378-J380))</f>
        <v/>
      </c>
      <c r="J398" s="26"/>
      <c r="K398" s="26"/>
      <c r="L398" s="26"/>
      <c r="M398" s="26"/>
      <c r="N398" s="26"/>
      <c r="O398" s="57"/>
      <c r="P398" s="47"/>
    </row>
    <row r="399" spans="6:16">
      <c r="F399" s="45"/>
      <c r="G399" s="43" t="s">
        <v>279</v>
      </c>
      <c r="H399">
        <v>2040</v>
      </c>
      <c r="I399" s="72" t="str">
        <f>IF(ISBLANK(J399),"",(J378-J399)/(J378-J381))</f>
        <v/>
      </c>
      <c r="J399" s="26"/>
      <c r="K399" s="26"/>
      <c r="L399" s="26"/>
      <c r="M399" s="26"/>
      <c r="N399" s="26"/>
      <c r="O399" s="57"/>
      <c r="P399" s="47"/>
    </row>
    <row r="400" spans="6:16" ht="15" customHeight="1">
      <c r="F400" s="45"/>
      <c r="G400" s="43" t="s">
        <v>279</v>
      </c>
      <c r="H400">
        <v>2050</v>
      </c>
      <c r="I400" s="72" t="str">
        <f>IF(ISBLANK(J400),"",(J378-J400)/(J378-J382))</f>
        <v/>
      </c>
      <c r="J400" s="26"/>
      <c r="K400" s="26" t="s">
        <v>10</v>
      </c>
      <c r="L400" s="26" t="s">
        <v>244</v>
      </c>
      <c r="M400" s="26" t="s">
        <v>309</v>
      </c>
      <c r="N400" s="26"/>
      <c r="O400" s="57" t="s">
        <v>245</v>
      </c>
      <c r="P400" s="47"/>
    </row>
    <row r="401" spans="6:16">
      <c r="F401" s="45"/>
      <c r="G401" s="43" t="s">
        <v>279</v>
      </c>
      <c r="H401">
        <v>2060</v>
      </c>
      <c r="I401" s="72">
        <f>IF(ISBLANK(J401),"",(J378-J401)/(J378-J383))</f>
        <v>-4.713930932033443E-2</v>
      </c>
      <c r="J401" s="29">
        <v>38</v>
      </c>
      <c r="K401" s="29"/>
      <c r="L401" s="29"/>
      <c r="M401" s="29">
        <f>(J400-J378)/(H400-I378)</f>
        <v>-1.0368384378760349</v>
      </c>
      <c r="N401" s="29" t="s">
        <v>342</v>
      </c>
      <c r="O401" s="44" t="s">
        <v>282</v>
      </c>
      <c r="P401" s="47"/>
    </row>
    <row r="402" spans="6:16" ht="15" customHeight="1" thickBot="1">
      <c r="F402" s="45"/>
      <c r="G402" s="54" t="s">
        <v>279</v>
      </c>
      <c r="H402" s="66">
        <v>2100</v>
      </c>
      <c r="I402" s="73" t="str">
        <f>IF(ISBLANK(J402),"",(J378-J402)/(J378-J384))</f>
        <v/>
      </c>
      <c r="J402" s="67"/>
      <c r="K402" s="67"/>
      <c r="L402" s="67"/>
      <c r="M402" s="67"/>
      <c r="N402" s="67"/>
      <c r="O402" s="55"/>
      <c r="P402" s="47"/>
    </row>
    <row r="403" spans="6:16">
      <c r="F403" s="45"/>
      <c r="P403" s="47"/>
    </row>
    <row r="404" spans="6:16" ht="15" customHeight="1" thickBot="1">
      <c r="F404" s="45"/>
      <c r="G404" s="70" t="s">
        <v>273</v>
      </c>
      <c r="H404" s="70"/>
      <c r="I404" s="70" t="s">
        <v>274</v>
      </c>
      <c r="J404" s="71" t="s">
        <v>66</v>
      </c>
      <c r="K404" s="71"/>
      <c r="L404" s="70"/>
      <c r="M404" s="70"/>
      <c r="N404" s="70"/>
      <c r="O404" s="70"/>
      <c r="P404" s="47"/>
    </row>
    <row r="405" spans="6:16" ht="15" customHeight="1">
      <c r="F405" s="45"/>
      <c r="G405" s="50"/>
      <c r="H405" s="52" t="s">
        <v>92</v>
      </c>
      <c r="I405" s="52" t="s">
        <v>277</v>
      </c>
      <c r="J405" s="52" t="s">
        <v>234</v>
      </c>
      <c r="K405" s="52" t="s">
        <v>235</v>
      </c>
      <c r="L405" s="52" t="s">
        <v>236</v>
      </c>
      <c r="M405" s="52" t="s">
        <v>278</v>
      </c>
      <c r="N405" s="52" t="s">
        <v>238</v>
      </c>
      <c r="O405" s="53" t="s">
        <v>239</v>
      </c>
      <c r="P405" s="47"/>
    </row>
    <row r="406" spans="6:16" ht="15" customHeight="1">
      <c r="F406" s="45"/>
      <c r="G406" s="43" t="s">
        <v>279</v>
      </c>
      <c r="H406">
        <v>2020</v>
      </c>
      <c r="I406" s="72" t="str">
        <f>IF(ISBLANK(J406),"",(J378-J406)/(J378-J379))</f>
        <v/>
      </c>
      <c r="J406" s="26"/>
      <c r="K406" s="26"/>
      <c r="L406" s="26"/>
      <c r="M406" s="26"/>
      <c r="N406" s="26"/>
      <c r="O406" s="57"/>
      <c r="P406" s="47"/>
    </row>
    <row r="407" spans="6:16" ht="15" customHeight="1">
      <c r="F407" s="45"/>
      <c r="G407" s="43" t="s">
        <v>279</v>
      </c>
      <c r="H407">
        <v>2030</v>
      </c>
      <c r="I407" s="72" t="str">
        <f>IF(ISBLANK(J407),"",(J378-J407)/(J378-J380))</f>
        <v/>
      </c>
      <c r="J407" s="26"/>
      <c r="K407" s="26"/>
      <c r="L407" s="26"/>
      <c r="M407" s="26"/>
      <c r="N407" s="26"/>
      <c r="O407" s="57"/>
      <c r="P407" s="47"/>
    </row>
    <row r="408" spans="6:16" ht="15" customHeight="1">
      <c r="F408" s="45"/>
      <c r="G408" s="43" t="s">
        <v>279</v>
      </c>
      <c r="H408">
        <v>2040</v>
      </c>
      <c r="I408" s="72" t="str">
        <f>IF(ISBLANK(J408),"",(J378-J408)/(J378-J381))</f>
        <v/>
      </c>
      <c r="J408" s="26"/>
      <c r="K408" s="26"/>
      <c r="L408" s="26"/>
      <c r="M408" s="26"/>
      <c r="N408" s="26"/>
      <c r="O408" s="57"/>
      <c r="P408" s="47"/>
    </row>
    <row r="409" spans="6:16">
      <c r="F409" s="45"/>
      <c r="G409" s="43" t="s">
        <v>279</v>
      </c>
      <c r="H409">
        <v>2050</v>
      </c>
      <c r="I409" s="72" t="str">
        <f>IF(ISBLANK(J409),"",(J378-J409)/(J378-J382))</f>
        <v/>
      </c>
      <c r="J409" s="26"/>
      <c r="K409" s="26" t="s">
        <v>10</v>
      </c>
      <c r="L409" s="26" t="s">
        <v>244</v>
      </c>
      <c r="M409" s="26" t="s">
        <v>343</v>
      </c>
      <c r="N409" s="26"/>
      <c r="O409" s="57" t="s">
        <v>245</v>
      </c>
      <c r="P409" s="47"/>
    </row>
    <row r="410" spans="6:16" ht="15" customHeight="1">
      <c r="F410" s="45"/>
      <c r="G410" s="43" t="s">
        <v>279</v>
      </c>
      <c r="H410">
        <v>2060</v>
      </c>
      <c r="I410" s="72">
        <f>IF(ISBLANK(J410),"",(J378-J410)/(J378-J383))</f>
        <v>-0.2400333926161855</v>
      </c>
      <c r="J410" s="29">
        <v>45</v>
      </c>
      <c r="K410" s="29"/>
      <c r="L410" s="29"/>
      <c r="M410" s="29">
        <f>(J409-J378)/(H409-I378)</f>
        <v>-1.0368384378760349</v>
      </c>
      <c r="N410" s="29" t="s">
        <v>342</v>
      </c>
      <c r="O410" s="44" t="s">
        <v>282</v>
      </c>
      <c r="P410" s="47"/>
    </row>
    <row r="411" spans="6:16" ht="15" customHeight="1" thickBot="1">
      <c r="F411" s="45"/>
      <c r="G411" s="54" t="s">
        <v>279</v>
      </c>
      <c r="H411" s="66">
        <v>2100</v>
      </c>
      <c r="I411" s="73" t="str">
        <f>IF(ISBLANK(J411),"",(J378-J411)/(J378-J384))</f>
        <v/>
      </c>
      <c r="J411" s="67"/>
      <c r="K411" s="67"/>
      <c r="L411" s="67"/>
      <c r="M411" s="67"/>
      <c r="N411" s="67"/>
      <c r="O411" s="55"/>
      <c r="P411" s="47"/>
    </row>
    <row r="412" spans="6:16">
      <c r="F412" s="74"/>
      <c r="G412" s="75"/>
      <c r="H412" s="75"/>
      <c r="I412" s="75"/>
      <c r="J412" s="75"/>
      <c r="K412" s="75"/>
      <c r="L412" s="75"/>
      <c r="M412" s="75"/>
      <c r="N412" s="75"/>
      <c r="O412" s="75"/>
      <c r="P412" s="76"/>
    </row>
    <row r="413" spans="6:16" ht="15" customHeight="1" thickBot="1">
      <c r="F413" s="40"/>
      <c r="G413" s="41"/>
      <c r="H413" s="41"/>
      <c r="I413" s="41"/>
      <c r="J413" s="41"/>
      <c r="K413" s="41"/>
      <c r="L413" s="41"/>
      <c r="M413" s="41"/>
      <c r="N413" s="41"/>
      <c r="O413" s="41"/>
      <c r="P413" s="42"/>
    </row>
    <row r="414" spans="6:16" ht="15" customHeight="1" thickBot="1">
      <c r="F414" s="45"/>
      <c r="G414" s="36" t="s">
        <v>224</v>
      </c>
      <c r="H414" s="46" t="s">
        <v>78</v>
      </c>
      <c r="P414" s="47"/>
    </row>
    <row r="415" spans="6:16">
      <c r="F415" s="45"/>
      <c r="P415" s="47"/>
    </row>
    <row r="416" spans="6:16" ht="15" customHeight="1" thickBot="1">
      <c r="F416" s="45"/>
      <c r="G416" s="48" t="s">
        <v>231</v>
      </c>
      <c r="H416" s="48"/>
      <c r="I416" s="48"/>
      <c r="J416" s="48"/>
      <c r="K416" s="48"/>
      <c r="L416" s="48"/>
      <c r="M416" s="48"/>
      <c r="N416" s="48"/>
      <c r="O416" s="48"/>
      <c r="P416" s="47"/>
    </row>
    <row r="417" spans="6:16">
      <c r="F417" s="45"/>
      <c r="G417" s="50"/>
      <c r="H417" s="51"/>
      <c r="I417" s="52" t="s">
        <v>92</v>
      </c>
      <c r="J417" s="52" t="s">
        <v>234</v>
      </c>
      <c r="K417" s="52" t="s">
        <v>235</v>
      </c>
      <c r="L417" s="52" t="s">
        <v>236</v>
      </c>
      <c r="M417" s="52" t="s">
        <v>237</v>
      </c>
      <c r="N417" s="52" t="s">
        <v>238</v>
      </c>
      <c r="O417" s="53" t="s">
        <v>239</v>
      </c>
      <c r="P417" s="47"/>
    </row>
    <row r="418" spans="6:16">
      <c r="F418" s="45"/>
      <c r="G418" s="43" t="s">
        <v>243</v>
      </c>
      <c r="I418">
        <v>2014</v>
      </c>
      <c r="J418" s="26">
        <v>40.836867744713373</v>
      </c>
      <c r="K418" s="26" t="s">
        <v>10</v>
      </c>
      <c r="L418" s="56" t="s">
        <v>244</v>
      </c>
      <c r="M418" s="26"/>
      <c r="N418" s="26"/>
      <c r="O418" s="57" t="s">
        <v>245</v>
      </c>
      <c r="P418" s="47"/>
    </row>
    <row r="419" spans="6:16">
      <c r="F419" s="45"/>
      <c r="G419" s="43" t="s">
        <v>243</v>
      </c>
      <c r="I419">
        <v>2015</v>
      </c>
      <c r="J419" s="29">
        <v>40.836867744713373</v>
      </c>
      <c r="K419" s="29" t="s">
        <v>10</v>
      </c>
      <c r="L419" s="60" t="s">
        <v>244</v>
      </c>
      <c r="M419" s="29"/>
      <c r="N419" s="29"/>
      <c r="O419" s="44" t="s">
        <v>245</v>
      </c>
      <c r="P419" s="47"/>
    </row>
    <row r="420" spans="6:16" ht="15" customHeight="1">
      <c r="F420" s="45"/>
      <c r="G420" s="43" t="s">
        <v>252</v>
      </c>
      <c r="I420">
        <v>2020</v>
      </c>
      <c r="J420" s="26"/>
      <c r="K420" s="26"/>
      <c r="L420" s="26"/>
      <c r="M420" s="26"/>
      <c r="N420" s="26"/>
      <c r="O420" s="57"/>
      <c r="P420" s="47"/>
    </row>
    <row r="421" spans="6:16">
      <c r="F421" s="45"/>
      <c r="G421" s="43" t="s">
        <v>252</v>
      </c>
      <c r="I421">
        <v>2030</v>
      </c>
      <c r="J421" s="26"/>
      <c r="K421" s="26"/>
      <c r="L421" s="26"/>
      <c r="M421" s="26"/>
      <c r="N421" s="26"/>
      <c r="O421" s="57"/>
      <c r="P421" s="47"/>
    </row>
    <row r="422" spans="6:16" ht="15" customHeight="1">
      <c r="F422" s="45"/>
      <c r="G422" s="43" t="s">
        <v>252</v>
      </c>
      <c r="I422">
        <v>2040</v>
      </c>
      <c r="J422" s="26"/>
      <c r="K422" s="26"/>
      <c r="L422" s="26"/>
      <c r="M422" s="26"/>
      <c r="N422" s="26"/>
      <c r="O422" s="57"/>
      <c r="P422" s="47"/>
    </row>
    <row r="423" spans="6:16">
      <c r="F423" s="45"/>
      <c r="G423" s="43" t="s">
        <v>252</v>
      </c>
      <c r="I423">
        <v>2050</v>
      </c>
      <c r="J423" s="26"/>
      <c r="K423" s="26"/>
      <c r="L423" s="26"/>
      <c r="M423" s="26"/>
      <c r="N423" s="26"/>
      <c r="O423" s="57"/>
      <c r="P423" s="47"/>
    </row>
    <row r="424" spans="6:16">
      <c r="F424" s="45"/>
      <c r="G424" s="43" t="s">
        <v>252</v>
      </c>
      <c r="I424">
        <v>2060</v>
      </c>
      <c r="J424" s="26"/>
      <c r="K424" s="26"/>
      <c r="L424" s="26"/>
      <c r="M424" s="26"/>
      <c r="N424" s="26"/>
      <c r="O424" s="57"/>
      <c r="P424" s="47"/>
    </row>
    <row r="425" spans="6:16" ht="15" customHeight="1" thickBot="1">
      <c r="F425" s="45"/>
      <c r="G425" s="54" t="s">
        <v>252</v>
      </c>
      <c r="H425" s="66"/>
      <c r="I425" s="66">
        <v>2100</v>
      </c>
      <c r="J425" s="67"/>
      <c r="K425" s="67"/>
      <c r="L425" s="67"/>
      <c r="M425" s="67"/>
      <c r="N425" s="67"/>
      <c r="O425" s="55"/>
      <c r="P425" s="47"/>
    </row>
    <row r="426" spans="6:16">
      <c r="F426" s="45"/>
      <c r="P426" s="47"/>
    </row>
    <row r="427" spans="6:16" ht="15" customHeight="1" thickBot="1">
      <c r="F427" s="45"/>
      <c r="G427" s="70" t="s">
        <v>273</v>
      </c>
      <c r="H427" s="70"/>
      <c r="I427" s="70" t="s">
        <v>274</v>
      </c>
      <c r="J427" s="71" t="s">
        <v>64</v>
      </c>
      <c r="K427" s="71"/>
      <c r="L427" s="70"/>
      <c r="M427" s="70"/>
      <c r="N427" s="70"/>
      <c r="O427" s="70"/>
      <c r="P427" s="47"/>
    </row>
    <row r="428" spans="6:16">
      <c r="F428" s="45"/>
      <c r="G428" s="50"/>
      <c r="H428" s="52" t="s">
        <v>92</v>
      </c>
      <c r="I428" s="52" t="s">
        <v>277</v>
      </c>
      <c r="J428" s="52" t="s">
        <v>234</v>
      </c>
      <c r="K428" s="52" t="s">
        <v>235</v>
      </c>
      <c r="L428" s="52" t="s">
        <v>236</v>
      </c>
      <c r="M428" s="52" t="s">
        <v>278</v>
      </c>
      <c r="N428" s="52" t="s">
        <v>238</v>
      </c>
      <c r="O428" s="53" t="s">
        <v>239</v>
      </c>
      <c r="P428" s="47"/>
    </row>
    <row r="429" spans="6:16" ht="15" customHeight="1">
      <c r="F429" s="45"/>
      <c r="G429" s="43" t="s">
        <v>279</v>
      </c>
      <c r="H429">
        <v>2020</v>
      </c>
      <c r="I429" s="72">
        <f>IF(ISBLANK(J429),"",(J419-J429)/(J419-J420))</f>
        <v>0</v>
      </c>
      <c r="J429" s="26">
        <f>J419</f>
        <v>40.836867744713373</v>
      </c>
      <c r="K429" s="26"/>
      <c r="L429" s="26"/>
      <c r="M429" s="26" t="s">
        <v>280</v>
      </c>
      <c r="N429" s="26" t="s">
        <v>281</v>
      </c>
      <c r="O429" s="57" t="s">
        <v>282</v>
      </c>
      <c r="P429" s="47"/>
    </row>
    <row r="430" spans="6:16">
      <c r="F430" s="45"/>
      <c r="G430" s="43" t="s">
        <v>279</v>
      </c>
      <c r="H430">
        <v>2030</v>
      </c>
      <c r="I430" s="72">
        <f>IF(ISBLANK(J430),"",(J419-J430)/(J419-J421))</f>
        <v>4.4980622808691521E-2</v>
      </c>
      <c r="J430" s="26">
        <v>39</v>
      </c>
      <c r="K430" s="26"/>
      <c r="L430" s="26"/>
      <c r="M430" s="26" t="s">
        <v>285</v>
      </c>
      <c r="N430" s="26" t="s">
        <v>281</v>
      </c>
      <c r="O430" s="57" t="s">
        <v>282</v>
      </c>
      <c r="P430" s="47"/>
    </row>
    <row r="431" spans="6:16">
      <c r="F431" s="45"/>
      <c r="G431" s="43" t="s">
        <v>279</v>
      </c>
      <c r="H431">
        <v>2040</v>
      </c>
      <c r="I431" s="72">
        <f>IF(ISBLANK(J431),"",(J419-J431)/(J419-J422))</f>
        <v>0.16741900449988492</v>
      </c>
      <c r="J431" s="26">
        <v>34</v>
      </c>
      <c r="K431" s="26"/>
      <c r="L431" s="26"/>
      <c r="M431" s="26" t="s">
        <v>287</v>
      </c>
      <c r="N431" s="26" t="s">
        <v>281</v>
      </c>
      <c r="O431" s="57" t="s">
        <v>282</v>
      </c>
      <c r="P431" s="47"/>
    </row>
    <row r="432" spans="6:16">
      <c r="F432" s="45"/>
      <c r="G432" s="43" t="s">
        <v>279</v>
      </c>
      <c r="H432">
        <v>2050</v>
      </c>
      <c r="I432" s="72">
        <f>IF(ISBLANK(J432),"",(J419-J432)/(J419-J423))</f>
        <v>0.21639435717636227</v>
      </c>
      <c r="J432" s="26">
        <v>32</v>
      </c>
      <c r="K432" s="26" t="s">
        <v>10</v>
      </c>
      <c r="L432" s="26" t="s">
        <v>333</v>
      </c>
      <c r="M432" s="26"/>
      <c r="N432" s="26"/>
      <c r="O432" s="57" t="s">
        <v>245</v>
      </c>
      <c r="P432" s="47"/>
    </row>
    <row r="433" spans="6:16">
      <c r="F433" s="45"/>
      <c r="G433" s="43" t="s">
        <v>279</v>
      </c>
      <c r="H433">
        <v>2060</v>
      </c>
      <c r="I433" s="72">
        <f>IF(ISBLANK(J433),"",(J419-J433)/(J419-J424))</f>
        <v>0.26536970985283964</v>
      </c>
      <c r="J433" s="29">
        <v>30</v>
      </c>
      <c r="K433" s="29"/>
      <c r="L433" s="29"/>
      <c r="M433" s="29" t="s">
        <v>293</v>
      </c>
      <c r="N433" s="29"/>
      <c r="O433" s="44" t="s">
        <v>282</v>
      </c>
      <c r="P433" s="47"/>
    </row>
    <row r="434" spans="6:16" ht="15" customHeight="1" thickBot="1">
      <c r="F434" s="45"/>
      <c r="G434" s="54" t="s">
        <v>279</v>
      </c>
      <c r="H434" s="66">
        <v>2100</v>
      </c>
      <c r="I434" s="73" t="str">
        <f>IF(ISBLANK(J434),"",(J419-J434)/(J419-J425))</f>
        <v/>
      </c>
      <c r="J434" s="67"/>
      <c r="K434" s="67"/>
      <c r="L434" s="67"/>
      <c r="M434" s="67"/>
      <c r="N434" s="67"/>
      <c r="O434" s="55"/>
      <c r="P434" s="47"/>
    </row>
    <row r="435" spans="6:16">
      <c r="F435" s="45"/>
      <c r="P435" s="47"/>
    </row>
    <row r="436" spans="6:16" ht="15" customHeight="1" thickBot="1">
      <c r="F436" s="45"/>
      <c r="G436" s="70" t="s">
        <v>273</v>
      </c>
      <c r="H436" s="70"/>
      <c r="I436" s="70" t="s">
        <v>274</v>
      </c>
      <c r="J436" s="71" t="s">
        <v>65</v>
      </c>
      <c r="K436" s="71"/>
      <c r="L436" s="70"/>
      <c r="M436" s="70"/>
      <c r="N436" s="70"/>
      <c r="O436" s="70"/>
      <c r="P436" s="47"/>
    </row>
    <row r="437" spans="6:16">
      <c r="F437" s="45"/>
      <c r="G437" s="50"/>
      <c r="H437" s="52" t="s">
        <v>92</v>
      </c>
      <c r="I437" s="52" t="s">
        <v>277</v>
      </c>
      <c r="J437" s="52" t="s">
        <v>234</v>
      </c>
      <c r="K437" s="52" t="s">
        <v>235</v>
      </c>
      <c r="L437" s="52" t="s">
        <v>236</v>
      </c>
      <c r="M437" s="52" t="s">
        <v>278</v>
      </c>
      <c r="N437" s="52" t="s">
        <v>238</v>
      </c>
      <c r="O437" s="53" t="s">
        <v>239</v>
      </c>
      <c r="P437" s="47"/>
    </row>
    <row r="438" spans="6:16">
      <c r="F438" s="45"/>
      <c r="G438" s="43" t="s">
        <v>279</v>
      </c>
      <c r="H438">
        <v>2020</v>
      </c>
      <c r="I438" s="72" t="str">
        <f>IF(ISBLANK(J438),"",(J419-J438)/(J419-J420))</f>
        <v/>
      </c>
      <c r="J438" s="26"/>
      <c r="K438" s="26"/>
      <c r="L438" s="26"/>
      <c r="M438" s="26"/>
      <c r="N438" s="26"/>
      <c r="O438" s="57"/>
      <c r="P438" s="47"/>
    </row>
    <row r="439" spans="6:16">
      <c r="F439" s="45"/>
      <c r="G439" s="43" t="s">
        <v>279</v>
      </c>
      <c r="H439">
        <v>2030</v>
      </c>
      <c r="I439" s="72" t="str">
        <f>IF(ISBLANK(J439),"",(J419-J439)/(J419-J421))</f>
        <v/>
      </c>
      <c r="J439" s="26"/>
      <c r="K439" s="26"/>
      <c r="L439" s="26"/>
      <c r="M439" s="26"/>
      <c r="N439" s="26"/>
      <c r="O439" s="57"/>
      <c r="P439" s="47"/>
    </row>
    <row r="440" spans="6:16">
      <c r="F440" s="45"/>
      <c r="G440" s="43" t="s">
        <v>279</v>
      </c>
      <c r="H440">
        <v>2040</v>
      </c>
      <c r="I440" s="72" t="str">
        <f>IF(ISBLANK(J440),"",(J419-J440)/(J419-J422))</f>
        <v/>
      </c>
      <c r="J440" s="26"/>
      <c r="K440" s="26"/>
      <c r="L440" s="26"/>
      <c r="M440" s="26"/>
      <c r="N440" s="26"/>
      <c r="O440" s="57"/>
      <c r="P440" s="47"/>
    </row>
    <row r="441" spans="6:16" ht="15" customHeight="1">
      <c r="F441" s="45"/>
      <c r="G441" s="43" t="s">
        <v>279</v>
      </c>
      <c r="H441">
        <v>2050</v>
      </c>
      <c r="I441" s="72" t="str">
        <f>IF(ISBLANK(J441),"",(J419-J441)/(J419-J423))</f>
        <v/>
      </c>
      <c r="J441" s="26"/>
      <c r="K441" s="26"/>
      <c r="L441" s="26"/>
      <c r="M441" s="26"/>
      <c r="N441" s="26"/>
      <c r="O441" s="57"/>
      <c r="P441" s="47"/>
    </row>
    <row r="442" spans="6:16">
      <c r="F442" s="45"/>
      <c r="G442" s="43" t="s">
        <v>279</v>
      </c>
      <c r="H442">
        <v>2060</v>
      </c>
      <c r="I442" s="72">
        <f>IF(ISBLANK(J442),"",(J419-J442)/(J419-J424))</f>
        <v>-7.6701653667731728E-5</v>
      </c>
      <c r="J442" s="29">
        <v>40.840000000000003</v>
      </c>
      <c r="K442" s="29" t="s">
        <v>10</v>
      </c>
      <c r="L442" s="29" t="s">
        <v>244</v>
      </c>
      <c r="M442" s="29" t="s">
        <v>309</v>
      </c>
      <c r="N442" s="29"/>
      <c r="O442" s="44" t="s">
        <v>245</v>
      </c>
      <c r="P442" s="47"/>
    </row>
    <row r="443" spans="6:16" ht="15" customHeight="1" thickBot="1">
      <c r="F443" s="45"/>
      <c r="G443" s="54" t="s">
        <v>279</v>
      </c>
      <c r="H443" s="66">
        <v>2100</v>
      </c>
      <c r="I443" s="73" t="str">
        <f>IF(ISBLANK(J443),"",(J419-J443)/(J419-J425))</f>
        <v/>
      </c>
      <c r="J443" s="67"/>
      <c r="K443" s="67"/>
      <c r="L443" s="67"/>
      <c r="M443" s="67"/>
      <c r="N443" s="67"/>
      <c r="O443" s="55"/>
      <c r="P443" s="47"/>
    </row>
    <row r="444" spans="6:16">
      <c r="F444" s="45"/>
      <c r="P444" s="47"/>
    </row>
    <row r="445" spans="6:16" ht="15" customHeight="1" thickBot="1">
      <c r="F445" s="45"/>
      <c r="G445" s="70" t="s">
        <v>273</v>
      </c>
      <c r="H445" s="70"/>
      <c r="I445" s="70" t="s">
        <v>274</v>
      </c>
      <c r="J445" s="71" t="s">
        <v>66</v>
      </c>
      <c r="K445" s="71"/>
      <c r="L445" s="70"/>
      <c r="M445" s="70"/>
      <c r="N445" s="70"/>
      <c r="O445" s="70"/>
      <c r="P445" s="47"/>
    </row>
    <row r="446" spans="6:16">
      <c r="F446" s="45"/>
      <c r="G446" s="50"/>
      <c r="H446" s="52" t="s">
        <v>92</v>
      </c>
      <c r="I446" s="52" t="s">
        <v>277</v>
      </c>
      <c r="J446" s="52" t="s">
        <v>234</v>
      </c>
      <c r="K446" s="52" t="s">
        <v>235</v>
      </c>
      <c r="L446" s="52" t="s">
        <v>236</v>
      </c>
      <c r="M446" s="52" t="s">
        <v>278</v>
      </c>
      <c r="N446" s="52" t="s">
        <v>238</v>
      </c>
      <c r="O446" s="53" t="s">
        <v>239</v>
      </c>
      <c r="P446" s="47"/>
    </row>
    <row r="447" spans="6:16">
      <c r="F447" s="45"/>
      <c r="G447" s="43" t="s">
        <v>279</v>
      </c>
      <c r="H447">
        <v>2020</v>
      </c>
      <c r="I447" s="72" t="str">
        <f>IF(ISBLANK(J447),"",(J419-J447)/(J419-J420))</f>
        <v/>
      </c>
      <c r="J447" s="26"/>
      <c r="K447" s="26"/>
      <c r="L447" s="26"/>
      <c r="M447" s="26"/>
      <c r="N447" s="26"/>
      <c r="O447" s="57"/>
      <c r="P447" s="47"/>
    </row>
    <row r="448" spans="6:16">
      <c r="F448" s="45"/>
      <c r="G448" s="43" t="s">
        <v>279</v>
      </c>
      <c r="H448">
        <v>2030</v>
      </c>
      <c r="I448" s="72" t="str">
        <f>IF(ISBLANK(J448),"",(J419-J448)/(J419-J421))</f>
        <v/>
      </c>
      <c r="J448" s="26"/>
      <c r="K448" s="26"/>
      <c r="L448" s="26"/>
      <c r="M448" s="26"/>
      <c r="N448" s="26"/>
      <c r="O448" s="57"/>
      <c r="P448" s="47"/>
    </row>
    <row r="449" spans="6:22">
      <c r="F449" s="45"/>
      <c r="G449" s="43" t="s">
        <v>279</v>
      </c>
      <c r="H449">
        <v>2040</v>
      </c>
      <c r="I449" s="72" t="str">
        <f>IF(ISBLANK(J449),"",(J419-J449)/(J419-J422))</f>
        <v/>
      </c>
      <c r="J449" s="26"/>
      <c r="K449" s="26"/>
      <c r="L449" s="26"/>
      <c r="M449" s="26"/>
      <c r="N449" s="26"/>
      <c r="O449" s="57"/>
      <c r="P449" s="47"/>
    </row>
    <row r="450" spans="6:22">
      <c r="F450" s="45"/>
      <c r="G450" s="43" t="s">
        <v>279</v>
      </c>
      <c r="H450">
        <v>2050</v>
      </c>
      <c r="I450" s="72" t="str">
        <f>IF(ISBLANK(J450),"",(J419-J450)/(J419-J423))</f>
        <v/>
      </c>
      <c r="J450" s="26"/>
      <c r="K450" s="26"/>
      <c r="L450" s="26"/>
      <c r="M450" s="26"/>
      <c r="N450" s="26"/>
      <c r="O450" s="57"/>
      <c r="P450" s="47"/>
    </row>
    <row r="451" spans="6:22">
      <c r="F451" s="45"/>
      <c r="G451" s="43" t="s">
        <v>279</v>
      </c>
      <c r="H451">
        <v>2060</v>
      </c>
      <c r="I451" s="72">
        <f>IF(ISBLANK(J451),"",(J419-J451)/(J419-J424))</f>
        <v>-0.19059082356516452</v>
      </c>
      <c r="J451" s="29">
        <v>48.62</v>
      </c>
      <c r="K451" s="29" t="s">
        <v>10</v>
      </c>
      <c r="L451" s="29" t="s">
        <v>244</v>
      </c>
      <c r="M451" s="29" t="s">
        <v>309</v>
      </c>
      <c r="N451" s="29"/>
      <c r="O451" s="44" t="s">
        <v>245</v>
      </c>
      <c r="P451" s="47"/>
    </row>
    <row r="452" spans="6:22" ht="15" customHeight="1" thickBot="1">
      <c r="F452" s="45"/>
      <c r="G452" s="54" t="s">
        <v>279</v>
      </c>
      <c r="H452" s="66">
        <v>2100</v>
      </c>
      <c r="I452" s="73" t="str">
        <f>IF(ISBLANK(J452),"",(J419-J452)/(J419-J425))</f>
        <v/>
      </c>
      <c r="J452" s="67"/>
      <c r="K452" s="67"/>
      <c r="L452" s="67"/>
      <c r="M452" s="67"/>
      <c r="N452" s="67"/>
      <c r="O452" s="55"/>
      <c r="P452" s="47"/>
    </row>
    <row r="453" spans="6:22">
      <c r="F453" s="74"/>
      <c r="G453" s="75"/>
      <c r="H453" s="75"/>
      <c r="I453" s="75"/>
      <c r="J453" s="75"/>
      <c r="K453" s="75"/>
      <c r="L453" s="75"/>
      <c r="M453" s="75"/>
      <c r="N453" s="75"/>
      <c r="O453" s="75"/>
      <c r="P453" s="76"/>
    </row>
    <row r="454" spans="6:22" ht="15" customHeight="1" thickBot="1">
      <c r="F454" s="40"/>
      <c r="G454" s="41"/>
      <c r="H454" s="41"/>
      <c r="I454" s="41"/>
      <c r="J454" s="41"/>
      <c r="K454" s="41"/>
      <c r="L454" s="41"/>
      <c r="M454" s="41"/>
      <c r="N454" s="41"/>
      <c r="O454" s="41"/>
      <c r="P454" s="42"/>
      <c r="T454" s="16"/>
      <c r="U454" s="16"/>
      <c r="V454" s="16"/>
    </row>
    <row r="455" spans="6:22" ht="15" customHeight="1" thickBot="1">
      <c r="F455" s="45"/>
      <c r="G455" s="36" t="s">
        <v>224</v>
      </c>
      <c r="H455" s="46" t="s">
        <v>79</v>
      </c>
      <c r="P455" s="47"/>
      <c r="S455" s="33"/>
      <c r="U455" s="81"/>
      <c r="V455" s="82"/>
    </row>
    <row r="456" spans="6:22">
      <c r="F456" s="45"/>
      <c r="P456" s="47"/>
      <c r="S456" s="33"/>
      <c r="U456" s="81"/>
      <c r="V456" s="82"/>
    </row>
    <row r="457" spans="6:22" ht="15" customHeight="1" thickBot="1">
      <c r="F457" s="45"/>
      <c r="G457" s="48" t="s">
        <v>231</v>
      </c>
      <c r="H457" s="48"/>
      <c r="I457" s="48"/>
      <c r="J457" s="48"/>
      <c r="K457" s="48"/>
      <c r="L457" s="48"/>
      <c r="M457" s="48"/>
      <c r="N457" s="48"/>
      <c r="O457" s="48"/>
      <c r="P457" s="47"/>
      <c r="S457" s="33"/>
      <c r="U457" s="81"/>
      <c r="V457" s="82"/>
    </row>
    <row r="458" spans="6:22">
      <c r="F458" s="45"/>
      <c r="G458" s="50"/>
      <c r="H458" s="51"/>
      <c r="I458" s="52" t="s">
        <v>92</v>
      </c>
      <c r="J458" s="52" t="s">
        <v>234</v>
      </c>
      <c r="K458" s="52" t="s">
        <v>235</v>
      </c>
      <c r="L458" s="52" t="s">
        <v>236</v>
      </c>
      <c r="M458" s="52" t="s">
        <v>237</v>
      </c>
      <c r="N458" s="52" t="s">
        <v>238</v>
      </c>
      <c r="O458" s="53" t="s">
        <v>239</v>
      </c>
      <c r="P458" s="47"/>
      <c r="S458" s="33"/>
      <c r="U458" s="81"/>
      <c r="V458" s="82"/>
    </row>
    <row r="459" spans="6:22">
      <c r="F459" s="45"/>
      <c r="G459" s="43" t="s">
        <v>243</v>
      </c>
      <c r="I459">
        <v>2014</v>
      </c>
      <c r="J459" s="26">
        <v>26.31</v>
      </c>
      <c r="K459" s="26" t="s">
        <v>10</v>
      </c>
      <c r="L459" s="56" t="s">
        <v>244</v>
      </c>
      <c r="M459" s="26"/>
      <c r="N459" s="26"/>
      <c r="O459" s="57" t="s">
        <v>245</v>
      </c>
      <c r="P459" s="47"/>
      <c r="S459" s="33"/>
      <c r="U459" s="81"/>
      <c r="V459" s="82"/>
    </row>
    <row r="460" spans="6:22">
      <c r="F460" s="45"/>
      <c r="G460" s="43" t="s">
        <v>243</v>
      </c>
      <c r="I460">
        <v>2015</v>
      </c>
      <c r="J460" s="29">
        <v>26.31</v>
      </c>
      <c r="K460" s="29" t="s">
        <v>10</v>
      </c>
      <c r="L460" s="60" t="s">
        <v>244</v>
      </c>
      <c r="M460" s="29"/>
      <c r="N460" s="29"/>
      <c r="O460" s="44" t="s">
        <v>245</v>
      </c>
      <c r="P460" s="47"/>
      <c r="S460" s="33"/>
      <c r="U460" s="81"/>
      <c r="V460" s="82"/>
    </row>
    <row r="461" spans="6:22">
      <c r="F461" s="45"/>
      <c r="G461" s="43" t="s">
        <v>252</v>
      </c>
      <c r="I461">
        <v>2020</v>
      </c>
      <c r="J461" s="26"/>
      <c r="K461" s="26"/>
      <c r="L461" s="26"/>
      <c r="M461" s="26"/>
      <c r="N461" s="26"/>
      <c r="O461" s="57"/>
      <c r="P461" s="47"/>
      <c r="S461" s="33"/>
      <c r="U461" s="81"/>
      <c r="V461" s="82"/>
    </row>
    <row r="462" spans="6:22">
      <c r="F462" s="45"/>
      <c r="G462" s="43" t="s">
        <v>252</v>
      </c>
      <c r="I462">
        <v>2030</v>
      </c>
      <c r="J462" s="26"/>
      <c r="K462" s="26"/>
      <c r="L462" s="26"/>
      <c r="M462" s="26"/>
      <c r="N462" s="26"/>
      <c r="O462" s="57"/>
      <c r="P462" s="47"/>
      <c r="S462" s="33"/>
      <c r="U462" s="81"/>
      <c r="V462" s="82"/>
    </row>
    <row r="463" spans="6:22">
      <c r="F463" s="45"/>
      <c r="G463" s="43" t="s">
        <v>252</v>
      </c>
      <c r="I463">
        <v>2040</v>
      </c>
      <c r="J463" s="26"/>
      <c r="K463" s="26"/>
      <c r="L463" s="26"/>
      <c r="M463" s="26"/>
      <c r="N463" s="26"/>
      <c r="O463" s="57"/>
      <c r="P463" s="47"/>
      <c r="S463" s="33"/>
      <c r="U463" s="81"/>
      <c r="V463" s="82"/>
    </row>
    <row r="464" spans="6:22">
      <c r="F464" s="45"/>
      <c r="G464" s="43" t="s">
        <v>252</v>
      </c>
      <c r="I464">
        <v>2050</v>
      </c>
      <c r="J464" s="26"/>
      <c r="K464" s="26"/>
      <c r="L464" s="26"/>
      <c r="M464" s="26"/>
      <c r="N464" s="26"/>
      <c r="O464" s="57"/>
      <c r="P464" s="47"/>
      <c r="S464" s="33"/>
      <c r="U464" s="81"/>
      <c r="V464" s="82"/>
    </row>
    <row r="465" spans="6:22">
      <c r="F465" s="45"/>
      <c r="G465" s="43" t="s">
        <v>252</v>
      </c>
      <c r="I465">
        <v>2060</v>
      </c>
      <c r="J465" s="26"/>
      <c r="K465" s="26"/>
      <c r="L465" s="26"/>
      <c r="M465" s="26"/>
      <c r="N465" s="26"/>
      <c r="O465" s="57"/>
      <c r="P465" s="47"/>
      <c r="S465" s="33"/>
      <c r="U465" s="81"/>
      <c r="V465" s="82"/>
    </row>
    <row r="466" spans="6:22" ht="15" customHeight="1" thickBot="1">
      <c r="F466" s="45"/>
      <c r="G466" s="54" t="s">
        <v>252</v>
      </c>
      <c r="H466" s="66"/>
      <c r="I466" s="66">
        <v>2100</v>
      </c>
      <c r="J466" s="67"/>
      <c r="K466" s="67"/>
      <c r="L466" s="67"/>
      <c r="M466" s="67"/>
      <c r="N466" s="67"/>
      <c r="O466" s="55"/>
      <c r="P466" s="47"/>
      <c r="S466" s="83"/>
      <c r="U466" s="84"/>
      <c r="V466" s="84"/>
    </row>
    <row r="467" spans="6:22">
      <c r="F467" s="45"/>
      <c r="P467" s="47"/>
      <c r="S467" s="83"/>
      <c r="T467" s="85"/>
    </row>
    <row r="468" spans="6:22" ht="15" customHeight="1" thickBot="1">
      <c r="F468" s="45"/>
      <c r="G468" s="70" t="s">
        <v>273</v>
      </c>
      <c r="H468" s="70"/>
      <c r="I468" s="70" t="s">
        <v>274</v>
      </c>
      <c r="J468" s="71" t="s">
        <v>64</v>
      </c>
      <c r="K468" s="71"/>
      <c r="L468" s="70"/>
      <c r="M468" s="70"/>
      <c r="N468" s="70"/>
      <c r="O468" s="70"/>
      <c r="P468" s="47"/>
    </row>
    <row r="469" spans="6:22">
      <c r="F469" s="45"/>
      <c r="G469" s="50"/>
      <c r="H469" s="52" t="s">
        <v>92</v>
      </c>
      <c r="I469" s="52" t="s">
        <v>277</v>
      </c>
      <c r="J469" s="52" t="s">
        <v>234</v>
      </c>
      <c r="K469" s="52" t="s">
        <v>235</v>
      </c>
      <c r="L469" s="52" t="s">
        <v>236</v>
      </c>
      <c r="M469" s="52" t="s">
        <v>278</v>
      </c>
      <c r="N469" s="52" t="s">
        <v>238</v>
      </c>
      <c r="O469" s="53" t="s">
        <v>239</v>
      </c>
      <c r="P469" s="47"/>
    </row>
    <row r="470" spans="6:22">
      <c r="F470" s="45"/>
      <c r="G470" s="43" t="s">
        <v>279</v>
      </c>
      <c r="H470">
        <v>2020</v>
      </c>
      <c r="I470" s="72">
        <f>IF(ISBLANK(J470),"",(J460-J470)/(J460-J461))</f>
        <v>0</v>
      </c>
      <c r="J470" s="26">
        <f>J460</f>
        <v>26.31</v>
      </c>
      <c r="K470" s="26"/>
      <c r="L470" s="26"/>
      <c r="M470" s="26" t="s">
        <v>280</v>
      </c>
      <c r="N470" s="26" t="s">
        <v>281</v>
      </c>
      <c r="O470" s="57" t="s">
        <v>282</v>
      </c>
      <c r="P470" s="47"/>
    </row>
    <row r="471" spans="6:22">
      <c r="F471" s="45"/>
      <c r="G471" s="43" t="s">
        <v>279</v>
      </c>
      <c r="H471">
        <v>2030</v>
      </c>
      <c r="I471" s="72">
        <f>IF(ISBLANK(J471),"",(J460-J471)/(J460-J462))</f>
        <v>-2.6225769669327301E-2</v>
      </c>
      <c r="J471" s="26">
        <v>27</v>
      </c>
      <c r="K471" s="26"/>
      <c r="L471" s="26"/>
      <c r="M471" s="26" t="s">
        <v>285</v>
      </c>
      <c r="N471" s="26" t="s">
        <v>281</v>
      </c>
      <c r="O471" s="57" t="s">
        <v>282</v>
      </c>
      <c r="P471" s="47"/>
    </row>
    <row r="472" spans="6:22">
      <c r="F472" s="45"/>
      <c r="G472" s="43" t="s">
        <v>279</v>
      </c>
      <c r="H472">
        <v>2040</v>
      </c>
      <c r="I472" s="72">
        <f>IF(ISBLANK(J472),"",(J460-J472)/(J460-J463))</f>
        <v>-8.3238312428734376E-2</v>
      </c>
      <c r="J472" s="26">
        <v>28.5</v>
      </c>
      <c r="K472" s="26"/>
      <c r="L472" s="26"/>
      <c r="M472" s="26" t="s">
        <v>287</v>
      </c>
      <c r="N472" s="26" t="s">
        <v>281</v>
      </c>
      <c r="O472" s="57" t="s">
        <v>282</v>
      </c>
      <c r="P472" s="47"/>
    </row>
    <row r="473" spans="6:22">
      <c r="F473" s="45"/>
      <c r="G473" s="43" t="s">
        <v>279</v>
      </c>
      <c r="H473">
        <v>2050</v>
      </c>
      <c r="I473" s="72">
        <f>IF(ISBLANK(J473),"",(J460-J473)/(J460-J464))</f>
        <v>-0.12124667426833909</v>
      </c>
      <c r="J473" s="26">
        <v>29.5</v>
      </c>
      <c r="K473" s="26" t="s">
        <v>10</v>
      </c>
      <c r="L473" s="26" t="s">
        <v>333</v>
      </c>
      <c r="M473" s="26"/>
      <c r="N473" s="26"/>
      <c r="O473" s="57" t="s">
        <v>245</v>
      </c>
      <c r="P473" s="47"/>
    </row>
    <row r="474" spans="6:22">
      <c r="F474" s="45"/>
      <c r="G474" s="43" t="s">
        <v>279</v>
      </c>
      <c r="H474">
        <v>2060</v>
      </c>
      <c r="I474" s="72">
        <f>IF(ISBLANK(J474),"",(J460-J474)/(J460-J465))</f>
        <v>-0.14025085518814145</v>
      </c>
      <c r="J474" s="29">
        <v>30</v>
      </c>
      <c r="K474" s="29"/>
      <c r="L474" s="29"/>
      <c r="M474" s="29" t="s">
        <v>293</v>
      </c>
      <c r="N474" s="29"/>
      <c r="O474" s="44" t="s">
        <v>282</v>
      </c>
      <c r="P474" s="47"/>
    </row>
    <row r="475" spans="6:22" ht="15" customHeight="1" thickBot="1">
      <c r="F475" s="45"/>
      <c r="G475" s="54" t="s">
        <v>279</v>
      </c>
      <c r="H475" s="66">
        <v>2100</v>
      </c>
      <c r="I475" s="73" t="str">
        <f>IF(ISBLANK(J475),"",(J460-J475)/(J460-J466))</f>
        <v/>
      </c>
      <c r="J475" s="67"/>
      <c r="K475" s="67"/>
      <c r="L475" s="67"/>
      <c r="M475" s="67"/>
      <c r="N475" s="67"/>
      <c r="O475" s="55"/>
      <c r="P475" s="47"/>
    </row>
    <row r="476" spans="6:22">
      <c r="F476" s="45"/>
      <c r="P476" s="47"/>
    </row>
    <row r="477" spans="6:22" ht="15" customHeight="1" thickBot="1">
      <c r="F477" s="45"/>
      <c r="G477" s="70" t="s">
        <v>273</v>
      </c>
      <c r="H477" s="70"/>
      <c r="I477" s="70" t="s">
        <v>274</v>
      </c>
      <c r="J477" s="71" t="s">
        <v>65</v>
      </c>
      <c r="K477" s="71"/>
      <c r="L477" s="70"/>
      <c r="M477" s="70"/>
      <c r="N477" s="70"/>
      <c r="O477" s="70"/>
      <c r="P477" s="47"/>
    </row>
    <row r="478" spans="6:22">
      <c r="F478" s="45"/>
      <c r="G478" s="50"/>
      <c r="H478" s="52" t="s">
        <v>92</v>
      </c>
      <c r="I478" s="52" t="s">
        <v>277</v>
      </c>
      <c r="J478" s="52" t="s">
        <v>234</v>
      </c>
      <c r="K478" s="52" t="s">
        <v>235</v>
      </c>
      <c r="L478" s="52" t="s">
        <v>236</v>
      </c>
      <c r="M478" s="52" t="s">
        <v>278</v>
      </c>
      <c r="N478" s="52" t="s">
        <v>238</v>
      </c>
      <c r="O478" s="53" t="s">
        <v>239</v>
      </c>
      <c r="P478" s="47"/>
    </row>
    <row r="479" spans="6:22">
      <c r="F479" s="45"/>
      <c r="G479" s="43" t="s">
        <v>279</v>
      </c>
      <c r="H479">
        <v>2020</v>
      </c>
      <c r="I479" s="72" t="str">
        <f>IF(ISBLANK(J479),"",(J460-J479)/(J460-J461))</f>
        <v/>
      </c>
      <c r="J479" s="26"/>
      <c r="K479" s="26"/>
      <c r="L479" s="26"/>
      <c r="M479" s="26"/>
      <c r="N479" s="26"/>
      <c r="O479" s="57"/>
      <c r="P479" s="47"/>
    </row>
    <row r="480" spans="6:22">
      <c r="F480" s="45"/>
      <c r="G480" s="43" t="s">
        <v>279</v>
      </c>
      <c r="H480">
        <v>2030</v>
      </c>
      <c r="I480" s="72" t="str">
        <f>IF(ISBLANK(J480),"",(J460-J480)/(J460-J462))</f>
        <v/>
      </c>
      <c r="J480" s="26"/>
      <c r="K480" s="26"/>
      <c r="L480" s="26"/>
      <c r="M480" s="26"/>
      <c r="N480" s="26"/>
      <c r="O480" s="57"/>
      <c r="P480" s="47"/>
    </row>
    <row r="481" spans="6:19">
      <c r="F481" s="45"/>
      <c r="G481" s="43" t="s">
        <v>279</v>
      </c>
      <c r="H481">
        <v>2040</v>
      </c>
      <c r="I481" s="72" t="str">
        <f>IF(ISBLANK(J481),"",(J460-J481)/(J460-J463))</f>
        <v/>
      </c>
      <c r="J481" s="26"/>
      <c r="K481" s="26"/>
      <c r="L481" s="26"/>
      <c r="M481" s="26"/>
      <c r="N481" s="26"/>
      <c r="O481" s="57"/>
      <c r="P481" s="47"/>
    </row>
    <row r="482" spans="6:19">
      <c r="F482" s="45"/>
      <c r="G482" s="43" t="s">
        <v>279</v>
      </c>
      <c r="H482">
        <v>2050</v>
      </c>
      <c r="I482" s="72" t="str">
        <f>IF(ISBLANK(J482),"",(J460-J482)/(J460-J464))</f>
        <v/>
      </c>
      <c r="J482" s="26"/>
      <c r="K482" s="26"/>
      <c r="L482" s="26"/>
      <c r="M482" s="26"/>
      <c r="N482" s="26"/>
      <c r="O482" s="57"/>
      <c r="P482" s="47"/>
    </row>
    <row r="483" spans="6:19">
      <c r="F483" s="45"/>
      <c r="G483" s="43" t="s">
        <v>279</v>
      </c>
      <c r="H483">
        <v>2060</v>
      </c>
      <c r="I483" s="72">
        <f>IF(ISBLANK(J483),"",(J460-J483)/(J460-J465))</f>
        <v>-0.44431774990497919</v>
      </c>
      <c r="J483" s="29">
        <v>38</v>
      </c>
      <c r="K483" s="29" t="s">
        <v>10</v>
      </c>
      <c r="L483" s="29" t="s">
        <v>244</v>
      </c>
      <c r="M483" s="29" t="s">
        <v>309</v>
      </c>
      <c r="N483" s="29"/>
      <c r="O483" s="44" t="s">
        <v>245</v>
      </c>
      <c r="P483" s="47"/>
    </row>
    <row r="484" spans="6:19" ht="15" customHeight="1" thickBot="1">
      <c r="F484" s="45"/>
      <c r="G484" s="54" t="s">
        <v>279</v>
      </c>
      <c r="H484" s="66">
        <v>2100</v>
      </c>
      <c r="I484" s="73" t="str">
        <f>IF(ISBLANK(J484),"",(J460-J484)/(J460-J466))</f>
        <v/>
      </c>
      <c r="J484" s="67"/>
      <c r="K484" s="67"/>
      <c r="L484" s="67"/>
      <c r="M484" s="67"/>
      <c r="N484" s="67"/>
      <c r="O484" s="55"/>
      <c r="P484" s="47"/>
    </row>
    <row r="485" spans="6:19">
      <c r="F485" s="45"/>
      <c r="P485" s="47"/>
    </row>
    <row r="486" spans="6:19" ht="15" customHeight="1" thickBot="1">
      <c r="F486" s="45"/>
      <c r="G486" s="70" t="s">
        <v>273</v>
      </c>
      <c r="H486" s="70"/>
      <c r="I486" s="70" t="s">
        <v>274</v>
      </c>
      <c r="J486" s="71" t="s">
        <v>66</v>
      </c>
      <c r="K486" s="71"/>
      <c r="L486" s="70"/>
      <c r="M486" s="70"/>
      <c r="N486" s="70"/>
      <c r="O486" s="70"/>
      <c r="P486" s="47"/>
    </row>
    <row r="487" spans="6:19">
      <c r="F487" s="45"/>
      <c r="G487" s="50"/>
      <c r="H487" s="52" t="s">
        <v>92</v>
      </c>
      <c r="I487" s="52" t="s">
        <v>277</v>
      </c>
      <c r="J487" s="52" t="s">
        <v>234</v>
      </c>
      <c r="K487" s="52" t="s">
        <v>235</v>
      </c>
      <c r="L487" s="52" t="s">
        <v>236</v>
      </c>
      <c r="M487" s="52" t="s">
        <v>278</v>
      </c>
      <c r="N487" s="52" t="s">
        <v>238</v>
      </c>
      <c r="O487" s="53" t="s">
        <v>239</v>
      </c>
      <c r="P487" s="47"/>
    </row>
    <row r="488" spans="6:19">
      <c r="F488" s="45"/>
      <c r="G488" s="43" t="s">
        <v>279</v>
      </c>
      <c r="H488">
        <v>2020</v>
      </c>
      <c r="I488" s="72" t="str">
        <f>IF(ISBLANK(J488),"",(J460-J488)/(J460-J461))</f>
        <v/>
      </c>
      <c r="J488" s="26"/>
      <c r="K488" s="26"/>
      <c r="L488" s="26"/>
      <c r="M488" s="26"/>
      <c r="N488" s="26"/>
      <c r="O488" s="57"/>
      <c r="P488" s="47"/>
    </row>
    <row r="489" spans="6:19">
      <c r="F489" s="45"/>
      <c r="G489" s="43" t="s">
        <v>279</v>
      </c>
      <c r="H489">
        <v>2030</v>
      </c>
      <c r="I489" s="72" t="str">
        <f>IF(ISBLANK(J489),"",(J460-J489)/(J460-J462))</f>
        <v/>
      </c>
      <c r="J489" s="26"/>
      <c r="K489" s="26"/>
      <c r="L489" s="26"/>
      <c r="M489" s="26"/>
      <c r="N489" s="26"/>
      <c r="O489" s="57"/>
      <c r="P489" s="47"/>
    </row>
    <row r="490" spans="6:19">
      <c r="F490" s="45"/>
      <c r="G490" s="43" t="s">
        <v>279</v>
      </c>
      <c r="H490">
        <v>2040</v>
      </c>
      <c r="I490" s="72" t="str">
        <f>IF(ISBLANK(J490),"",(J460-J490)/(J460-J463))</f>
        <v/>
      </c>
      <c r="J490" s="26"/>
      <c r="K490" s="26"/>
      <c r="L490" s="26"/>
      <c r="M490" s="26"/>
      <c r="N490" s="26"/>
      <c r="O490" s="57"/>
      <c r="P490" s="47"/>
    </row>
    <row r="491" spans="6:19">
      <c r="F491" s="45"/>
      <c r="G491" s="43" t="s">
        <v>279</v>
      </c>
      <c r="H491">
        <v>2050</v>
      </c>
      <c r="I491" s="72" t="str">
        <f>IF(ISBLANK(J491),"",(J460-J491)/(J460-J464))</f>
        <v/>
      </c>
      <c r="J491" s="26"/>
      <c r="K491" s="26"/>
      <c r="L491" s="26"/>
      <c r="M491" s="26"/>
      <c r="N491" s="26"/>
      <c r="O491" s="57"/>
      <c r="P491" s="47"/>
    </row>
    <row r="492" spans="6:19">
      <c r="F492" s="45"/>
      <c r="G492" s="43" t="s">
        <v>279</v>
      </c>
      <c r="H492">
        <v>2060</v>
      </c>
      <c r="I492" s="72">
        <f>IF(ISBLANK(J492),"",(J460-J492)/(J460-J465))</f>
        <v>-0.71037628278221221</v>
      </c>
      <c r="J492" s="29">
        <v>45</v>
      </c>
      <c r="K492" s="29" t="s">
        <v>10</v>
      </c>
      <c r="L492" s="29" t="s">
        <v>244</v>
      </c>
      <c r="M492" s="29" t="s">
        <v>309</v>
      </c>
      <c r="N492" s="29"/>
      <c r="O492" s="44" t="s">
        <v>245</v>
      </c>
      <c r="P492" s="47"/>
    </row>
    <row r="493" spans="6:19" ht="15" customHeight="1" thickBot="1">
      <c r="F493" s="45"/>
      <c r="G493" s="54" t="s">
        <v>279</v>
      </c>
      <c r="H493" s="66">
        <v>2100</v>
      </c>
      <c r="I493" s="73" t="str">
        <f>IF(ISBLANK(J493),"",(J460-J493)/(J460-J466))</f>
        <v/>
      </c>
      <c r="J493" s="67"/>
      <c r="K493" s="67"/>
      <c r="L493" s="67"/>
      <c r="M493" s="67"/>
      <c r="N493" s="67"/>
      <c r="O493" s="55"/>
      <c r="P493" s="47"/>
    </row>
    <row r="494" spans="6:19">
      <c r="F494" s="74"/>
      <c r="G494" s="75"/>
      <c r="H494" s="75"/>
      <c r="I494" s="75"/>
      <c r="J494" s="75"/>
      <c r="K494" s="75"/>
      <c r="L494" s="75"/>
      <c r="M494" s="75"/>
      <c r="N494" s="75"/>
      <c r="O494" s="75"/>
      <c r="P494" s="76"/>
    </row>
    <row r="495" spans="6:19" ht="15" customHeight="1" thickBot="1">
      <c r="F495" s="40"/>
      <c r="G495" s="41"/>
      <c r="H495" s="41"/>
      <c r="I495" s="41"/>
      <c r="J495" s="41"/>
      <c r="K495" s="41"/>
      <c r="L495" s="41"/>
      <c r="M495" s="41"/>
      <c r="N495" s="41"/>
      <c r="O495" s="41"/>
      <c r="P495" s="42"/>
      <c r="S495" s="33"/>
    </row>
    <row r="496" spans="6:19" ht="15" customHeight="1" thickBot="1">
      <c r="F496" s="45"/>
      <c r="G496" s="36" t="s">
        <v>224</v>
      </c>
      <c r="H496" s="46" t="s">
        <v>80</v>
      </c>
      <c r="P496" s="47"/>
      <c r="S496" s="33"/>
    </row>
    <row r="497" spans="6:19">
      <c r="F497" s="45"/>
      <c r="P497" s="47"/>
      <c r="S497" s="33"/>
    </row>
    <row r="498" spans="6:19" ht="15" customHeight="1" thickBot="1">
      <c r="F498" s="45"/>
      <c r="G498" s="48" t="s">
        <v>231</v>
      </c>
      <c r="H498" s="48"/>
      <c r="I498" s="48"/>
      <c r="J498" s="48"/>
      <c r="K498" s="48"/>
      <c r="L498" s="48"/>
      <c r="M498" s="48"/>
      <c r="N498" s="48"/>
      <c r="O498" s="48"/>
      <c r="P498" s="47"/>
      <c r="S498" s="33"/>
    </row>
    <row r="499" spans="6:19">
      <c r="F499" s="45"/>
      <c r="G499" s="50"/>
      <c r="H499" s="51"/>
      <c r="I499" s="52" t="s">
        <v>92</v>
      </c>
      <c r="J499" s="52" t="s">
        <v>234</v>
      </c>
      <c r="K499" s="52" t="s">
        <v>235</v>
      </c>
      <c r="L499" s="52" t="s">
        <v>236</v>
      </c>
      <c r="M499" s="52" t="s">
        <v>237</v>
      </c>
      <c r="N499" s="52" t="s">
        <v>238</v>
      </c>
      <c r="O499" s="53" t="s">
        <v>239</v>
      </c>
      <c r="P499" s="47"/>
      <c r="S499" s="33"/>
    </row>
    <row r="500" spans="6:19">
      <c r="F500" s="45"/>
      <c r="G500" s="43" t="s">
        <v>243</v>
      </c>
      <c r="I500">
        <v>2014</v>
      </c>
      <c r="J500" s="26">
        <v>36.200000000000003</v>
      </c>
      <c r="K500" s="26" t="s">
        <v>10</v>
      </c>
      <c r="L500" s="56" t="s">
        <v>244</v>
      </c>
      <c r="M500" s="26"/>
      <c r="N500" s="26"/>
      <c r="O500" s="57" t="s">
        <v>245</v>
      </c>
      <c r="P500" s="47"/>
      <c r="S500" s="33"/>
    </row>
    <row r="501" spans="6:19">
      <c r="F501" s="45"/>
      <c r="G501" s="43" t="s">
        <v>243</v>
      </c>
      <c r="I501">
        <v>2015</v>
      </c>
      <c r="J501" s="29">
        <v>36.200000000000003</v>
      </c>
      <c r="K501" s="29" t="s">
        <v>10</v>
      </c>
      <c r="L501" s="60" t="s">
        <v>244</v>
      </c>
      <c r="M501" s="29"/>
      <c r="N501" s="29"/>
      <c r="O501" s="44" t="s">
        <v>245</v>
      </c>
      <c r="P501" s="47"/>
      <c r="S501" s="33"/>
    </row>
    <row r="502" spans="6:19">
      <c r="F502" s="45"/>
      <c r="G502" s="43" t="s">
        <v>252</v>
      </c>
      <c r="I502">
        <v>2020</v>
      </c>
      <c r="J502" s="26"/>
      <c r="K502" s="26"/>
      <c r="L502" s="26"/>
      <c r="M502" s="26"/>
      <c r="N502" s="26"/>
      <c r="O502" s="57"/>
      <c r="P502" s="47"/>
      <c r="S502" s="33"/>
    </row>
    <row r="503" spans="6:19">
      <c r="F503" s="45"/>
      <c r="G503" s="43" t="s">
        <v>252</v>
      </c>
      <c r="I503">
        <v>2030</v>
      </c>
      <c r="J503" s="26"/>
      <c r="K503" s="26"/>
      <c r="L503" s="26"/>
      <c r="M503" s="26"/>
      <c r="N503" s="26"/>
      <c r="O503" s="57"/>
      <c r="P503" s="47"/>
      <c r="S503" s="33"/>
    </row>
    <row r="504" spans="6:19">
      <c r="F504" s="45"/>
      <c r="G504" s="43" t="s">
        <v>252</v>
      </c>
      <c r="I504">
        <v>2040</v>
      </c>
      <c r="J504" s="26"/>
      <c r="K504" s="26"/>
      <c r="L504" s="26"/>
      <c r="M504" s="26"/>
      <c r="N504" s="26"/>
      <c r="O504" s="57"/>
      <c r="P504" s="47"/>
      <c r="S504" s="33"/>
    </row>
    <row r="505" spans="6:19">
      <c r="F505" s="45"/>
      <c r="G505" s="43" t="s">
        <v>252</v>
      </c>
      <c r="I505">
        <v>2050</v>
      </c>
      <c r="J505" s="26"/>
      <c r="K505" s="26"/>
      <c r="L505" s="26"/>
      <c r="M505" s="26"/>
      <c r="N505" s="26"/>
      <c r="O505" s="57"/>
      <c r="P505" s="47"/>
      <c r="S505" s="33"/>
    </row>
    <row r="506" spans="6:19">
      <c r="F506" s="45"/>
      <c r="G506" s="43" t="s">
        <v>252</v>
      </c>
      <c r="I506">
        <v>2060</v>
      </c>
      <c r="J506" s="26"/>
      <c r="K506" s="26"/>
      <c r="L506" s="26"/>
      <c r="M506" s="26"/>
      <c r="N506" s="26"/>
      <c r="O506" s="57"/>
      <c r="P506" s="47"/>
    </row>
    <row r="507" spans="6:19" ht="15" customHeight="1" thickBot="1">
      <c r="F507" s="45"/>
      <c r="G507" s="54" t="s">
        <v>252</v>
      </c>
      <c r="H507" s="66"/>
      <c r="I507" s="66">
        <v>2100</v>
      </c>
      <c r="J507" s="67"/>
      <c r="K507" s="67"/>
      <c r="L507" s="67"/>
      <c r="M507" s="67"/>
      <c r="N507" s="67"/>
      <c r="O507" s="55"/>
      <c r="P507" s="47"/>
    </row>
    <row r="508" spans="6:19">
      <c r="F508" s="45"/>
      <c r="P508" s="47"/>
    </row>
    <row r="509" spans="6:19" ht="15" customHeight="1" thickBot="1">
      <c r="F509" s="45"/>
      <c r="G509" s="70" t="s">
        <v>273</v>
      </c>
      <c r="H509" s="70"/>
      <c r="I509" s="70" t="s">
        <v>274</v>
      </c>
      <c r="J509" s="71" t="s">
        <v>64</v>
      </c>
      <c r="K509" s="71"/>
      <c r="L509" s="70"/>
      <c r="M509" s="70"/>
      <c r="N509" s="70"/>
      <c r="O509" s="70"/>
      <c r="P509" s="47"/>
    </row>
    <row r="510" spans="6:19">
      <c r="F510" s="45"/>
      <c r="G510" s="50"/>
      <c r="H510" s="52" t="s">
        <v>92</v>
      </c>
      <c r="I510" s="52" t="s">
        <v>277</v>
      </c>
      <c r="J510" s="52" t="s">
        <v>234</v>
      </c>
      <c r="K510" s="52" t="s">
        <v>235</v>
      </c>
      <c r="L510" s="52" t="s">
        <v>236</v>
      </c>
      <c r="M510" s="52" t="s">
        <v>278</v>
      </c>
      <c r="N510" s="52" t="s">
        <v>238</v>
      </c>
      <c r="O510" s="53" t="s">
        <v>239</v>
      </c>
      <c r="P510" s="47"/>
    </row>
    <row r="511" spans="6:19">
      <c r="F511" s="45"/>
      <c r="G511" s="43" t="s">
        <v>279</v>
      </c>
      <c r="H511">
        <v>2020</v>
      </c>
      <c r="I511" s="72">
        <f>IF(ISBLANK(J511),"",(J501-J511)/(J501-J502))</f>
        <v>5.5248618784531165E-3</v>
      </c>
      <c r="J511" s="26">
        <v>36</v>
      </c>
      <c r="K511" s="26"/>
      <c r="L511" s="26"/>
      <c r="M511" s="26" t="s">
        <v>280</v>
      </c>
      <c r="N511" s="26" t="s">
        <v>281</v>
      </c>
      <c r="O511" s="57" t="s">
        <v>282</v>
      </c>
      <c r="P511" s="47"/>
    </row>
    <row r="512" spans="6:19">
      <c r="F512" s="45"/>
      <c r="G512" s="43" t="s">
        <v>279</v>
      </c>
      <c r="H512">
        <v>2030</v>
      </c>
      <c r="I512" s="72">
        <f>IF(ISBLANK(J512),"",(J501-J512)/(J501-J503))</f>
        <v>6.0773480662983499E-2</v>
      </c>
      <c r="J512" s="26">
        <v>34</v>
      </c>
      <c r="K512" s="26"/>
      <c r="L512" s="26"/>
      <c r="M512" s="26" t="s">
        <v>285</v>
      </c>
      <c r="N512" s="26" t="s">
        <v>281</v>
      </c>
      <c r="O512" s="57" t="s">
        <v>282</v>
      </c>
      <c r="P512" s="47"/>
    </row>
    <row r="513" spans="6:21">
      <c r="F513" s="45"/>
      <c r="G513" s="43" t="s">
        <v>279</v>
      </c>
      <c r="H513">
        <v>2040</v>
      </c>
      <c r="I513" s="72">
        <f>IF(ISBLANK(J513),"",(J501-J513)/(J501-J504))</f>
        <v>0.11602209944751388</v>
      </c>
      <c r="J513" s="26">
        <v>32</v>
      </c>
      <c r="K513" s="26"/>
      <c r="L513" s="26"/>
      <c r="M513" s="26" t="s">
        <v>287</v>
      </c>
      <c r="N513" s="26" t="s">
        <v>281</v>
      </c>
      <c r="O513" s="57" t="s">
        <v>282</v>
      </c>
      <c r="P513" s="47"/>
    </row>
    <row r="514" spans="6:21">
      <c r="F514" s="45"/>
      <c r="G514" s="43" t="s">
        <v>279</v>
      </c>
      <c r="H514">
        <v>2050</v>
      </c>
      <c r="I514" s="72">
        <f>IF(ISBLANK(J514),"",(J501-J514)/(J501-J505))</f>
        <v>0.15745856353591167</v>
      </c>
      <c r="J514" s="26">
        <v>30.5</v>
      </c>
      <c r="K514" s="26" t="s">
        <v>10</v>
      </c>
      <c r="L514" s="26" t="s">
        <v>333</v>
      </c>
      <c r="M514" s="26"/>
      <c r="N514" s="26"/>
      <c r="O514" s="57" t="s">
        <v>245</v>
      </c>
      <c r="P514" s="47"/>
    </row>
    <row r="515" spans="6:21">
      <c r="F515" s="45"/>
      <c r="G515" s="43" t="s">
        <v>279</v>
      </c>
      <c r="H515">
        <v>2060</v>
      </c>
      <c r="I515" s="72">
        <f>IF(ISBLANK(J515),"",(J501-J515)/(J501-J506))</f>
        <v>0.17127071823204426</v>
      </c>
      <c r="J515" s="29">
        <v>30</v>
      </c>
      <c r="K515" s="29"/>
      <c r="L515" s="29"/>
      <c r="M515" s="29" t="s">
        <v>293</v>
      </c>
      <c r="N515" s="29"/>
      <c r="O515" s="44" t="s">
        <v>282</v>
      </c>
      <c r="P515" s="47"/>
    </row>
    <row r="516" spans="6:21" ht="15" customHeight="1" thickBot="1">
      <c r="F516" s="45"/>
      <c r="G516" s="54" t="s">
        <v>279</v>
      </c>
      <c r="H516" s="66">
        <v>2100</v>
      </c>
      <c r="I516" s="73" t="str">
        <f>IF(ISBLANK(J516),"",(J501-J516)/(J501-J507))</f>
        <v/>
      </c>
      <c r="J516" s="67"/>
      <c r="K516" s="67"/>
      <c r="L516" s="67"/>
      <c r="M516" s="67"/>
      <c r="N516" s="67"/>
      <c r="O516" s="55"/>
      <c r="P516" s="47"/>
      <c r="S516" s="16"/>
    </row>
    <row r="517" spans="6:21">
      <c r="F517" s="45"/>
      <c r="P517" s="47"/>
    </row>
    <row r="518" spans="6:21" ht="15" customHeight="1" thickBot="1">
      <c r="F518" s="45"/>
      <c r="G518" s="70" t="s">
        <v>273</v>
      </c>
      <c r="H518" s="70"/>
      <c r="I518" s="70" t="s">
        <v>274</v>
      </c>
      <c r="J518" s="71" t="s">
        <v>65</v>
      </c>
      <c r="K518" s="71"/>
      <c r="L518" s="70"/>
      <c r="M518" s="70"/>
      <c r="N518" s="70"/>
      <c r="O518" s="70"/>
      <c r="P518" s="47"/>
      <c r="T518" s="80"/>
      <c r="U518" s="80"/>
    </row>
    <row r="519" spans="6:21">
      <c r="F519" s="45"/>
      <c r="G519" s="50"/>
      <c r="H519" s="52" t="s">
        <v>92</v>
      </c>
      <c r="I519" s="52" t="s">
        <v>277</v>
      </c>
      <c r="J519" s="52" t="s">
        <v>234</v>
      </c>
      <c r="K519" s="52" t="s">
        <v>235</v>
      </c>
      <c r="L519" s="52" t="s">
        <v>236</v>
      </c>
      <c r="M519" s="52" t="s">
        <v>278</v>
      </c>
      <c r="N519" s="52" t="s">
        <v>238</v>
      </c>
      <c r="O519" s="53" t="s">
        <v>239</v>
      </c>
      <c r="P519" s="47"/>
      <c r="T519" s="80"/>
    </row>
    <row r="520" spans="6:21">
      <c r="F520" s="45"/>
      <c r="G520" s="43" t="s">
        <v>279</v>
      </c>
      <c r="H520">
        <v>2020</v>
      </c>
      <c r="I520" s="72" t="str">
        <f>IF(ISBLANK(J520),"",(J501-J520)/(J501-J502))</f>
        <v/>
      </c>
      <c r="J520" s="26"/>
      <c r="K520" s="26"/>
      <c r="L520" s="26"/>
      <c r="M520" s="26"/>
      <c r="N520" s="26"/>
      <c r="O520" s="57"/>
      <c r="P520" s="47"/>
      <c r="T520" s="80"/>
      <c r="U520" s="80"/>
    </row>
    <row r="521" spans="6:21">
      <c r="F521" s="45"/>
      <c r="G521" s="43" t="s">
        <v>279</v>
      </c>
      <c r="H521">
        <v>2030</v>
      </c>
      <c r="I521" s="72" t="str">
        <f>IF(ISBLANK(J521),"",(J501-J521)/(J501-J503))</f>
        <v/>
      </c>
      <c r="J521" s="26"/>
      <c r="K521" s="26"/>
      <c r="L521" s="26"/>
      <c r="M521" s="26"/>
      <c r="N521" s="26"/>
      <c r="O521" s="57"/>
      <c r="P521" s="47"/>
    </row>
    <row r="522" spans="6:21">
      <c r="F522" s="45"/>
      <c r="G522" s="43" t="s">
        <v>279</v>
      </c>
      <c r="H522">
        <v>2040</v>
      </c>
      <c r="I522" s="72" t="str">
        <f>IF(ISBLANK(J522),"",(J501-J522)/(J501-J504))</f>
        <v/>
      </c>
      <c r="J522" s="26"/>
      <c r="K522" s="26"/>
      <c r="L522" s="26"/>
      <c r="M522" s="26"/>
      <c r="N522" s="26"/>
      <c r="O522" s="57"/>
      <c r="P522" s="47"/>
    </row>
    <row r="523" spans="6:21">
      <c r="F523" s="45"/>
      <c r="G523" s="43" t="s">
        <v>279</v>
      </c>
      <c r="H523">
        <v>2050</v>
      </c>
      <c r="I523" s="72" t="str">
        <f>IF(ISBLANK(J523),"",(J501-J523)/(J501-J505))</f>
        <v/>
      </c>
      <c r="J523" s="26"/>
      <c r="K523" s="26"/>
      <c r="L523" s="26"/>
      <c r="M523" s="26"/>
      <c r="N523" s="26"/>
      <c r="O523" s="57"/>
      <c r="P523" s="47"/>
    </row>
    <row r="524" spans="6:21">
      <c r="F524" s="45"/>
      <c r="G524" s="43" t="s">
        <v>279</v>
      </c>
      <c r="H524">
        <v>2060</v>
      </c>
      <c r="I524" s="72">
        <f>IF(ISBLANK(J524),"",(J501-J524)/(J501-J506))</f>
        <v>-4.9723756906077263E-2</v>
      </c>
      <c r="J524" s="29">
        <v>38</v>
      </c>
      <c r="K524" s="29" t="s">
        <v>10</v>
      </c>
      <c r="L524" s="29" t="s">
        <v>244</v>
      </c>
      <c r="M524" s="29" t="s">
        <v>309</v>
      </c>
      <c r="N524" s="29"/>
      <c r="O524" s="44" t="s">
        <v>245</v>
      </c>
      <c r="P524" s="47"/>
    </row>
    <row r="525" spans="6:21" ht="15" customHeight="1" thickBot="1">
      <c r="F525" s="45"/>
      <c r="G525" s="54" t="s">
        <v>279</v>
      </c>
      <c r="H525" s="66">
        <v>2100</v>
      </c>
      <c r="I525" s="73" t="str">
        <f>IF(ISBLANK(J525),"",(J501-J525)/(J501-J507))</f>
        <v/>
      </c>
      <c r="J525" s="67"/>
      <c r="K525" s="67"/>
      <c r="L525" s="67"/>
      <c r="M525" s="67"/>
      <c r="N525" s="67"/>
      <c r="O525" s="55"/>
      <c r="P525" s="47"/>
    </row>
    <row r="526" spans="6:21">
      <c r="F526" s="45"/>
      <c r="P526" s="47"/>
    </row>
    <row r="527" spans="6:21" ht="15" customHeight="1" thickBot="1">
      <c r="F527" s="45"/>
      <c r="G527" s="70" t="s">
        <v>273</v>
      </c>
      <c r="H527" s="70"/>
      <c r="I527" s="70" t="s">
        <v>274</v>
      </c>
      <c r="J527" s="71" t="s">
        <v>66</v>
      </c>
      <c r="K527" s="71"/>
      <c r="L527" s="70"/>
      <c r="M527" s="70"/>
      <c r="N527" s="70"/>
      <c r="O527" s="70"/>
      <c r="P527" s="47"/>
    </row>
    <row r="528" spans="6:21">
      <c r="F528" s="45"/>
      <c r="G528" s="50"/>
      <c r="H528" s="52" t="s">
        <v>92</v>
      </c>
      <c r="I528" s="52" t="s">
        <v>277</v>
      </c>
      <c r="J528" s="52" t="s">
        <v>234</v>
      </c>
      <c r="K528" s="52" t="s">
        <v>235</v>
      </c>
      <c r="L528" s="52" t="s">
        <v>236</v>
      </c>
      <c r="M528" s="52" t="s">
        <v>278</v>
      </c>
      <c r="N528" s="52" t="s">
        <v>238</v>
      </c>
      <c r="O528" s="53" t="s">
        <v>239</v>
      </c>
      <c r="P528" s="47"/>
    </row>
    <row r="529" spans="6:22">
      <c r="F529" s="45"/>
      <c r="G529" s="43" t="s">
        <v>279</v>
      </c>
      <c r="H529">
        <v>2020</v>
      </c>
      <c r="I529" s="72" t="str">
        <f>IF(ISBLANK(J529),"",(J501-J529)/(J501-J502))</f>
        <v/>
      </c>
      <c r="J529" s="26"/>
      <c r="K529" s="26"/>
      <c r="L529" s="26"/>
      <c r="M529" s="26"/>
      <c r="N529" s="26"/>
      <c r="O529" s="57"/>
      <c r="P529" s="47"/>
    </row>
    <row r="530" spans="6:22">
      <c r="F530" s="45"/>
      <c r="G530" s="43" t="s">
        <v>279</v>
      </c>
      <c r="H530">
        <v>2030</v>
      </c>
      <c r="I530" s="72" t="str">
        <f>IF(ISBLANK(J530),"",(J501-J530)/(J501-J503))</f>
        <v/>
      </c>
      <c r="J530" s="26"/>
      <c r="K530" s="26"/>
      <c r="L530" s="26"/>
      <c r="M530" s="26"/>
      <c r="N530" s="26"/>
      <c r="O530" s="57"/>
      <c r="P530" s="47"/>
    </row>
    <row r="531" spans="6:22">
      <c r="F531" s="45"/>
      <c r="G531" s="43" t="s">
        <v>279</v>
      </c>
      <c r="H531">
        <v>2040</v>
      </c>
      <c r="I531" s="72" t="str">
        <f>IF(ISBLANK(J531),"",(J501-J531)/(J501-J504))</f>
        <v/>
      </c>
      <c r="J531" s="26"/>
      <c r="K531" s="26"/>
      <c r="L531" s="26"/>
      <c r="M531" s="26"/>
      <c r="N531" s="26"/>
      <c r="O531" s="57"/>
      <c r="P531" s="47"/>
    </row>
    <row r="532" spans="6:22">
      <c r="F532" s="45"/>
      <c r="G532" s="43" t="s">
        <v>279</v>
      </c>
      <c r="H532">
        <v>2050</v>
      </c>
      <c r="I532" s="72" t="str">
        <f>IF(ISBLANK(J532),"",(J501-J532)/(J501-J505))</f>
        <v/>
      </c>
      <c r="J532" s="26"/>
      <c r="K532" s="26"/>
      <c r="L532" s="26"/>
      <c r="M532" s="26"/>
      <c r="N532" s="26"/>
      <c r="O532" s="57"/>
      <c r="P532" s="47"/>
    </row>
    <row r="533" spans="6:22">
      <c r="F533" s="45"/>
      <c r="G533" s="43" t="s">
        <v>279</v>
      </c>
      <c r="H533">
        <v>2060</v>
      </c>
      <c r="I533" s="72">
        <f>IF(ISBLANK(J533),"",(J501-J533)/(J501-J506))</f>
        <v>-0.24309392265193361</v>
      </c>
      <c r="J533" s="29">
        <v>45</v>
      </c>
      <c r="K533" s="29" t="s">
        <v>10</v>
      </c>
      <c r="L533" s="29" t="s">
        <v>244</v>
      </c>
      <c r="M533" s="29" t="s">
        <v>309</v>
      </c>
      <c r="N533" s="29"/>
      <c r="O533" s="44" t="s">
        <v>245</v>
      </c>
      <c r="P533" s="47"/>
    </row>
    <row r="534" spans="6:22" ht="15" customHeight="1" thickBot="1">
      <c r="F534" s="45"/>
      <c r="G534" s="54" t="s">
        <v>279</v>
      </c>
      <c r="H534" s="66">
        <v>2100</v>
      </c>
      <c r="I534" s="73" t="str">
        <f>IF(ISBLANK(J534),"",(J501-J534)/(J501-J507))</f>
        <v/>
      </c>
      <c r="J534" s="67"/>
      <c r="K534" s="67"/>
      <c r="L534" s="67"/>
      <c r="M534" s="67"/>
      <c r="N534" s="67"/>
      <c r="O534" s="55"/>
      <c r="P534" s="47"/>
    </row>
    <row r="535" spans="6:22">
      <c r="F535" s="74"/>
      <c r="G535" s="75"/>
      <c r="H535" s="75"/>
      <c r="I535" s="75"/>
      <c r="J535" s="75"/>
      <c r="K535" s="75"/>
      <c r="L535" s="75"/>
      <c r="M535" s="75"/>
      <c r="N535" s="75"/>
      <c r="O535" s="75"/>
      <c r="P535" s="76"/>
    </row>
    <row r="536" spans="6:22" ht="15" customHeight="1" thickBot="1">
      <c r="F536" s="40"/>
      <c r="G536" s="41"/>
      <c r="H536" s="41"/>
      <c r="I536" s="41"/>
      <c r="J536" s="41"/>
      <c r="K536" s="41"/>
      <c r="L536" s="41"/>
      <c r="M536" s="41"/>
      <c r="N536" s="41"/>
      <c r="O536" s="41"/>
      <c r="P536" s="42"/>
      <c r="S536" s="33"/>
      <c r="U536" s="81"/>
      <c r="V536" s="82"/>
    </row>
    <row r="537" spans="6:22" ht="15" customHeight="1" thickBot="1">
      <c r="F537" s="45"/>
      <c r="G537" s="36" t="s">
        <v>224</v>
      </c>
      <c r="H537" s="46" t="s">
        <v>81</v>
      </c>
      <c r="P537" s="47"/>
      <c r="S537" s="33"/>
      <c r="U537" s="81"/>
      <c r="V537" s="82"/>
    </row>
    <row r="538" spans="6:22">
      <c r="F538" s="45"/>
      <c r="P538" s="47"/>
      <c r="S538" s="33"/>
      <c r="U538" s="81"/>
      <c r="V538" s="82"/>
    </row>
    <row r="539" spans="6:22" ht="15" customHeight="1" thickBot="1">
      <c r="F539" s="45"/>
      <c r="G539" s="48" t="s">
        <v>231</v>
      </c>
      <c r="H539" s="48"/>
      <c r="I539" s="48"/>
      <c r="J539" s="48"/>
      <c r="K539" s="48"/>
      <c r="L539" s="48"/>
      <c r="M539" s="48"/>
      <c r="N539" s="48"/>
      <c r="O539" s="48"/>
      <c r="P539" s="47"/>
      <c r="S539" s="33"/>
      <c r="U539" s="81"/>
      <c r="V539" s="82"/>
    </row>
    <row r="540" spans="6:22">
      <c r="F540" s="45"/>
      <c r="G540" s="50"/>
      <c r="H540" s="51"/>
      <c r="I540" s="52" t="s">
        <v>92</v>
      </c>
      <c r="J540" s="52" t="s">
        <v>234</v>
      </c>
      <c r="K540" s="52" t="s">
        <v>235</v>
      </c>
      <c r="L540" s="52" t="s">
        <v>236</v>
      </c>
      <c r="M540" s="52" t="s">
        <v>237</v>
      </c>
      <c r="N540" s="52" t="s">
        <v>238</v>
      </c>
      <c r="O540" s="53" t="s">
        <v>239</v>
      </c>
      <c r="P540" s="47"/>
      <c r="S540" s="33"/>
      <c r="U540" s="81"/>
      <c r="V540" s="82"/>
    </row>
    <row r="541" spans="6:22">
      <c r="F541" s="45"/>
      <c r="G541" s="43" t="s">
        <v>243</v>
      </c>
      <c r="I541">
        <v>2014</v>
      </c>
      <c r="J541" s="26">
        <v>38.909999999999997</v>
      </c>
      <c r="K541" s="26" t="s">
        <v>10</v>
      </c>
      <c r="L541" s="56" t="s">
        <v>244</v>
      </c>
      <c r="M541" s="26"/>
      <c r="N541" s="26"/>
      <c r="O541" s="57" t="s">
        <v>245</v>
      </c>
      <c r="P541" s="47"/>
      <c r="S541" s="33"/>
      <c r="U541" s="81"/>
      <c r="V541" s="82"/>
    </row>
    <row r="542" spans="6:22">
      <c r="F542" s="45"/>
      <c r="G542" s="43" t="s">
        <v>243</v>
      </c>
      <c r="I542">
        <v>2015</v>
      </c>
      <c r="J542" s="29">
        <v>38.909999999999997</v>
      </c>
      <c r="K542" s="29" t="s">
        <v>10</v>
      </c>
      <c r="L542" s="60" t="s">
        <v>244</v>
      </c>
      <c r="M542" s="29"/>
      <c r="N542" s="29"/>
      <c r="O542" s="44" t="s">
        <v>245</v>
      </c>
      <c r="P542" s="47"/>
      <c r="S542" s="33"/>
      <c r="U542" s="81"/>
      <c r="V542" s="82"/>
    </row>
    <row r="543" spans="6:22">
      <c r="F543" s="45"/>
      <c r="G543" s="43" t="s">
        <v>252</v>
      </c>
      <c r="I543">
        <v>2020</v>
      </c>
      <c r="J543" s="26"/>
      <c r="K543" s="26"/>
      <c r="L543" s="26"/>
      <c r="M543" s="26"/>
      <c r="N543" s="26"/>
      <c r="O543" s="57"/>
      <c r="P543" s="47"/>
      <c r="S543" s="33"/>
      <c r="U543" s="81"/>
      <c r="V543" s="82"/>
    </row>
    <row r="544" spans="6:22">
      <c r="F544" s="45"/>
      <c r="G544" s="43" t="s">
        <v>252</v>
      </c>
      <c r="I544">
        <v>2030</v>
      </c>
      <c r="J544" s="26"/>
      <c r="K544" s="26"/>
      <c r="L544" s="26"/>
      <c r="M544" s="26"/>
      <c r="N544" s="26"/>
      <c r="O544" s="57"/>
      <c r="P544" s="47"/>
      <c r="S544" s="33"/>
      <c r="U544" s="81"/>
      <c r="V544" s="82"/>
    </row>
    <row r="545" spans="6:22">
      <c r="F545" s="45"/>
      <c r="G545" s="43" t="s">
        <v>252</v>
      </c>
      <c r="I545">
        <v>2040</v>
      </c>
      <c r="J545" s="26"/>
      <c r="K545" s="26"/>
      <c r="L545" s="26"/>
      <c r="M545" s="26"/>
      <c r="N545" s="26"/>
      <c r="O545" s="57"/>
      <c r="P545" s="47"/>
      <c r="S545" s="33"/>
      <c r="U545" s="81"/>
      <c r="V545" s="82"/>
    </row>
    <row r="546" spans="6:22">
      <c r="F546" s="45"/>
      <c r="G546" s="43" t="s">
        <v>252</v>
      </c>
      <c r="I546">
        <v>2050</v>
      </c>
      <c r="J546" s="26"/>
      <c r="K546" s="26"/>
      <c r="L546" s="26"/>
      <c r="M546" s="26"/>
      <c r="N546" s="26"/>
      <c r="O546" s="57"/>
      <c r="P546" s="47"/>
      <c r="S546" s="33"/>
      <c r="U546" s="81"/>
      <c r="V546" s="82"/>
    </row>
    <row r="547" spans="6:22">
      <c r="F547" s="45"/>
      <c r="G547" s="43" t="s">
        <v>252</v>
      </c>
      <c r="I547">
        <v>2060</v>
      </c>
      <c r="J547" s="26"/>
      <c r="K547" s="26"/>
      <c r="L547" s="26"/>
      <c r="M547" s="26"/>
      <c r="N547" s="26"/>
      <c r="O547" s="57"/>
      <c r="P547" s="47"/>
      <c r="S547" s="33"/>
      <c r="U547" s="81"/>
      <c r="V547" s="82"/>
    </row>
    <row r="548" spans="6:22" ht="15" customHeight="1" thickBot="1">
      <c r="F548" s="45"/>
      <c r="G548" s="54" t="s">
        <v>252</v>
      </c>
      <c r="H548" s="66"/>
      <c r="I548" s="66">
        <v>2100</v>
      </c>
      <c r="J548" s="67"/>
      <c r="K548" s="67"/>
      <c r="L548" s="67"/>
      <c r="M548" s="67"/>
      <c r="N548" s="67"/>
      <c r="O548" s="55"/>
      <c r="P548" s="47"/>
      <c r="S548" s="33"/>
      <c r="U548" s="81"/>
      <c r="V548" s="82"/>
    </row>
    <row r="549" spans="6:22">
      <c r="F549" s="45"/>
      <c r="P549" s="47"/>
      <c r="S549" s="33"/>
      <c r="U549" s="81"/>
      <c r="V549" s="82"/>
    </row>
    <row r="550" spans="6:22" ht="15" customHeight="1" thickBot="1">
      <c r="F550" s="45"/>
      <c r="G550" s="70" t="s">
        <v>273</v>
      </c>
      <c r="H550" s="70"/>
      <c r="I550" s="70" t="s">
        <v>274</v>
      </c>
      <c r="J550" s="71" t="s">
        <v>64</v>
      </c>
      <c r="K550" s="71"/>
      <c r="L550" s="70"/>
      <c r="M550" s="70"/>
      <c r="N550" s="70"/>
      <c r="O550" s="70"/>
      <c r="P550" s="47"/>
      <c r="S550" s="33"/>
      <c r="U550" s="81"/>
      <c r="V550" s="82"/>
    </row>
    <row r="551" spans="6:22">
      <c r="F551" s="45"/>
      <c r="G551" s="50"/>
      <c r="H551" s="52" t="s">
        <v>92</v>
      </c>
      <c r="I551" s="52" t="s">
        <v>277</v>
      </c>
      <c r="J551" s="52" t="s">
        <v>234</v>
      </c>
      <c r="K551" s="52" t="s">
        <v>235</v>
      </c>
      <c r="L551" s="52" t="s">
        <v>236</v>
      </c>
      <c r="M551" s="52" t="s">
        <v>278</v>
      </c>
      <c r="N551" s="52" t="s">
        <v>238</v>
      </c>
      <c r="O551" s="53" t="s">
        <v>239</v>
      </c>
      <c r="P551" s="47"/>
      <c r="S551" s="83"/>
      <c r="U551" s="84"/>
      <c r="V551" s="84"/>
    </row>
    <row r="552" spans="6:22">
      <c r="F552" s="45"/>
      <c r="G552" s="43" t="s">
        <v>279</v>
      </c>
      <c r="H552">
        <v>2020</v>
      </c>
      <c r="I552" s="72">
        <f>IF(ISBLANK(J552),"",(J542-J552)/(J542-J543))</f>
        <v>1.0537136982780689E-2</v>
      </c>
      <c r="J552" s="26">
        <v>38.5</v>
      </c>
      <c r="K552" s="26"/>
      <c r="L552" s="26"/>
      <c r="M552" s="26" t="s">
        <v>280</v>
      </c>
      <c r="N552" s="26" t="s">
        <v>281</v>
      </c>
      <c r="O552" s="57" t="s">
        <v>282</v>
      </c>
      <c r="P552" s="47"/>
      <c r="S552" s="83"/>
      <c r="T552" s="85"/>
    </row>
    <row r="553" spans="6:22">
      <c r="F553" s="45"/>
      <c r="G553" s="43" t="s">
        <v>279</v>
      </c>
      <c r="H553">
        <v>2030</v>
      </c>
      <c r="I553" s="72">
        <f>IF(ISBLANK(J553),"",(J542-J553)/(J542-J544))</f>
        <v>7.4787972243639089E-2</v>
      </c>
      <c r="J553" s="26">
        <v>36</v>
      </c>
      <c r="K553" s="26"/>
      <c r="L553" s="26"/>
      <c r="M553" s="26" t="s">
        <v>285</v>
      </c>
      <c r="N553" s="26" t="s">
        <v>281</v>
      </c>
      <c r="O553" s="57" t="s">
        <v>282</v>
      </c>
      <c r="P553" s="47"/>
      <c r="S553" s="86"/>
      <c r="T553" s="80"/>
    </row>
    <row r="554" spans="6:22">
      <c r="F554" s="45"/>
      <c r="G554" s="43" t="s">
        <v>279</v>
      </c>
      <c r="H554">
        <v>2040</v>
      </c>
      <c r="I554" s="72">
        <f>IF(ISBLANK(J554),"",(J542-J554)/(J542-J545))</f>
        <v>0.15188897455666917</v>
      </c>
      <c r="J554" s="26">
        <v>33</v>
      </c>
      <c r="K554" s="26"/>
      <c r="L554" s="26"/>
      <c r="M554" s="26" t="s">
        <v>287</v>
      </c>
      <c r="N554" s="26" t="s">
        <v>281</v>
      </c>
      <c r="O554" s="57" t="s">
        <v>282</v>
      </c>
      <c r="P554" s="47"/>
    </row>
    <row r="555" spans="6:22">
      <c r="F555" s="45"/>
      <c r="G555" s="43" t="s">
        <v>279</v>
      </c>
      <c r="H555">
        <v>2050</v>
      </c>
      <c r="I555" s="72">
        <f>IF(ISBLANK(J555),"",(J542-J555)/(J542-J546))</f>
        <v>0.21613980981752756</v>
      </c>
      <c r="J555" s="26">
        <v>30.5</v>
      </c>
      <c r="K555" s="26" t="s">
        <v>10</v>
      </c>
      <c r="L555" s="26" t="s">
        <v>333</v>
      </c>
      <c r="M555" s="26"/>
      <c r="N555" s="26"/>
      <c r="O555" s="57" t="s">
        <v>245</v>
      </c>
      <c r="P555" s="47"/>
    </row>
    <row r="556" spans="6:22">
      <c r="F556" s="45"/>
      <c r="G556" s="43" t="s">
        <v>279</v>
      </c>
      <c r="H556">
        <v>2060</v>
      </c>
      <c r="I556" s="72">
        <f>IF(ISBLANK(J556),"",(J542-J556)/(J542-J547))</f>
        <v>0.22898997686969924</v>
      </c>
      <c r="J556" s="29">
        <v>30</v>
      </c>
      <c r="K556" s="29"/>
      <c r="L556" s="29"/>
      <c r="M556" s="29"/>
      <c r="N556" s="29"/>
      <c r="O556" s="44"/>
      <c r="P556" s="47"/>
    </row>
    <row r="557" spans="6:22" ht="15" customHeight="1" thickBot="1">
      <c r="F557" s="45"/>
      <c r="G557" s="54" t="s">
        <v>279</v>
      </c>
      <c r="H557" s="66">
        <v>2100</v>
      </c>
      <c r="I557" s="73" t="str">
        <f>IF(ISBLANK(J557),"",(J542-J557)/(J542-J548))</f>
        <v/>
      </c>
      <c r="J557" s="67"/>
      <c r="K557" s="67"/>
      <c r="L557" s="67"/>
      <c r="M557" s="67"/>
      <c r="N557" s="67"/>
      <c r="O557" s="55"/>
      <c r="P557" s="47"/>
      <c r="S557" s="16"/>
    </row>
    <row r="558" spans="6:22">
      <c r="F558" s="45"/>
      <c r="P558" s="47"/>
    </row>
    <row r="559" spans="6:22" ht="15" customHeight="1" thickBot="1">
      <c r="F559" s="45"/>
      <c r="G559" s="70" t="s">
        <v>273</v>
      </c>
      <c r="H559" s="70"/>
      <c r="I559" s="70" t="s">
        <v>274</v>
      </c>
      <c r="J559" s="71" t="s">
        <v>65</v>
      </c>
      <c r="K559" s="71"/>
      <c r="L559" s="70"/>
      <c r="M559" s="70"/>
      <c r="N559" s="70"/>
      <c r="O559" s="70"/>
      <c r="P559" s="47"/>
      <c r="T559" s="80"/>
      <c r="U559" s="80"/>
    </row>
    <row r="560" spans="6:22">
      <c r="F560" s="45"/>
      <c r="G560" s="50"/>
      <c r="H560" s="52" t="s">
        <v>92</v>
      </c>
      <c r="I560" s="52" t="s">
        <v>277</v>
      </c>
      <c r="J560" s="52" t="s">
        <v>234</v>
      </c>
      <c r="K560" s="52" t="s">
        <v>235</v>
      </c>
      <c r="L560" s="52" t="s">
        <v>236</v>
      </c>
      <c r="M560" s="52" t="s">
        <v>278</v>
      </c>
      <c r="N560" s="52" t="s">
        <v>238</v>
      </c>
      <c r="O560" s="53" t="s">
        <v>239</v>
      </c>
      <c r="P560" s="47"/>
      <c r="T560" s="80"/>
    </row>
    <row r="561" spans="6:21">
      <c r="F561" s="45"/>
      <c r="G561" s="43" t="s">
        <v>279</v>
      </c>
      <c r="H561">
        <v>2020</v>
      </c>
      <c r="I561" s="72" t="str">
        <f>IF(ISBLANK(J561),"",(J542-J561)/(J542-J543))</f>
        <v/>
      </c>
      <c r="J561" s="26"/>
      <c r="K561" s="26"/>
      <c r="L561" s="26"/>
      <c r="M561" s="26"/>
      <c r="N561" s="26"/>
      <c r="O561" s="57"/>
      <c r="P561" s="47"/>
      <c r="T561" s="80"/>
      <c r="U561" s="80"/>
    </row>
    <row r="562" spans="6:21">
      <c r="F562" s="45"/>
      <c r="G562" s="43" t="s">
        <v>279</v>
      </c>
      <c r="H562">
        <v>2030</v>
      </c>
      <c r="I562" s="72" t="str">
        <f>IF(ISBLANK(J562),"",(J542-J562)/(J542-J544))</f>
        <v/>
      </c>
      <c r="J562" s="26"/>
      <c r="K562" s="26"/>
      <c r="L562" s="26"/>
      <c r="M562" s="26"/>
      <c r="N562" s="26"/>
      <c r="O562" s="57"/>
      <c r="P562" s="47"/>
    </row>
    <row r="563" spans="6:21">
      <c r="F563" s="45"/>
      <c r="G563" s="43" t="s">
        <v>279</v>
      </c>
      <c r="H563">
        <v>2040</v>
      </c>
      <c r="I563" s="72" t="str">
        <f>IF(ISBLANK(J563),"",(J542-J563)/(J542-J545))</f>
        <v/>
      </c>
      <c r="J563" s="26"/>
      <c r="K563" s="26"/>
      <c r="L563" s="26"/>
      <c r="M563" s="26"/>
      <c r="N563" s="26"/>
      <c r="O563" s="57"/>
      <c r="P563" s="47"/>
    </row>
    <row r="564" spans="6:21">
      <c r="F564" s="45"/>
      <c r="G564" s="43" t="s">
        <v>279</v>
      </c>
      <c r="H564">
        <v>2050</v>
      </c>
      <c r="I564" s="72" t="str">
        <f>IF(ISBLANK(J564),"",(J542-J564)/(J542-J546))</f>
        <v/>
      </c>
      <c r="J564" s="26"/>
      <c r="K564" s="26" t="s">
        <v>10</v>
      </c>
      <c r="L564" s="26" t="s">
        <v>244</v>
      </c>
      <c r="M564" s="26" t="s">
        <v>309</v>
      </c>
      <c r="N564" s="26"/>
      <c r="O564" s="57" t="s">
        <v>245</v>
      </c>
      <c r="P564" s="47"/>
    </row>
    <row r="565" spans="6:21">
      <c r="F565" s="45"/>
      <c r="G565" s="43" t="s">
        <v>279</v>
      </c>
      <c r="H565">
        <v>2060</v>
      </c>
      <c r="I565" s="72">
        <f>IF(ISBLANK(J565),"",(J542-J565)/(J542-J547))</f>
        <v>-2.8013364173734349E-2</v>
      </c>
      <c r="J565" s="29">
        <v>40</v>
      </c>
      <c r="K565" s="29"/>
      <c r="L565" s="29"/>
      <c r="M565" s="29">
        <f>(J564-J542)/(H564-I542)</f>
        <v>-1.1117142857142857</v>
      </c>
      <c r="N565" s="29" t="s">
        <v>342</v>
      </c>
      <c r="O565" s="44" t="s">
        <v>282</v>
      </c>
      <c r="P565" s="47"/>
    </row>
    <row r="566" spans="6:21" ht="15" customHeight="1" thickBot="1">
      <c r="F566" s="45"/>
      <c r="G566" s="54" t="s">
        <v>279</v>
      </c>
      <c r="H566" s="66">
        <v>2100</v>
      </c>
      <c r="I566" s="73" t="str">
        <f>IF(ISBLANK(J566),"",(J542-J566)/(J542-J548))</f>
        <v/>
      </c>
      <c r="J566" s="67"/>
      <c r="K566" s="67"/>
      <c r="L566" s="67"/>
      <c r="M566" s="67"/>
      <c r="N566" s="67"/>
      <c r="O566" s="55"/>
      <c r="P566" s="47"/>
    </row>
    <row r="567" spans="6:21">
      <c r="F567" s="45"/>
      <c r="P567" s="47"/>
    </row>
    <row r="568" spans="6:21" ht="15" customHeight="1" thickBot="1">
      <c r="F568" s="45"/>
      <c r="G568" s="70" t="s">
        <v>273</v>
      </c>
      <c r="H568" s="70"/>
      <c r="I568" s="70" t="s">
        <v>274</v>
      </c>
      <c r="J568" s="71" t="s">
        <v>66</v>
      </c>
      <c r="K568" s="71"/>
      <c r="L568" s="70"/>
      <c r="M568" s="70"/>
      <c r="N568" s="70"/>
      <c r="O568" s="70"/>
      <c r="P568" s="47"/>
    </row>
    <row r="569" spans="6:21">
      <c r="F569" s="45"/>
      <c r="G569" s="50"/>
      <c r="H569" s="52" t="s">
        <v>92</v>
      </c>
      <c r="I569" s="52" t="s">
        <v>277</v>
      </c>
      <c r="J569" s="52" t="s">
        <v>234</v>
      </c>
      <c r="K569" s="52" t="s">
        <v>235</v>
      </c>
      <c r="L569" s="52" t="s">
        <v>236</v>
      </c>
      <c r="M569" s="52" t="s">
        <v>278</v>
      </c>
      <c r="N569" s="52" t="s">
        <v>238</v>
      </c>
      <c r="O569" s="53" t="s">
        <v>239</v>
      </c>
      <c r="P569" s="47"/>
    </row>
    <row r="570" spans="6:21">
      <c r="F570" s="45"/>
      <c r="G570" s="43" t="s">
        <v>279</v>
      </c>
      <c r="H570">
        <v>2020</v>
      </c>
      <c r="I570" s="72" t="str">
        <f>IF(ISBLANK(J570),"",(J542-J570)/(J542-J543))</f>
        <v/>
      </c>
      <c r="J570" s="26"/>
      <c r="K570" s="26"/>
      <c r="L570" s="26"/>
      <c r="M570" s="26"/>
      <c r="N570" s="26"/>
      <c r="O570" s="57"/>
      <c r="P570" s="47"/>
    </row>
    <row r="571" spans="6:21">
      <c r="F571" s="45"/>
      <c r="G571" s="43" t="s">
        <v>279</v>
      </c>
      <c r="H571">
        <v>2030</v>
      </c>
      <c r="I571" s="72" t="str">
        <f>IF(ISBLANK(J571),"",(J542-J571)/(J542-J544))</f>
        <v/>
      </c>
      <c r="J571" s="26"/>
      <c r="K571" s="26"/>
      <c r="L571" s="26"/>
      <c r="M571" s="26"/>
      <c r="N571" s="26"/>
      <c r="O571" s="57"/>
      <c r="P571" s="47"/>
    </row>
    <row r="572" spans="6:21">
      <c r="F572" s="45"/>
      <c r="G572" s="43" t="s">
        <v>279</v>
      </c>
      <c r="H572">
        <v>2040</v>
      </c>
      <c r="I572" s="72" t="str">
        <f>IF(ISBLANK(J572),"",(J542-J572)/(J542-J545))</f>
        <v/>
      </c>
      <c r="J572" s="26"/>
      <c r="K572" s="26"/>
      <c r="L572" s="26"/>
      <c r="M572" s="26"/>
      <c r="N572" s="26"/>
      <c r="O572" s="57"/>
      <c r="P572" s="47"/>
    </row>
    <row r="573" spans="6:21">
      <c r="F573" s="45"/>
      <c r="G573" s="43" t="s">
        <v>279</v>
      </c>
      <c r="H573">
        <v>2050</v>
      </c>
      <c r="I573" s="72" t="str">
        <f>IF(ISBLANK(J573),"",(J542-J573)/(J542-J546))</f>
        <v/>
      </c>
      <c r="J573" s="26"/>
      <c r="K573" s="26" t="s">
        <v>10</v>
      </c>
      <c r="L573" s="26" t="s">
        <v>244</v>
      </c>
      <c r="M573" s="26" t="s">
        <v>343</v>
      </c>
      <c r="N573" s="26"/>
      <c r="O573" s="57" t="s">
        <v>245</v>
      </c>
      <c r="P573" s="47"/>
    </row>
    <row r="574" spans="6:21">
      <c r="F574" s="45"/>
      <c r="G574" s="43" t="s">
        <v>279</v>
      </c>
      <c r="H574">
        <v>2060</v>
      </c>
      <c r="I574" s="72">
        <f>IF(ISBLANK(J574),"",(J542-J574)/(J542-J547))</f>
        <v>-0.20791570290413786</v>
      </c>
      <c r="J574" s="29">
        <v>47</v>
      </c>
      <c r="K574" s="29"/>
      <c r="L574" s="29"/>
      <c r="M574" s="29">
        <f>(J573-J542)/(H573-I542)</f>
        <v>-1.1117142857142857</v>
      </c>
      <c r="N574" s="29" t="s">
        <v>342</v>
      </c>
      <c r="O574" s="44" t="s">
        <v>282</v>
      </c>
      <c r="P574" s="47"/>
    </row>
    <row r="575" spans="6:21" ht="15" customHeight="1" thickBot="1">
      <c r="F575" s="45"/>
      <c r="G575" s="54" t="s">
        <v>279</v>
      </c>
      <c r="H575" s="66">
        <v>2100</v>
      </c>
      <c r="I575" s="73" t="str">
        <f>IF(ISBLANK(J575),"",(J542-J575)/(J542-J548))</f>
        <v/>
      </c>
      <c r="J575" s="67"/>
      <c r="K575" s="67"/>
      <c r="L575" s="67"/>
      <c r="M575" s="67"/>
      <c r="N575" s="67"/>
      <c r="O575" s="55"/>
      <c r="P575" s="47"/>
    </row>
    <row r="576" spans="6:21">
      <c r="F576" s="74"/>
      <c r="G576" s="75"/>
      <c r="H576" s="75"/>
      <c r="I576" s="75"/>
      <c r="J576" s="75"/>
      <c r="K576" s="75"/>
      <c r="L576" s="75"/>
      <c r="M576" s="75"/>
      <c r="N576" s="75"/>
      <c r="O576" s="75"/>
      <c r="P576" s="76"/>
    </row>
    <row r="577" spans="6:16" ht="15" customHeight="1" thickBot="1">
      <c r="F577" s="40"/>
      <c r="G577" s="41"/>
      <c r="H577" s="41"/>
      <c r="I577" s="41"/>
      <c r="J577" s="41"/>
      <c r="K577" s="41"/>
      <c r="L577" s="41"/>
      <c r="M577" s="41"/>
      <c r="N577" s="41"/>
      <c r="O577" s="41"/>
      <c r="P577" s="42"/>
    </row>
    <row r="578" spans="6:16" ht="15" customHeight="1" thickBot="1">
      <c r="F578" s="45"/>
      <c r="G578" s="36" t="s">
        <v>224</v>
      </c>
      <c r="H578" s="46" t="s">
        <v>126</v>
      </c>
      <c r="P578" s="47"/>
    </row>
    <row r="579" spans="6:16">
      <c r="F579" s="45"/>
      <c r="P579" s="47"/>
    </row>
    <row r="580" spans="6:16" ht="15" customHeight="1" thickBot="1">
      <c r="F580" s="45"/>
      <c r="G580" s="48" t="s">
        <v>231</v>
      </c>
      <c r="H580" s="48"/>
      <c r="I580" s="48"/>
      <c r="J580" s="48"/>
      <c r="K580" s="48"/>
      <c r="L580" s="48"/>
      <c r="M580" s="48"/>
      <c r="N580" s="48"/>
      <c r="O580" s="48"/>
      <c r="P580" s="47"/>
    </row>
    <row r="581" spans="6:16">
      <c r="F581" s="45"/>
      <c r="G581" s="50"/>
      <c r="H581" s="51"/>
      <c r="I581" s="52" t="s">
        <v>92</v>
      </c>
      <c r="J581" s="52" t="s">
        <v>234</v>
      </c>
      <c r="K581" s="52" t="s">
        <v>235</v>
      </c>
      <c r="L581" s="52" t="s">
        <v>236</v>
      </c>
      <c r="M581" s="52" t="s">
        <v>237</v>
      </c>
      <c r="N581" s="52" t="s">
        <v>238</v>
      </c>
      <c r="O581" s="53" t="s">
        <v>239</v>
      </c>
      <c r="P581" s="47"/>
    </row>
    <row r="582" spans="6:16">
      <c r="F582" s="45"/>
      <c r="G582" s="43" t="s">
        <v>243</v>
      </c>
      <c r="I582">
        <v>2014</v>
      </c>
      <c r="J582" s="26">
        <v>37.97</v>
      </c>
      <c r="K582" s="26" t="s">
        <v>10</v>
      </c>
      <c r="L582" s="56"/>
      <c r="M582" s="26"/>
      <c r="N582" s="26"/>
      <c r="O582" s="57"/>
      <c r="P582" s="47"/>
    </row>
    <row r="583" spans="6:16">
      <c r="F583" s="45"/>
      <c r="G583" s="43" t="s">
        <v>243</v>
      </c>
      <c r="I583">
        <v>2015</v>
      </c>
      <c r="J583" s="29">
        <v>37.97</v>
      </c>
      <c r="K583" s="29" t="s">
        <v>10</v>
      </c>
      <c r="L583" s="60"/>
      <c r="M583" s="29"/>
      <c r="N583" s="29"/>
      <c r="O583" s="44"/>
      <c r="P583" s="47"/>
    </row>
    <row r="584" spans="6:16">
      <c r="F584" s="45"/>
      <c r="G584" s="43" t="s">
        <v>252</v>
      </c>
      <c r="I584">
        <v>2020</v>
      </c>
      <c r="J584" s="26"/>
      <c r="K584" s="26"/>
      <c r="L584" s="26"/>
      <c r="M584" s="26"/>
      <c r="N584" s="26"/>
      <c r="O584" s="57"/>
      <c r="P584" s="47"/>
    </row>
    <row r="585" spans="6:16">
      <c r="F585" s="45"/>
      <c r="G585" s="43" t="s">
        <v>252</v>
      </c>
      <c r="I585">
        <v>2030</v>
      </c>
      <c r="J585" s="26"/>
      <c r="K585" s="26"/>
      <c r="L585" s="26"/>
      <c r="M585" s="26"/>
      <c r="N585" s="26"/>
      <c r="O585" s="57"/>
      <c r="P585" s="47"/>
    </row>
    <row r="586" spans="6:16">
      <c r="F586" s="45"/>
      <c r="G586" s="43" t="s">
        <v>252</v>
      </c>
      <c r="I586">
        <v>2040</v>
      </c>
      <c r="J586" s="26"/>
      <c r="K586" s="26"/>
      <c r="L586" s="26"/>
      <c r="M586" s="26"/>
      <c r="N586" s="26"/>
      <c r="O586" s="57"/>
      <c r="P586" s="47"/>
    </row>
    <row r="587" spans="6:16">
      <c r="F587" s="45"/>
      <c r="G587" s="43" t="s">
        <v>252</v>
      </c>
      <c r="I587">
        <v>2050</v>
      </c>
      <c r="J587" s="26"/>
      <c r="K587" s="26"/>
      <c r="L587" s="26"/>
      <c r="M587" s="26"/>
      <c r="N587" s="26"/>
      <c r="O587" s="57"/>
      <c r="P587" s="47"/>
    </row>
    <row r="588" spans="6:16">
      <c r="F588" s="45"/>
      <c r="G588" s="43" t="s">
        <v>252</v>
      </c>
      <c r="I588">
        <v>2060</v>
      </c>
      <c r="J588" s="26"/>
      <c r="K588" s="26"/>
      <c r="L588" s="26"/>
      <c r="M588" s="26"/>
      <c r="N588" s="26"/>
      <c r="O588" s="57"/>
      <c r="P588" s="47"/>
    </row>
    <row r="589" spans="6:16" ht="15" customHeight="1" thickBot="1">
      <c r="F589" s="45"/>
      <c r="G589" s="54" t="s">
        <v>252</v>
      </c>
      <c r="H589" s="66"/>
      <c r="I589" s="66">
        <v>2100</v>
      </c>
      <c r="J589" s="67"/>
      <c r="K589" s="67"/>
      <c r="L589" s="67"/>
      <c r="M589" s="67"/>
      <c r="N589" s="67"/>
      <c r="O589" s="55"/>
      <c r="P589" s="47"/>
    </row>
    <row r="590" spans="6:16">
      <c r="F590" s="45"/>
      <c r="P590" s="47"/>
    </row>
    <row r="591" spans="6:16" ht="15" customHeight="1" thickBot="1">
      <c r="F591" s="45"/>
      <c r="G591" s="70" t="s">
        <v>273</v>
      </c>
      <c r="H591" s="70"/>
      <c r="I591" s="70" t="s">
        <v>274</v>
      </c>
      <c r="J591" s="71" t="s">
        <v>64</v>
      </c>
      <c r="K591" s="71"/>
      <c r="L591" s="70"/>
      <c r="M591" s="70"/>
      <c r="N591" s="70"/>
      <c r="O591" s="70"/>
      <c r="P591" s="47"/>
    </row>
    <row r="592" spans="6:16">
      <c r="F592" s="45"/>
      <c r="G592" s="50"/>
      <c r="H592" s="52" t="s">
        <v>92</v>
      </c>
      <c r="I592" s="52" t="s">
        <v>277</v>
      </c>
      <c r="J592" s="52" t="s">
        <v>234</v>
      </c>
      <c r="K592" s="52" t="s">
        <v>235</v>
      </c>
      <c r="L592" s="52" t="s">
        <v>236</v>
      </c>
      <c r="M592" s="52" t="s">
        <v>278</v>
      </c>
      <c r="N592" s="52" t="s">
        <v>238</v>
      </c>
      <c r="O592" s="53" t="s">
        <v>239</v>
      </c>
      <c r="P592" s="47"/>
    </row>
    <row r="593" spans="6:16">
      <c r="F593" s="45"/>
      <c r="G593" s="43" t="s">
        <v>279</v>
      </c>
      <c r="H593">
        <v>2020</v>
      </c>
      <c r="I593" s="72">
        <f>IF(ISBLANK(J593),"",(J583-J593)/(J583-J584))</f>
        <v>2.5546484066368155E-2</v>
      </c>
      <c r="J593" s="26">
        <v>37</v>
      </c>
      <c r="K593" s="26"/>
      <c r="L593" s="26"/>
      <c r="M593" s="26"/>
      <c r="N593" s="26"/>
      <c r="O593" s="57"/>
      <c r="P593" s="47"/>
    </row>
    <row r="594" spans="6:16">
      <c r="F594" s="45"/>
      <c r="G594" s="43" t="s">
        <v>279</v>
      </c>
      <c r="H594">
        <v>2030</v>
      </c>
      <c r="I594" s="72">
        <f>IF(ISBLANK(J594),"",(J583-J594)/(J583-J585))</f>
        <v>0.1045562286015275</v>
      </c>
      <c r="J594" s="26">
        <v>34</v>
      </c>
      <c r="K594" s="26"/>
      <c r="L594" s="26"/>
      <c r="M594" s="26"/>
      <c r="N594" s="26"/>
      <c r="O594" s="57"/>
      <c r="P594" s="47"/>
    </row>
    <row r="595" spans="6:16">
      <c r="F595" s="45"/>
      <c r="G595" s="43" t="s">
        <v>279</v>
      </c>
      <c r="H595">
        <v>2040</v>
      </c>
      <c r="I595" s="72">
        <f>IF(ISBLANK(J595),"",(J583-J595)/(J583-J586))</f>
        <v>0.15722939162496705</v>
      </c>
      <c r="J595" s="26">
        <v>32</v>
      </c>
      <c r="K595" s="26"/>
      <c r="L595" s="26"/>
      <c r="M595" s="26"/>
      <c r="N595" s="26"/>
      <c r="O595" s="57"/>
      <c r="P595" s="47"/>
    </row>
    <row r="596" spans="6:16">
      <c r="F596" s="45"/>
      <c r="G596" s="43" t="s">
        <v>279</v>
      </c>
      <c r="H596">
        <v>2050</v>
      </c>
      <c r="I596" s="72">
        <f>IF(ISBLANK(J596),"",(J583-J596)/(J583-J587))</f>
        <v>0.19673426389254672</v>
      </c>
      <c r="J596" s="26">
        <v>30.5</v>
      </c>
      <c r="K596" s="26" t="s">
        <v>10</v>
      </c>
      <c r="L596" s="26"/>
      <c r="M596" s="26"/>
      <c r="N596" s="26"/>
      <c r="O596" s="57"/>
      <c r="P596" s="47"/>
    </row>
    <row r="597" spans="6:16">
      <c r="F597" s="45"/>
      <c r="G597" s="43" t="s">
        <v>279</v>
      </c>
      <c r="H597">
        <v>2060</v>
      </c>
      <c r="I597" s="72">
        <f>IF(ISBLANK(J597),"",(J583-J597)/(J583-J588))</f>
        <v>0.20990255464840663</v>
      </c>
      <c r="J597" s="29">
        <v>30</v>
      </c>
      <c r="K597" s="29"/>
      <c r="L597" s="29"/>
      <c r="M597" s="29"/>
      <c r="N597" s="29"/>
      <c r="O597" s="44"/>
      <c r="P597" s="47"/>
    </row>
    <row r="598" spans="6:16" ht="15" customHeight="1" thickBot="1">
      <c r="F598" s="45"/>
      <c r="G598" s="54" t="s">
        <v>279</v>
      </c>
      <c r="H598" s="66">
        <v>2100</v>
      </c>
      <c r="I598" s="73" t="str">
        <f>IF(ISBLANK(J598),"",(J583-J598)/(J583-J589))</f>
        <v/>
      </c>
      <c r="J598" s="67"/>
      <c r="K598" s="67"/>
      <c r="L598" s="67"/>
      <c r="M598" s="67"/>
      <c r="N598" s="67"/>
      <c r="O598" s="55"/>
      <c r="P598" s="47"/>
    </row>
    <row r="599" spans="6:16">
      <c r="F599" s="45"/>
      <c r="P599" s="47"/>
    </row>
    <row r="600" spans="6:16" ht="15" customHeight="1" thickBot="1">
      <c r="F600" s="45"/>
      <c r="G600" s="70" t="s">
        <v>273</v>
      </c>
      <c r="H600" s="70"/>
      <c r="I600" s="70" t="s">
        <v>274</v>
      </c>
      <c r="J600" s="71" t="s">
        <v>65</v>
      </c>
      <c r="K600" s="71"/>
      <c r="L600" s="70"/>
      <c r="M600" s="70"/>
      <c r="N600" s="70"/>
      <c r="O600" s="70"/>
      <c r="P600" s="47"/>
    </row>
    <row r="601" spans="6:16">
      <c r="F601" s="45"/>
      <c r="G601" s="50"/>
      <c r="H601" s="52" t="s">
        <v>92</v>
      </c>
      <c r="I601" s="52" t="s">
        <v>277</v>
      </c>
      <c r="J601" s="52" t="s">
        <v>234</v>
      </c>
      <c r="K601" s="52" t="s">
        <v>235</v>
      </c>
      <c r="L601" s="52" t="s">
        <v>236</v>
      </c>
      <c r="M601" s="52" t="s">
        <v>278</v>
      </c>
      <c r="N601" s="52" t="s">
        <v>238</v>
      </c>
      <c r="O601" s="53" t="s">
        <v>239</v>
      </c>
      <c r="P601" s="47"/>
    </row>
    <row r="602" spans="6:16">
      <c r="F602" s="45"/>
      <c r="G602" s="43" t="s">
        <v>279</v>
      </c>
      <c r="H602">
        <v>2020</v>
      </c>
      <c r="I602" s="72" t="str">
        <f>IF(ISBLANK(J602),"",(J583-J602)/(J583-J584))</f>
        <v/>
      </c>
      <c r="J602" s="26"/>
      <c r="K602" s="26"/>
      <c r="L602" s="26"/>
      <c r="M602" s="26"/>
      <c r="N602" s="26"/>
      <c r="O602" s="57"/>
      <c r="P602" s="47"/>
    </row>
    <row r="603" spans="6:16">
      <c r="F603" s="45"/>
      <c r="G603" s="43" t="s">
        <v>279</v>
      </c>
      <c r="H603">
        <v>2030</v>
      </c>
      <c r="I603" s="72" t="str">
        <f>IF(ISBLANK(J603),"",(J583-J603)/(J583-J585))</f>
        <v/>
      </c>
      <c r="J603" s="26"/>
      <c r="K603" s="26"/>
      <c r="L603" s="26"/>
      <c r="M603" s="26"/>
      <c r="N603" s="26"/>
      <c r="O603" s="57"/>
      <c r="P603" s="47"/>
    </row>
    <row r="604" spans="6:16">
      <c r="F604" s="45"/>
      <c r="G604" s="43" t="s">
        <v>279</v>
      </c>
      <c r="H604">
        <v>2040</v>
      </c>
      <c r="I604" s="72" t="str">
        <f>IF(ISBLANK(J604),"",(J583-J604)/(J583-J586))</f>
        <v/>
      </c>
      <c r="J604" s="26"/>
      <c r="K604" s="26"/>
      <c r="L604" s="26"/>
      <c r="M604" s="26"/>
      <c r="N604" s="26"/>
      <c r="O604" s="57"/>
      <c r="P604" s="47"/>
    </row>
    <row r="605" spans="6:16">
      <c r="F605" s="45"/>
      <c r="G605" s="43" t="s">
        <v>279</v>
      </c>
      <c r="H605">
        <v>2050</v>
      </c>
      <c r="I605" s="72" t="str">
        <f>IF(ISBLANK(J605),"",(J583-J605)/(J583-J587))</f>
        <v/>
      </c>
      <c r="J605" s="26"/>
      <c r="K605" s="26"/>
      <c r="L605" s="26"/>
      <c r="M605" s="26"/>
      <c r="N605" s="26"/>
      <c r="O605" s="57"/>
      <c r="P605" s="47"/>
    </row>
    <row r="606" spans="6:16">
      <c r="F606" s="45"/>
      <c r="G606" s="43" t="s">
        <v>279</v>
      </c>
      <c r="H606">
        <v>2060</v>
      </c>
      <c r="I606" s="72">
        <f>IF(ISBLANK(J606),"",(J583-J606)/(J583-J588))</f>
        <v>-5.3463260468791185E-2</v>
      </c>
      <c r="J606" s="29">
        <v>40</v>
      </c>
      <c r="K606" s="29" t="s">
        <v>10</v>
      </c>
      <c r="L606" s="29"/>
      <c r="M606" s="29"/>
      <c r="N606" s="29"/>
      <c r="O606" s="44"/>
      <c r="P606" s="47"/>
    </row>
    <row r="607" spans="6:16" ht="15" customHeight="1" thickBot="1">
      <c r="F607" s="45"/>
      <c r="G607" s="54" t="s">
        <v>279</v>
      </c>
      <c r="H607" s="66">
        <v>2100</v>
      </c>
      <c r="I607" s="73" t="str">
        <f>IF(ISBLANK(J607),"",(J583-J607)/(J583-J589))</f>
        <v/>
      </c>
      <c r="J607" s="67"/>
      <c r="K607" s="67"/>
      <c r="L607" s="67"/>
      <c r="M607" s="67"/>
      <c r="N607" s="67"/>
      <c r="O607" s="55"/>
      <c r="P607" s="47"/>
    </row>
    <row r="608" spans="6:16">
      <c r="F608" s="45"/>
      <c r="P608" s="47"/>
    </row>
    <row r="609" spans="6:16" ht="15" customHeight="1" thickBot="1">
      <c r="F609" s="45"/>
      <c r="G609" s="70" t="s">
        <v>273</v>
      </c>
      <c r="H609" s="70"/>
      <c r="I609" s="70" t="s">
        <v>274</v>
      </c>
      <c r="J609" s="71" t="s">
        <v>66</v>
      </c>
      <c r="K609" s="71"/>
      <c r="L609" s="70"/>
      <c r="M609" s="70"/>
      <c r="N609" s="70"/>
      <c r="O609" s="70"/>
      <c r="P609" s="47"/>
    </row>
    <row r="610" spans="6:16">
      <c r="F610" s="45"/>
      <c r="G610" s="50"/>
      <c r="H610" s="52" t="s">
        <v>92</v>
      </c>
      <c r="I610" s="52" t="s">
        <v>277</v>
      </c>
      <c r="J610" s="52" t="s">
        <v>234</v>
      </c>
      <c r="K610" s="52" t="s">
        <v>235</v>
      </c>
      <c r="L610" s="52" t="s">
        <v>236</v>
      </c>
      <c r="M610" s="52" t="s">
        <v>278</v>
      </c>
      <c r="N610" s="52" t="s">
        <v>238</v>
      </c>
      <c r="O610" s="53" t="s">
        <v>239</v>
      </c>
      <c r="P610" s="47"/>
    </row>
    <row r="611" spans="6:16">
      <c r="F611" s="45"/>
      <c r="G611" s="43" t="s">
        <v>279</v>
      </c>
      <c r="H611">
        <v>2020</v>
      </c>
      <c r="I611" s="72" t="str">
        <f>IF(ISBLANK(J611),"",(J583-J611)/(J583-J584))</f>
        <v/>
      </c>
      <c r="J611" s="26"/>
      <c r="K611" s="26"/>
      <c r="L611" s="26"/>
      <c r="M611" s="26"/>
      <c r="N611" s="26"/>
      <c r="O611" s="57"/>
      <c r="P611" s="47"/>
    </row>
    <row r="612" spans="6:16">
      <c r="F612" s="45"/>
      <c r="G612" s="43" t="s">
        <v>279</v>
      </c>
      <c r="H612">
        <v>2030</v>
      </c>
      <c r="I612" s="72" t="str">
        <f>IF(ISBLANK(J612),"",(J583-J612)/(J583-J585))</f>
        <v/>
      </c>
      <c r="J612" s="26"/>
      <c r="K612" s="26"/>
      <c r="L612" s="26"/>
      <c r="M612" s="26"/>
      <c r="N612" s="26"/>
      <c r="O612" s="57"/>
      <c r="P612" s="47"/>
    </row>
    <row r="613" spans="6:16">
      <c r="F613" s="45"/>
      <c r="G613" s="43" t="s">
        <v>279</v>
      </c>
      <c r="H613">
        <v>2040</v>
      </c>
      <c r="I613" s="72" t="str">
        <f>IF(ISBLANK(J613),"",(J583-J613)/(J583-J586))</f>
        <v/>
      </c>
      <c r="J613" s="26"/>
      <c r="K613" s="26"/>
      <c r="L613" s="26"/>
      <c r="M613" s="26"/>
      <c r="N613" s="26"/>
      <c r="O613" s="57"/>
      <c r="P613" s="47"/>
    </row>
    <row r="614" spans="6:16">
      <c r="F614" s="45"/>
      <c r="G614" s="43" t="s">
        <v>279</v>
      </c>
      <c r="H614">
        <v>2050</v>
      </c>
      <c r="I614" s="72" t="str">
        <f>IF(ISBLANK(J614),"",(J583-J614)/(J583-J587))</f>
        <v/>
      </c>
      <c r="J614" s="26"/>
      <c r="K614" s="26"/>
      <c r="L614" s="26"/>
      <c r="M614" s="26"/>
      <c r="N614" s="26"/>
      <c r="O614" s="57"/>
      <c r="P614" s="47"/>
    </row>
    <row r="615" spans="6:16">
      <c r="F615" s="45"/>
      <c r="G615" s="43" t="s">
        <v>279</v>
      </c>
      <c r="H615">
        <v>2060</v>
      </c>
      <c r="I615" s="72">
        <f>IF(ISBLANK(J615),"",(J583-J615)/(J583-J588))</f>
        <v>-0.18514616802739009</v>
      </c>
      <c r="J615" s="29">
        <v>45</v>
      </c>
      <c r="K615" s="29" t="s">
        <v>10</v>
      </c>
      <c r="L615" s="29"/>
      <c r="M615" s="29"/>
      <c r="N615" s="29"/>
      <c r="O615" s="44"/>
      <c r="P615" s="47"/>
    </row>
    <row r="616" spans="6:16" ht="15" customHeight="1" thickBot="1">
      <c r="F616" s="45"/>
      <c r="G616" s="54" t="s">
        <v>279</v>
      </c>
      <c r="H616" s="66">
        <v>2100</v>
      </c>
      <c r="I616" s="73" t="str">
        <f>IF(ISBLANK(J616),"",(J583-J616)/(J583-J589))</f>
        <v/>
      </c>
      <c r="J616" s="67"/>
      <c r="K616" s="67"/>
      <c r="L616" s="67"/>
      <c r="M616" s="67"/>
      <c r="N616" s="67"/>
      <c r="O616" s="55"/>
      <c r="P616" s="47"/>
    </row>
    <row r="617" spans="6:16">
      <c r="F617" s="74"/>
      <c r="G617" s="75"/>
      <c r="H617" s="75"/>
      <c r="I617" s="75"/>
      <c r="J617" s="75"/>
      <c r="K617" s="75"/>
      <c r="L617" s="75"/>
      <c r="M617" s="75"/>
      <c r="N617" s="75"/>
      <c r="O617" s="75"/>
      <c r="P617" s="76"/>
    </row>
    <row r="618" spans="6:16" ht="15" customHeight="1" thickBot="1">
      <c r="F618" s="40"/>
      <c r="G618" s="41"/>
      <c r="H618" s="41"/>
      <c r="I618" s="41"/>
      <c r="J618" s="41"/>
      <c r="K618" s="41"/>
      <c r="L618" s="41"/>
      <c r="M618" s="41"/>
      <c r="N618" s="41"/>
      <c r="O618" s="41"/>
      <c r="P618" s="42"/>
    </row>
    <row r="619" spans="6:16" ht="15" customHeight="1" thickBot="1">
      <c r="F619" s="45"/>
      <c r="G619" s="36" t="s">
        <v>224</v>
      </c>
      <c r="H619" s="46" t="s">
        <v>127</v>
      </c>
      <c r="P619" s="47"/>
    </row>
    <row r="620" spans="6:16">
      <c r="F620" s="45"/>
      <c r="P620" s="47"/>
    </row>
    <row r="621" spans="6:16" ht="15" customHeight="1" thickBot="1">
      <c r="F621" s="45"/>
      <c r="G621" s="48" t="s">
        <v>231</v>
      </c>
      <c r="H621" s="48"/>
      <c r="I621" s="48"/>
      <c r="J621" s="48"/>
      <c r="K621" s="48"/>
      <c r="L621" s="48"/>
      <c r="M621" s="48"/>
      <c r="N621" s="48"/>
      <c r="O621" s="48"/>
      <c r="P621" s="47"/>
    </row>
    <row r="622" spans="6:16">
      <c r="F622" s="45"/>
      <c r="G622" s="50"/>
      <c r="H622" s="51"/>
      <c r="I622" s="52" t="s">
        <v>92</v>
      </c>
      <c r="J622" s="52" t="s">
        <v>234</v>
      </c>
      <c r="K622" s="52" t="s">
        <v>235</v>
      </c>
      <c r="L622" s="52" t="s">
        <v>236</v>
      </c>
      <c r="M622" s="52" t="s">
        <v>237</v>
      </c>
      <c r="N622" s="52" t="s">
        <v>238</v>
      </c>
      <c r="O622" s="53" t="s">
        <v>239</v>
      </c>
      <c r="P622" s="47"/>
    </row>
    <row r="623" spans="6:16">
      <c r="F623" s="45"/>
      <c r="G623" s="43" t="s">
        <v>243</v>
      </c>
      <c r="I623">
        <v>2014</v>
      </c>
      <c r="J623" s="26">
        <v>23.47</v>
      </c>
      <c r="K623" s="26" t="s">
        <v>10</v>
      </c>
      <c r="L623" s="56"/>
      <c r="M623" s="26"/>
      <c r="N623" s="26"/>
      <c r="O623" s="57"/>
      <c r="P623" s="47"/>
    </row>
    <row r="624" spans="6:16">
      <c r="F624" s="45"/>
      <c r="G624" s="43" t="s">
        <v>243</v>
      </c>
      <c r="I624">
        <v>2015</v>
      </c>
      <c r="J624" s="29">
        <v>23.47</v>
      </c>
      <c r="K624" s="29" t="s">
        <v>10</v>
      </c>
      <c r="L624" s="60"/>
      <c r="M624" s="29"/>
      <c r="N624" s="29"/>
      <c r="O624" s="44"/>
      <c r="P624" s="47"/>
    </row>
    <row r="625" spans="6:16">
      <c r="F625" s="45"/>
      <c r="G625" s="43" t="s">
        <v>252</v>
      </c>
      <c r="I625">
        <v>2020</v>
      </c>
      <c r="J625" s="26"/>
      <c r="K625" s="26"/>
      <c r="L625" s="26"/>
      <c r="M625" s="26"/>
      <c r="N625" s="26"/>
      <c r="O625" s="57"/>
      <c r="P625" s="47"/>
    </row>
    <row r="626" spans="6:16">
      <c r="F626" s="45"/>
      <c r="G626" s="43" t="s">
        <v>252</v>
      </c>
      <c r="I626">
        <v>2030</v>
      </c>
      <c r="J626" s="26"/>
      <c r="K626" s="26"/>
      <c r="L626" s="26"/>
      <c r="M626" s="26"/>
      <c r="N626" s="26"/>
      <c r="O626" s="57"/>
      <c r="P626" s="47"/>
    </row>
    <row r="627" spans="6:16">
      <c r="F627" s="45"/>
      <c r="G627" s="43" t="s">
        <v>252</v>
      </c>
      <c r="I627">
        <v>2040</v>
      </c>
      <c r="J627" s="26"/>
      <c r="K627" s="26"/>
      <c r="L627" s="26"/>
      <c r="M627" s="26"/>
      <c r="N627" s="26"/>
      <c r="O627" s="57"/>
      <c r="P627" s="47"/>
    </row>
    <row r="628" spans="6:16">
      <c r="F628" s="45"/>
      <c r="G628" s="43" t="s">
        <v>252</v>
      </c>
      <c r="I628">
        <v>2050</v>
      </c>
      <c r="J628" s="26"/>
      <c r="K628" s="26"/>
      <c r="L628" s="26"/>
      <c r="M628" s="26"/>
      <c r="N628" s="26"/>
      <c r="O628" s="57"/>
      <c r="P628" s="47"/>
    </row>
    <row r="629" spans="6:16">
      <c r="F629" s="45"/>
      <c r="G629" s="43" t="s">
        <v>252</v>
      </c>
      <c r="I629">
        <v>2060</v>
      </c>
      <c r="J629" s="26"/>
      <c r="K629" s="26"/>
      <c r="L629" s="26"/>
      <c r="M629" s="26"/>
      <c r="N629" s="26"/>
      <c r="O629" s="57"/>
      <c r="P629" s="47"/>
    </row>
    <row r="630" spans="6:16" ht="15" customHeight="1" thickBot="1">
      <c r="F630" s="45"/>
      <c r="G630" s="54" t="s">
        <v>252</v>
      </c>
      <c r="H630" s="66"/>
      <c r="I630" s="66">
        <v>2100</v>
      </c>
      <c r="J630" s="67"/>
      <c r="K630" s="67"/>
      <c r="L630" s="67"/>
      <c r="M630" s="67"/>
      <c r="N630" s="67"/>
      <c r="O630" s="55"/>
      <c r="P630" s="47"/>
    </row>
    <row r="631" spans="6:16">
      <c r="F631" s="45"/>
      <c r="P631" s="47"/>
    </row>
    <row r="632" spans="6:16" ht="15" customHeight="1" thickBot="1">
      <c r="F632" s="45"/>
      <c r="G632" s="70" t="s">
        <v>273</v>
      </c>
      <c r="H632" s="70"/>
      <c r="I632" s="70" t="s">
        <v>274</v>
      </c>
      <c r="J632" s="71" t="s">
        <v>64</v>
      </c>
      <c r="K632" s="71"/>
      <c r="L632" s="70"/>
      <c r="M632" s="70"/>
      <c r="N632" s="70"/>
      <c r="O632" s="70"/>
      <c r="P632" s="47"/>
    </row>
    <row r="633" spans="6:16">
      <c r="F633" s="45"/>
      <c r="G633" s="50"/>
      <c r="H633" s="52" t="s">
        <v>92</v>
      </c>
      <c r="I633" s="52" t="s">
        <v>277</v>
      </c>
      <c r="J633" s="52" t="s">
        <v>234</v>
      </c>
      <c r="K633" s="52" t="s">
        <v>235</v>
      </c>
      <c r="L633" s="52" t="s">
        <v>236</v>
      </c>
      <c r="M633" s="52" t="s">
        <v>278</v>
      </c>
      <c r="N633" s="52" t="s">
        <v>238</v>
      </c>
      <c r="O633" s="53" t="s">
        <v>239</v>
      </c>
      <c r="P633" s="47"/>
    </row>
    <row r="634" spans="6:16">
      <c r="F634" s="45"/>
      <c r="G634" s="43" t="s">
        <v>279</v>
      </c>
      <c r="H634">
        <v>2020</v>
      </c>
      <c r="I634" s="72">
        <f>IF(ISBLANK(J634),"",(J624-J634)/(J624-J625))</f>
        <v>-6.5189603749467459E-2</v>
      </c>
      <c r="J634" s="26">
        <v>25</v>
      </c>
      <c r="K634" s="26"/>
      <c r="L634" s="26"/>
      <c r="M634" s="26"/>
      <c r="N634" s="26"/>
      <c r="O634" s="57"/>
      <c r="P634" s="47"/>
    </row>
    <row r="635" spans="6:16">
      <c r="F635" s="45"/>
      <c r="G635" s="43" t="s">
        <v>279</v>
      </c>
      <c r="H635">
        <v>2030</v>
      </c>
      <c r="I635" s="72">
        <f>IF(ISBLANK(J635),"",(J624-J635)/(J624-J626))</f>
        <v>-0.15040477204942485</v>
      </c>
      <c r="J635" s="26">
        <v>27</v>
      </c>
      <c r="K635" s="26"/>
      <c r="L635" s="26"/>
      <c r="M635" s="26"/>
      <c r="N635" s="26"/>
      <c r="O635" s="57"/>
      <c r="P635" s="47"/>
    </row>
    <row r="636" spans="6:16">
      <c r="F636" s="45"/>
      <c r="G636" s="43" t="s">
        <v>279</v>
      </c>
      <c r="H636">
        <v>2040</v>
      </c>
      <c r="I636" s="72">
        <f>IF(ISBLANK(J636),"",(J624-J636)/(J624-J627))</f>
        <v>-0.21431614827439291</v>
      </c>
      <c r="J636" s="26">
        <v>28.5</v>
      </c>
      <c r="K636" s="26"/>
      <c r="L636" s="26"/>
      <c r="M636" s="26"/>
      <c r="N636" s="26"/>
      <c r="O636" s="57"/>
      <c r="P636" s="47"/>
    </row>
    <row r="637" spans="6:16">
      <c r="F637" s="45"/>
      <c r="G637" s="43" t="s">
        <v>279</v>
      </c>
      <c r="H637">
        <v>2050</v>
      </c>
      <c r="I637" s="72">
        <f>IF(ISBLANK(J637),"",(J624-J637)/(J624-J628))</f>
        <v>-0.25692373242437161</v>
      </c>
      <c r="J637" s="26">
        <v>29.5</v>
      </c>
      <c r="K637" s="26" t="s">
        <v>10</v>
      </c>
      <c r="L637" s="26"/>
      <c r="M637" s="26"/>
      <c r="N637" s="26"/>
      <c r="O637" s="57"/>
      <c r="P637" s="47"/>
    </row>
    <row r="638" spans="6:16">
      <c r="F638" s="45"/>
      <c r="G638" s="43" t="s">
        <v>279</v>
      </c>
      <c r="H638">
        <v>2060</v>
      </c>
      <c r="I638" s="72">
        <f>IF(ISBLANK(J638),"",(J624-J638)/(J624-J629))</f>
        <v>-0.27822752449936095</v>
      </c>
      <c r="J638" s="29">
        <v>30</v>
      </c>
      <c r="K638" s="29"/>
      <c r="L638" s="29"/>
      <c r="M638" s="29"/>
      <c r="N638" s="29"/>
      <c r="O638" s="44"/>
      <c r="P638" s="47"/>
    </row>
    <row r="639" spans="6:16" ht="15" customHeight="1" thickBot="1">
      <c r="F639" s="45"/>
      <c r="G639" s="54" t="s">
        <v>279</v>
      </c>
      <c r="H639" s="66">
        <v>2100</v>
      </c>
      <c r="I639" s="73" t="str">
        <f>IF(ISBLANK(J639),"",(J624-J639)/(J624-J630))</f>
        <v/>
      </c>
      <c r="J639" s="67"/>
      <c r="K639" s="67"/>
      <c r="L639" s="67"/>
      <c r="M639" s="67"/>
      <c r="N639" s="67"/>
      <c r="O639" s="55"/>
      <c r="P639" s="47"/>
    </row>
    <row r="640" spans="6:16">
      <c r="F640" s="45"/>
      <c r="P640" s="47"/>
    </row>
    <row r="641" spans="6:16" ht="15" customHeight="1" thickBot="1">
      <c r="F641" s="45"/>
      <c r="G641" s="70" t="s">
        <v>273</v>
      </c>
      <c r="H641" s="70"/>
      <c r="I641" s="70" t="s">
        <v>274</v>
      </c>
      <c r="J641" s="71" t="s">
        <v>65</v>
      </c>
      <c r="K641" s="71"/>
      <c r="L641" s="70"/>
      <c r="M641" s="70"/>
      <c r="N641" s="70"/>
      <c r="O641" s="70"/>
      <c r="P641" s="47"/>
    </row>
    <row r="642" spans="6:16">
      <c r="F642" s="45"/>
      <c r="G642" s="50"/>
      <c r="H642" s="52" t="s">
        <v>92</v>
      </c>
      <c r="I642" s="52" t="s">
        <v>277</v>
      </c>
      <c r="J642" s="52" t="s">
        <v>234</v>
      </c>
      <c r="K642" s="52" t="s">
        <v>235</v>
      </c>
      <c r="L642" s="52" t="s">
        <v>236</v>
      </c>
      <c r="M642" s="52" t="s">
        <v>278</v>
      </c>
      <c r="N642" s="52" t="s">
        <v>238</v>
      </c>
      <c r="O642" s="53" t="s">
        <v>239</v>
      </c>
      <c r="P642" s="47"/>
    </row>
    <row r="643" spans="6:16">
      <c r="F643" s="45"/>
      <c r="G643" s="43" t="s">
        <v>279</v>
      </c>
      <c r="H643">
        <v>2020</v>
      </c>
      <c r="I643" s="72" t="str">
        <f>IF(ISBLANK(J643),"",(J624-J643)/(J624-J625))</f>
        <v/>
      </c>
      <c r="J643" s="26"/>
      <c r="K643" s="26"/>
      <c r="L643" s="26"/>
      <c r="M643" s="26"/>
      <c r="N643" s="26"/>
      <c r="O643" s="57"/>
      <c r="P643" s="47"/>
    </row>
    <row r="644" spans="6:16">
      <c r="F644" s="45"/>
      <c r="G644" s="43" t="s">
        <v>279</v>
      </c>
      <c r="H644">
        <v>2030</v>
      </c>
      <c r="I644" s="72" t="str">
        <f>IF(ISBLANK(J644),"",(J624-J644)/(J624-J626))</f>
        <v/>
      </c>
      <c r="J644" s="26"/>
      <c r="K644" s="26"/>
      <c r="L644" s="26"/>
      <c r="M644" s="26"/>
      <c r="N644" s="26"/>
      <c r="O644" s="57"/>
      <c r="P644" s="47"/>
    </row>
    <row r="645" spans="6:16">
      <c r="F645" s="45"/>
      <c r="G645" s="43" t="s">
        <v>279</v>
      </c>
      <c r="H645">
        <v>2040</v>
      </c>
      <c r="I645" s="72" t="str">
        <f>IF(ISBLANK(J645),"",(J624-J645)/(J624-J627))</f>
        <v/>
      </c>
      <c r="J645" s="26"/>
      <c r="K645" s="26"/>
      <c r="L645" s="26"/>
      <c r="M645" s="26"/>
      <c r="N645" s="26"/>
      <c r="O645" s="57"/>
      <c r="P645" s="47"/>
    </row>
    <row r="646" spans="6:16">
      <c r="F646" s="45"/>
      <c r="G646" s="43" t="s">
        <v>279</v>
      </c>
      <c r="H646">
        <v>2050</v>
      </c>
      <c r="I646" s="72" t="str">
        <f>IF(ISBLANK(J646),"",(J624-J646)/(J624-J628))</f>
        <v/>
      </c>
      <c r="J646" s="26"/>
      <c r="K646" s="26"/>
      <c r="L646" s="26"/>
      <c r="M646" s="26"/>
      <c r="N646" s="26"/>
      <c r="O646" s="57"/>
      <c r="P646" s="47"/>
    </row>
    <row r="647" spans="6:16">
      <c r="F647" s="45"/>
      <c r="G647" s="43" t="s">
        <v>279</v>
      </c>
      <c r="H647">
        <v>2060</v>
      </c>
      <c r="I647" s="72">
        <f>IF(ISBLANK(J647),"",(J624-J647)/(J624-J629))</f>
        <v>-0.70430336599914789</v>
      </c>
      <c r="J647" s="29">
        <v>40</v>
      </c>
      <c r="K647" s="29" t="s">
        <v>10</v>
      </c>
      <c r="L647" s="29"/>
      <c r="M647" s="29"/>
      <c r="N647" s="29"/>
      <c r="O647" s="44"/>
      <c r="P647" s="47"/>
    </row>
    <row r="648" spans="6:16" ht="15" customHeight="1" thickBot="1">
      <c r="F648" s="45"/>
      <c r="G648" s="54" t="s">
        <v>279</v>
      </c>
      <c r="H648" s="66">
        <v>2100</v>
      </c>
      <c r="I648" s="73" t="str">
        <f>IF(ISBLANK(J648),"",(J624-J648)/(J624-J630))</f>
        <v/>
      </c>
      <c r="J648" s="67"/>
      <c r="K648" s="67"/>
      <c r="L648" s="67"/>
      <c r="M648" s="67"/>
      <c r="N648" s="67"/>
      <c r="O648" s="55"/>
      <c r="P648" s="47"/>
    </row>
    <row r="649" spans="6:16">
      <c r="F649" s="45"/>
      <c r="P649" s="47"/>
    </row>
    <row r="650" spans="6:16" ht="15" customHeight="1" thickBot="1">
      <c r="F650" s="45"/>
      <c r="G650" s="70" t="s">
        <v>273</v>
      </c>
      <c r="H650" s="70"/>
      <c r="I650" s="70" t="s">
        <v>274</v>
      </c>
      <c r="J650" s="71" t="s">
        <v>66</v>
      </c>
      <c r="K650" s="71"/>
      <c r="L650" s="70"/>
      <c r="M650" s="70"/>
      <c r="N650" s="70"/>
      <c r="O650" s="70"/>
      <c r="P650" s="47"/>
    </row>
    <row r="651" spans="6:16">
      <c r="F651" s="45"/>
      <c r="G651" s="50"/>
      <c r="H651" s="52" t="s">
        <v>92</v>
      </c>
      <c r="I651" s="52" t="s">
        <v>277</v>
      </c>
      <c r="J651" s="52" t="s">
        <v>234</v>
      </c>
      <c r="K651" s="52" t="s">
        <v>235</v>
      </c>
      <c r="L651" s="52" t="s">
        <v>236</v>
      </c>
      <c r="M651" s="52" t="s">
        <v>278</v>
      </c>
      <c r="N651" s="52" t="s">
        <v>238</v>
      </c>
      <c r="O651" s="53" t="s">
        <v>239</v>
      </c>
      <c r="P651" s="47"/>
    </row>
    <row r="652" spans="6:16">
      <c r="F652" s="45"/>
      <c r="G652" s="43" t="s">
        <v>279</v>
      </c>
      <c r="H652">
        <v>2020</v>
      </c>
      <c r="I652" s="72" t="str">
        <f>IF(ISBLANK(J652),"",(J624-J652)/(J624-J625))</f>
        <v/>
      </c>
      <c r="J652" s="26"/>
      <c r="K652" s="26"/>
      <c r="L652" s="26"/>
      <c r="M652" s="26"/>
      <c r="N652" s="26"/>
      <c r="O652" s="57"/>
      <c r="P652" s="47"/>
    </row>
    <row r="653" spans="6:16">
      <c r="F653" s="45"/>
      <c r="G653" s="43" t="s">
        <v>279</v>
      </c>
      <c r="H653">
        <v>2030</v>
      </c>
      <c r="I653" s="72" t="str">
        <f>IF(ISBLANK(J653),"",(J624-J653)/(J624-J626))</f>
        <v/>
      </c>
      <c r="J653" s="26"/>
      <c r="K653" s="26"/>
      <c r="L653" s="26"/>
      <c r="M653" s="26"/>
      <c r="N653" s="26"/>
      <c r="O653" s="57"/>
      <c r="P653" s="47"/>
    </row>
    <row r="654" spans="6:16">
      <c r="F654" s="45"/>
      <c r="G654" s="43" t="s">
        <v>279</v>
      </c>
      <c r="H654">
        <v>2040</v>
      </c>
      <c r="I654" s="72" t="str">
        <f>IF(ISBLANK(J654),"",(J624-J654)/(J624-J627))</f>
        <v/>
      </c>
      <c r="J654" s="26"/>
      <c r="K654" s="26"/>
      <c r="L654" s="26"/>
      <c r="M654" s="26"/>
      <c r="N654" s="26"/>
      <c r="O654" s="57"/>
      <c r="P654" s="47"/>
    </row>
    <row r="655" spans="6:16">
      <c r="F655" s="45"/>
      <c r="G655" s="43" t="s">
        <v>279</v>
      </c>
      <c r="H655">
        <v>2050</v>
      </c>
      <c r="I655" s="72" t="str">
        <f>IF(ISBLANK(J655),"",(J624-J655)/(J624-J628))</f>
        <v/>
      </c>
      <c r="J655" s="26"/>
      <c r="K655" s="26"/>
      <c r="L655" s="26"/>
      <c r="M655" s="26"/>
      <c r="N655" s="26"/>
      <c r="O655" s="57"/>
      <c r="P655" s="47"/>
    </row>
    <row r="656" spans="6:16">
      <c r="F656" s="45"/>
      <c r="G656" s="43" t="s">
        <v>279</v>
      </c>
      <c r="H656">
        <v>2060</v>
      </c>
      <c r="I656" s="72">
        <f>IF(ISBLANK(J656),"",(J624-J656)/(J624-J629))</f>
        <v>-0.91734128674904147</v>
      </c>
      <c r="J656" s="29">
        <v>45</v>
      </c>
      <c r="K656" s="29" t="s">
        <v>10</v>
      </c>
      <c r="L656" s="29"/>
      <c r="M656" s="29"/>
      <c r="N656" s="29"/>
      <c r="O656" s="44"/>
      <c r="P656" s="47"/>
    </row>
    <row r="657" spans="6:16" ht="15" customHeight="1" thickBot="1">
      <c r="F657" s="45"/>
      <c r="G657" s="54" t="s">
        <v>279</v>
      </c>
      <c r="H657" s="66">
        <v>2100</v>
      </c>
      <c r="I657" s="73" t="str">
        <f>IF(ISBLANK(J657),"",(J624-J657)/(J624-J630))</f>
        <v/>
      </c>
      <c r="J657" s="67"/>
      <c r="K657" s="67"/>
      <c r="L657" s="67"/>
      <c r="M657" s="67"/>
      <c r="N657" s="67"/>
      <c r="O657" s="55"/>
      <c r="P657" s="47"/>
    </row>
    <row r="658" spans="6:16">
      <c r="F658" s="74"/>
      <c r="G658" s="75"/>
      <c r="H658" s="75"/>
      <c r="I658" s="75"/>
      <c r="J658" s="75"/>
      <c r="K658" s="75"/>
      <c r="L658" s="75"/>
      <c r="M658" s="75"/>
      <c r="N658" s="75"/>
      <c r="O658" s="75"/>
      <c r="P658" s="76"/>
    </row>
    <row r="659" spans="6:16" ht="15" customHeight="1" thickBot="1">
      <c r="F659" s="40"/>
      <c r="G659" s="41"/>
      <c r="H659" s="41"/>
      <c r="I659" s="41"/>
      <c r="J659" s="41"/>
      <c r="K659" s="41"/>
      <c r="L659" s="41"/>
      <c r="M659" s="41"/>
      <c r="N659" s="41"/>
      <c r="O659" s="41"/>
      <c r="P659" s="42"/>
    </row>
    <row r="660" spans="6:16" ht="15" customHeight="1" thickBot="1">
      <c r="F660" s="45"/>
      <c r="G660" s="36" t="s">
        <v>224</v>
      </c>
      <c r="H660" s="46" t="s">
        <v>128</v>
      </c>
      <c r="P660" s="47"/>
    </row>
    <row r="661" spans="6:16">
      <c r="F661" s="45"/>
      <c r="P661" s="47"/>
    </row>
    <row r="662" spans="6:16" ht="15" customHeight="1" thickBot="1">
      <c r="F662" s="45"/>
      <c r="G662" s="48" t="s">
        <v>231</v>
      </c>
      <c r="H662" s="48"/>
      <c r="I662" s="48"/>
      <c r="J662" s="48"/>
      <c r="K662" s="48"/>
      <c r="L662" s="48"/>
      <c r="M662" s="48"/>
      <c r="N662" s="48"/>
      <c r="O662" s="48"/>
      <c r="P662" s="47"/>
    </row>
    <row r="663" spans="6:16">
      <c r="F663" s="45"/>
      <c r="G663" s="50"/>
      <c r="H663" s="51"/>
      <c r="I663" s="52" t="s">
        <v>92</v>
      </c>
      <c r="J663" s="52" t="s">
        <v>234</v>
      </c>
      <c r="K663" s="52" t="s">
        <v>235</v>
      </c>
      <c r="L663" s="52" t="s">
        <v>236</v>
      </c>
      <c r="M663" s="52" t="s">
        <v>237</v>
      </c>
      <c r="N663" s="52" t="s">
        <v>238</v>
      </c>
      <c r="O663" s="53" t="s">
        <v>239</v>
      </c>
      <c r="P663" s="47"/>
    </row>
    <row r="664" spans="6:16">
      <c r="F664" s="45"/>
      <c r="G664" s="43" t="s">
        <v>243</v>
      </c>
      <c r="I664">
        <v>2014</v>
      </c>
      <c r="J664" s="26">
        <v>18.399999999999999</v>
      </c>
      <c r="K664" s="26" t="s">
        <v>10</v>
      </c>
      <c r="L664" s="56"/>
      <c r="M664" s="26"/>
      <c r="N664" s="26"/>
      <c r="O664" s="57"/>
      <c r="P664" s="47"/>
    </row>
    <row r="665" spans="6:16">
      <c r="F665" s="45"/>
      <c r="G665" s="43" t="s">
        <v>243</v>
      </c>
      <c r="I665">
        <v>2015</v>
      </c>
      <c r="J665" s="29">
        <v>18.399999999999999</v>
      </c>
      <c r="K665" s="29" t="s">
        <v>10</v>
      </c>
      <c r="L665" s="60"/>
      <c r="M665" s="29"/>
      <c r="N665" s="29"/>
      <c r="O665" s="44"/>
      <c r="P665" s="47"/>
    </row>
    <row r="666" spans="6:16">
      <c r="F666" s="45"/>
      <c r="G666" s="43" t="s">
        <v>252</v>
      </c>
      <c r="I666">
        <v>2020</v>
      </c>
      <c r="J666" s="26"/>
      <c r="K666" s="26"/>
      <c r="L666" s="26"/>
      <c r="M666" s="26"/>
      <c r="N666" s="26"/>
      <c r="O666" s="57"/>
      <c r="P666" s="47"/>
    </row>
    <row r="667" spans="6:16">
      <c r="F667" s="45"/>
      <c r="G667" s="43" t="s">
        <v>252</v>
      </c>
      <c r="I667">
        <v>2030</v>
      </c>
      <c r="J667" s="26"/>
      <c r="K667" s="26"/>
      <c r="L667" s="26"/>
      <c r="M667" s="26"/>
      <c r="N667" s="26"/>
      <c r="O667" s="57"/>
      <c r="P667" s="47"/>
    </row>
    <row r="668" spans="6:16">
      <c r="F668" s="45"/>
      <c r="G668" s="43" t="s">
        <v>252</v>
      </c>
      <c r="I668">
        <v>2040</v>
      </c>
      <c r="J668" s="26"/>
      <c r="K668" s="26"/>
      <c r="L668" s="26"/>
      <c r="M668" s="26"/>
      <c r="N668" s="26"/>
      <c r="O668" s="57"/>
      <c r="P668" s="47"/>
    </row>
    <row r="669" spans="6:16">
      <c r="F669" s="45"/>
      <c r="G669" s="43" t="s">
        <v>252</v>
      </c>
      <c r="I669">
        <v>2050</v>
      </c>
      <c r="J669" s="26"/>
      <c r="K669" s="26"/>
      <c r="L669" s="26"/>
      <c r="M669" s="26"/>
      <c r="N669" s="26"/>
      <c r="O669" s="57"/>
      <c r="P669" s="47"/>
    </row>
    <row r="670" spans="6:16">
      <c r="F670" s="45"/>
      <c r="G670" s="43" t="s">
        <v>252</v>
      </c>
      <c r="I670">
        <v>2060</v>
      </c>
      <c r="J670" s="26"/>
      <c r="K670" s="26"/>
      <c r="L670" s="26"/>
      <c r="M670" s="26"/>
      <c r="N670" s="26"/>
      <c r="O670" s="57"/>
      <c r="P670" s="47"/>
    </row>
    <row r="671" spans="6:16" ht="15" customHeight="1" thickBot="1">
      <c r="F671" s="45"/>
      <c r="G671" s="54" t="s">
        <v>252</v>
      </c>
      <c r="H671" s="66"/>
      <c r="I671" s="66">
        <v>2100</v>
      </c>
      <c r="J671" s="67"/>
      <c r="K671" s="67"/>
      <c r="L671" s="67"/>
      <c r="M671" s="67"/>
      <c r="N671" s="67"/>
      <c r="O671" s="55"/>
      <c r="P671" s="47"/>
    </row>
    <row r="672" spans="6:16">
      <c r="F672" s="45"/>
      <c r="P672" s="47"/>
    </row>
    <row r="673" spans="6:16" ht="15" customHeight="1" thickBot="1">
      <c r="F673" s="45"/>
      <c r="G673" s="70" t="s">
        <v>273</v>
      </c>
      <c r="H673" s="70"/>
      <c r="I673" s="70" t="s">
        <v>274</v>
      </c>
      <c r="J673" s="71" t="s">
        <v>64</v>
      </c>
      <c r="K673" s="71"/>
      <c r="L673" s="70"/>
      <c r="M673" s="70"/>
      <c r="N673" s="70"/>
      <c r="O673" s="70"/>
      <c r="P673" s="47"/>
    </row>
    <row r="674" spans="6:16">
      <c r="F674" s="45"/>
      <c r="G674" s="50"/>
      <c r="H674" s="52" t="s">
        <v>92</v>
      </c>
      <c r="I674" s="52" t="s">
        <v>277</v>
      </c>
      <c r="J674" s="52" t="s">
        <v>234</v>
      </c>
      <c r="K674" s="52" t="s">
        <v>235</v>
      </c>
      <c r="L674" s="52" t="s">
        <v>236</v>
      </c>
      <c r="M674" s="52" t="s">
        <v>278</v>
      </c>
      <c r="N674" s="52" t="s">
        <v>238</v>
      </c>
      <c r="O674" s="53" t="s">
        <v>239</v>
      </c>
      <c r="P674" s="47"/>
    </row>
    <row r="675" spans="6:16">
      <c r="F675" s="45"/>
      <c r="G675" s="43" t="s">
        <v>279</v>
      </c>
      <c r="H675">
        <v>2020</v>
      </c>
      <c r="I675" s="72" t="str">
        <f>IF(ISBLANK(J675),"",(J665-J675)/(J665-J666))</f>
        <v/>
      </c>
      <c r="J675" s="26"/>
      <c r="K675" s="26"/>
      <c r="L675" s="26"/>
      <c r="M675" s="26"/>
      <c r="N675" s="26"/>
      <c r="O675" s="57"/>
      <c r="P675" s="47"/>
    </row>
    <row r="676" spans="6:16">
      <c r="F676" s="45"/>
      <c r="G676" s="43" t="s">
        <v>279</v>
      </c>
      <c r="H676">
        <v>2030</v>
      </c>
      <c r="I676" s="72" t="str">
        <f>IF(ISBLANK(J676),"",(J665-J676)/(J665-J667))</f>
        <v/>
      </c>
      <c r="J676" s="26"/>
      <c r="K676" s="26"/>
      <c r="L676" s="26"/>
      <c r="M676" s="26"/>
      <c r="N676" s="26"/>
      <c r="O676" s="57"/>
      <c r="P676" s="47"/>
    </row>
    <row r="677" spans="6:16">
      <c r="F677" s="45"/>
      <c r="G677" s="43" t="s">
        <v>279</v>
      </c>
      <c r="H677">
        <v>2040</v>
      </c>
      <c r="I677" s="72" t="str">
        <f>IF(ISBLANK(J677),"",(J665-J677)/(J665-J668))</f>
        <v/>
      </c>
      <c r="J677" s="26"/>
      <c r="K677" s="26"/>
      <c r="L677" s="26"/>
      <c r="M677" s="26"/>
      <c r="N677" s="26"/>
      <c r="O677" s="57"/>
      <c r="P677" s="47"/>
    </row>
    <row r="678" spans="6:16">
      <c r="F678" s="45"/>
      <c r="G678" s="43" t="s">
        <v>279</v>
      </c>
      <c r="H678">
        <v>2050</v>
      </c>
      <c r="I678" s="72" t="str">
        <f>IF(ISBLANK(J678),"",(J665-J678)/(J665-J669))</f>
        <v/>
      </c>
      <c r="J678" s="26"/>
      <c r="K678" s="26" t="s">
        <v>10</v>
      </c>
      <c r="L678" s="26"/>
      <c r="M678" s="26"/>
      <c r="N678" s="26"/>
      <c r="O678" s="57"/>
      <c r="P678" s="47"/>
    </row>
    <row r="679" spans="6:16">
      <c r="F679" s="45"/>
      <c r="G679" s="43" t="s">
        <v>279</v>
      </c>
      <c r="H679">
        <v>2060</v>
      </c>
      <c r="I679" s="72">
        <f>IF(ISBLANK(J679),"",(J665-J679)/(J665-J670))</f>
        <v>-0.63043478260869579</v>
      </c>
      <c r="J679" s="29">
        <v>30</v>
      </c>
      <c r="K679" s="29"/>
      <c r="L679" s="29"/>
      <c r="M679" s="29"/>
      <c r="N679" s="29"/>
      <c r="O679" s="44"/>
      <c r="P679" s="47"/>
    </row>
    <row r="680" spans="6:16" ht="15" customHeight="1" thickBot="1">
      <c r="F680" s="45"/>
      <c r="G680" s="54" t="s">
        <v>279</v>
      </c>
      <c r="H680" s="66">
        <v>2100</v>
      </c>
      <c r="I680" s="73" t="str">
        <f>IF(ISBLANK(J680),"",(J665-J680)/(J665-J671))</f>
        <v/>
      </c>
      <c r="J680" s="67"/>
      <c r="K680" s="67"/>
      <c r="L680" s="67"/>
      <c r="M680" s="67"/>
      <c r="N680" s="67"/>
      <c r="O680" s="55"/>
      <c r="P680" s="47"/>
    </row>
    <row r="681" spans="6:16">
      <c r="F681" s="45"/>
      <c r="P681" s="47"/>
    </row>
    <row r="682" spans="6:16" ht="15" customHeight="1" thickBot="1">
      <c r="F682" s="45"/>
      <c r="G682" s="70" t="s">
        <v>273</v>
      </c>
      <c r="H682" s="70"/>
      <c r="I682" s="70" t="s">
        <v>274</v>
      </c>
      <c r="J682" s="71" t="s">
        <v>65</v>
      </c>
      <c r="K682" s="71"/>
      <c r="L682" s="70"/>
      <c r="M682" s="70"/>
      <c r="N682" s="70"/>
      <c r="O682" s="70"/>
      <c r="P682" s="47"/>
    </row>
    <row r="683" spans="6:16">
      <c r="F683" s="45"/>
      <c r="G683" s="50"/>
      <c r="H683" s="52" t="s">
        <v>92</v>
      </c>
      <c r="I683" s="52" t="s">
        <v>277</v>
      </c>
      <c r="J683" s="52" t="s">
        <v>234</v>
      </c>
      <c r="K683" s="52" t="s">
        <v>235</v>
      </c>
      <c r="L683" s="52" t="s">
        <v>236</v>
      </c>
      <c r="M683" s="52" t="s">
        <v>278</v>
      </c>
      <c r="N683" s="52" t="s">
        <v>238</v>
      </c>
      <c r="O683" s="53" t="s">
        <v>239</v>
      </c>
      <c r="P683" s="47"/>
    </row>
    <row r="684" spans="6:16">
      <c r="F684" s="45"/>
      <c r="G684" s="43" t="s">
        <v>279</v>
      </c>
      <c r="H684">
        <v>2020</v>
      </c>
      <c r="I684" s="72" t="str">
        <f>IF(ISBLANK(J684),"",(J665-J684)/(J665-J666))</f>
        <v/>
      </c>
      <c r="J684" s="26"/>
      <c r="K684" s="26"/>
      <c r="L684" s="26"/>
      <c r="M684" s="26"/>
      <c r="N684" s="26"/>
      <c r="O684" s="57"/>
      <c r="P684" s="47"/>
    </row>
    <row r="685" spans="6:16">
      <c r="F685" s="45"/>
      <c r="G685" s="43" t="s">
        <v>279</v>
      </c>
      <c r="H685">
        <v>2030</v>
      </c>
      <c r="I685" s="72" t="str">
        <f>IF(ISBLANK(J685),"",(J665-J685)/(J665-J667))</f>
        <v/>
      </c>
      <c r="J685" s="26"/>
      <c r="K685" s="26"/>
      <c r="L685" s="26"/>
      <c r="M685" s="26"/>
      <c r="N685" s="26"/>
      <c r="O685" s="57"/>
      <c r="P685" s="47"/>
    </row>
    <row r="686" spans="6:16">
      <c r="F686" s="45"/>
      <c r="G686" s="43" t="s">
        <v>279</v>
      </c>
      <c r="H686">
        <v>2040</v>
      </c>
      <c r="I686" s="72" t="str">
        <f>IF(ISBLANK(J686),"",(J665-J686)/(J665-J668))</f>
        <v/>
      </c>
      <c r="J686" s="26"/>
      <c r="K686" s="26"/>
      <c r="L686" s="26"/>
      <c r="M686" s="26"/>
      <c r="N686" s="26"/>
      <c r="O686" s="57"/>
      <c r="P686" s="47"/>
    </row>
    <row r="687" spans="6:16">
      <c r="F687" s="45"/>
      <c r="G687" s="43" t="s">
        <v>279</v>
      </c>
      <c r="H687">
        <v>2050</v>
      </c>
      <c r="I687" s="72" t="str">
        <f>IF(ISBLANK(J687),"",(J665-J687)/(J665-J669))</f>
        <v/>
      </c>
      <c r="J687" s="26"/>
      <c r="K687" s="26" t="s">
        <v>10</v>
      </c>
      <c r="L687" s="26"/>
      <c r="M687" s="26"/>
      <c r="N687" s="26"/>
      <c r="O687" s="57"/>
      <c r="P687" s="47"/>
    </row>
    <row r="688" spans="6:16">
      <c r="F688" s="45"/>
      <c r="G688" s="43" t="s">
        <v>279</v>
      </c>
      <c r="H688">
        <v>2060</v>
      </c>
      <c r="I688" s="72">
        <f>IF(ISBLANK(J688),"",(J665-J688)/(J665-J670))</f>
        <v>-0.90217391304347838</v>
      </c>
      <c r="J688" s="29">
        <v>35</v>
      </c>
      <c r="K688" s="29"/>
      <c r="L688" s="29"/>
      <c r="M688" s="29"/>
      <c r="N688" s="29"/>
      <c r="O688" s="44"/>
      <c r="P688" s="47"/>
    </row>
    <row r="689" spans="6:16" ht="15" customHeight="1" thickBot="1">
      <c r="F689" s="45"/>
      <c r="G689" s="54" t="s">
        <v>279</v>
      </c>
      <c r="H689" s="66">
        <v>2100</v>
      </c>
      <c r="I689" s="73" t="str">
        <f>IF(ISBLANK(J689),"",(J665-J689)/(J665-J671))</f>
        <v/>
      </c>
      <c r="J689" s="67"/>
      <c r="K689" s="67"/>
      <c r="L689" s="67"/>
      <c r="M689" s="67"/>
      <c r="N689" s="67"/>
      <c r="O689" s="55"/>
      <c r="P689" s="47"/>
    </row>
    <row r="690" spans="6:16">
      <c r="F690" s="45"/>
      <c r="P690" s="47"/>
    </row>
    <row r="691" spans="6:16" ht="15" customHeight="1" thickBot="1">
      <c r="F691" s="45"/>
      <c r="G691" s="70" t="s">
        <v>273</v>
      </c>
      <c r="H691" s="70"/>
      <c r="I691" s="70" t="s">
        <v>274</v>
      </c>
      <c r="J691" s="71" t="s">
        <v>66</v>
      </c>
      <c r="K691" s="71"/>
      <c r="L691" s="70"/>
      <c r="M691" s="70"/>
      <c r="N691" s="70"/>
      <c r="O691" s="70"/>
      <c r="P691" s="47"/>
    </row>
    <row r="692" spans="6:16">
      <c r="F692" s="45"/>
      <c r="G692" s="50"/>
      <c r="H692" s="52" t="s">
        <v>92</v>
      </c>
      <c r="I692" s="52" t="s">
        <v>277</v>
      </c>
      <c r="J692" s="52" t="s">
        <v>234</v>
      </c>
      <c r="K692" s="52" t="s">
        <v>235</v>
      </c>
      <c r="L692" s="52" t="s">
        <v>236</v>
      </c>
      <c r="M692" s="52" t="s">
        <v>278</v>
      </c>
      <c r="N692" s="52" t="s">
        <v>238</v>
      </c>
      <c r="O692" s="53" t="s">
        <v>239</v>
      </c>
      <c r="P692" s="47"/>
    </row>
    <row r="693" spans="6:16">
      <c r="F693" s="45"/>
      <c r="G693" s="43" t="s">
        <v>279</v>
      </c>
      <c r="H693">
        <v>2020</v>
      </c>
      <c r="I693" s="72" t="str">
        <f>IF(ISBLANK(J693),"",(J665-J693)/(J665-J666))</f>
        <v/>
      </c>
      <c r="J693" s="26"/>
      <c r="K693" s="26"/>
      <c r="L693" s="26"/>
      <c r="M693" s="26"/>
      <c r="N693" s="26"/>
      <c r="O693" s="57"/>
      <c r="P693" s="47"/>
    </row>
    <row r="694" spans="6:16">
      <c r="F694" s="45"/>
      <c r="G694" s="43" t="s">
        <v>279</v>
      </c>
      <c r="H694">
        <v>2030</v>
      </c>
      <c r="I694" s="72" t="str">
        <f>IF(ISBLANK(J694),"",(J665-J694)/(J665-J667))</f>
        <v/>
      </c>
      <c r="J694" s="26"/>
      <c r="K694" s="26"/>
      <c r="L694" s="26"/>
      <c r="M694" s="26"/>
      <c r="N694" s="26"/>
      <c r="O694" s="57"/>
      <c r="P694" s="47"/>
    </row>
    <row r="695" spans="6:16">
      <c r="F695" s="45"/>
      <c r="G695" s="43" t="s">
        <v>279</v>
      </c>
      <c r="H695">
        <v>2040</v>
      </c>
      <c r="I695" s="72" t="str">
        <f>IF(ISBLANK(J695),"",(J665-J695)/(J665-J668))</f>
        <v/>
      </c>
      <c r="J695" s="26"/>
      <c r="K695" s="26"/>
      <c r="L695" s="26"/>
      <c r="M695" s="26"/>
      <c r="N695" s="26"/>
      <c r="O695" s="57"/>
      <c r="P695" s="47"/>
    </row>
    <row r="696" spans="6:16">
      <c r="F696" s="45"/>
      <c r="G696" s="43" t="s">
        <v>279</v>
      </c>
      <c r="H696">
        <v>2050</v>
      </c>
      <c r="I696" s="72" t="str">
        <f>IF(ISBLANK(J696),"",(J665-J696)/(J665-J669))</f>
        <v/>
      </c>
      <c r="J696" s="26"/>
      <c r="K696" s="26" t="s">
        <v>10</v>
      </c>
      <c r="L696" s="26"/>
      <c r="M696" s="26"/>
      <c r="N696" s="26"/>
      <c r="O696" s="57"/>
      <c r="P696" s="47"/>
    </row>
    <row r="697" spans="6:16">
      <c r="F697" s="45"/>
      <c r="G697" s="43" t="s">
        <v>279</v>
      </c>
      <c r="H697">
        <v>2060</v>
      </c>
      <c r="I697" s="72">
        <f>IF(ISBLANK(J697),"",(J665-J697)/(J665-J670))</f>
        <v>-1.173913043478261</v>
      </c>
      <c r="J697" s="29">
        <v>40</v>
      </c>
      <c r="K697" s="29"/>
      <c r="L697" s="29"/>
      <c r="M697" s="29"/>
      <c r="N697" s="29"/>
      <c r="O697" s="44"/>
      <c r="P697" s="47"/>
    </row>
    <row r="698" spans="6:16" ht="15" customHeight="1" thickBot="1">
      <c r="F698" s="45"/>
      <c r="G698" s="54" t="s">
        <v>279</v>
      </c>
      <c r="H698" s="66">
        <v>2100</v>
      </c>
      <c r="I698" s="73" t="str">
        <f>IF(ISBLANK(J698),"",(J665-J698)/(J665-J671))</f>
        <v/>
      </c>
      <c r="J698" s="67"/>
      <c r="K698" s="67"/>
      <c r="L698" s="67"/>
      <c r="M698" s="67"/>
      <c r="N698" s="67"/>
      <c r="O698" s="55"/>
      <c r="P698" s="47"/>
    </row>
    <row r="699" spans="6:16">
      <c r="F699" s="74"/>
      <c r="G699" s="75"/>
      <c r="H699" s="75"/>
      <c r="I699" s="75"/>
      <c r="J699" s="75"/>
      <c r="K699" s="75"/>
      <c r="L699" s="75"/>
      <c r="M699" s="75"/>
      <c r="N699" s="75"/>
      <c r="O699" s="75"/>
      <c r="P699" s="76"/>
    </row>
    <row r="700" spans="6:16" ht="15" customHeight="1" thickBot="1">
      <c r="F700" s="40"/>
      <c r="G700" s="41"/>
      <c r="H700" s="41"/>
      <c r="I700" s="41"/>
      <c r="J700" s="41"/>
      <c r="K700" s="41"/>
      <c r="L700" s="41"/>
      <c r="M700" s="41"/>
      <c r="N700" s="41"/>
      <c r="O700" s="41"/>
      <c r="P700" s="42"/>
    </row>
    <row r="701" spans="6:16" ht="15" customHeight="1" thickBot="1">
      <c r="F701" s="45"/>
      <c r="G701" s="36" t="s">
        <v>224</v>
      </c>
      <c r="H701" s="46" t="s">
        <v>138</v>
      </c>
      <c r="P701" s="47"/>
    </row>
    <row r="702" spans="6:16">
      <c r="F702" s="45"/>
      <c r="P702" s="47"/>
    </row>
    <row r="703" spans="6:16" ht="15" customHeight="1" thickBot="1">
      <c r="F703" s="45"/>
      <c r="G703" s="48" t="s">
        <v>231</v>
      </c>
      <c r="H703" s="48"/>
      <c r="I703" s="48"/>
      <c r="J703" s="48"/>
      <c r="K703" s="48"/>
      <c r="L703" s="48"/>
      <c r="M703" s="48"/>
      <c r="N703" s="48"/>
      <c r="O703" s="48"/>
      <c r="P703" s="47"/>
    </row>
    <row r="704" spans="6:16">
      <c r="F704" s="45"/>
      <c r="G704" s="50"/>
      <c r="H704" s="51"/>
      <c r="I704" s="52" t="s">
        <v>92</v>
      </c>
      <c r="J704" s="52" t="s">
        <v>234</v>
      </c>
      <c r="K704" s="52" t="s">
        <v>235</v>
      </c>
      <c r="L704" s="52" t="s">
        <v>236</v>
      </c>
      <c r="M704" s="52" t="s">
        <v>237</v>
      </c>
      <c r="N704" s="52" t="s">
        <v>238</v>
      </c>
      <c r="O704" s="53" t="s">
        <v>239</v>
      </c>
      <c r="P704" s="47"/>
    </row>
    <row r="705" spans="6:16">
      <c r="F705" s="45"/>
      <c r="G705" s="43" t="s">
        <v>243</v>
      </c>
      <c r="I705">
        <v>2014</v>
      </c>
      <c r="J705" s="26">
        <v>24.57</v>
      </c>
      <c r="K705" s="26" t="s">
        <v>10</v>
      </c>
      <c r="L705" s="56"/>
      <c r="M705" s="26"/>
      <c r="N705" s="26"/>
      <c r="O705" s="57"/>
      <c r="P705" s="47"/>
    </row>
    <row r="706" spans="6:16">
      <c r="F706" s="45"/>
      <c r="G706" s="43" t="s">
        <v>243</v>
      </c>
      <c r="I706">
        <v>2015</v>
      </c>
      <c r="J706" s="29">
        <v>24.57</v>
      </c>
      <c r="K706" s="29" t="s">
        <v>10</v>
      </c>
      <c r="L706" s="60"/>
      <c r="M706" s="29"/>
      <c r="N706" s="29"/>
      <c r="O706" s="44"/>
      <c r="P706" s="47"/>
    </row>
    <row r="707" spans="6:16">
      <c r="F707" s="45"/>
      <c r="G707" s="43" t="s">
        <v>252</v>
      </c>
      <c r="I707">
        <v>2020</v>
      </c>
      <c r="J707" s="26"/>
      <c r="K707" s="26"/>
      <c r="L707" s="26"/>
      <c r="M707" s="26"/>
      <c r="N707" s="26"/>
      <c r="O707" s="57"/>
      <c r="P707" s="47"/>
    </row>
    <row r="708" spans="6:16">
      <c r="F708" s="45"/>
      <c r="G708" s="43" t="s">
        <v>252</v>
      </c>
      <c r="I708">
        <v>2030</v>
      </c>
      <c r="J708" s="26"/>
      <c r="K708" s="26"/>
      <c r="L708" s="26"/>
      <c r="M708" s="26"/>
      <c r="N708" s="26"/>
      <c r="O708" s="57"/>
      <c r="P708" s="47"/>
    </row>
    <row r="709" spans="6:16">
      <c r="F709" s="45"/>
      <c r="G709" s="43" t="s">
        <v>252</v>
      </c>
      <c r="I709">
        <v>2040</v>
      </c>
      <c r="J709" s="26"/>
      <c r="K709" s="26"/>
      <c r="L709" s="26"/>
      <c r="M709" s="26"/>
      <c r="N709" s="26"/>
      <c r="O709" s="57"/>
      <c r="P709" s="47"/>
    </row>
    <row r="710" spans="6:16">
      <c r="F710" s="45"/>
      <c r="G710" s="43" t="s">
        <v>252</v>
      </c>
      <c r="I710">
        <v>2050</v>
      </c>
      <c r="J710" s="26"/>
      <c r="K710" s="26"/>
      <c r="L710" s="26"/>
      <c r="M710" s="26"/>
      <c r="N710" s="26"/>
      <c r="O710" s="57"/>
      <c r="P710" s="47"/>
    </row>
    <row r="711" spans="6:16">
      <c r="F711" s="45"/>
      <c r="G711" s="43" t="s">
        <v>252</v>
      </c>
      <c r="I711">
        <v>2060</v>
      </c>
      <c r="J711" s="26"/>
      <c r="K711" s="26"/>
      <c r="L711" s="26"/>
      <c r="M711" s="26"/>
      <c r="N711" s="26"/>
      <c r="O711" s="57"/>
      <c r="P711" s="47"/>
    </row>
    <row r="712" spans="6:16" ht="15" customHeight="1" thickBot="1">
      <c r="F712" s="45"/>
      <c r="G712" s="54" t="s">
        <v>252</v>
      </c>
      <c r="H712" s="66"/>
      <c r="I712" s="66">
        <v>2100</v>
      </c>
      <c r="J712" s="67"/>
      <c r="K712" s="67"/>
      <c r="L712" s="67"/>
      <c r="M712" s="67"/>
      <c r="N712" s="67"/>
      <c r="O712" s="55"/>
      <c r="P712" s="47"/>
    </row>
    <row r="713" spans="6:16">
      <c r="F713" s="45"/>
      <c r="P713" s="47"/>
    </row>
    <row r="714" spans="6:16" ht="15" customHeight="1" thickBot="1">
      <c r="F714" s="45"/>
      <c r="G714" s="70" t="s">
        <v>273</v>
      </c>
      <c r="H714" s="70"/>
      <c r="I714" s="70" t="s">
        <v>274</v>
      </c>
      <c r="J714" s="71" t="s">
        <v>64</v>
      </c>
      <c r="K714" s="71"/>
      <c r="L714" s="70"/>
      <c r="M714" s="70"/>
      <c r="N714" s="70"/>
      <c r="O714" s="70"/>
      <c r="P714" s="47"/>
    </row>
    <row r="715" spans="6:16">
      <c r="F715" s="45"/>
      <c r="G715" s="50"/>
      <c r="H715" s="52" t="s">
        <v>92</v>
      </c>
      <c r="I715" s="52" t="s">
        <v>277</v>
      </c>
      <c r="J715" s="52" t="s">
        <v>234</v>
      </c>
      <c r="K715" s="52" t="s">
        <v>235</v>
      </c>
      <c r="L715" s="52" t="s">
        <v>236</v>
      </c>
      <c r="M715" s="52" t="s">
        <v>278</v>
      </c>
      <c r="N715" s="52" t="s">
        <v>238</v>
      </c>
      <c r="O715" s="53" t="s">
        <v>239</v>
      </c>
      <c r="P715" s="47"/>
    </row>
    <row r="716" spans="6:16">
      <c r="F716" s="45"/>
      <c r="G716" s="43" t="s">
        <v>279</v>
      </c>
      <c r="H716">
        <v>2020</v>
      </c>
      <c r="I716" s="72" t="str">
        <f>IF(ISBLANK(J716),"",(J706-J716)/(J706-J707))</f>
        <v/>
      </c>
      <c r="J716" s="26"/>
      <c r="K716" s="26"/>
      <c r="L716" s="26"/>
      <c r="M716" s="26"/>
      <c r="N716" s="26"/>
      <c r="O716" s="57"/>
      <c r="P716" s="47"/>
    </row>
    <row r="717" spans="6:16">
      <c r="F717" s="45"/>
      <c r="G717" s="43" t="s">
        <v>279</v>
      </c>
      <c r="H717">
        <v>2030</v>
      </c>
      <c r="I717" s="72" t="str">
        <f>IF(ISBLANK(J717),"",(J706-J717)/(J706-J708))</f>
        <v/>
      </c>
      <c r="J717" s="26"/>
      <c r="K717" s="26"/>
      <c r="L717" s="26"/>
      <c r="M717" s="26"/>
      <c r="N717" s="26"/>
      <c r="O717" s="57"/>
      <c r="P717" s="47"/>
    </row>
    <row r="718" spans="6:16">
      <c r="F718" s="45"/>
      <c r="G718" s="43" t="s">
        <v>279</v>
      </c>
      <c r="H718">
        <v>2040</v>
      </c>
      <c r="I718" s="72" t="str">
        <f>IF(ISBLANK(J718),"",(J706-J718)/(J706-J709))</f>
        <v/>
      </c>
      <c r="J718" s="26"/>
      <c r="K718" s="26"/>
      <c r="L718" s="26"/>
      <c r="M718" s="26"/>
      <c r="N718" s="26"/>
      <c r="O718" s="57"/>
      <c r="P718" s="47"/>
    </row>
    <row r="719" spans="6:16">
      <c r="F719" s="45"/>
      <c r="G719" s="43" t="s">
        <v>279</v>
      </c>
      <c r="H719">
        <v>2050</v>
      </c>
      <c r="I719" s="72" t="str">
        <f>IF(ISBLANK(J719),"",(J706-J719)/(J706-J710))</f>
        <v/>
      </c>
      <c r="J719" s="26"/>
      <c r="K719" s="26" t="s">
        <v>10</v>
      </c>
      <c r="L719" s="26"/>
      <c r="M719" s="26"/>
      <c r="N719" s="26"/>
      <c r="O719" s="57"/>
      <c r="P719" s="47"/>
    </row>
    <row r="720" spans="6:16">
      <c r="F720" s="45"/>
      <c r="G720" s="43" t="s">
        <v>279</v>
      </c>
      <c r="H720">
        <v>2060</v>
      </c>
      <c r="I720" s="72">
        <f>IF(ISBLANK(J720),"",(J706-J720)/(J706-J711))</f>
        <v>-0.22100122100122099</v>
      </c>
      <c r="J720" s="29">
        <v>30</v>
      </c>
      <c r="K720" s="29"/>
      <c r="L720" s="29"/>
      <c r="M720" s="29"/>
      <c r="N720" s="29"/>
      <c r="O720" s="44"/>
      <c r="P720" s="47"/>
    </row>
    <row r="721" spans="6:16" ht="15" customHeight="1" thickBot="1">
      <c r="F721" s="45"/>
      <c r="G721" s="54" t="s">
        <v>279</v>
      </c>
      <c r="H721" s="66">
        <v>2100</v>
      </c>
      <c r="I721" s="73" t="str">
        <f>IF(ISBLANK(J721),"",(J706-J721)/(J706-J712))</f>
        <v/>
      </c>
      <c r="J721" s="67"/>
      <c r="K721" s="67"/>
      <c r="L721" s="67"/>
      <c r="M721" s="67"/>
      <c r="N721" s="67"/>
      <c r="O721" s="55"/>
      <c r="P721" s="47"/>
    </row>
    <row r="722" spans="6:16">
      <c r="F722" s="45"/>
      <c r="P722" s="47"/>
    </row>
    <row r="723" spans="6:16" ht="15" customHeight="1" thickBot="1">
      <c r="F723" s="45"/>
      <c r="G723" s="70" t="s">
        <v>273</v>
      </c>
      <c r="H723" s="70"/>
      <c r="I723" s="70" t="s">
        <v>274</v>
      </c>
      <c r="J723" s="71" t="s">
        <v>65</v>
      </c>
      <c r="K723" s="71"/>
      <c r="L723" s="70"/>
      <c r="M723" s="70"/>
      <c r="N723" s="70"/>
      <c r="O723" s="70"/>
      <c r="P723" s="47"/>
    </row>
    <row r="724" spans="6:16">
      <c r="F724" s="45"/>
      <c r="G724" s="50"/>
      <c r="H724" s="52" t="s">
        <v>92</v>
      </c>
      <c r="I724" s="52" t="s">
        <v>277</v>
      </c>
      <c r="J724" s="52" t="s">
        <v>234</v>
      </c>
      <c r="K724" s="52" t="s">
        <v>235</v>
      </c>
      <c r="L724" s="52" t="s">
        <v>236</v>
      </c>
      <c r="M724" s="52" t="s">
        <v>278</v>
      </c>
      <c r="N724" s="52" t="s">
        <v>238</v>
      </c>
      <c r="O724" s="53" t="s">
        <v>239</v>
      </c>
      <c r="P724" s="47"/>
    </row>
    <row r="725" spans="6:16">
      <c r="F725" s="45"/>
      <c r="G725" s="43" t="s">
        <v>279</v>
      </c>
      <c r="H725">
        <v>2020</v>
      </c>
      <c r="I725" s="72" t="str">
        <f>IF(ISBLANK(J725),"",(J706-J725)/(J706-J707))</f>
        <v/>
      </c>
      <c r="J725" s="26"/>
      <c r="K725" s="26"/>
      <c r="L725" s="26"/>
      <c r="M725" s="26"/>
      <c r="N725" s="26"/>
      <c r="O725" s="57"/>
      <c r="P725" s="47"/>
    </row>
    <row r="726" spans="6:16">
      <c r="F726" s="45"/>
      <c r="G726" s="43" t="s">
        <v>279</v>
      </c>
      <c r="H726">
        <v>2030</v>
      </c>
      <c r="I726" s="72" t="str">
        <f>IF(ISBLANK(J726),"",(J706-J726)/(J706-J708))</f>
        <v/>
      </c>
      <c r="J726" s="26"/>
      <c r="K726" s="26"/>
      <c r="L726" s="26"/>
      <c r="M726" s="26"/>
      <c r="N726" s="26"/>
      <c r="O726" s="57"/>
      <c r="P726" s="47"/>
    </row>
    <row r="727" spans="6:16">
      <c r="F727" s="45"/>
      <c r="G727" s="43" t="s">
        <v>279</v>
      </c>
      <c r="H727">
        <v>2040</v>
      </c>
      <c r="I727" s="72" t="str">
        <f>IF(ISBLANK(J727),"",(J706-J727)/(J706-J709))</f>
        <v/>
      </c>
      <c r="J727" s="26"/>
      <c r="K727" s="26"/>
      <c r="L727" s="26"/>
      <c r="M727" s="26"/>
      <c r="N727" s="26"/>
      <c r="O727" s="57"/>
      <c r="P727" s="47"/>
    </row>
    <row r="728" spans="6:16">
      <c r="F728" s="45"/>
      <c r="G728" s="43" t="s">
        <v>279</v>
      </c>
      <c r="H728">
        <v>2050</v>
      </c>
      <c r="I728" s="72" t="str">
        <f>IF(ISBLANK(J728),"",(J706-J728)/(J706-J710))</f>
        <v/>
      </c>
      <c r="J728" s="26"/>
      <c r="K728" s="26" t="s">
        <v>10</v>
      </c>
      <c r="L728" s="26"/>
      <c r="M728" s="26"/>
      <c r="N728" s="26"/>
      <c r="O728" s="57"/>
      <c r="P728" s="47"/>
    </row>
    <row r="729" spans="6:16">
      <c r="F729" s="45"/>
      <c r="G729" s="43" t="s">
        <v>279</v>
      </c>
      <c r="H729">
        <v>2060</v>
      </c>
      <c r="I729" s="72">
        <f>IF(ISBLANK(J729),"",(J706-J729)/(J706-J711))</f>
        <v>-0.62800162800162795</v>
      </c>
      <c r="J729" s="29">
        <v>40</v>
      </c>
      <c r="K729" s="29"/>
      <c r="L729" s="29"/>
      <c r="M729" s="29"/>
      <c r="N729" s="29"/>
      <c r="O729" s="44"/>
      <c r="P729" s="47"/>
    </row>
    <row r="730" spans="6:16" ht="15" customHeight="1" thickBot="1">
      <c r="F730" s="45"/>
      <c r="G730" s="54" t="s">
        <v>279</v>
      </c>
      <c r="H730" s="66">
        <v>2100</v>
      </c>
      <c r="I730" s="73" t="str">
        <f>IF(ISBLANK(J730),"",(J706-J730)/(J706-J712))</f>
        <v/>
      </c>
      <c r="J730" s="67"/>
      <c r="K730" s="67"/>
      <c r="L730" s="67"/>
      <c r="M730" s="67"/>
      <c r="N730" s="67"/>
      <c r="O730" s="55"/>
      <c r="P730" s="47"/>
    </row>
    <row r="731" spans="6:16">
      <c r="F731" s="45"/>
      <c r="P731" s="47"/>
    </row>
    <row r="732" spans="6:16" ht="15" customHeight="1" thickBot="1">
      <c r="F732" s="45"/>
      <c r="G732" s="70" t="s">
        <v>273</v>
      </c>
      <c r="H732" s="70"/>
      <c r="I732" s="70" t="s">
        <v>274</v>
      </c>
      <c r="J732" s="71" t="s">
        <v>66</v>
      </c>
      <c r="K732" s="71"/>
      <c r="L732" s="70"/>
      <c r="M732" s="70"/>
      <c r="N732" s="70"/>
      <c r="O732" s="70"/>
      <c r="P732" s="47"/>
    </row>
    <row r="733" spans="6:16">
      <c r="F733" s="45"/>
      <c r="G733" s="50"/>
      <c r="H733" s="52" t="s">
        <v>92</v>
      </c>
      <c r="I733" s="52" t="s">
        <v>277</v>
      </c>
      <c r="J733" s="52" t="s">
        <v>234</v>
      </c>
      <c r="K733" s="52" t="s">
        <v>235</v>
      </c>
      <c r="L733" s="52" t="s">
        <v>236</v>
      </c>
      <c r="M733" s="52" t="s">
        <v>278</v>
      </c>
      <c r="N733" s="52" t="s">
        <v>238</v>
      </c>
      <c r="O733" s="53" t="s">
        <v>239</v>
      </c>
      <c r="P733" s="47"/>
    </row>
    <row r="734" spans="6:16">
      <c r="F734" s="45"/>
      <c r="G734" s="43" t="s">
        <v>279</v>
      </c>
      <c r="H734">
        <v>2020</v>
      </c>
      <c r="I734" s="72" t="str">
        <f>IF(ISBLANK(J734),"",(J706-J734)/(J706-J707))</f>
        <v/>
      </c>
      <c r="J734" s="26"/>
      <c r="K734" s="26"/>
      <c r="L734" s="26"/>
      <c r="M734" s="26"/>
      <c r="N734" s="26"/>
      <c r="O734" s="57"/>
      <c r="P734" s="47"/>
    </row>
    <row r="735" spans="6:16">
      <c r="F735" s="45"/>
      <c r="G735" s="43" t="s">
        <v>279</v>
      </c>
      <c r="H735">
        <v>2030</v>
      </c>
      <c r="I735" s="72" t="str">
        <f>IF(ISBLANK(J735),"",(J706-J735)/(J706-J708))</f>
        <v/>
      </c>
      <c r="J735" s="26"/>
      <c r="K735" s="26"/>
      <c r="L735" s="26"/>
      <c r="M735" s="26"/>
      <c r="N735" s="26"/>
      <c r="O735" s="57"/>
      <c r="P735" s="47"/>
    </row>
    <row r="736" spans="6:16">
      <c r="F736" s="45"/>
      <c r="G736" s="43" t="s">
        <v>279</v>
      </c>
      <c r="H736">
        <v>2040</v>
      </c>
      <c r="I736" s="72" t="str">
        <f>IF(ISBLANK(J736),"",(J706-J736)/(J706-J709))</f>
        <v/>
      </c>
      <c r="J736" s="26"/>
      <c r="K736" s="26"/>
      <c r="L736" s="26"/>
      <c r="M736" s="26"/>
      <c r="N736" s="26"/>
      <c r="O736" s="57"/>
      <c r="P736" s="47"/>
    </row>
    <row r="737" spans="6:16">
      <c r="F737" s="45"/>
      <c r="G737" s="43" t="s">
        <v>279</v>
      </c>
      <c r="H737">
        <v>2050</v>
      </c>
      <c r="I737" s="72" t="str">
        <f>IF(ISBLANK(J737),"",(J706-J737)/(J706-J710))</f>
        <v/>
      </c>
      <c r="J737" s="26"/>
      <c r="K737" s="26" t="s">
        <v>10</v>
      </c>
      <c r="L737" s="26"/>
      <c r="M737" s="26"/>
      <c r="N737" s="26"/>
      <c r="O737" s="57"/>
      <c r="P737" s="47"/>
    </row>
    <row r="738" spans="6:16">
      <c r="F738" s="45"/>
      <c r="G738" s="43" t="s">
        <v>279</v>
      </c>
      <c r="H738">
        <v>2060</v>
      </c>
      <c r="I738" s="72">
        <f>IF(ISBLANK(J738),"",(J706-J738)/(J706-J711))</f>
        <v>-0.83150183150183143</v>
      </c>
      <c r="J738" s="29">
        <v>45</v>
      </c>
      <c r="K738" s="29"/>
      <c r="L738" s="29"/>
      <c r="M738" s="29"/>
      <c r="N738" s="29"/>
      <c r="O738" s="44"/>
      <c r="P738" s="47"/>
    </row>
    <row r="739" spans="6:16" ht="15" customHeight="1" thickBot="1">
      <c r="F739" s="45"/>
      <c r="G739" s="54" t="s">
        <v>279</v>
      </c>
      <c r="H739" s="66">
        <v>2100</v>
      </c>
      <c r="I739" s="73" t="str">
        <f>IF(ISBLANK(J739),"",(J706-J739)/(J706-J712))</f>
        <v/>
      </c>
      <c r="J739" s="67"/>
      <c r="K739" s="67"/>
      <c r="L739" s="67"/>
      <c r="M739" s="67"/>
      <c r="N739" s="67"/>
      <c r="O739" s="55"/>
      <c r="P739" s="47"/>
    </row>
    <row r="740" spans="6:16">
      <c r="F740" s="74"/>
      <c r="G740" s="75"/>
      <c r="H740" s="75"/>
      <c r="I740" s="75"/>
      <c r="J740" s="75"/>
      <c r="K740" s="75"/>
      <c r="L740" s="75"/>
      <c r="M740" s="75"/>
      <c r="N740" s="75"/>
      <c r="O740" s="75"/>
      <c r="P740" s="76"/>
    </row>
    <row r="741" spans="6:16" ht="15" customHeight="1" thickBot="1">
      <c r="F741" s="40"/>
      <c r="G741" s="41"/>
      <c r="H741" s="41"/>
      <c r="I741" s="41"/>
      <c r="J741" s="41"/>
      <c r="K741" s="41"/>
      <c r="L741" s="41"/>
      <c r="M741" s="41"/>
      <c r="N741" s="41"/>
      <c r="O741" s="41"/>
      <c r="P741" s="42"/>
    </row>
    <row r="742" spans="6:16" ht="15" customHeight="1" thickBot="1">
      <c r="F742" s="45"/>
      <c r="G742" s="36" t="s">
        <v>224</v>
      </c>
      <c r="H742" s="46" t="s">
        <v>130</v>
      </c>
      <c r="P742" s="47"/>
    </row>
    <row r="743" spans="6:16">
      <c r="F743" s="45"/>
      <c r="P743" s="47"/>
    </row>
    <row r="744" spans="6:16" ht="15" customHeight="1" thickBot="1">
      <c r="F744" s="45"/>
      <c r="G744" s="48" t="s">
        <v>231</v>
      </c>
      <c r="H744" s="48"/>
      <c r="I744" s="48"/>
      <c r="J744" s="48"/>
      <c r="K744" s="48"/>
      <c r="L744" s="48"/>
      <c r="M744" s="48"/>
      <c r="N744" s="48"/>
      <c r="O744" s="48"/>
      <c r="P744" s="47"/>
    </row>
    <row r="745" spans="6:16">
      <c r="F745" s="45"/>
      <c r="G745" s="50"/>
      <c r="H745" s="51"/>
      <c r="I745" s="52" t="s">
        <v>92</v>
      </c>
      <c r="J745" s="52" t="s">
        <v>234</v>
      </c>
      <c r="K745" s="52" t="s">
        <v>235</v>
      </c>
      <c r="L745" s="52" t="s">
        <v>236</v>
      </c>
      <c r="M745" s="52" t="s">
        <v>237</v>
      </c>
      <c r="N745" s="52" t="s">
        <v>238</v>
      </c>
      <c r="O745" s="53" t="s">
        <v>239</v>
      </c>
      <c r="P745" s="47"/>
    </row>
    <row r="746" spans="6:16">
      <c r="F746" s="45"/>
      <c r="G746" s="43" t="s">
        <v>243</v>
      </c>
      <c r="I746">
        <v>2014</v>
      </c>
      <c r="J746" s="26">
        <v>34.43</v>
      </c>
      <c r="K746" s="26" t="s">
        <v>10</v>
      </c>
      <c r="L746" s="56"/>
      <c r="M746" s="26"/>
      <c r="N746" s="26"/>
      <c r="O746" s="57"/>
      <c r="P746" s="47"/>
    </row>
    <row r="747" spans="6:16">
      <c r="F747" s="45"/>
      <c r="G747" s="43" t="s">
        <v>243</v>
      </c>
      <c r="I747">
        <v>2015</v>
      </c>
      <c r="J747" s="29">
        <v>34.43</v>
      </c>
      <c r="K747" s="29" t="s">
        <v>10</v>
      </c>
      <c r="L747" s="60"/>
      <c r="M747" s="29"/>
      <c r="N747" s="29"/>
      <c r="O747" s="44"/>
      <c r="P747" s="47"/>
    </row>
    <row r="748" spans="6:16">
      <c r="F748" s="45"/>
      <c r="G748" s="43" t="s">
        <v>252</v>
      </c>
      <c r="I748">
        <v>2020</v>
      </c>
      <c r="J748" s="26"/>
      <c r="K748" s="26"/>
      <c r="L748" s="26"/>
      <c r="M748" s="26"/>
      <c r="N748" s="26"/>
      <c r="O748" s="57"/>
      <c r="P748" s="47"/>
    </row>
    <row r="749" spans="6:16">
      <c r="F749" s="45"/>
      <c r="G749" s="43" t="s">
        <v>252</v>
      </c>
      <c r="I749">
        <v>2030</v>
      </c>
      <c r="J749" s="26"/>
      <c r="K749" s="26"/>
      <c r="L749" s="26"/>
      <c r="M749" s="26"/>
      <c r="N749" s="26"/>
      <c r="O749" s="57"/>
      <c r="P749" s="47"/>
    </row>
    <row r="750" spans="6:16">
      <c r="F750" s="45"/>
      <c r="G750" s="43" t="s">
        <v>252</v>
      </c>
      <c r="I750">
        <v>2040</v>
      </c>
      <c r="J750" s="26"/>
      <c r="K750" s="26"/>
      <c r="L750" s="26"/>
      <c r="M750" s="26"/>
      <c r="N750" s="26"/>
      <c r="O750" s="57"/>
      <c r="P750" s="47"/>
    </row>
    <row r="751" spans="6:16">
      <c r="F751" s="45"/>
      <c r="G751" s="43" t="s">
        <v>252</v>
      </c>
      <c r="I751">
        <v>2050</v>
      </c>
      <c r="J751" s="26"/>
      <c r="K751" s="26"/>
      <c r="L751" s="26"/>
      <c r="M751" s="26"/>
      <c r="N751" s="26"/>
      <c r="O751" s="57"/>
      <c r="P751" s="47"/>
    </row>
    <row r="752" spans="6:16">
      <c r="F752" s="45"/>
      <c r="G752" s="43" t="s">
        <v>252</v>
      </c>
      <c r="I752">
        <v>2060</v>
      </c>
      <c r="J752" s="26"/>
      <c r="K752" s="26"/>
      <c r="L752" s="26"/>
      <c r="M752" s="26"/>
      <c r="N752" s="26"/>
      <c r="O752" s="57"/>
      <c r="P752" s="47"/>
    </row>
    <row r="753" spans="6:16" ht="15" customHeight="1" thickBot="1">
      <c r="F753" s="45"/>
      <c r="G753" s="54" t="s">
        <v>252</v>
      </c>
      <c r="H753" s="66"/>
      <c r="I753" s="66">
        <v>2100</v>
      </c>
      <c r="J753" s="67"/>
      <c r="K753" s="67"/>
      <c r="L753" s="67"/>
      <c r="M753" s="67"/>
      <c r="N753" s="67"/>
      <c r="O753" s="55"/>
      <c r="P753" s="47"/>
    </row>
    <row r="754" spans="6:16">
      <c r="F754" s="45"/>
      <c r="P754" s="47"/>
    </row>
    <row r="755" spans="6:16" ht="15" customHeight="1" thickBot="1">
      <c r="F755" s="45"/>
      <c r="G755" s="70" t="s">
        <v>273</v>
      </c>
      <c r="H755" s="70"/>
      <c r="I755" s="70" t="s">
        <v>274</v>
      </c>
      <c r="J755" s="71" t="s">
        <v>64</v>
      </c>
      <c r="K755" s="71"/>
      <c r="L755" s="70"/>
      <c r="M755" s="70"/>
      <c r="N755" s="70"/>
      <c r="O755" s="70"/>
      <c r="P755" s="47"/>
    </row>
    <row r="756" spans="6:16">
      <c r="F756" s="45"/>
      <c r="G756" s="50"/>
      <c r="H756" s="52" t="s">
        <v>92</v>
      </c>
      <c r="I756" s="52" t="s">
        <v>277</v>
      </c>
      <c r="J756" s="52" t="s">
        <v>234</v>
      </c>
      <c r="K756" s="52" t="s">
        <v>235</v>
      </c>
      <c r="L756" s="52" t="s">
        <v>236</v>
      </c>
      <c r="M756" s="52" t="s">
        <v>278</v>
      </c>
      <c r="N756" s="52" t="s">
        <v>238</v>
      </c>
      <c r="O756" s="53" t="s">
        <v>239</v>
      </c>
      <c r="P756" s="47"/>
    </row>
    <row r="757" spans="6:16">
      <c r="F757" s="45"/>
      <c r="G757" s="43" t="s">
        <v>279</v>
      </c>
      <c r="H757">
        <v>2020</v>
      </c>
      <c r="I757" s="72" t="str">
        <f>IF(ISBLANK(J757),"",(J747-J757)/(J747-J748))</f>
        <v/>
      </c>
      <c r="J757" s="26"/>
      <c r="K757" s="26"/>
      <c r="L757" s="26"/>
      <c r="M757" s="26"/>
      <c r="N757" s="26"/>
      <c r="O757" s="57"/>
      <c r="P757" s="47"/>
    </row>
    <row r="758" spans="6:16">
      <c r="F758" s="45"/>
      <c r="G758" s="43" t="s">
        <v>279</v>
      </c>
      <c r="H758">
        <v>2030</v>
      </c>
      <c r="I758" s="72" t="str">
        <f>IF(ISBLANK(J758),"",(J747-J758)/(J747-J749))</f>
        <v/>
      </c>
      <c r="J758" s="26"/>
      <c r="K758" s="26"/>
      <c r="L758" s="26"/>
      <c r="M758" s="26"/>
      <c r="N758" s="26"/>
      <c r="O758" s="57"/>
      <c r="P758" s="47"/>
    </row>
    <row r="759" spans="6:16">
      <c r="F759" s="45"/>
      <c r="G759" s="43" t="s">
        <v>279</v>
      </c>
      <c r="H759">
        <v>2040</v>
      </c>
      <c r="I759" s="72" t="str">
        <f>IF(ISBLANK(J759),"",(J747-J759)/(J747-J750))</f>
        <v/>
      </c>
      <c r="J759" s="26"/>
      <c r="K759" s="26"/>
      <c r="L759" s="26"/>
      <c r="M759" s="26"/>
      <c r="N759" s="26"/>
      <c r="O759" s="57"/>
      <c r="P759" s="47"/>
    </row>
    <row r="760" spans="6:16">
      <c r="F760" s="45"/>
      <c r="G760" s="43" t="s">
        <v>279</v>
      </c>
      <c r="H760">
        <v>2050</v>
      </c>
      <c r="I760" s="72" t="str">
        <f>IF(ISBLANK(J760),"",(J747-J760)/(J747-J751))</f>
        <v/>
      </c>
      <c r="J760" s="26"/>
      <c r="K760" s="26" t="s">
        <v>10</v>
      </c>
      <c r="L760" s="26"/>
      <c r="M760" s="26"/>
      <c r="N760" s="26"/>
      <c r="O760" s="57"/>
      <c r="P760" s="47"/>
    </row>
    <row r="761" spans="6:16">
      <c r="F761" s="45"/>
      <c r="G761" s="43" t="s">
        <v>279</v>
      </c>
      <c r="H761">
        <v>2060</v>
      </c>
      <c r="I761" s="72">
        <f>IF(ISBLANK(J761),"",(J747-J761)/(J747-J752))</f>
        <v>0.12866686029625327</v>
      </c>
      <c r="J761" s="29">
        <v>30</v>
      </c>
      <c r="K761" s="29"/>
      <c r="L761" s="29"/>
      <c r="M761" s="29"/>
      <c r="N761" s="29"/>
      <c r="O761" s="44"/>
      <c r="P761" s="47"/>
    </row>
    <row r="762" spans="6:16" ht="15" customHeight="1" thickBot="1">
      <c r="F762" s="45"/>
      <c r="G762" s="54" t="s">
        <v>279</v>
      </c>
      <c r="H762" s="66">
        <v>2100</v>
      </c>
      <c r="I762" s="73" t="str">
        <f>IF(ISBLANK(J762),"",(J747-J762)/(J747-J753))</f>
        <v/>
      </c>
      <c r="J762" s="67"/>
      <c r="K762" s="67"/>
      <c r="L762" s="67"/>
      <c r="M762" s="67"/>
      <c r="N762" s="67"/>
      <c r="O762" s="55"/>
      <c r="P762" s="47"/>
    </row>
    <row r="763" spans="6:16">
      <c r="F763" s="45"/>
      <c r="P763" s="47"/>
    </row>
    <row r="764" spans="6:16" ht="15" customHeight="1" thickBot="1">
      <c r="F764" s="45"/>
      <c r="G764" s="70" t="s">
        <v>273</v>
      </c>
      <c r="H764" s="70"/>
      <c r="I764" s="70" t="s">
        <v>274</v>
      </c>
      <c r="J764" s="71" t="s">
        <v>65</v>
      </c>
      <c r="K764" s="71"/>
      <c r="L764" s="70"/>
      <c r="M764" s="70"/>
      <c r="N764" s="70"/>
      <c r="O764" s="70"/>
      <c r="P764" s="47"/>
    </row>
    <row r="765" spans="6:16">
      <c r="F765" s="45"/>
      <c r="G765" s="50"/>
      <c r="H765" s="52" t="s">
        <v>92</v>
      </c>
      <c r="I765" s="52" t="s">
        <v>277</v>
      </c>
      <c r="J765" s="52" t="s">
        <v>234</v>
      </c>
      <c r="K765" s="52" t="s">
        <v>235</v>
      </c>
      <c r="L765" s="52" t="s">
        <v>236</v>
      </c>
      <c r="M765" s="52" t="s">
        <v>278</v>
      </c>
      <c r="N765" s="52" t="s">
        <v>238</v>
      </c>
      <c r="O765" s="53" t="s">
        <v>239</v>
      </c>
      <c r="P765" s="47"/>
    </row>
    <row r="766" spans="6:16">
      <c r="F766" s="45"/>
      <c r="G766" s="43" t="s">
        <v>279</v>
      </c>
      <c r="H766">
        <v>2020</v>
      </c>
      <c r="I766" s="72" t="str">
        <f>IF(ISBLANK(J766),"",(J747-J766)/(J747-J748))</f>
        <v/>
      </c>
      <c r="J766" s="26"/>
      <c r="K766" s="26"/>
      <c r="L766" s="26"/>
      <c r="M766" s="26"/>
      <c r="N766" s="26"/>
      <c r="O766" s="57"/>
      <c r="P766" s="47"/>
    </row>
    <row r="767" spans="6:16">
      <c r="F767" s="45"/>
      <c r="G767" s="43" t="s">
        <v>279</v>
      </c>
      <c r="H767">
        <v>2030</v>
      </c>
      <c r="I767" s="72" t="str">
        <f>IF(ISBLANK(J767),"",(J747-J767)/(J747-J749))</f>
        <v/>
      </c>
      <c r="J767" s="26"/>
      <c r="K767" s="26"/>
      <c r="L767" s="26"/>
      <c r="M767" s="26"/>
      <c r="N767" s="26"/>
      <c r="O767" s="57"/>
      <c r="P767" s="47"/>
    </row>
    <row r="768" spans="6:16">
      <c r="F768" s="45"/>
      <c r="G768" s="43" t="s">
        <v>279</v>
      </c>
      <c r="H768">
        <v>2040</v>
      </c>
      <c r="I768" s="72" t="str">
        <f>IF(ISBLANK(J768),"",(J747-J768)/(J747-J750))</f>
        <v/>
      </c>
      <c r="J768" s="26"/>
      <c r="K768" s="26"/>
      <c r="L768" s="26"/>
      <c r="M768" s="26"/>
      <c r="N768" s="26"/>
      <c r="O768" s="57"/>
      <c r="P768" s="47"/>
    </row>
    <row r="769" spans="6:16">
      <c r="F769" s="45"/>
      <c r="G769" s="43" t="s">
        <v>279</v>
      </c>
      <c r="H769">
        <v>2050</v>
      </c>
      <c r="I769" s="72" t="str">
        <f>IF(ISBLANK(J769),"",(J747-J769)/(J747-J751))</f>
        <v/>
      </c>
      <c r="J769" s="26"/>
      <c r="K769" s="26" t="s">
        <v>10</v>
      </c>
      <c r="L769" s="26"/>
      <c r="M769" s="26"/>
      <c r="N769" s="26"/>
      <c r="O769" s="57"/>
      <c r="P769" s="47"/>
    </row>
    <row r="770" spans="6:16">
      <c r="F770" s="45"/>
      <c r="G770" s="43" t="s">
        <v>279</v>
      </c>
      <c r="H770">
        <v>2060</v>
      </c>
      <c r="I770" s="72">
        <f>IF(ISBLANK(J770),"",(J747-J770)/(J747-J752))</f>
        <v>0</v>
      </c>
      <c r="J770" s="29">
        <v>34.43</v>
      </c>
      <c r="K770" s="29"/>
      <c r="L770" s="29"/>
      <c r="M770" s="29"/>
      <c r="N770" s="29"/>
      <c r="O770" s="44"/>
      <c r="P770" s="47"/>
    </row>
    <row r="771" spans="6:16" ht="15" customHeight="1" thickBot="1">
      <c r="F771" s="45"/>
      <c r="G771" s="54" t="s">
        <v>279</v>
      </c>
      <c r="H771" s="66">
        <v>2100</v>
      </c>
      <c r="I771" s="73" t="str">
        <f>IF(ISBLANK(J771),"",(J747-J771)/(J747-J753))</f>
        <v/>
      </c>
      <c r="J771" s="67"/>
      <c r="K771" s="67"/>
      <c r="L771" s="67"/>
      <c r="M771" s="67"/>
      <c r="N771" s="67"/>
      <c r="O771" s="55"/>
      <c r="P771" s="47"/>
    </row>
    <row r="772" spans="6:16">
      <c r="F772" s="45"/>
      <c r="P772" s="47"/>
    </row>
    <row r="773" spans="6:16" ht="15" customHeight="1" thickBot="1">
      <c r="F773" s="45"/>
      <c r="G773" s="70" t="s">
        <v>273</v>
      </c>
      <c r="H773" s="70"/>
      <c r="I773" s="70" t="s">
        <v>274</v>
      </c>
      <c r="J773" s="71" t="s">
        <v>66</v>
      </c>
      <c r="K773" s="71"/>
      <c r="L773" s="70"/>
      <c r="M773" s="70"/>
      <c r="N773" s="70"/>
      <c r="O773" s="70"/>
      <c r="P773" s="47"/>
    </row>
    <row r="774" spans="6:16">
      <c r="F774" s="45"/>
      <c r="G774" s="50"/>
      <c r="H774" s="52" t="s">
        <v>92</v>
      </c>
      <c r="I774" s="52" t="s">
        <v>277</v>
      </c>
      <c r="J774" s="52" t="s">
        <v>234</v>
      </c>
      <c r="K774" s="52" t="s">
        <v>235</v>
      </c>
      <c r="L774" s="52" t="s">
        <v>236</v>
      </c>
      <c r="M774" s="52" t="s">
        <v>278</v>
      </c>
      <c r="N774" s="52" t="s">
        <v>238</v>
      </c>
      <c r="O774" s="53" t="s">
        <v>239</v>
      </c>
      <c r="P774" s="47"/>
    </row>
    <row r="775" spans="6:16">
      <c r="F775" s="45"/>
      <c r="G775" s="43" t="s">
        <v>279</v>
      </c>
      <c r="H775">
        <v>2020</v>
      </c>
      <c r="I775" s="72" t="str">
        <f>IF(ISBLANK(J775),"",(J747-J775)/(J747-J748))</f>
        <v/>
      </c>
      <c r="J775" s="26"/>
      <c r="K775" s="26"/>
      <c r="L775" s="26"/>
      <c r="M775" s="26"/>
      <c r="N775" s="26"/>
      <c r="O775" s="57"/>
      <c r="P775" s="47"/>
    </row>
    <row r="776" spans="6:16">
      <c r="F776" s="45"/>
      <c r="G776" s="43" t="s">
        <v>279</v>
      </c>
      <c r="H776">
        <v>2030</v>
      </c>
      <c r="I776" s="72" t="str">
        <f>IF(ISBLANK(J776),"",(J747-J776)/(J747-J749))</f>
        <v/>
      </c>
      <c r="J776" s="26"/>
      <c r="K776" s="26"/>
      <c r="L776" s="26"/>
      <c r="M776" s="26"/>
      <c r="N776" s="26"/>
      <c r="O776" s="57"/>
      <c r="P776" s="47"/>
    </row>
    <row r="777" spans="6:16">
      <c r="F777" s="45"/>
      <c r="G777" s="43" t="s">
        <v>279</v>
      </c>
      <c r="H777">
        <v>2040</v>
      </c>
      <c r="I777" s="72" t="str">
        <f>IF(ISBLANK(J777),"",(J747-J777)/(J747-J750))</f>
        <v/>
      </c>
      <c r="J777" s="26"/>
      <c r="K777" s="26"/>
      <c r="L777" s="26"/>
      <c r="M777" s="26"/>
      <c r="N777" s="26"/>
      <c r="O777" s="57"/>
      <c r="P777" s="47"/>
    </row>
    <row r="778" spans="6:16">
      <c r="F778" s="45"/>
      <c r="G778" s="43" t="s">
        <v>279</v>
      </c>
      <c r="H778">
        <v>2050</v>
      </c>
      <c r="I778" s="72" t="str">
        <f>IF(ISBLANK(J778),"",(J747-J778)/(J747-J751))</f>
        <v/>
      </c>
      <c r="J778" s="26"/>
      <c r="K778" s="26" t="s">
        <v>10</v>
      </c>
      <c r="L778" s="26"/>
      <c r="M778" s="26"/>
      <c r="N778" s="26"/>
      <c r="O778" s="57"/>
      <c r="P778" s="47"/>
    </row>
    <row r="779" spans="6:16">
      <c r="F779" s="45"/>
      <c r="G779" s="43" t="s">
        <v>279</v>
      </c>
      <c r="H779">
        <v>2060</v>
      </c>
      <c r="I779" s="72">
        <f>IF(ISBLANK(J779),"",(J747-J779)/(J747-J752))</f>
        <v>-0.30699970955562011</v>
      </c>
      <c r="J779" s="29">
        <v>45</v>
      </c>
      <c r="K779" s="29"/>
      <c r="L779" s="29"/>
      <c r="M779" s="29"/>
      <c r="N779" s="29"/>
      <c r="O779" s="44"/>
      <c r="P779" s="47"/>
    </row>
    <row r="780" spans="6:16" ht="15" customHeight="1" thickBot="1">
      <c r="F780" s="45"/>
      <c r="G780" s="54" t="s">
        <v>279</v>
      </c>
      <c r="H780" s="66">
        <v>2100</v>
      </c>
      <c r="I780" s="73" t="str">
        <f>IF(ISBLANK(J780),"",(J747-J780)/(J747-J753))</f>
        <v/>
      </c>
      <c r="J780" s="67"/>
      <c r="K780" s="67"/>
      <c r="L780" s="67"/>
      <c r="M780" s="67"/>
      <c r="N780" s="67"/>
      <c r="O780" s="55"/>
      <c r="P780" s="47"/>
    </row>
    <row r="781" spans="6:16">
      <c r="F781" s="74"/>
      <c r="G781" s="75"/>
      <c r="H781" s="75"/>
      <c r="I781" s="75"/>
      <c r="J781" s="75"/>
      <c r="K781" s="75"/>
      <c r="L781" s="75"/>
      <c r="M781" s="75"/>
      <c r="N781" s="75"/>
      <c r="O781" s="75"/>
      <c r="P781" s="76"/>
    </row>
    <row r="782" spans="6:16" ht="15" customHeight="1" thickBot="1">
      <c r="F782" s="40"/>
      <c r="G782" s="41"/>
      <c r="H782" s="41"/>
      <c r="I782" s="41"/>
      <c r="J782" s="41"/>
      <c r="K782" s="41"/>
      <c r="L782" s="41"/>
      <c r="M782" s="41"/>
      <c r="N782" s="41"/>
      <c r="O782" s="41"/>
      <c r="P782" s="42"/>
    </row>
    <row r="783" spans="6:16" ht="15" customHeight="1" thickBot="1">
      <c r="F783" s="45"/>
      <c r="G783" s="36" t="s">
        <v>224</v>
      </c>
      <c r="H783" s="46" t="s">
        <v>139</v>
      </c>
      <c r="P783" s="47"/>
    </row>
    <row r="784" spans="6:16">
      <c r="F784" s="45"/>
      <c r="P784" s="47"/>
    </row>
    <row r="785" spans="6:16" ht="15" customHeight="1" thickBot="1">
      <c r="F785" s="45"/>
      <c r="G785" s="48" t="s">
        <v>231</v>
      </c>
      <c r="H785" s="48"/>
      <c r="I785" s="48"/>
      <c r="J785" s="48"/>
      <c r="K785" s="48"/>
      <c r="L785" s="48"/>
      <c r="M785" s="48"/>
      <c r="N785" s="48"/>
      <c r="O785" s="48"/>
      <c r="P785" s="47"/>
    </row>
    <row r="786" spans="6:16">
      <c r="F786" s="45"/>
      <c r="G786" s="50"/>
      <c r="H786" s="51"/>
      <c r="I786" s="52" t="s">
        <v>92</v>
      </c>
      <c r="J786" s="52" t="s">
        <v>234</v>
      </c>
      <c r="K786" s="52" t="s">
        <v>235</v>
      </c>
      <c r="L786" s="52" t="s">
        <v>236</v>
      </c>
      <c r="M786" s="52" t="s">
        <v>237</v>
      </c>
      <c r="N786" s="52" t="s">
        <v>238</v>
      </c>
      <c r="O786" s="53" t="s">
        <v>239</v>
      </c>
      <c r="P786" s="47"/>
    </row>
    <row r="787" spans="6:16">
      <c r="F787" s="45"/>
      <c r="G787" s="43" t="s">
        <v>243</v>
      </c>
      <c r="I787">
        <v>2014</v>
      </c>
      <c r="J787" s="26">
        <v>11.43</v>
      </c>
      <c r="K787" s="26" t="s">
        <v>10</v>
      </c>
      <c r="L787" s="56"/>
      <c r="M787" s="26"/>
      <c r="N787" s="26"/>
      <c r="O787" s="57"/>
      <c r="P787" s="47"/>
    </row>
    <row r="788" spans="6:16">
      <c r="F788" s="45"/>
      <c r="G788" s="43" t="s">
        <v>243</v>
      </c>
      <c r="I788">
        <v>2015</v>
      </c>
      <c r="J788" s="29">
        <v>11.43</v>
      </c>
      <c r="K788" s="29" t="s">
        <v>10</v>
      </c>
      <c r="L788" s="60"/>
      <c r="M788" s="29"/>
      <c r="N788" s="29"/>
      <c r="O788" s="44"/>
      <c r="P788" s="47"/>
    </row>
    <row r="789" spans="6:16">
      <c r="F789" s="45"/>
      <c r="G789" s="43" t="s">
        <v>252</v>
      </c>
      <c r="I789">
        <v>2020</v>
      </c>
      <c r="J789" s="26"/>
      <c r="K789" s="26"/>
      <c r="L789" s="26"/>
      <c r="M789" s="26"/>
      <c r="N789" s="26"/>
      <c r="O789" s="57"/>
      <c r="P789" s="47"/>
    </row>
    <row r="790" spans="6:16">
      <c r="F790" s="45"/>
      <c r="G790" s="43" t="s">
        <v>252</v>
      </c>
      <c r="I790">
        <v>2030</v>
      </c>
      <c r="J790" s="26"/>
      <c r="K790" s="26"/>
      <c r="L790" s="26"/>
      <c r="M790" s="26"/>
      <c r="N790" s="26"/>
      <c r="O790" s="57"/>
      <c r="P790" s="47"/>
    </row>
    <row r="791" spans="6:16">
      <c r="F791" s="45"/>
      <c r="G791" s="43" t="s">
        <v>252</v>
      </c>
      <c r="I791">
        <v>2040</v>
      </c>
      <c r="J791" s="26"/>
      <c r="K791" s="26"/>
      <c r="L791" s="26"/>
      <c r="M791" s="26"/>
      <c r="N791" s="26"/>
      <c r="O791" s="57"/>
      <c r="P791" s="47"/>
    </row>
    <row r="792" spans="6:16">
      <c r="F792" s="45"/>
      <c r="G792" s="43" t="s">
        <v>252</v>
      </c>
      <c r="I792">
        <v>2050</v>
      </c>
      <c r="J792" s="26"/>
      <c r="K792" s="26"/>
      <c r="L792" s="26"/>
      <c r="M792" s="26"/>
      <c r="N792" s="26"/>
      <c r="O792" s="57"/>
      <c r="P792" s="47"/>
    </row>
    <row r="793" spans="6:16">
      <c r="F793" s="45"/>
      <c r="G793" s="43" t="s">
        <v>252</v>
      </c>
      <c r="I793">
        <v>2060</v>
      </c>
      <c r="J793" s="26"/>
      <c r="K793" s="26"/>
      <c r="L793" s="26"/>
      <c r="M793" s="26"/>
      <c r="N793" s="26"/>
      <c r="O793" s="57"/>
      <c r="P793" s="47"/>
    </row>
    <row r="794" spans="6:16" ht="15" customHeight="1" thickBot="1">
      <c r="F794" s="45"/>
      <c r="G794" s="54" t="s">
        <v>252</v>
      </c>
      <c r="H794" s="66"/>
      <c r="I794" s="66">
        <v>2100</v>
      </c>
      <c r="J794" s="67"/>
      <c r="K794" s="67"/>
      <c r="L794" s="67"/>
      <c r="M794" s="67"/>
      <c r="N794" s="67"/>
      <c r="O794" s="55"/>
      <c r="P794" s="47"/>
    </row>
    <row r="795" spans="6:16">
      <c r="F795" s="45"/>
      <c r="P795" s="47"/>
    </row>
    <row r="796" spans="6:16" ht="15" customHeight="1" thickBot="1">
      <c r="F796" s="45"/>
      <c r="G796" s="70" t="s">
        <v>273</v>
      </c>
      <c r="H796" s="70"/>
      <c r="I796" s="70" t="s">
        <v>274</v>
      </c>
      <c r="J796" s="71" t="s">
        <v>64</v>
      </c>
      <c r="K796" s="71"/>
      <c r="L796" s="70"/>
      <c r="M796" s="70"/>
      <c r="N796" s="70"/>
      <c r="O796" s="70"/>
      <c r="P796" s="47"/>
    </row>
    <row r="797" spans="6:16">
      <c r="F797" s="45"/>
      <c r="G797" s="50"/>
      <c r="H797" s="52" t="s">
        <v>92</v>
      </c>
      <c r="I797" s="52" t="s">
        <v>277</v>
      </c>
      <c r="J797" s="52" t="s">
        <v>234</v>
      </c>
      <c r="K797" s="52" t="s">
        <v>235</v>
      </c>
      <c r="L797" s="52" t="s">
        <v>236</v>
      </c>
      <c r="M797" s="52" t="s">
        <v>278</v>
      </c>
      <c r="N797" s="52" t="s">
        <v>238</v>
      </c>
      <c r="O797" s="53" t="s">
        <v>239</v>
      </c>
      <c r="P797" s="47"/>
    </row>
    <row r="798" spans="6:16">
      <c r="F798" s="45"/>
      <c r="G798" s="43" t="s">
        <v>279</v>
      </c>
      <c r="H798">
        <v>2020</v>
      </c>
      <c r="I798" s="72" t="str">
        <f>IF(ISBLANK(J798),"",(J788-J798)/(J788-J789))</f>
        <v/>
      </c>
      <c r="J798" s="26"/>
      <c r="K798" s="26"/>
      <c r="L798" s="26"/>
      <c r="M798" s="26"/>
      <c r="N798" s="26"/>
      <c r="O798" s="57"/>
      <c r="P798" s="47"/>
    </row>
    <row r="799" spans="6:16">
      <c r="F799" s="45"/>
      <c r="G799" s="43" t="s">
        <v>279</v>
      </c>
      <c r="H799">
        <v>2030</v>
      </c>
      <c r="I799" s="72" t="str">
        <f>IF(ISBLANK(J799),"",(J788-J799)/(J788-J790))</f>
        <v/>
      </c>
      <c r="J799" s="26"/>
      <c r="K799" s="26"/>
      <c r="L799" s="26"/>
      <c r="M799" s="26"/>
      <c r="N799" s="26"/>
      <c r="O799" s="57"/>
      <c r="P799" s="47"/>
    </row>
    <row r="800" spans="6:16">
      <c r="F800" s="45"/>
      <c r="G800" s="43" t="s">
        <v>279</v>
      </c>
      <c r="H800">
        <v>2040</v>
      </c>
      <c r="I800" s="72" t="str">
        <f>IF(ISBLANK(J800),"",(J788-J800)/(J788-J791))</f>
        <v/>
      </c>
      <c r="J800" s="26"/>
      <c r="K800" s="26"/>
      <c r="L800" s="26"/>
      <c r="M800" s="26"/>
      <c r="N800" s="26"/>
      <c r="O800" s="57"/>
      <c r="P800" s="47"/>
    </row>
    <row r="801" spans="6:16">
      <c r="F801" s="45"/>
      <c r="G801" s="43" t="s">
        <v>279</v>
      </c>
      <c r="H801">
        <v>2050</v>
      </c>
      <c r="I801" s="72" t="str">
        <f>IF(ISBLANK(J801),"",(J788-J801)/(J788-J792))</f>
        <v/>
      </c>
      <c r="J801" s="26"/>
      <c r="K801" s="26" t="s">
        <v>10</v>
      </c>
      <c r="L801" s="26"/>
      <c r="M801" s="26"/>
      <c r="N801" s="26"/>
      <c r="O801" s="57"/>
      <c r="P801" s="47"/>
    </row>
    <row r="802" spans="6:16">
      <c r="F802" s="45"/>
      <c r="G802" s="43" t="s">
        <v>279</v>
      </c>
      <c r="H802">
        <v>2060</v>
      </c>
      <c r="I802" s="72">
        <f>IF(ISBLANK(J802),"",(J788-J802)/(J788-J793))</f>
        <v>-0.74978127734033251</v>
      </c>
      <c r="J802" s="29">
        <v>20</v>
      </c>
      <c r="K802" s="29"/>
      <c r="L802" s="29"/>
      <c r="M802" s="29"/>
      <c r="N802" s="29"/>
      <c r="O802" s="44"/>
      <c r="P802" s="47"/>
    </row>
    <row r="803" spans="6:16" ht="15" customHeight="1" thickBot="1">
      <c r="F803" s="45"/>
      <c r="G803" s="54" t="s">
        <v>279</v>
      </c>
      <c r="H803" s="66">
        <v>2100</v>
      </c>
      <c r="I803" s="73" t="str">
        <f>IF(ISBLANK(J803),"",(J788-J803)/(J788-J794))</f>
        <v/>
      </c>
      <c r="J803" s="67"/>
      <c r="K803" s="67"/>
      <c r="L803" s="67"/>
      <c r="M803" s="67"/>
      <c r="N803" s="67"/>
      <c r="O803" s="55"/>
      <c r="P803" s="47"/>
    </row>
    <row r="804" spans="6:16">
      <c r="F804" s="45"/>
      <c r="P804" s="47"/>
    </row>
    <row r="805" spans="6:16" ht="15" customHeight="1" thickBot="1">
      <c r="F805" s="45"/>
      <c r="G805" s="70" t="s">
        <v>273</v>
      </c>
      <c r="H805" s="70"/>
      <c r="I805" s="70" t="s">
        <v>274</v>
      </c>
      <c r="J805" s="71" t="s">
        <v>65</v>
      </c>
      <c r="K805" s="71"/>
      <c r="L805" s="70"/>
      <c r="M805" s="70"/>
      <c r="N805" s="70"/>
      <c r="O805" s="70"/>
      <c r="P805" s="47"/>
    </row>
    <row r="806" spans="6:16">
      <c r="F806" s="45"/>
      <c r="G806" s="50"/>
      <c r="H806" s="52" t="s">
        <v>92</v>
      </c>
      <c r="I806" s="52" t="s">
        <v>277</v>
      </c>
      <c r="J806" s="52" t="s">
        <v>234</v>
      </c>
      <c r="K806" s="52" t="s">
        <v>235</v>
      </c>
      <c r="L806" s="52" t="s">
        <v>236</v>
      </c>
      <c r="M806" s="52" t="s">
        <v>278</v>
      </c>
      <c r="N806" s="52" t="s">
        <v>238</v>
      </c>
      <c r="O806" s="53" t="s">
        <v>239</v>
      </c>
      <c r="P806" s="47"/>
    </row>
    <row r="807" spans="6:16">
      <c r="F807" s="45"/>
      <c r="G807" s="43" t="s">
        <v>279</v>
      </c>
      <c r="H807">
        <v>2020</v>
      </c>
      <c r="I807" s="72" t="str">
        <f>IF(ISBLANK(J807),"",(J788-J807)/(J788-J789))</f>
        <v/>
      </c>
      <c r="J807" s="26"/>
      <c r="K807" s="26"/>
      <c r="L807" s="26"/>
      <c r="M807" s="26"/>
      <c r="N807" s="26"/>
      <c r="O807" s="57"/>
      <c r="P807" s="47"/>
    </row>
    <row r="808" spans="6:16">
      <c r="F808" s="45"/>
      <c r="G808" s="43" t="s">
        <v>279</v>
      </c>
      <c r="H808">
        <v>2030</v>
      </c>
      <c r="I808" s="72" t="str">
        <f>IF(ISBLANK(J808),"",(J788-J808)/(J788-J790))</f>
        <v/>
      </c>
      <c r="J808" s="26"/>
      <c r="K808" s="26"/>
      <c r="L808" s="26"/>
      <c r="M808" s="26"/>
      <c r="N808" s="26"/>
      <c r="O808" s="57"/>
      <c r="P808" s="47"/>
    </row>
    <row r="809" spans="6:16">
      <c r="F809" s="45"/>
      <c r="G809" s="43" t="s">
        <v>279</v>
      </c>
      <c r="H809">
        <v>2040</v>
      </c>
      <c r="I809" s="72" t="str">
        <f>IF(ISBLANK(J809),"",(J788-J809)/(J788-J791))</f>
        <v/>
      </c>
      <c r="J809" s="26"/>
      <c r="K809" s="26"/>
      <c r="L809" s="26"/>
      <c r="M809" s="26"/>
      <c r="N809" s="26"/>
      <c r="O809" s="57"/>
      <c r="P809" s="47"/>
    </row>
    <row r="810" spans="6:16">
      <c r="F810" s="45"/>
      <c r="G810" s="43" t="s">
        <v>279</v>
      </c>
      <c r="H810">
        <v>2050</v>
      </c>
      <c r="I810" s="72" t="str">
        <f>IF(ISBLANK(J810),"",(J788-J810)/(J788-J792))</f>
        <v/>
      </c>
      <c r="J810" s="26"/>
      <c r="K810" s="26" t="s">
        <v>10</v>
      </c>
      <c r="L810" s="26"/>
      <c r="M810" s="26"/>
      <c r="N810" s="26"/>
      <c r="O810" s="57"/>
      <c r="P810" s="47"/>
    </row>
    <row r="811" spans="6:16">
      <c r="F811" s="45"/>
      <c r="G811" s="43" t="s">
        <v>279</v>
      </c>
      <c r="H811">
        <v>2060</v>
      </c>
      <c r="I811" s="72">
        <f>IF(ISBLANK(J811),"",(J788-J811)/(J788-J793))</f>
        <v>-1.4496937882764656</v>
      </c>
      <c r="J811" s="29">
        <v>28</v>
      </c>
      <c r="K811" s="29"/>
      <c r="L811" s="29"/>
      <c r="M811" s="29"/>
      <c r="N811" s="29"/>
      <c r="O811" s="44"/>
      <c r="P811" s="47"/>
    </row>
    <row r="812" spans="6:16" ht="15" customHeight="1" thickBot="1">
      <c r="F812" s="45"/>
      <c r="G812" s="54" t="s">
        <v>279</v>
      </c>
      <c r="H812" s="66">
        <v>2100</v>
      </c>
      <c r="I812" s="73" t="str">
        <f>IF(ISBLANK(J812),"",(J788-J812)/(J788-J794))</f>
        <v/>
      </c>
      <c r="J812" s="67"/>
      <c r="K812" s="67"/>
      <c r="L812" s="67"/>
      <c r="M812" s="67"/>
      <c r="N812" s="67"/>
      <c r="O812" s="55"/>
      <c r="P812" s="47"/>
    </row>
    <row r="813" spans="6:16">
      <c r="F813" s="45"/>
      <c r="P813" s="47"/>
    </row>
    <row r="814" spans="6:16" ht="15" customHeight="1" thickBot="1">
      <c r="F814" s="45"/>
      <c r="G814" s="70" t="s">
        <v>273</v>
      </c>
      <c r="H814" s="70"/>
      <c r="I814" s="70" t="s">
        <v>274</v>
      </c>
      <c r="J814" s="71" t="s">
        <v>66</v>
      </c>
      <c r="K814" s="71"/>
      <c r="L814" s="70"/>
      <c r="M814" s="70"/>
      <c r="N814" s="70"/>
      <c r="O814" s="70"/>
      <c r="P814" s="47"/>
    </row>
    <row r="815" spans="6:16">
      <c r="F815" s="45"/>
      <c r="G815" s="50"/>
      <c r="H815" s="52" t="s">
        <v>92</v>
      </c>
      <c r="I815" s="52" t="s">
        <v>277</v>
      </c>
      <c r="J815" s="52" t="s">
        <v>234</v>
      </c>
      <c r="K815" s="52" t="s">
        <v>235</v>
      </c>
      <c r="L815" s="52" t="s">
        <v>236</v>
      </c>
      <c r="M815" s="52" t="s">
        <v>278</v>
      </c>
      <c r="N815" s="52" t="s">
        <v>238</v>
      </c>
      <c r="O815" s="53" t="s">
        <v>239</v>
      </c>
      <c r="P815" s="47"/>
    </row>
    <row r="816" spans="6:16">
      <c r="F816" s="45"/>
      <c r="G816" s="43" t="s">
        <v>279</v>
      </c>
      <c r="H816">
        <v>2020</v>
      </c>
      <c r="I816" s="72" t="str">
        <f>IF(ISBLANK(J816),"",(J788-J816)/(J788-J789))</f>
        <v/>
      </c>
      <c r="J816" s="26"/>
      <c r="K816" s="26"/>
      <c r="L816" s="26"/>
      <c r="M816" s="26"/>
      <c r="N816" s="26"/>
      <c r="O816" s="57"/>
      <c r="P816" s="47"/>
    </row>
    <row r="817" spans="6:16">
      <c r="F817" s="45"/>
      <c r="G817" s="43" t="s">
        <v>279</v>
      </c>
      <c r="H817">
        <v>2030</v>
      </c>
      <c r="I817" s="72" t="str">
        <f>IF(ISBLANK(J817),"",(J788-J817)/(J788-J790))</f>
        <v/>
      </c>
      <c r="J817" s="26"/>
      <c r="K817" s="26"/>
      <c r="L817" s="26"/>
      <c r="M817" s="26"/>
      <c r="N817" s="26"/>
      <c r="O817" s="57"/>
      <c r="P817" s="47"/>
    </row>
    <row r="818" spans="6:16">
      <c r="F818" s="45"/>
      <c r="G818" s="43" t="s">
        <v>279</v>
      </c>
      <c r="H818">
        <v>2040</v>
      </c>
      <c r="I818" s="72" t="str">
        <f>IF(ISBLANK(J818),"",(J788-J818)/(J788-J791))</f>
        <v/>
      </c>
      <c r="J818" s="26"/>
      <c r="K818" s="26"/>
      <c r="L818" s="26"/>
      <c r="M818" s="26"/>
      <c r="N818" s="26"/>
      <c r="O818" s="57"/>
      <c r="P818" s="47"/>
    </row>
    <row r="819" spans="6:16">
      <c r="F819" s="45"/>
      <c r="G819" s="43" t="s">
        <v>279</v>
      </c>
      <c r="H819">
        <v>2050</v>
      </c>
      <c r="I819" s="72" t="str">
        <f>IF(ISBLANK(J819),"",(J788-J819)/(J788-J792))</f>
        <v/>
      </c>
      <c r="J819" s="26"/>
      <c r="K819" s="26" t="s">
        <v>10</v>
      </c>
      <c r="L819" s="26"/>
      <c r="M819" s="26"/>
      <c r="N819" s="26"/>
      <c r="O819" s="57"/>
      <c r="P819" s="47"/>
    </row>
    <row r="820" spans="6:16">
      <c r="F820" s="45"/>
      <c r="G820" s="43" t="s">
        <v>279</v>
      </c>
      <c r="H820">
        <v>2060</v>
      </c>
      <c r="I820" s="72">
        <f>IF(ISBLANK(J820),"",(J788-J820)/(J788-J793))</f>
        <v>-2.0621172353455819</v>
      </c>
      <c r="J820" s="29">
        <v>35</v>
      </c>
      <c r="K820" s="29"/>
      <c r="L820" s="29"/>
      <c r="M820" s="29"/>
      <c r="N820" s="29"/>
      <c r="O820" s="44"/>
      <c r="P820" s="47"/>
    </row>
    <row r="821" spans="6:16" ht="15" customHeight="1" thickBot="1">
      <c r="F821" s="45"/>
      <c r="G821" s="54" t="s">
        <v>279</v>
      </c>
      <c r="H821" s="66">
        <v>2100</v>
      </c>
      <c r="I821" s="73" t="str">
        <f>IF(ISBLANK(J821),"",(J788-J821)/(J788-J794))</f>
        <v/>
      </c>
      <c r="J821" s="67"/>
      <c r="K821" s="67"/>
      <c r="L821" s="67"/>
      <c r="M821" s="67"/>
      <c r="N821" s="67"/>
      <c r="O821" s="55"/>
      <c r="P821" s="47"/>
    </row>
    <row r="822" spans="6:16">
      <c r="F822" s="74"/>
      <c r="G822" s="75"/>
      <c r="H822" s="75"/>
      <c r="I822" s="75"/>
      <c r="J822" s="75"/>
      <c r="K822" s="75"/>
      <c r="L822" s="75"/>
      <c r="M822" s="75"/>
      <c r="N822" s="75"/>
      <c r="O822" s="75"/>
      <c r="P822" s="76"/>
    </row>
    <row r="823" spans="6:16" ht="14.65" customHeight="1" thickBot="1">
      <c r="F823" s="40"/>
      <c r="G823" s="41"/>
      <c r="H823" s="41"/>
      <c r="I823" s="41"/>
      <c r="J823" s="41"/>
      <c r="K823" s="41"/>
      <c r="L823" s="41"/>
      <c r="M823" s="41"/>
      <c r="N823" s="41"/>
      <c r="O823" s="41"/>
      <c r="P823" s="42"/>
    </row>
    <row r="824" spans="6:16" ht="14.65" customHeight="1" thickBot="1">
      <c r="F824" s="45"/>
      <c r="G824" s="36" t="s">
        <v>224</v>
      </c>
      <c r="H824" s="46" t="s">
        <v>131</v>
      </c>
      <c r="P824" s="47"/>
    </row>
    <row r="825" spans="6:16">
      <c r="F825" s="45"/>
      <c r="P825" s="47"/>
    </row>
    <row r="826" spans="6:16" ht="14.65" customHeight="1" thickBot="1">
      <c r="F826" s="45"/>
      <c r="G826" s="48" t="s">
        <v>231</v>
      </c>
      <c r="H826" s="48"/>
      <c r="I826" s="48"/>
      <c r="J826" s="48"/>
      <c r="K826" s="48"/>
      <c r="L826" s="48"/>
      <c r="M826" s="48"/>
      <c r="N826" s="48"/>
      <c r="O826" s="48"/>
      <c r="P826" s="47"/>
    </row>
    <row r="827" spans="6:16">
      <c r="F827" s="45"/>
      <c r="G827" s="50"/>
      <c r="H827" s="51"/>
      <c r="I827" s="52" t="s">
        <v>92</v>
      </c>
      <c r="J827" s="52" t="s">
        <v>234</v>
      </c>
      <c r="K827" s="52" t="s">
        <v>235</v>
      </c>
      <c r="L827" s="52" t="s">
        <v>236</v>
      </c>
      <c r="M827" s="52" t="s">
        <v>237</v>
      </c>
      <c r="N827" s="52" t="s">
        <v>238</v>
      </c>
      <c r="O827" s="53" t="s">
        <v>239</v>
      </c>
      <c r="P827" s="47"/>
    </row>
    <row r="828" spans="6:16">
      <c r="F828" s="45"/>
      <c r="G828" s="43" t="s">
        <v>243</v>
      </c>
      <c r="I828">
        <v>2014</v>
      </c>
      <c r="J828" s="26">
        <v>20</v>
      </c>
      <c r="K828" s="26" t="s">
        <v>10</v>
      </c>
      <c r="L828" s="56"/>
      <c r="M828" s="26"/>
      <c r="N828" s="26"/>
      <c r="O828" s="57"/>
      <c r="P828" s="47"/>
    </row>
    <row r="829" spans="6:16">
      <c r="F829" s="45"/>
      <c r="G829" s="43" t="s">
        <v>243</v>
      </c>
      <c r="I829">
        <v>2015</v>
      </c>
      <c r="J829" s="29">
        <v>20</v>
      </c>
      <c r="K829" s="29" t="s">
        <v>10</v>
      </c>
      <c r="L829" s="60"/>
      <c r="M829" s="29"/>
      <c r="N829" s="29"/>
      <c r="O829" s="44"/>
      <c r="P829" s="47"/>
    </row>
    <row r="830" spans="6:16">
      <c r="F830" s="45"/>
      <c r="G830" s="43" t="s">
        <v>252</v>
      </c>
      <c r="I830">
        <v>2020</v>
      </c>
      <c r="J830" s="26"/>
      <c r="K830" s="26"/>
      <c r="L830" s="26"/>
      <c r="M830" s="26"/>
      <c r="N830" s="26"/>
      <c r="O830" s="57"/>
      <c r="P830" s="47"/>
    </row>
    <row r="831" spans="6:16">
      <c r="F831" s="45"/>
      <c r="G831" s="43" t="s">
        <v>252</v>
      </c>
      <c r="I831">
        <v>2030</v>
      </c>
      <c r="J831" s="26"/>
      <c r="K831" s="26"/>
      <c r="L831" s="26"/>
      <c r="M831" s="26"/>
      <c r="N831" s="26"/>
      <c r="O831" s="57"/>
      <c r="P831" s="47"/>
    </row>
    <row r="832" spans="6:16">
      <c r="F832" s="45"/>
      <c r="G832" s="43" t="s">
        <v>252</v>
      </c>
      <c r="I832">
        <v>2040</v>
      </c>
      <c r="J832" s="26"/>
      <c r="K832" s="26"/>
      <c r="L832" s="26"/>
      <c r="M832" s="26"/>
      <c r="N832" s="26"/>
      <c r="O832" s="57"/>
      <c r="P832" s="47"/>
    </row>
    <row r="833" spans="6:16">
      <c r="F833" s="45"/>
      <c r="G833" s="43" t="s">
        <v>252</v>
      </c>
      <c r="I833">
        <v>2050</v>
      </c>
      <c r="J833" s="26"/>
      <c r="K833" s="26"/>
      <c r="L833" s="26"/>
      <c r="M833" s="26"/>
      <c r="N833" s="26"/>
      <c r="O833" s="57"/>
      <c r="P833" s="47"/>
    </row>
    <row r="834" spans="6:16">
      <c r="F834" s="45"/>
      <c r="G834" s="43" t="s">
        <v>252</v>
      </c>
      <c r="I834">
        <v>2060</v>
      </c>
      <c r="J834" s="26"/>
      <c r="K834" s="26"/>
      <c r="L834" s="26"/>
      <c r="M834" s="26"/>
      <c r="N834" s="26"/>
      <c r="O834" s="57"/>
      <c r="P834" s="47"/>
    </row>
    <row r="835" spans="6:16" ht="14.65" customHeight="1" thickBot="1">
      <c r="F835" s="45"/>
      <c r="G835" s="54" t="s">
        <v>252</v>
      </c>
      <c r="H835" s="66"/>
      <c r="I835" s="66">
        <v>2100</v>
      </c>
      <c r="J835" s="67"/>
      <c r="K835" s="67"/>
      <c r="L835" s="67"/>
      <c r="M835" s="67"/>
      <c r="N835" s="67"/>
      <c r="O835" s="55"/>
      <c r="P835" s="47"/>
    </row>
    <row r="836" spans="6:16">
      <c r="F836" s="45"/>
      <c r="P836" s="47"/>
    </row>
    <row r="837" spans="6:16" ht="14.65" customHeight="1" thickBot="1">
      <c r="F837" s="45"/>
      <c r="G837" s="70" t="s">
        <v>273</v>
      </c>
      <c r="H837" s="70"/>
      <c r="I837" s="70" t="s">
        <v>274</v>
      </c>
      <c r="J837" s="71" t="s">
        <v>64</v>
      </c>
      <c r="K837" s="71"/>
      <c r="L837" s="70"/>
      <c r="M837" s="70"/>
      <c r="N837" s="70"/>
      <c r="O837" s="70"/>
      <c r="P837" s="47"/>
    </row>
    <row r="838" spans="6:16">
      <c r="F838" s="45"/>
      <c r="G838" s="50"/>
      <c r="H838" s="52" t="s">
        <v>92</v>
      </c>
      <c r="I838" s="52" t="s">
        <v>277</v>
      </c>
      <c r="J838" s="52" t="s">
        <v>234</v>
      </c>
      <c r="K838" s="52" t="s">
        <v>235</v>
      </c>
      <c r="L838" s="52" t="s">
        <v>236</v>
      </c>
      <c r="M838" s="52" t="s">
        <v>278</v>
      </c>
      <c r="N838" s="52" t="s">
        <v>238</v>
      </c>
      <c r="O838" s="53" t="s">
        <v>239</v>
      </c>
      <c r="P838" s="47"/>
    </row>
    <row r="839" spans="6:16">
      <c r="F839" s="45"/>
      <c r="G839" s="43" t="s">
        <v>279</v>
      </c>
      <c r="H839">
        <v>2020</v>
      </c>
      <c r="I839" s="72" t="str">
        <f>IF(ISBLANK(J839),"",(J829-J839)/(J829-J830))</f>
        <v/>
      </c>
      <c r="J839" s="26"/>
      <c r="K839" s="26"/>
      <c r="L839" s="26"/>
      <c r="M839" s="26"/>
      <c r="N839" s="26"/>
      <c r="O839" s="57"/>
      <c r="P839" s="47"/>
    </row>
    <row r="840" spans="6:16">
      <c r="F840" s="45"/>
      <c r="G840" s="43" t="s">
        <v>279</v>
      </c>
      <c r="H840">
        <v>2030</v>
      </c>
      <c r="I840" s="72" t="str">
        <f>IF(ISBLANK(J840),"",(J829-J840)/(J829-J831))</f>
        <v/>
      </c>
      <c r="J840" s="26"/>
      <c r="K840" s="26"/>
      <c r="L840" s="26"/>
      <c r="M840" s="26"/>
      <c r="N840" s="26"/>
      <c r="O840" s="57"/>
      <c r="P840" s="47"/>
    </row>
    <row r="841" spans="6:16">
      <c r="F841" s="45"/>
      <c r="G841" s="43" t="s">
        <v>279</v>
      </c>
      <c r="H841">
        <v>2040</v>
      </c>
      <c r="I841" s="72" t="str">
        <f>IF(ISBLANK(J841),"",(J829-J841)/(J829-J832))</f>
        <v/>
      </c>
      <c r="J841" s="26"/>
      <c r="K841" s="26"/>
      <c r="L841" s="26"/>
      <c r="M841" s="26"/>
      <c r="N841" s="26"/>
      <c r="O841" s="57"/>
      <c r="P841" s="47"/>
    </row>
    <row r="842" spans="6:16">
      <c r="F842" s="45"/>
      <c r="G842" s="43" t="s">
        <v>279</v>
      </c>
      <c r="H842">
        <v>2050</v>
      </c>
      <c r="I842" s="72" t="str">
        <f>IF(ISBLANK(J842),"",(J829-J842)/(J829-J833))</f>
        <v/>
      </c>
      <c r="J842" s="26"/>
      <c r="K842" s="26" t="s">
        <v>10</v>
      </c>
      <c r="L842" s="26"/>
      <c r="M842" s="26"/>
      <c r="N842" s="26"/>
      <c r="O842" s="57"/>
      <c r="P842" s="47"/>
    </row>
    <row r="843" spans="6:16">
      <c r="F843" s="45"/>
      <c r="G843" s="43" t="s">
        <v>279</v>
      </c>
      <c r="H843">
        <v>2060</v>
      </c>
      <c r="I843" s="72">
        <f>IF(ISBLANK(J843),"",(J829-J843)/(J829-J834))</f>
        <v>-0.5</v>
      </c>
      <c r="J843" s="29">
        <v>30</v>
      </c>
      <c r="K843" s="29"/>
      <c r="L843" s="29"/>
      <c r="M843" s="29"/>
      <c r="N843" s="29"/>
      <c r="O843" s="44"/>
      <c r="P843" s="47"/>
    </row>
    <row r="844" spans="6:16" ht="14.65" customHeight="1" thickBot="1">
      <c r="F844" s="45"/>
      <c r="G844" s="54" t="s">
        <v>279</v>
      </c>
      <c r="H844" s="66">
        <v>2100</v>
      </c>
      <c r="I844" s="73" t="str">
        <f>IF(ISBLANK(J844),"",(J829-J844)/(J829-J835))</f>
        <v/>
      </c>
      <c r="J844" s="67"/>
      <c r="K844" s="67"/>
      <c r="L844" s="67"/>
      <c r="M844" s="67"/>
      <c r="N844" s="67"/>
      <c r="O844" s="55"/>
      <c r="P844" s="47"/>
    </row>
    <row r="845" spans="6:16">
      <c r="F845" s="45"/>
      <c r="P845" s="47"/>
    </row>
    <row r="846" spans="6:16" ht="14.65" customHeight="1" thickBot="1">
      <c r="F846" s="45"/>
      <c r="G846" s="70" t="s">
        <v>273</v>
      </c>
      <c r="H846" s="70"/>
      <c r="I846" s="70" t="s">
        <v>274</v>
      </c>
      <c r="J846" s="71" t="s">
        <v>65</v>
      </c>
      <c r="K846" s="71"/>
      <c r="L846" s="70"/>
      <c r="M846" s="70"/>
      <c r="N846" s="70"/>
      <c r="O846" s="70"/>
      <c r="P846" s="47"/>
    </row>
    <row r="847" spans="6:16">
      <c r="F847" s="45"/>
      <c r="G847" s="50"/>
      <c r="H847" s="52" t="s">
        <v>92</v>
      </c>
      <c r="I847" s="52" t="s">
        <v>277</v>
      </c>
      <c r="J847" s="52" t="s">
        <v>234</v>
      </c>
      <c r="K847" s="52" t="s">
        <v>235</v>
      </c>
      <c r="L847" s="52" t="s">
        <v>236</v>
      </c>
      <c r="M847" s="52" t="s">
        <v>278</v>
      </c>
      <c r="N847" s="52" t="s">
        <v>238</v>
      </c>
      <c r="O847" s="53" t="s">
        <v>239</v>
      </c>
      <c r="P847" s="47"/>
    </row>
    <row r="848" spans="6:16">
      <c r="F848" s="45"/>
      <c r="G848" s="43" t="s">
        <v>279</v>
      </c>
      <c r="H848">
        <v>2020</v>
      </c>
      <c r="I848" s="72" t="str">
        <f>IF(ISBLANK(J848),"",(J829-J848)/(J829-J830))</f>
        <v/>
      </c>
      <c r="J848" s="26"/>
      <c r="K848" s="26"/>
      <c r="L848" s="26"/>
      <c r="M848" s="26"/>
      <c r="N848" s="26"/>
      <c r="O848" s="57"/>
      <c r="P848" s="47"/>
    </row>
    <row r="849" spans="6:16">
      <c r="F849" s="45"/>
      <c r="G849" s="43" t="s">
        <v>279</v>
      </c>
      <c r="H849">
        <v>2030</v>
      </c>
      <c r="I849" s="72" t="str">
        <f>IF(ISBLANK(J849),"",(J829-J849)/(J829-J831))</f>
        <v/>
      </c>
      <c r="J849" s="26"/>
      <c r="K849" s="26"/>
      <c r="L849" s="26"/>
      <c r="M849" s="26"/>
      <c r="N849" s="26"/>
      <c r="O849" s="57"/>
      <c r="P849" s="47"/>
    </row>
    <row r="850" spans="6:16">
      <c r="F850" s="45"/>
      <c r="G850" s="43" t="s">
        <v>279</v>
      </c>
      <c r="H850">
        <v>2040</v>
      </c>
      <c r="I850" s="72" t="str">
        <f>IF(ISBLANK(J850),"",(J829-J850)/(J829-J832))</f>
        <v/>
      </c>
      <c r="J850" s="26"/>
      <c r="K850" s="26"/>
      <c r="L850" s="26"/>
      <c r="M850" s="26"/>
      <c r="N850" s="26"/>
      <c r="O850" s="57"/>
      <c r="P850" s="47"/>
    </row>
    <row r="851" spans="6:16">
      <c r="F851" s="45"/>
      <c r="G851" s="43" t="s">
        <v>279</v>
      </c>
      <c r="H851">
        <v>2050</v>
      </c>
      <c r="I851" s="72" t="str">
        <f>IF(ISBLANK(J851),"",(J829-J851)/(J829-J833))</f>
        <v/>
      </c>
      <c r="J851" s="26"/>
      <c r="K851" s="26" t="s">
        <v>10</v>
      </c>
      <c r="L851" s="26"/>
      <c r="M851" s="26"/>
      <c r="N851" s="26"/>
      <c r="O851" s="57"/>
      <c r="P851" s="47"/>
    </row>
    <row r="852" spans="6:16">
      <c r="F852" s="45"/>
      <c r="G852" s="43" t="s">
        <v>279</v>
      </c>
      <c r="H852">
        <v>2060</v>
      </c>
      <c r="I852" s="72">
        <f>IF(ISBLANK(J852),"",(J829-J852)/(J829-J834))</f>
        <v>-1</v>
      </c>
      <c r="J852" s="29">
        <v>40</v>
      </c>
      <c r="K852" s="29"/>
      <c r="L852" s="29"/>
      <c r="M852" s="29"/>
      <c r="N852" s="29"/>
      <c r="O852" s="44"/>
      <c r="P852" s="47"/>
    </row>
    <row r="853" spans="6:16" ht="14.65" customHeight="1" thickBot="1">
      <c r="F853" s="45"/>
      <c r="G853" s="54" t="s">
        <v>279</v>
      </c>
      <c r="H853" s="66">
        <v>2100</v>
      </c>
      <c r="I853" s="73" t="str">
        <f>IF(ISBLANK(J853),"",(J829-J853)/(J829-J835))</f>
        <v/>
      </c>
      <c r="J853" s="67"/>
      <c r="K853" s="67"/>
      <c r="L853" s="67"/>
      <c r="M853" s="67"/>
      <c r="N853" s="67"/>
      <c r="O853" s="55"/>
      <c r="P853" s="47"/>
    </row>
    <row r="854" spans="6:16">
      <c r="F854" s="45"/>
      <c r="P854" s="47"/>
    </row>
    <row r="855" spans="6:16" ht="14.65" customHeight="1" thickBot="1">
      <c r="F855" s="45"/>
      <c r="G855" s="70" t="s">
        <v>273</v>
      </c>
      <c r="H855" s="70"/>
      <c r="I855" s="70" t="s">
        <v>274</v>
      </c>
      <c r="J855" s="71" t="s">
        <v>66</v>
      </c>
      <c r="K855" s="71"/>
      <c r="L855" s="70"/>
      <c r="M855" s="70"/>
      <c r="N855" s="70"/>
      <c r="O855" s="70"/>
      <c r="P855" s="47"/>
    </row>
    <row r="856" spans="6:16">
      <c r="F856" s="45"/>
      <c r="G856" s="50"/>
      <c r="H856" s="52" t="s">
        <v>92</v>
      </c>
      <c r="I856" s="52" t="s">
        <v>277</v>
      </c>
      <c r="J856" s="52" t="s">
        <v>234</v>
      </c>
      <c r="K856" s="52" t="s">
        <v>235</v>
      </c>
      <c r="L856" s="52" t="s">
        <v>236</v>
      </c>
      <c r="M856" s="52" t="s">
        <v>278</v>
      </c>
      <c r="N856" s="52" t="s">
        <v>238</v>
      </c>
      <c r="O856" s="53" t="s">
        <v>239</v>
      </c>
      <c r="P856" s="47"/>
    </row>
    <row r="857" spans="6:16">
      <c r="F857" s="45"/>
      <c r="G857" s="43" t="s">
        <v>279</v>
      </c>
      <c r="H857">
        <v>2020</v>
      </c>
      <c r="I857" s="72" t="str">
        <f>IF(ISBLANK(J857),"",(J829-J857)/(J829-J830))</f>
        <v/>
      </c>
      <c r="J857" s="26"/>
      <c r="K857" s="26"/>
      <c r="L857" s="26"/>
      <c r="M857" s="26"/>
      <c r="N857" s="26"/>
      <c r="O857" s="57"/>
      <c r="P857" s="47"/>
    </row>
    <row r="858" spans="6:16">
      <c r="F858" s="45"/>
      <c r="G858" s="43" t="s">
        <v>279</v>
      </c>
      <c r="H858">
        <v>2030</v>
      </c>
      <c r="I858" s="72" t="str">
        <f>IF(ISBLANK(J858),"",(J829-J858)/(J829-J831))</f>
        <v/>
      </c>
      <c r="J858" s="26"/>
      <c r="K858" s="26"/>
      <c r="L858" s="26"/>
      <c r="M858" s="26"/>
      <c r="N858" s="26"/>
      <c r="O858" s="57"/>
      <c r="P858" s="47"/>
    </row>
    <row r="859" spans="6:16">
      <c r="F859" s="45"/>
      <c r="G859" s="43" t="s">
        <v>279</v>
      </c>
      <c r="H859">
        <v>2040</v>
      </c>
      <c r="I859" s="72" t="str">
        <f>IF(ISBLANK(J859),"",(J829-J859)/(J829-J832))</f>
        <v/>
      </c>
      <c r="J859" s="26"/>
      <c r="K859" s="26"/>
      <c r="L859" s="26"/>
      <c r="M859" s="26"/>
      <c r="N859" s="26"/>
      <c r="O859" s="57"/>
      <c r="P859" s="47"/>
    </row>
    <row r="860" spans="6:16">
      <c r="F860" s="45"/>
      <c r="G860" s="43" t="s">
        <v>279</v>
      </c>
      <c r="H860">
        <v>2050</v>
      </c>
      <c r="I860" s="72" t="str">
        <f>IF(ISBLANK(J860),"",(J829-J860)/(J829-J833))</f>
        <v/>
      </c>
      <c r="J860" s="26"/>
      <c r="K860" s="26" t="s">
        <v>10</v>
      </c>
      <c r="L860" s="26"/>
      <c r="M860" s="26"/>
      <c r="N860" s="26"/>
      <c r="O860" s="57"/>
      <c r="P860" s="47"/>
    </row>
    <row r="861" spans="6:16">
      <c r="F861" s="45"/>
      <c r="G861" s="43" t="s">
        <v>279</v>
      </c>
      <c r="H861">
        <v>2060</v>
      </c>
      <c r="I861" s="72">
        <f>IF(ISBLANK(J861),"",(J829-J861)/(J829-J834))</f>
        <v>-1.5</v>
      </c>
      <c r="J861" s="29">
        <v>50</v>
      </c>
      <c r="K861" s="29"/>
      <c r="L861" s="29"/>
      <c r="M861" s="29"/>
      <c r="N861" s="29"/>
      <c r="O861" s="44"/>
      <c r="P861" s="47"/>
    </row>
    <row r="862" spans="6:16" ht="14.65" customHeight="1" thickBot="1">
      <c r="F862" s="45"/>
      <c r="G862" s="54" t="s">
        <v>279</v>
      </c>
      <c r="H862" s="66">
        <v>2100</v>
      </c>
      <c r="I862" s="73" t="str">
        <f>IF(ISBLANK(J862),"",(J829-J862)/(J829-J835))</f>
        <v/>
      </c>
      <c r="J862" s="67"/>
      <c r="K862" s="67"/>
      <c r="L862" s="67"/>
      <c r="M862" s="67"/>
      <c r="N862" s="67"/>
      <c r="O862" s="55"/>
      <c r="P862" s="47"/>
    </row>
    <row r="863" spans="6:16">
      <c r="F863" s="74"/>
      <c r="G863" s="75"/>
      <c r="H863" s="75"/>
      <c r="I863" s="75"/>
      <c r="J863" s="75"/>
      <c r="K863" s="75"/>
      <c r="L863" s="75"/>
      <c r="M863" s="75"/>
      <c r="N863" s="75"/>
      <c r="O863" s="75"/>
      <c r="P863" s="76"/>
    </row>
    <row r="864" spans="6:16" ht="15.75" customHeight="1" thickBot="1">
      <c r="F864" s="40"/>
      <c r="G864" s="41"/>
      <c r="H864" s="41"/>
      <c r="I864" s="41"/>
      <c r="J864" s="41"/>
      <c r="K864" s="41"/>
      <c r="L864" s="41"/>
      <c r="M864" s="41"/>
      <c r="N864" s="41"/>
      <c r="O864" s="41"/>
      <c r="P864" s="42"/>
    </row>
    <row r="865" spans="6:16" ht="15.75" customHeight="1" thickBot="1">
      <c r="F865" s="45"/>
      <c r="G865" s="36" t="s">
        <v>224</v>
      </c>
      <c r="H865" s="46" t="s">
        <v>182</v>
      </c>
      <c r="P865" s="47"/>
    </row>
    <row r="866" spans="6:16">
      <c r="F866" s="45"/>
      <c r="P866" s="47"/>
    </row>
    <row r="867" spans="6:16" ht="15.75" customHeight="1" thickBot="1">
      <c r="F867" s="45"/>
      <c r="G867" s="48" t="s">
        <v>231</v>
      </c>
      <c r="H867" s="48"/>
      <c r="I867" s="48"/>
      <c r="J867" s="48"/>
      <c r="K867" s="48"/>
      <c r="L867" s="48"/>
      <c r="M867" s="48"/>
      <c r="N867" s="48"/>
      <c r="O867" s="48"/>
      <c r="P867" s="47"/>
    </row>
    <row r="868" spans="6:16">
      <c r="F868" s="45"/>
      <c r="G868" s="50"/>
      <c r="H868" s="51"/>
      <c r="I868" s="52" t="s">
        <v>92</v>
      </c>
      <c r="J868" s="52" t="s">
        <v>234</v>
      </c>
      <c r="K868" s="52" t="s">
        <v>235</v>
      </c>
      <c r="L868" s="52" t="s">
        <v>236</v>
      </c>
      <c r="M868" s="52" t="s">
        <v>237</v>
      </c>
      <c r="N868" s="52" t="s">
        <v>238</v>
      </c>
      <c r="O868" s="53" t="s">
        <v>239</v>
      </c>
      <c r="P868" s="47"/>
    </row>
    <row r="869" spans="6:16">
      <c r="F869" s="45"/>
      <c r="G869" s="43" t="s">
        <v>243</v>
      </c>
      <c r="I869">
        <v>2014</v>
      </c>
      <c r="J869" s="29">
        <v>44.187309815378818</v>
      </c>
      <c r="K869" s="29"/>
      <c r="L869" s="60"/>
      <c r="M869" s="29"/>
      <c r="N869" s="29"/>
      <c r="O869" s="44"/>
      <c r="P869" s="47"/>
    </row>
    <row r="870" spans="6:16">
      <c r="F870" s="45"/>
      <c r="G870" s="43" t="s">
        <v>243</v>
      </c>
      <c r="I870">
        <v>2015</v>
      </c>
      <c r="J870" s="29">
        <v>44.187309815378818</v>
      </c>
      <c r="K870" s="29"/>
      <c r="L870" s="60"/>
      <c r="M870" s="29"/>
      <c r="N870" s="29"/>
      <c r="O870" s="44"/>
      <c r="P870" s="47"/>
    </row>
    <row r="871" spans="6:16">
      <c r="F871" s="45"/>
      <c r="G871" s="43" t="s">
        <v>252</v>
      </c>
      <c r="I871">
        <v>2020</v>
      </c>
      <c r="J871" s="26"/>
      <c r="K871" s="26"/>
      <c r="L871" s="26"/>
      <c r="M871" s="26"/>
      <c r="N871" s="26"/>
      <c r="O871" s="57"/>
      <c r="P871" s="47"/>
    </row>
    <row r="872" spans="6:16">
      <c r="F872" s="45"/>
      <c r="G872" s="43" t="s">
        <v>252</v>
      </c>
      <c r="I872">
        <v>2030</v>
      </c>
      <c r="J872" s="26"/>
      <c r="K872" s="26"/>
      <c r="L872" s="26"/>
      <c r="M872" s="26"/>
      <c r="N872" s="26"/>
      <c r="O872" s="57"/>
      <c r="P872" s="47"/>
    </row>
    <row r="873" spans="6:16">
      <c r="F873" s="45"/>
      <c r="G873" s="43" t="s">
        <v>252</v>
      </c>
      <c r="I873">
        <v>2040</v>
      </c>
      <c r="J873" s="26"/>
      <c r="K873" s="26"/>
      <c r="L873" s="26"/>
      <c r="M873" s="26"/>
      <c r="N873" s="26"/>
      <c r="O873" s="57"/>
      <c r="P873" s="47"/>
    </row>
    <row r="874" spans="6:16">
      <c r="F874" s="45"/>
      <c r="G874" s="43" t="s">
        <v>252</v>
      </c>
      <c r="I874">
        <v>2050</v>
      </c>
      <c r="J874" s="26"/>
      <c r="K874" s="26"/>
      <c r="L874" s="26"/>
      <c r="M874" s="26"/>
      <c r="N874" s="26"/>
      <c r="O874" s="57"/>
      <c r="P874" s="47"/>
    </row>
    <row r="875" spans="6:16">
      <c r="F875" s="45"/>
      <c r="G875" s="43" t="s">
        <v>252</v>
      </c>
      <c r="I875">
        <v>2060</v>
      </c>
      <c r="J875" s="26"/>
      <c r="K875" s="26"/>
      <c r="L875" s="26"/>
      <c r="M875" s="26"/>
      <c r="N875" s="26"/>
      <c r="O875" s="57"/>
      <c r="P875" s="47"/>
    </row>
    <row r="876" spans="6:16" ht="15.75" customHeight="1" thickBot="1">
      <c r="F876" s="45"/>
      <c r="G876" s="54" t="s">
        <v>252</v>
      </c>
      <c r="H876" s="66"/>
      <c r="I876" s="66">
        <v>2100</v>
      </c>
      <c r="J876" s="67"/>
      <c r="K876" s="67"/>
      <c r="L876" s="67"/>
      <c r="M876" s="67"/>
      <c r="N876" s="67"/>
      <c r="O876" s="55"/>
      <c r="P876" s="47"/>
    </row>
    <row r="877" spans="6:16">
      <c r="F877" s="45"/>
      <c r="P877" s="47"/>
    </row>
    <row r="878" spans="6:16" ht="15.75" customHeight="1" thickBot="1">
      <c r="F878" s="45"/>
      <c r="G878" s="70" t="s">
        <v>273</v>
      </c>
      <c r="H878" s="70"/>
      <c r="I878" s="70" t="s">
        <v>274</v>
      </c>
      <c r="J878" s="71" t="s">
        <v>64</v>
      </c>
      <c r="K878" s="71"/>
      <c r="L878" s="70"/>
      <c r="M878" s="70"/>
      <c r="N878" s="70"/>
      <c r="O878" s="70"/>
      <c r="P878" s="47"/>
    </row>
    <row r="879" spans="6:16">
      <c r="F879" s="45"/>
      <c r="G879" s="50"/>
      <c r="H879" s="52" t="s">
        <v>92</v>
      </c>
      <c r="I879" s="52" t="s">
        <v>277</v>
      </c>
      <c r="J879" s="52" t="s">
        <v>234</v>
      </c>
      <c r="K879" s="52" t="s">
        <v>235</v>
      </c>
      <c r="L879" s="52" t="s">
        <v>236</v>
      </c>
      <c r="M879" s="52" t="s">
        <v>278</v>
      </c>
      <c r="N879" s="52" t="s">
        <v>238</v>
      </c>
      <c r="O879" s="53" t="s">
        <v>239</v>
      </c>
      <c r="P879" s="47"/>
    </row>
    <row r="880" spans="6:16">
      <c r="F880" s="45"/>
      <c r="G880" s="43" t="s">
        <v>279</v>
      </c>
      <c r="H880">
        <v>2020</v>
      </c>
      <c r="I880" s="72"/>
      <c r="J880" s="26"/>
      <c r="K880" s="26"/>
      <c r="L880" s="26"/>
      <c r="M880" s="26"/>
      <c r="N880" s="26"/>
      <c r="O880" s="57"/>
      <c r="P880" s="47"/>
    </row>
    <row r="881" spans="6:16">
      <c r="F881" s="45"/>
      <c r="G881" s="43" t="s">
        <v>279</v>
      </c>
      <c r="H881">
        <v>2030</v>
      </c>
      <c r="I881" s="72"/>
      <c r="J881" s="26"/>
      <c r="K881" s="26"/>
      <c r="L881" s="26"/>
      <c r="M881" s="26"/>
      <c r="N881" s="26"/>
      <c r="O881" s="57"/>
      <c r="P881" s="47"/>
    </row>
    <row r="882" spans="6:16">
      <c r="F882" s="45"/>
      <c r="G882" s="43" t="s">
        <v>279</v>
      </c>
      <c r="H882">
        <v>2040</v>
      </c>
      <c r="I882" s="72"/>
      <c r="J882" s="26"/>
      <c r="K882" s="26"/>
      <c r="L882" s="26"/>
      <c r="M882" s="26"/>
      <c r="N882" s="26"/>
      <c r="O882" s="57"/>
      <c r="P882" s="47"/>
    </row>
    <row r="883" spans="6:16">
      <c r="F883" s="45"/>
      <c r="G883" s="43" t="s">
        <v>279</v>
      </c>
      <c r="H883">
        <v>2050</v>
      </c>
      <c r="I883" s="72"/>
      <c r="J883" s="26"/>
      <c r="K883" s="26"/>
      <c r="L883" s="26"/>
      <c r="M883" s="26"/>
      <c r="N883" s="26"/>
      <c r="O883" s="57"/>
      <c r="P883" s="47"/>
    </row>
    <row r="884" spans="6:16">
      <c r="F884" s="45"/>
      <c r="G884" s="43" t="s">
        <v>279</v>
      </c>
      <c r="H884">
        <v>2060</v>
      </c>
      <c r="I884" s="72">
        <v>0.2503748125937032</v>
      </c>
      <c r="J884" s="29">
        <v>30</v>
      </c>
      <c r="K884" s="29"/>
      <c r="L884" s="29"/>
      <c r="M884" s="29"/>
      <c r="N884" s="29"/>
      <c r="O884" s="44"/>
      <c r="P884" s="47"/>
    </row>
    <row r="885" spans="6:16" ht="15.75" customHeight="1" thickBot="1">
      <c r="F885" s="45"/>
      <c r="G885" s="54" t="s">
        <v>279</v>
      </c>
      <c r="H885" s="66">
        <v>2100</v>
      </c>
      <c r="I885" s="73"/>
      <c r="J885" s="87"/>
      <c r="K885" s="87"/>
      <c r="L885" s="87"/>
      <c r="M885" s="87"/>
      <c r="N885" s="87"/>
      <c r="O885" s="88"/>
      <c r="P885" s="47"/>
    </row>
    <row r="886" spans="6:16">
      <c r="F886" s="45"/>
      <c r="P886" s="47"/>
    </row>
    <row r="887" spans="6:16" ht="15.75" customHeight="1" thickBot="1">
      <c r="F887" s="45"/>
      <c r="G887" s="70" t="s">
        <v>273</v>
      </c>
      <c r="H887" s="70"/>
      <c r="I887" s="70" t="s">
        <v>274</v>
      </c>
      <c r="J887" s="71" t="s">
        <v>65</v>
      </c>
      <c r="K887" s="71"/>
      <c r="L887" s="70"/>
      <c r="M887" s="70"/>
      <c r="N887" s="70"/>
      <c r="O887" s="70"/>
      <c r="P887" s="47"/>
    </row>
    <row r="888" spans="6:16">
      <c r="F888" s="45"/>
      <c r="G888" s="50"/>
      <c r="H888" s="52" t="s">
        <v>92</v>
      </c>
      <c r="I888" s="52" t="s">
        <v>277</v>
      </c>
      <c r="J888" s="52" t="s">
        <v>234</v>
      </c>
      <c r="K888" s="52" t="s">
        <v>235</v>
      </c>
      <c r="L888" s="52" t="s">
        <v>236</v>
      </c>
      <c r="M888" s="52" t="s">
        <v>278</v>
      </c>
      <c r="N888" s="52" t="s">
        <v>238</v>
      </c>
      <c r="O888" s="53" t="s">
        <v>239</v>
      </c>
      <c r="P888" s="47"/>
    </row>
    <row r="889" spans="6:16">
      <c r="F889" s="45"/>
      <c r="G889" s="43" t="s">
        <v>279</v>
      </c>
      <c r="H889">
        <v>2020</v>
      </c>
      <c r="I889" s="72"/>
      <c r="J889" s="26"/>
      <c r="K889" s="26"/>
      <c r="L889" s="26"/>
      <c r="M889" s="26"/>
      <c r="N889" s="26"/>
      <c r="O889" s="57"/>
      <c r="P889" s="47"/>
    </row>
    <row r="890" spans="6:16">
      <c r="F890" s="45"/>
      <c r="G890" s="43" t="s">
        <v>279</v>
      </c>
      <c r="H890">
        <v>2030</v>
      </c>
      <c r="I890" s="72"/>
      <c r="J890" s="26"/>
      <c r="K890" s="26"/>
      <c r="L890" s="26"/>
      <c r="M890" s="26"/>
      <c r="N890" s="26"/>
      <c r="O890" s="57"/>
      <c r="P890" s="47"/>
    </row>
    <row r="891" spans="6:16">
      <c r="F891" s="45"/>
      <c r="G891" s="43" t="s">
        <v>279</v>
      </c>
      <c r="H891">
        <v>2040</v>
      </c>
      <c r="I891" s="72"/>
      <c r="J891" s="26"/>
      <c r="K891" s="26"/>
      <c r="L891" s="26"/>
      <c r="M891" s="26"/>
      <c r="N891" s="26"/>
      <c r="O891" s="57"/>
      <c r="P891" s="47"/>
    </row>
    <row r="892" spans="6:16">
      <c r="F892" s="45"/>
      <c r="G892" s="43" t="s">
        <v>279</v>
      </c>
      <c r="H892">
        <v>2050</v>
      </c>
      <c r="I892" s="72"/>
      <c r="J892" s="26"/>
      <c r="K892" s="26"/>
      <c r="L892" s="26"/>
      <c r="M892" s="26"/>
      <c r="N892" s="26"/>
      <c r="O892" s="57"/>
      <c r="P892" s="47"/>
    </row>
    <row r="893" spans="6:16">
      <c r="F893" s="45"/>
      <c r="G893" s="43" t="s">
        <v>279</v>
      </c>
      <c r="H893">
        <v>2060</v>
      </c>
      <c r="I893" s="72">
        <v>0</v>
      </c>
      <c r="J893" s="29">
        <v>44.19</v>
      </c>
      <c r="K893" s="29"/>
      <c r="L893" s="29"/>
      <c r="M893" s="29"/>
      <c r="N893" s="29"/>
      <c r="O893" s="44"/>
      <c r="P893" s="47"/>
    </row>
    <row r="894" spans="6:16" ht="15.75" customHeight="1" thickBot="1">
      <c r="F894" s="45"/>
      <c r="G894" s="54" t="s">
        <v>279</v>
      </c>
      <c r="H894" s="66">
        <v>2100</v>
      </c>
      <c r="I894" s="73"/>
      <c r="J894" s="87"/>
      <c r="K894" s="87"/>
      <c r="L894" s="87"/>
      <c r="M894" s="87"/>
      <c r="N894" s="87"/>
      <c r="O894" s="88"/>
      <c r="P894" s="47"/>
    </row>
    <row r="895" spans="6:16">
      <c r="F895" s="45"/>
      <c r="P895" s="47"/>
    </row>
    <row r="896" spans="6:16" ht="15.75" customHeight="1" thickBot="1">
      <c r="F896" s="45"/>
      <c r="G896" s="70" t="s">
        <v>273</v>
      </c>
      <c r="H896" s="70"/>
      <c r="I896" s="70" t="s">
        <v>274</v>
      </c>
      <c r="J896" s="71" t="s">
        <v>66</v>
      </c>
      <c r="K896" s="71"/>
      <c r="L896" s="70"/>
      <c r="M896" s="70"/>
      <c r="N896" s="70"/>
      <c r="O896" s="70"/>
      <c r="P896" s="47"/>
    </row>
    <row r="897" spans="6:16">
      <c r="F897" s="45"/>
      <c r="G897" s="50"/>
      <c r="H897" s="52" t="s">
        <v>92</v>
      </c>
      <c r="I897" s="52" t="s">
        <v>277</v>
      </c>
      <c r="J897" s="52" t="s">
        <v>234</v>
      </c>
      <c r="K897" s="52" t="s">
        <v>235</v>
      </c>
      <c r="L897" s="52" t="s">
        <v>236</v>
      </c>
      <c r="M897" s="52" t="s">
        <v>278</v>
      </c>
      <c r="N897" s="52" t="s">
        <v>238</v>
      </c>
      <c r="O897" s="53" t="s">
        <v>239</v>
      </c>
      <c r="P897" s="47"/>
    </row>
    <row r="898" spans="6:16">
      <c r="F898" s="45"/>
      <c r="G898" s="43" t="s">
        <v>279</v>
      </c>
      <c r="H898">
        <v>2020</v>
      </c>
      <c r="I898" s="72"/>
      <c r="J898" s="26"/>
      <c r="K898" s="26"/>
      <c r="L898" s="26"/>
      <c r="M898" s="26"/>
      <c r="N898" s="26"/>
      <c r="O898" s="57"/>
      <c r="P898" s="47"/>
    </row>
    <row r="899" spans="6:16">
      <c r="F899" s="45"/>
      <c r="G899" s="43" t="s">
        <v>279</v>
      </c>
      <c r="H899">
        <v>2030</v>
      </c>
      <c r="I899" s="72"/>
      <c r="J899" s="26"/>
      <c r="K899" s="26"/>
      <c r="L899" s="26"/>
      <c r="M899" s="26"/>
      <c r="N899" s="26"/>
      <c r="O899" s="57"/>
      <c r="P899" s="47"/>
    </row>
    <row r="900" spans="6:16">
      <c r="F900" s="45"/>
      <c r="G900" s="43" t="s">
        <v>279</v>
      </c>
      <c r="H900">
        <v>2040</v>
      </c>
      <c r="I900" s="72"/>
      <c r="J900" s="26"/>
      <c r="K900" s="26"/>
      <c r="L900" s="26"/>
      <c r="M900" s="26"/>
      <c r="N900" s="26"/>
      <c r="O900" s="57"/>
      <c r="P900" s="47"/>
    </row>
    <row r="901" spans="6:16">
      <c r="F901" s="45"/>
      <c r="G901" s="43" t="s">
        <v>279</v>
      </c>
      <c r="H901">
        <v>2050</v>
      </c>
      <c r="I901" s="72"/>
      <c r="J901" s="26"/>
      <c r="K901" s="26"/>
      <c r="L901" s="26"/>
      <c r="M901" s="26"/>
      <c r="N901" s="26"/>
      <c r="O901" s="57"/>
      <c r="P901" s="47"/>
    </row>
    <row r="902" spans="6:16">
      <c r="F902" s="45"/>
      <c r="G902" s="43" t="s">
        <v>279</v>
      </c>
      <c r="H902">
        <v>2060</v>
      </c>
      <c r="I902" s="72">
        <v>-0.1904047976011993</v>
      </c>
      <c r="J902" s="29">
        <v>52.6</v>
      </c>
      <c r="K902" s="29"/>
      <c r="L902" s="29"/>
      <c r="M902" s="29"/>
      <c r="N902" s="29"/>
      <c r="O902" s="44"/>
      <c r="P902" s="47"/>
    </row>
    <row r="903" spans="6:16" ht="15.75" customHeight="1" thickBot="1">
      <c r="F903" s="45"/>
      <c r="G903" s="54" t="s">
        <v>279</v>
      </c>
      <c r="H903" s="66">
        <v>2100</v>
      </c>
      <c r="I903" s="73"/>
      <c r="J903" s="87"/>
      <c r="K903" s="87"/>
      <c r="L903" s="87"/>
      <c r="M903" s="87"/>
      <c r="N903" s="87"/>
      <c r="O903" s="88"/>
      <c r="P903" s="47"/>
    </row>
    <row r="904" spans="6:16">
      <c r="F904" s="74"/>
      <c r="G904" s="75"/>
      <c r="H904" s="75"/>
      <c r="I904" s="75"/>
      <c r="J904" s="75"/>
      <c r="K904" s="75"/>
      <c r="L904" s="75"/>
      <c r="M904" s="75"/>
      <c r="N904" s="75"/>
      <c r="O904" s="75"/>
      <c r="P904" s="76"/>
    </row>
    <row r="905" spans="6:16" ht="15.75" customHeight="1" thickBot="1">
      <c r="F905" s="40"/>
      <c r="G905" s="41"/>
      <c r="H905" s="41"/>
      <c r="I905" s="41"/>
      <c r="J905" s="41"/>
      <c r="K905" s="41"/>
      <c r="L905" s="41"/>
      <c r="M905" s="41"/>
      <c r="N905" s="41"/>
      <c r="O905" s="41"/>
      <c r="P905" s="42"/>
    </row>
    <row r="906" spans="6:16" ht="15.75" customHeight="1" thickBot="1">
      <c r="F906" s="45"/>
      <c r="G906" s="36" t="s">
        <v>224</v>
      </c>
      <c r="H906" s="46" t="s">
        <v>183</v>
      </c>
      <c r="P906" s="47"/>
    </row>
    <row r="907" spans="6:16">
      <c r="F907" s="45"/>
      <c r="P907" s="47"/>
    </row>
    <row r="908" spans="6:16" ht="15.75" customHeight="1" thickBot="1">
      <c r="F908" s="45"/>
      <c r="G908" s="48" t="s">
        <v>231</v>
      </c>
      <c r="H908" s="48"/>
      <c r="I908" s="48"/>
      <c r="J908" s="48"/>
      <c r="K908" s="48"/>
      <c r="L908" s="48"/>
      <c r="M908" s="48"/>
      <c r="N908" s="48"/>
      <c r="O908" s="48"/>
      <c r="P908" s="47"/>
    </row>
    <row r="909" spans="6:16">
      <c r="F909" s="45"/>
      <c r="G909" s="50"/>
      <c r="H909" s="51"/>
      <c r="I909" s="52" t="s">
        <v>92</v>
      </c>
      <c r="J909" s="52" t="s">
        <v>234</v>
      </c>
      <c r="K909" s="52" t="s">
        <v>235</v>
      </c>
      <c r="L909" s="52" t="s">
        <v>236</v>
      </c>
      <c r="M909" s="52" t="s">
        <v>237</v>
      </c>
      <c r="N909" s="52" t="s">
        <v>238</v>
      </c>
      <c r="O909" s="53" t="s">
        <v>239</v>
      </c>
      <c r="P909" s="47"/>
    </row>
    <row r="910" spans="6:16">
      <c r="F910" s="45"/>
      <c r="G910" s="43" t="s">
        <v>243</v>
      </c>
      <c r="I910">
        <v>2014</v>
      </c>
      <c r="J910" s="29">
        <v>41.116164032797407</v>
      </c>
      <c r="K910" s="29"/>
      <c r="L910" s="60"/>
      <c r="M910" s="29"/>
      <c r="N910" s="29"/>
      <c r="O910" s="44"/>
      <c r="P910" s="47"/>
    </row>
    <row r="911" spans="6:16">
      <c r="F911" s="45"/>
      <c r="G911" s="43" t="s">
        <v>243</v>
      </c>
      <c r="I911">
        <v>2015</v>
      </c>
      <c r="J911" s="29">
        <v>41.116164032797407</v>
      </c>
      <c r="K911" s="29"/>
      <c r="L911" s="60"/>
      <c r="M911" s="29"/>
      <c r="N911" s="29"/>
      <c r="O911" s="44"/>
      <c r="P911" s="47"/>
    </row>
    <row r="912" spans="6:16">
      <c r="F912" s="45"/>
      <c r="G912" s="43" t="s">
        <v>252</v>
      </c>
      <c r="I912">
        <v>2020</v>
      </c>
      <c r="J912" s="26"/>
      <c r="K912" s="26"/>
      <c r="L912" s="26"/>
      <c r="M912" s="26"/>
      <c r="N912" s="26"/>
      <c r="O912" s="57"/>
      <c r="P912" s="47"/>
    </row>
    <row r="913" spans="6:16">
      <c r="F913" s="45"/>
      <c r="G913" s="43" t="s">
        <v>252</v>
      </c>
      <c r="I913">
        <v>2030</v>
      </c>
      <c r="J913" s="26"/>
      <c r="K913" s="26"/>
      <c r="L913" s="26"/>
      <c r="M913" s="26"/>
      <c r="N913" s="26"/>
      <c r="O913" s="57"/>
      <c r="P913" s="47"/>
    </row>
    <row r="914" spans="6:16">
      <c r="F914" s="45"/>
      <c r="G914" s="43" t="s">
        <v>252</v>
      </c>
      <c r="I914">
        <v>2040</v>
      </c>
      <c r="J914" s="26"/>
      <c r="K914" s="26"/>
      <c r="L914" s="26"/>
      <c r="M914" s="26"/>
      <c r="N914" s="26"/>
      <c r="O914" s="57"/>
      <c r="P914" s="47"/>
    </row>
    <row r="915" spans="6:16">
      <c r="F915" s="45"/>
      <c r="G915" s="43" t="s">
        <v>252</v>
      </c>
      <c r="I915">
        <v>2050</v>
      </c>
      <c r="J915" s="26"/>
      <c r="K915" s="26"/>
      <c r="L915" s="26"/>
      <c r="M915" s="26"/>
      <c r="N915" s="26"/>
      <c r="O915" s="57"/>
      <c r="P915" s="47"/>
    </row>
    <row r="916" spans="6:16">
      <c r="F916" s="45"/>
      <c r="G916" s="43" t="s">
        <v>252</v>
      </c>
      <c r="I916">
        <v>2060</v>
      </c>
      <c r="J916" s="26"/>
      <c r="K916" s="26"/>
      <c r="L916" s="26"/>
      <c r="M916" s="26"/>
      <c r="N916" s="26"/>
      <c r="O916" s="57"/>
      <c r="P916" s="47"/>
    </row>
    <row r="917" spans="6:16" ht="15.75" customHeight="1" thickBot="1">
      <c r="F917" s="45"/>
      <c r="G917" s="54" t="s">
        <v>252</v>
      </c>
      <c r="H917" s="66"/>
      <c r="I917" s="66">
        <v>2100</v>
      </c>
      <c r="J917" s="67"/>
      <c r="K917" s="67"/>
      <c r="L917" s="67"/>
      <c r="M917" s="67"/>
      <c r="N917" s="67"/>
      <c r="O917" s="55"/>
      <c r="P917" s="47"/>
    </row>
    <row r="918" spans="6:16">
      <c r="F918" s="45"/>
      <c r="P918" s="47"/>
    </row>
    <row r="919" spans="6:16" ht="15.75" customHeight="1" thickBot="1">
      <c r="F919" s="45"/>
      <c r="G919" s="70" t="s">
        <v>273</v>
      </c>
      <c r="H919" s="70"/>
      <c r="I919" s="70" t="s">
        <v>274</v>
      </c>
      <c r="J919" s="71" t="s">
        <v>64</v>
      </c>
      <c r="K919" s="71"/>
      <c r="L919" s="70"/>
      <c r="M919" s="70"/>
      <c r="N919" s="70"/>
      <c r="O919" s="70"/>
      <c r="P919" s="47"/>
    </row>
    <row r="920" spans="6:16">
      <c r="F920" s="45"/>
      <c r="G920" s="50"/>
      <c r="H920" s="52" t="s">
        <v>92</v>
      </c>
      <c r="I920" s="52" t="s">
        <v>277</v>
      </c>
      <c r="J920" s="52" t="s">
        <v>234</v>
      </c>
      <c r="K920" s="52" t="s">
        <v>235</v>
      </c>
      <c r="L920" s="52" t="s">
        <v>236</v>
      </c>
      <c r="M920" s="52" t="s">
        <v>278</v>
      </c>
      <c r="N920" s="52" t="s">
        <v>238</v>
      </c>
      <c r="O920" s="53" t="s">
        <v>239</v>
      </c>
      <c r="P920" s="47"/>
    </row>
    <row r="921" spans="6:16">
      <c r="F921" s="45"/>
      <c r="G921" s="43" t="s">
        <v>279</v>
      </c>
      <c r="H921">
        <v>2020</v>
      </c>
      <c r="I921" s="72"/>
      <c r="J921" s="26"/>
      <c r="K921" s="26"/>
      <c r="L921" s="26"/>
      <c r="M921" s="26"/>
      <c r="N921" s="26"/>
      <c r="O921" s="57"/>
      <c r="P921" s="47"/>
    </row>
    <row r="922" spans="6:16">
      <c r="F922" s="45"/>
      <c r="G922" s="43" t="s">
        <v>279</v>
      </c>
      <c r="H922">
        <v>2030</v>
      </c>
      <c r="I922" s="72"/>
      <c r="J922" s="26"/>
      <c r="K922" s="26"/>
      <c r="L922" s="26"/>
      <c r="M922" s="26"/>
      <c r="N922" s="26"/>
      <c r="O922" s="57"/>
      <c r="P922" s="47"/>
    </row>
    <row r="923" spans="6:16">
      <c r="F923" s="45"/>
      <c r="G923" s="43" t="s">
        <v>279</v>
      </c>
      <c r="H923">
        <v>2040</v>
      </c>
      <c r="I923" s="72"/>
      <c r="J923" s="26"/>
      <c r="K923" s="26"/>
      <c r="L923" s="26"/>
      <c r="M923" s="26"/>
      <c r="N923" s="26"/>
      <c r="O923" s="57"/>
      <c r="P923" s="47"/>
    </row>
    <row r="924" spans="6:16">
      <c r="F924" s="45"/>
      <c r="G924" s="43" t="s">
        <v>279</v>
      </c>
      <c r="H924">
        <v>2050</v>
      </c>
      <c r="I924" s="72"/>
      <c r="J924" s="26"/>
      <c r="K924" s="26"/>
      <c r="L924" s="26"/>
      <c r="M924" s="26"/>
      <c r="N924" s="26"/>
      <c r="O924" s="57"/>
      <c r="P924" s="47"/>
    </row>
    <row r="925" spans="6:16">
      <c r="F925" s="45"/>
      <c r="G925" s="43" t="s">
        <v>279</v>
      </c>
      <c r="H925">
        <v>2060</v>
      </c>
      <c r="I925" s="72">
        <v>0.1854466467553624</v>
      </c>
      <c r="J925" s="29">
        <v>30</v>
      </c>
      <c r="K925" s="29"/>
      <c r="L925" s="29"/>
      <c r="M925" s="29"/>
      <c r="N925" s="29"/>
      <c r="O925" s="44"/>
      <c r="P925" s="47"/>
    </row>
    <row r="926" spans="6:16" ht="15.75" customHeight="1" thickBot="1">
      <c r="F926" s="45"/>
      <c r="G926" s="54" t="s">
        <v>279</v>
      </c>
      <c r="H926" s="66">
        <v>2100</v>
      </c>
      <c r="I926" s="73"/>
      <c r="J926" s="87"/>
      <c r="K926" s="87"/>
      <c r="L926" s="87"/>
      <c r="M926" s="87"/>
      <c r="N926" s="87"/>
      <c r="O926" s="88"/>
      <c r="P926" s="47"/>
    </row>
    <row r="927" spans="6:16">
      <c r="F927" s="45"/>
      <c r="P927" s="47"/>
    </row>
    <row r="928" spans="6:16" ht="15.75" customHeight="1" thickBot="1">
      <c r="F928" s="45"/>
      <c r="G928" s="70" t="s">
        <v>273</v>
      </c>
      <c r="H928" s="70"/>
      <c r="I928" s="70" t="s">
        <v>274</v>
      </c>
      <c r="J928" s="71" t="s">
        <v>65</v>
      </c>
      <c r="K928" s="71"/>
      <c r="L928" s="70"/>
      <c r="M928" s="70"/>
      <c r="N928" s="70"/>
      <c r="O928" s="70"/>
      <c r="P928" s="47"/>
    </row>
    <row r="929" spans="6:16">
      <c r="F929" s="45"/>
      <c r="G929" s="50"/>
      <c r="H929" s="52" t="s">
        <v>92</v>
      </c>
      <c r="I929" s="52" t="s">
        <v>277</v>
      </c>
      <c r="J929" s="52" t="s">
        <v>234</v>
      </c>
      <c r="K929" s="52" t="s">
        <v>235</v>
      </c>
      <c r="L929" s="52" t="s">
        <v>236</v>
      </c>
      <c r="M929" s="52" t="s">
        <v>278</v>
      </c>
      <c r="N929" s="52" t="s">
        <v>238</v>
      </c>
      <c r="O929" s="53" t="s">
        <v>239</v>
      </c>
      <c r="P929" s="47"/>
    </row>
    <row r="930" spans="6:16">
      <c r="F930" s="45"/>
      <c r="G930" s="43" t="s">
        <v>279</v>
      </c>
      <c r="H930">
        <v>2020</v>
      </c>
      <c r="I930" s="72"/>
      <c r="J930" s="26"/>
      <c r="K930" s="26"/>
      <c r="L930" s="26"/>
      <c r="M930" s="26"/>
      <c r="N930" s="26"/>
      <c r="O930" s="57"/>
      <c r="P930" s="47"/>
    </row>
    <row r="931" spans="6:16">
      <c r="F931" s="45"/>
      <c r="G931" s="43" t="s">
        <v>279</v>
      </c>
      <c r="H931">
        <v>2030</v>
      </c>
      <c r="I931" s="72"/>
      <c r="J931" s="26"/>
      <c r="K931" s="26"/>
      <c r="L931" s="26"/>
      <c r="M931" s="26"/>
      <c r="N931" s="26"/>
      <c r="O931" s="57"/>
      <c r="P931" s="47"/>
    </row>
    <row r="932" spans="6:16">
      <c r="F932" s="45"/>
      <c r="G932" s="43" t="s">
        <v>279</v>
      </c>
      <c r="H932">
        <v>2040</v>
      </c>
      <c r="I932" s="72"/>
      <c r="J932" s="26"/>
      <c r="K932" s="26"/>
      <c r="L932" s="26"/>
      <c r="M932" s="26"/>
      <c r="N932" s="26"/>
      <c r="O932" s="57"/>
      <c r="P932" s="47"/>
    </row>
    <row r="933" spans="6:16">
      <c r="F933" s="45"/>
      <c r="G933" s="43" t="s">
        <v>279</v>
      </c>
      <c r="H933">
        <v>2050</v>
      </c>
      <c r="I933" s="72"/>
      <c r="J933" s="26"/>
      <c r="K933" s="26"/>
      <c r="L933" s="26"/>
      <c r="M933" s="26"/>
      <c r="N933" s="26"/>
      <c r="O933" s="57"/>
      <c r="P933" s="47"/>
    </row>
    <row r="934" spans="6:16">
      <c r="F934" s="45"/>
      <c r="G934" s="43" t="s">
        <v>279</v>
      </c>
      <c r="H934">
        <v>2060</v>
      </c>
      <c r="I934" s="72">
        <v>-3.1767580776540912E-2</v>
      </c>
      <c r="J934" s="29">
        <v>41.12</v>
      </c>
      <c r="K934" s="29"/>
      <c r="L934" s="29"/>
      <c r="M934" s="29"/>
      <c r="N934" s="29"/>
      <c r="O934" s="44"/>
      <c r="P934" s="47"/>
    </row>
    <row r="935" spans="6:16" ht="15.75" customHeight="1" thickBot="1">
      <c r="F935" s="45"/>
      <c r="G935" s="54" t="s">
        <v>279</v>
      </c>
      <c r="H935" s="66">
        <v>2100</v>
      </c>
      <c r="I935" s="73"/>
      <c r="J935" s="87"/>
      <c r="K935" s="87"/>
      <c r="L935" s="87"/>
      <c r="M935" s="87"/>
      <c r="N935" s="87"/>
      <c r="O935" s="88"/>
      <c r="P935" s="47"/>
    </row>
    <row r="936" spans="6:16">
      <c r="F936" s="45"/>
      <c r="P936" s="47"/>
    </row>
    <row r="937" spans="6:16" ht="15.75" customHeight="1" thickBot="1">
      <c r="F937" s="45"/>
      <c r="G937" s="70" t="s">
        <v>273</v>
      </c>
      <c r="H937" s="70"/>
      <c r="I937" s="70" t="s">
        <v>274</v>
      </c>
      <c r="J937" s="71" t="s">
        <v>66</v>
      </c>
      <c r="K937" s="71"/>
      <c r="L937" s="70"/>
      <c r="M937" s="70"/>
      <c r="N937" s="70"/>
      <c r="O937" s="70"/>
      <c r="P937" s="47"/>
    </row>
    <row r="938" spans="6:16">
      <c r="F938" s="45"/>
      <c r="G938" s="50"/>
      <c r="H938" s="52" t="s">
        <v>92</v>
      </c>
      <c r="I938" s="52" t="s">
        <v>277</v>
      </c>
      <c r="J938" s="52" t="s">
        <v>234</v>
      </c>
      <c r="K938" s="52" t="s">
        <v>235</v>
      </c>
      <c r="L938" s="52" t="s">
        <v>236</v>
      </c>
      <c r="M938" s="52" t="s">
        <v>278</v>
      </c>
      <c r="N938" s="52" t="s">
        <v>238</v>
      </c>
      <c r="O938" s="53" t="s">
        <v>239</v>
      </c>
      <c r="P938" s="47"/>
    </row>
    <row r="939" spans="6:16">
      <c r="F939" s="45"/>
      <c r="G939" s="43" t="s">
        <v>279</v>
      </c>
      <c r="H939">
        <v>2020</v>
      </c>
      <c r="I939" s="72"/>
      <c r="J939" s="26"/>
      <c r="K939" s="26"/>
      <c r="L939" s="26"/>
      <c r="M939" s="26"/>
      <c r="N939" s="26"/>
      <c r="O939" s="57"/>
      <c r="P939" s="47"/>
    </row>
    <row r="940" spans="6:16">
      <c r="F940" s="45"/>
      <c r="G940" s="43" t="s">
        <v>279</v>
      </c>
      <c r="H940">
        <v>2030</v>
      </c>
      <c r="I940" s="72"/>
      <c r="J940" s="26"/>
      <c r="K940" s="26"/>
      <c r="L940" s="26"/>
      <c r="M940" s="26"/>
      <c r="N940" s="26"/>
      <c r="O940" s="57"/>
      <c r="P940" s="47"/>
    </row>
    <row r="941" spans="6:16">
      <c r="F941" s="45"/>
      <c r="G941" s="43" t="s">
        <v>279</v>
      </c>
      <c r="H941">
        <v>2040</v>
      </c>
      <c r="I941" s="72"/>
      <c r="J941" s="26"/>
      <c r="K941" s="26"/>
      <c r="L941" s="26"/>
      <c r="M941" s="26"/>
      <c r="N941" s="26"/>
      <c r="O941" s="57"/>
      <c r="P941" s="47"/>
    </row>
    <row r="942" spans="6:16">
      <c r="F942" s="45"/>
      <c r="G942" s="43" t="s">
        <v>279</v>
      </c>
      <c r="H942">
        <v>2050</v>
      </c>
      <c r="I942" s="72"/>
      <c r="J942" s="26"/>
      <c r="K942" s="26"/>
      <c r="L942" s="26"/>
      <c r="M942" s="26"/>
      <c r="N942" s="26"/>
      <c r="O942" s="57"/>
      <c r="P942" s="47"/>
    </row>
    <row r="943" spans="6:16">
      <c r="F943" s="45"/>
      <c r="G943" s="43" t="s">
        <v>279</v>
      </c>
      <c r="H943">
        <v>2060</v>
      </c>
      <c r="I943" s="72">
        <v>-0.22183002986695641</v>
      </c>
      <c r="J943" s="29">
        <v>48.95</v>
      </c>
      <c r="K943" s="29"/>
      <c r="L943" s="29"/>
      <c r="M943" s="29"/>
      <c r="N943" s="29"/>
      <c r="O943" s="44"/>
      <c r="P943" s="47"/>
    </row>
    <row r="944" spans="6:16" ht="15.75" customHeight="1" thickBot="1">
      <c r="F944" s="45"/>
      <c r="G944" s="54" t="s">
        <v>279</v>
      </c>
      <c r="H944" s="66">
        <v>2100</v>
      </c>
      <c r="I944" s="73"/>
      <c r="J944" s="87"/>
      <c r="K944" s="87"/>
      <c r="L944" s="87"/>
      <c r="M944" s="87"/>
      <c r="N944" s="87"/>
      <c r="O944" s="88"/>
      <c r="P944" s="47"/>
    </row>
    <row r="945" spans="6:16">
      <c r="F945" s="74"/>
      <c r="G945" s="75"/>
      <c r="H945" s="75"/>
      <c r="I945" s="75"/>
      <c r="J945" s="75"/>
      <c r="K945" s="75"/>
      <c r="L945" s="75"/>
      <c r="M945" s="75"/>
      <c r="N945" s="75"/>
      <c r="O945" s="75"/>
      <c r="P945" s="76"/>
    </row>
    <row r="946" spans="6:16" ht="15.75" customHeight="1" thickBot="1">
      <c r="F946" s="40"/>
      <c r="G946" s="41"/>
      <c r="H946" s="41"/>
      <c r="I946" s="41"/>
      <c r="J946" s="41"/>
      <c r="K946" s="41"/>
      <c r="L946" s="41"/>
      <c r="M946" s="41"/>
      <c r="N946" s="41"/>
      <c r="O946" s="41"/>
      <c r="P946" s="42"/>
    </row>
    <row r="947" spans="6:16" ht="15.75" customHeight="1" thickBot="1">
      <c r="F947" s="45"/>
      <c r="G947" s="36" t="s">
        <v>224</v>
      </c>
      <c r="H947" s="46" t="s">
        <v>184</v>
      </c>
      <c r="P947" s="47"/>
    </row>
    <row r="948" spans="6:16">
      <c r="F948" s="45"/>
      <c r="P948" s="47"/>
    </row>
    <row r="949" spans="6:16" ht="15.75" customHeight="1" thickBot="1">
      <c r="F949" s="45"/>
      <c r="G949" s="48" t="s">
        <v>231</v>
      </c>
      <c r="H949" s="48"/>
      <c r="I949" s="48"/>
      <c r="J949" s="48"/>
      <c r="K949" s="48"/>
      <c r="L949" s="48"/>
      <c r="M949" s="48"/>
      <c r="N949" s="48"/>
      <c r="O949" s="48"/>
      <c r="P949" s="47"/>
    </row>
    <row r="950" spans="6:16">
      <c r="F950" s="45"/>
      <c r="G950" s="50"/>
      <c r="H950" s="51"/>
      <c r="I950" s="52" t="s">
        <v>92</v>
      </c>
      <c r="J950" s="52" t="s">
        <v>234</v>
      </c>
      <c r="K950" s="52" t="s">
        <v>235</v>
      </c>
      <c r="L950" s="52" t="s">
        <v>236</v>
      </c>
      <c r="M950" s="52" t="s">
        <v>237</v>
      </c>
      <c r="N950" s="52" t="s">
        <v>238</v>
      </c>
      <c r="O950" s="53" t="s">
        <v>239</v>
      </c>
      <c r="P950" s="47"/>
    </row>
    <row r="951" spans="6:16">
      <c r="F951" s="45"/>
      <c r="G951" s="43" t="s">
        <v>243</v>
      </c>
      <c r="I951">
        <v>2014</v>
      </c>
      <c r="J951" s="29">
        <v>30.627997756093809</v>
      </c>
      <c r="K951" s="29"/>
      <c r="L951" s="60"/>
      <c r="M951" s="29"/>
      <c r="N951" s="29"/>
      <c r="O951" s="44"/>
      <c r="P951" s="47"/>
    </row>
    <row r="952" spans="6:16">
      <c r="F952" s="45"/>
      <c r="G952" s="43" t="s">
        <v>243</v>
      </c>
      <c r="I952">
        <v>2015</v>
      </c>
      <c r="J952" s="29">
        <v>30.627997756093809</v>
      </c>
      <c r="K952" s="29"/>
      <c r="L952" s="60"/>
      <c r="M952" s="29"/>
      <c r="N952" s="29"/>
      <c r="O952" s="44"/>
      <c r="P952" s="47"/>
    </row>
    <row r="953" spans="6:16">
      <c r="F953" s="45"/>
      <c r="G953" s="43" t="s">
        <v>252</v>
      </c>
      <c r="I953">
        <v>2020</v>
      </c>
      <c r="J953" s="26"/>
      <c r="K953" s="26"/>
      <c r="L953" s="26"/>
      <c r="M953" s="26"/>
      <c r="N953" s="26"/>
      <c r="O953" s="57"/>
      <c r="P953" s="47"/>
    </row>
    <row r="954" spans="6:16">
      <c r="F954" s="45"/>
      <c r="G954" s="43" t="s">
        <v>252</v>
      </c>
      <c r="I954">
        <v>2030</v>
      </c>
      <c r="J954" s="26"/>
      <c r="K954" s="26"/>
      <c r="L954" s="26"/>
      <c r="M954" s="26"/>
      <c r="N954" s="26"/>
      <c r="O954" s="57"/>
      <c r="P954" s="47"/>
    </row>
    <row r="955" spans="6:16">
      <c r="F955" s="45"/>
      <c r="G955" s="43" t="s">
        <v>252</v>
      </c>
      <c r="I955">
        <v>2040</v>
      </c>
      <c r="J955" s="26"/>
      <c r="K955" s="26"/>
      <c r="L955" s="26"/>
      <c r="M955" s="26"/>
      <c r="N955" s="26"/>
      <c r="O955" s="57"/>
      <c r="P955" s="47"/>
    </row>
    <row r="956" spans="6:16">
      <c r="F956" s="45"/>
      <c r="G956" s="43" t="s">
        <v>252</v>
      </c>
      <c r="I956">
        <v>2050</v>
      </c>
      <c r="J956" s="26"/>
      <c r="K956" s="26"/>
      <c r="L956" s="26"/>
      <c r="M956" s="26"/>
      <c r="N956" s="26"/>
      <c r="O956" s="57"/>
      <c r="P956" s="47"/>
    </row>
    <row r="957" spans="6:16">
      <c r="F957" s="45"/>
      <c r="G957" s="43" t="s">
        <v>252</v>
      </c>
      <c r="I957">
        <v>2060</v>
      </c>
      <c r="J957" s="26"/>
      <c r="K957" s="26"/>
      <c r="L957" s="26"/>
      <c r="M957" s="26"/>
      <c r="N957" s="26"/>
      <c r="O957" s="57"/>
      <c r="P957" s="47"/>
    </row>
    <row r="958" spans="6:16" ht="15.75" customHeight="1" thickBot="1">
      <c r="F958" s="45"/>
      <c r="G958" s="54" t="s">
        <v>252</v>
      </c>
      <c r="H958" s="66"/>
      <c r="I958" s="66">
        <v>2100</v>
      </c>
      <c r="J958" s="67"/>
      <c r="K958" s="67"/>
      <c r="L958" s="67"/>
      <c r="M958" s="67"/>
      <c r="N958" s="67"/>
      <c r="O958" s="55"/>
      <c r="P958" s="47"/>
    </row>
    <row r="959" spans="6:16">
      <c r="F959" s="45"/>
      <c r="P959" s="47"/>
    </row>
    <row r="960" spans="6:16" ht="15.75" customHeight="1" thickBot="1">
      <c r="F960" s="45"/>
      <c r="G960" s="70" t="s">
        <v>273</v>
      </c>
      <c r="H960" s="70"/>
      <c r="I960" s="70" t="s">
        <v>274</v>
      </c>
      <c r="J960" s="71" t="s">
        <v>64</v>
      </c>
      <c r="K960" s="71"/>
      <c r="L960" s="70"/>
      <c r="M960" s="70"/>
      <c r="N960" s="70"/>
      <c r="O960" s="70"/>
      <c r="P960" s="47"/>
    </row>
    <row r="961" spans="6:16">
      <c r="F961" s="45"/>
      <c r="G961" s="50"/>
      <c r="H961" s="52" t="s">
        <v>92</v>
      </c>
      <c r="I961" s="52" t="s">
        <v>277</v>
      </c>
      <c r="J961" s="52" t="s">
        <v>234</v>
      </c>
      <c r="K961" s="52" t="s">
        <v>235</v>
      </c>
      <c r="L961" s="52" t="s">
        <v>236</v>
      </c>
      <c r="M961" s="52" t="s">
        <v>278</v>
      </c>
      <c r="N961" s="52" t="s">
        <v>238</v>
      </c>
      <c r="O961" s="53" t="s">
        <v>239</v>
      </c>
      <c r="P961" s="47"/>
    </row>
    <row r="962" spans="6:16">
      <c r="F962" s="45"/>
      <c r="G962" s="43" t="s">
        <v>279</v>
      </c>
      <c r="H962">
        <v>2020</v>
      </c>
      <c r="I962" s="72"/>
      <c r="J962" s="26"/>
      <c r="K962" s="26"/>
      <c r="L962" s="26"/>
      <c r="M962" s="26"/>
      <c r="N962" s="26"/>
      <c r="O962" s="57"/>
      <c r="P962" s="47"/>
    </row>
    <row r="963" spans="6:16">
      <c r="F963" s="45"/>
      <c r="G963" s="43" t="s">
        <v>279</v>
      </c>
      <c r="H963">
        <v>2030</v>
      </c>
      <c r="I963" s="72"/>
      <c r="J963" s="26"/>
      <c r="K963" s="26"/>
      <c r="L963" s="26"/>
      <c r="M963" s="26"/>
      <c r="N963" s="26"/>
      <c r="O963" s="57"/>
      <c r="P963" s="47"/>
    </row>
    <row r="964" spans="6:16">
      <c r="F964" s="45"/>
      <c r="G964" s="43" t="s">
        <v>279</v>
      </c>
      <c r="H964">
        <v>2040</v>
      </c>
      <c r="I964" s="72"/>
      <c r="J964" s="26"/>
      <c r="K964" s="26"/>
      <c r="L964" s="26"/>
      <c r="M964" s="26"/>
      <c r="N964" s="26"/>
      <c r="O964" s="57"/>
      <c r="P964" s="47"/>
    </row>
    <row r="965" spans="6:16">
      <c r="F965" s="45"/>
      <c r="G965" s="43" t="s">
        <v>279</v>
      </c>
      <c r="H965">
        <v>2050</v>
      </c>
      <c r="I965" s="72"/>
      <c r="J965" s="26"/>
      <c r="K965" s="26"/>
      <c r="L965" s="26"/>
      <c r="M965" s="26"/>
      <c r="N965" s="26"/>
      <c r="O965" s="57"/>
      <c r="P965" s="47"/>
    </row>
    <row r="966" spans="6:16">
      <c r="F966" s="45"/>
      <c r="G966" s="43" t="s">
        <v>279</v>
      </c>
      <c r="H966">
        <v>2060</v>
      </c>
      <c r="I966" s="72">
        <v>9.9099099099099017E-2</v>
      </c>
      <c r="J966" s="29">
        <v>30</v>
      </c>
      <c r="K966" s="29"/>
      <c r="L966" s="29"/>
      <c r="M966" s="29"/>
      <c r="N966" s="29"/>
      <c r="O966" s="44"/>
      <c r="P966" s="47"/>
    </row>
    <row r="967" spans="6:16" ht="15.75" customHeight="1" thickBot="1">
      <c r="F967" s="45"/>
      <c r="G967" s="54" t="s">
        <v>279</v>
      </c>
      <c r="H967" s="66">
        <v>2100</v>
      </c>
      <c r="I967" s="73"/>
      <c r="J967" s="87"/>
      <c r="K967" s="87"/>
      <c r="L967" s="87"/>
      <c r="M967" s="87"/>
      <c r="N967" s="87"/>
      <c r="O967" s="88"/>
      <c r="P967" s="47"/>
    </row>
    <row r="968" spans="6:16">
      <c r="F968" s="45"/>
      <c r="P968" s="47"/>
    </row>
    <row r="969" spans="6:16" ht="15.75" customHeight="1" thickBot="1">
      <c r="F969" s="45"/>
      <c r="G969" s="70" t="s">
        <v>273</v>
      </c>
      <c r="H969" s="70"/>
      <c r="I969" s="70" t="s">
        <v>274</v>
      </c>
      <c r="J969" s="71" t="s">
        <v>65</v>
      </c>
      <c r="K969" s="71"/>
      <c r="L969" s="70"/>
      <c r="M969" s="70"/>
      <c r="N969" s="70"/>
      <c r="O969" s="70"/>
      <c r="P969" s="47"/>
    </row>
    <row r="970" spans="6:16">
      <c r="F970" s="45"/>
      <c r="G970" s="50"/>
      <c r="H970" s="52" t="s">
        <v>92</v>
      </c>
      <c r="I970" s="52" t="s">
        <v>277</v>
      </c>
      <c r="J970" s="52" t="s">
        <v>234</v>
      </c>
      <c r="K970" s="52" t="s">
        <v>235</v>
      </c>
      <c r="L970" s="52" t="s">
        <v>236</v>
      </c>
      <c r="M970" s="52" t="s">
        <v>278</v>
      </c>
      <c r="N970" s="52" t="s">
        <v>238</v>
      </c>
      <c r="O970" s="53" t="s">
        <v>239</v>
      </c>
      <c r="P970" s="47"/>
    </row>
    <row r="971" spans="6:16">
      <c r="F971" s="45"/>
      <c r="G971" s="43" t="s">
        <v>279</v>
      </c>
      <c r="H971">
        <v>2020</v>
      </c>
      <c r="I971" s="72"/>
      <c r="J971" s="26"/>
      <c r="K971" s="26"/>
      <c r="L971" s="26"/>
      <c r="M971" s="26"/>
      <c r="N971" s="26"/>
      <c r="O971" s="57"/>
      <c r="P971" s="47"/>
    </row>
    <row r="972" spans="6:16">
      <c r="F972" s="45"/>
      <c r="G972" s="43" t="s">
        <v>279</v>
      </c>
      <c r="H972">
        <v>2030</v>
      </c>
      <c r="I972" s="72"/>
      <c r="J972" s="26"/>
      <c r="K972" s="26"/>
      <c r="L972" s="26"/>
      <c r="M972" s="26"/>
      <c r="N972" s="26"/>
      <c r="O972" s="57"/>
      <c r="P972" s="47"/>
    </row>
    <row r="973" spans="6:16">
      <c r="F973" s="45"/>
      <c r="G973" s="43" t="s">
        <v>279</v>
      </c>
      <c r="H973">
        <v>2040</v>
      </c>
      <c r="I973" s="72"/>
      <c r="J973" s="26"/>
      <c r="K973" s="26"/>
      <c r="L973" s="26"/>
      <c r="M973" s="26"/>
      <c r="N973" s="26"/>
      <c r="O973" s="57"/>
      <c r="P973" s="47"/>
    </row>
    <row r="974" spans="6:16">
      <c r="F974" s="45"/>
      <c r="G974" s="43" t="s">
        <v>279</v>
      </c>
      <c r="H974">
        <v>2050</v>
      </c>
      <c r="I974" s="72"/>
      <c r="J974" s="26"/>
      <c r="K974" s="26"/>
      <c r="L974" s="26"/>
      <c r="M974" s="26"/>
      <c r="N974" s="26"/>
      <c r="O974" s="57"/>
      <c r="P974" s="47"/>
    </row>
    <row r="975" spans="6:16">
      <c r="F975" s="45"/>
      <c r="G975" s="43" t="s">
        <v>279</v>
      </c>
      <c r="H975">
        <v>2060</v>
      </c>
      <c r="I975" s="72">
        <v>-0.14114114114114121</v>
      </c>
      <c r="J975" s="29">
        <v>38</v>
      </c>
      <c r="K975" s="29"/>
      <c r="L975" s="29"/>
      <c r="M975" s="29"/>
      <c r="N975" s="29"/>
      <c r="O975" s="44"/>
      <c r="P975" s="47"/>
    </row>
    <row r="976" spans="6:16" ht="15.75" customHeight="1" thickBot="1">
      <c r="F976" s="45"/>
      <c r="G976" s="54" t="s">
        <v>279</v>
      </c>
      <c r="H976" s="66">
        <v>2100</v>
      </c>
      <c r="I976" s="73"/>
      <c r="J976" s="87"/>
      <c r="K976" s="87"/>
      <c r="L976" s="87"/>
      <c r="M976" s="87"/>
      <c r="N976" s="87"/>
      <c r="O976" s="88"/>
      <c r="P976" s="47"/>
    </row>
    <row r="977" spans="6:16">
      <c r="F977" s="45"/>
      <c r="P977" s="47"/>
    </row>
    <row r="978" spans="6:16" ht="15.75" customHeight="1" thickBot="1">
      <c r="F978" s="45"/>
      <c r="G978" s="70" t="s">
        <v>273</v>
      </c>
      <c r="H978" s="70"/>
      <c r="I978" s="70" t="s">
        <v>274</v>
      </c>
      <c r="J978" s="71" t="s">
        <v>66</v>
      </c>
      <c r="K978" s="71"/>
      <c r="L978" s="70"/>
      <c r="M978" s="70"/>
      <c r="N978" s="70"/>
      <c r="O978" s="70"/>
      <c r="P978" s="47"/>
    </row>
    <row r="979" spans="6:16">
      <c r="F979" s="45"/>
      <c r="G979" s="50"/>
      <c r="H979" s="52" t="s">
        <v>92</v>
      </c>
      <c r="I979" s="52" t="s">
        <v>277</v>
      </c>
      <c r="J979" s="52" t="s">
        <v>234</v>
      </c>
      <c r="K979" s="52" t="s">
        <v>235</v>
      </c>
      <c r="L979" s="52" t="s">
        <v>236</v>
      </c>
      <c r="M979" s="52" t="s">
        <v>278</v>
      </c>
      <c r="N979" s="52" t="s">
        <v>238</v>
      </c>
      <c r="O979" s="53" t="s">
        <v>239</v>
      </c>
      <c r="P979" s="47"/>
    </row>
    <row r="980" spans="6:16">
      <c r="F980" s="45"/>
      <c r="G980" s="43" t="s">
        <v>279</v>
      </c>
      <c r="H980">
        <v>2020</v>
      </c>
      <c r="I980" s="72"/>
      <c r="J980" s="26"/>
      <c r="K980" s="26"/>
      <c r="L980" s="26"/>
      <c r="M980" s="26"/>
      <c r="N980" s="26"/>
      <c r="O980" s="57"/>
      <c r="P980" s="47"/>
    </row>
    <row r="981" spans="6:16">
      <c r="F981" s="45"/>
      <c r="G981" s="43" t="s">
        <v>279</v>
      </c>
      <c r="H981">
        <v>2030</v>
      </c>
      <c r="I981" s="72"/>
      <c r="J981" s="26"/>
      <c r="K981" s="26"/>
      <c r="L981" s="26"/>
      <c r="M981" s="26"/>
      <c r="N981" s="26"/>
      <c r="O981" s="57"/>
      <c r="P981" s="47"/>
    </row>
    <row r="982" spans="6:16">
      <c r="F982" s="45"/>
      <c r="G982" s="43" t="s">
        <v>279</v>
      </c>
      <c r="H982">
        <v>2040</v>
      </c>
      <c r="I982" s="72"/>
      <c r="J982" s="26"/>
      <c r="K982" s="26"/>
      <c r="L982" s="26"/>
      <c r="M982" s="26"/>
      <c r="N982" s="26"/>
      <c r="O982" s="57"/>
      <c r="P982" s="47"/>
    </row>
    <row r="983" spans="6:16">
      <c r="F983" s="45"/>
      <c r="G983" s="43" t="s">
        <v>279</v>
      </c>
      <c r="H983">
        <v>2050</v>
      </c>
      <c r="I983" s="72"/>
      <c r="J983" s="26"/>
      <c r="K983" s="26"/>
      <c r="L983" s="26"/>
      <c r="M983" s="26"/>
      <c r="N983" s="26"/>
      <c r="O983" s="57"/>
      <c r="P983" s="47"/>
    </row>
    <row r="984" spans="6:16">
      <c r="F984" s="45"/>
      <c r="G984" s="43" t="s">
        <v>279</v>
      </c>
      <c r="H984">
        <v>2060</v>
      </c>
      <c r="I984" s="72">
        <v>-0.35135135135135148</v>
      </c>
      <c r="J984" s="29">
        <v>45</v>
      </c>
      <c r="K984" s="29"/>
      <c r="L984" s="29"/>
      <c r="M984" s="29"/>
      <c r="N984" s="29"/>
      <c r="O984" s="44"/>
      <c r="P984" s="47"/>
    </row>
    <row r="985" spans="6:16" ht="15.75" customHeight="1" thickBot="1">
      <c r="F985" s="45"/>
      <c r="G985" s="54" t="s">
        <v>279</v>
      </c>
      <c r="H985" s="66">
        <v>2100</v>
      </c>
      <c r="I985" s="73"/>
      <c r="J985" s="87"/>
      <c r="K985" s="87"/>
      <c r="L985" s="87"/>
      <c r="M985" s="87"/>
      <c r="N985" s="87"/>
      <c r="O985" s="88"/>
      <c r="P985" s="47"/>
    </row>
    <row r="986" spans="6:16">
      <c r="F986" s="74"/>
      <c r="G986" s="75"/>
      <c r="H986" s="75"/>
      <c r="I986" s="75"/>
      <c r="J986" s="75"/>
      <c r="K986" s="75"/>
      <c r="L986" s="75"/>
      <c r="M986" s="75"/>
      <c r="N986" s="75"/>
      <c r="O986" s="75"/>
      <c r="P986" s="76"/>
    </row>
    <row r="987" spans="6:16" ht="15.75" customHeight="1" thickBot="1">
      <c r="F987" s="40"/>
      <c r="G987" s="41"/>
      <c r="H987" s="41"/>
      <c r="I987" s="41"/>
      <c r="J987" s="41"/>
      <c r="K987" s="41"/>
      <c r="L987" s="41"/>
      <c r="M987" s="41"/>
      <c r="N987" s="41"/>
      <c r="O987" s="41"/>
      <c r="P987" s="42"/>
    </row>
    <row r="988" spans="6:16" ht="15.75" customHeight="1" thickBot="1">
      <c r="F988" s="45"/>
      <c r="G988" s="36" t="s">
        <v>224</v>
      </c>
      <c r="H988" s="46" t="s">
        <v>185</v>
      </c>
      <c r="P988" s="47"/>
    </row>
    <row r="989" spans="6:16">
      <c r="F989" s="45"/>
      <c r="P989" s="47"/>
    </row>
    <row r="990" spans="6:16" ht="15.75" customHeight="1" thickBot="1">
      <c r="F990" s="45"/>
      <c r="G990" s="48" t="s">
        <v>231</v>
      </c>
      <c r="H990" s="48"/>
      <c r="I990" s="48"/>
      <c r="J990" s="48"/>
      <c r="K990" s="48"/>
      <c r="L990" s="48"/>
      <c r="M990" s="48"/>
      <c r="N990" s="48"/>
      <c r="O990" s="48"/>
      <c r="P990" s="47"/>
    </row>
    <row r="991" spans="6:16">
      <c r="F991" s="45"/>
      <c r="G991" s="50"/>
      <c r="H991" s="51"/>
      <c r="I991" s="52" t="s">
        <v>92</v>
      </c>
      <c r="J991" s="52" t="s">
        <v>234</v>
      </c>
      <c r="K991" s="52" t="s">
        <v>235</v>
      </c>
      <c r="L991" s="52" t="s">
        <v>236</v>
      </c>
      <c r="M991" s="52" t="s">
        <v>237</v>
      </c>
      <c r="N991" s="52" t="s">
        <v>238</v>
      </c>
      <c r="O991" s="53" t="s">
        <v>239</v>
      </c>
      <c r="P991" s="47"/>
    </row>
    <row r="992" spans="6:16">
      <c r="F992" s="45"/>
      <c r="G992" s="43" t="s">
        <v>243</v>
      </c>
      <c r="I992">
        <v>2014</v>
      </c>
      <c r="J992" s="29">
        <v>28.956559401346901</v>
      </c>
      <c r="K992" s="29"/>
      <c r="L992" s="60"/>
      <c r="M992" s="29"/>
      <c r="N992" s="29"/>
      <c r="O992" s="44"/>
      <c r="P992" s="47"/>
    </row>
    <row r="993" spans="6:16">
      <c r="F993" s="45"/>
      <c r="G993" s="43" t="s">
        <v>243</v>
      </c>
      <c r="I993">
        <v>2015</v>
      </c>
      <c r="J993" s="29">
        <v>28.956559401346901</v>
      </c>
      <c r="K993" s="29"/>
      <c r="L993" s="60"/>
      <c r="M993" s="29"/>
      <c r="N993" s="29"/>
      <c r="O993" s="44"/>
      <c r="P993" s="47"/>
    </row>
    <row r="994" spans="6:16">
      <c r="F994" s="45"/>
      <c r="G994" s="43" t="s">
        <v>252</v>
      </c>
      <c r="I994">
        <v>2020</v>
      </c>
      <c r="J994" s="26"/>
      <c r="K994" s="26"/>
      <c r="L994" s="26"/>
      <c r="M994" s="26"/>
      <c r="N994" s="26"/>
      <c r="O994" s="57"/>
      <c r="P994" s="47"/>
    </row>
    <row r="995" spans="6:16">
      <c r="F995" s="45"/>
      <c r="G995" s="43" t="s">
        <v>252</v>
      </c>
      <c r="I995">
        <v>2030</v>
      </c>
      <c r="J995" s="26"/>
      <c r="K995" s="26"/>
      <c r="L995" s="26"/>
      <c r="M995" s="26"/>
      <c r="N995" s="26"/>
      <c r="O995" s="57"/>
      <c r="P995" s="47"/>
    </row>
    <row r="996" spans="6:16">
      <c r="F996" s="45"/>
      <c r="G996" s="43" t="s">
        <v>252</v>
      </c>
      <c r="I996">
        <v>2040</v>
      </c>
      <c r="J996" s="26"/>
      <c r="K996" s="26"/>
      <c r="L996" s="26"/>
      <c r="M996" s="26"/>
      <c r="N996" s="26"/>
      <c r="O996" s="57"/>
      <c r="P996" s="47"/>
    </row>
    <row r="997" spans="6:16">
      <c r="F997" s="45"/>
      <c r="G997" s="43" t="s">
        <v>252</v>
      </c>
      <c r="I997">
        <v>2050</v>
      </c>
      <c r="J997" s="26"/>
      <c r="K997" s="26"/>
      <c r="L997" s="26"/>
      <c r="M997" s="26"/>
      <c r="N997" s="26"/>
      <c r="O997" s="57"/>
      <c r="P997" s="47"/>
    </row>
    <row r="998" spans="6:16">
      <c r="F998" s="45"/>
      <c r="G998" s="43" t="s">
        <v>252</v>
      </c>
      <c r="I998">
        <v>2060</v>
      </c>
      <c r="J998" s="26"/>
      <c r="K998" s="26"/>
      <c r="L998" s="26"/>
      <c r="M998" s="26"/>
      <c r="N998" s="26"/>
      <c r="O998" s="57"/>
      <c r="P998" s="47"/>
    </row>
    <row r="999" spans="6:16" ht="15.75" customHeight="1" thickBot="1">
      <c r="F999" s="45"/>
      <c r="G999" s="54" t="s">
        <v>252</v>
      </c>
      <c r="H999" s="66"/>
      <c r="I999" s="66">
        <v>2100</v>
      </c>
      <c r="J999" s="67"/>
      <c r="K999" s="67"/>
      <c r="L999" s="67"/>
      <c r="M999" s="67"/>
      <c r="N999" s="67"/>
      <c r="O999" s="55"/>
      <c r="P999" s="47"/>
    </row>
    <row r="1000" spans="6:16">
      <c r="F1000" s="45"/>
      <c r="P1000" s="47"/>
    </row>
    <row r="1001" spans="6:16" ht="15.75" customHeight="1" thickBot="1">
      <c r="F1001" s="45"/>
      <c r="G1001" s="70" t="s">
        <v>273</v>
      </c>
      <c r="H1001" s="70"/>
      <c r="I1001" s="70" t="s">
        <v>274</v>
      </c>
      <c r="J1001" s="71" t="s">
        <v>64</v>
      </c>
      <c r="K1001" s="71"/>
      <c r="L1001" s="70"/>
      <c r="M1001" s="70"/>
      <c r="N1001" s="70"/>
      <c r="O1001" s="70"/>
      <c r="P1001" s="47"/>
    </row>
    <row r="1002" spans="6:16">
      <c r="F1002" s="45"/>
      <c r="G1002" s="50"/>
      <c r="H1002" s="52" t="s">
        <v>92</v>
      </c>
      <c r="I1002" s="52" t="s">
        <v>277</v>
      </c>
      <c r="J1002" s="52" t="s">
        <v>234</v>
      </c>
      <c r="K1002" s="52" t="s">
        <v>235</v>
      </c>
      <c r="L1002" s="52" t="s">
        <v>236</v>
      </c>
      <c r="M1002" s="52" t="s">
        <v>278</v>
      </c>
      <c r="N1002" s="52" t="s">
        <v>238</v>
      </c>
      <c r="O1002" s="53" t="s">
        <v>239</v>
      </c>
      <c r="P1002" s="47"/>
    </row>
    <row r="1003" spans="6:16">
      <c r="F1003" s="45"/>
      <c r="G1003" s="43" t="s">
        <v>279</v>
      </c>
      <c r="H1003">
        <v>2020</v>
      </c>
      <c r="I1003" s="72"/>
      <c r="J1003" s="26"/>
      <c r="K1003" s="26"/>
      <c r="L1003" s="26"/>
      <c r="M1003" s="26"/>
      <c r="N1003" s="26"/>
      <c r="O1003" s="57"/>
      <c r="P1003" s="47"/>
    </row>
    <row r="1004" spans="6:16">
      <c r="F1004" s="45"/>
      <c r="G1004" s="43" t="s">
        <v>279</v>
      </c>
      <c r="H1004">
        <v>2030</v>
      </c>
      <c r="I1004" s="72"/>
      <c r="J1004" s="26"/>
      <c r="K1004" s="26"/>
      <c r="L1004" s="26"/>
      <c r="M1004" s="26"/>
      <c r="N1004" s="26"/>
      <c r="O1004" s="57"/>
      <c r="P1004" s="47"/>
    </row>
    <row r="1005" spans="6:16">
      <c r="F1005" s="45"/>
      <c r="G1005" s="43" t="s">
        <v>279</v>
      </c>
      <c r="H1005">
        <v>2040</v>
      </c>
      <c r="I1005" s="72"/>
      <c r="J1005" s="26"/>
      <c r="K1005" s="26"/>
      <c r="L1005" s="26"/>
      <c r="M1005" s="26"/>
      <c r="N1005" s="26"/>
      <c r="O1005" s="57"/>
      <c r="P1005" s="47"/>
    </row>
    <row r="1006" spans="6:16">
      <c r="F1006" s="45"/>
      <c r="G1006" s="43" t="s">
        <v>279</v>
      </c>
      <c r="H1006">
        <v>2050</v>
      </c>
      <c r="I1006" s="72"/>
      <c r="J1006" s="26"/>
      <c r="K1006" s="26"/>
      <c r="L1006" s="26"/>
      <c r="M1006" s="26"/>
      <c r="N1006" s="26"/>
      <c r="O1006" s="57"/>
      <c r="P1006" s="47"/>
    </row>
    <row r="1007" spans="6:16">
      <c r="F1007" s="45"/>
      <c r="G1007" s="43" t="s">
        <v>279</v>
      </c>
      <c r="H1007">
        <v>2060</v>
      </c>
      <c r="I1007" s="72">
        <v>6.8901303538175016E-2</v>
      </c>
      <c r="J1007" s="29">
        <v>30</v>
      </c>
      <c r="K1007" s="29"/>
      <c r="L1007" s="29"/>
      <c r="M1007" s="29"/>
      <c r="N1007" s="29"/>
      <c r="O1007" s="44"/>
      <c r="P1007" s="47"/>
    </row>
    <row r="1008" spans="6:16" ht="15.75" customHeight="1" thickBot="1">
      <c r="F1008" s="45"/>
      <c r="G1008" s="54" t="s">
        <v>279</v>
      </c>
      <c r="H1008" s="66">
        <v>2100</v>
      </c>
      <c r="I1008" s="73"/>
      <c r="J1008" s="87"/>
      <c r="K1008" s="87"/>
      <c r="L1008" s="87"/>
      <c r="M1008" s="87"/>
      <c r="N1008" s="87"/>
      <c r="O1008" s="88"/>
      <c r="P1008" s="47"/>
    </row>
    <row r="1009" spans="6:16">
      <c r="F1009" s="45"/>
      <c r="P1009" s="47"/>
    </row>
    <row r="1010" spans="6:16" ht="15.75" customHeight="1" thickBot="1">
      <c r="F1010" s="45"/>
      <c r="G1010" s="70" t="s">
        <v>273</v>
      </c>
      <c r="H1010" s="70"/>
      <c r="I1010" s="70" t="s">
        <v>274</v>
      </c>
      <c r="J1010" s="71" t="s">
        <v>65</v>
      </c>
      <c r="K1010" s="71"/>
      <c r="L1010" s="70"/>
      <c r="M1010" s="70"/>
      <c r="N1010" s="70"/>
      <c r="O1010" s="70"/>
      <c r="P1010" s="47"/>
    </row>
    <row r="1011" spans="6:16">
      <c r="F1011" s="45"/>
      <c r="G1011" s="50"/>
      <c r="H1011" s="52" t="s">
        <v>92</v>
      </c>
      <c r="I1011" s="52" t="s">
        <v>277</v>
      </c>
      <c r="J1011" s="52" t="s">
        <v>234</v>
      </c>
      <c r="K1011" s="52" t="s">
        <v>235</v>
      </c>
      <c r="L1011" s="52" t="s">
        <v>236</v>
      </c>
      <c r="M1011" s="52" t="s">
        <v>278</v>
      </c>
      <c r="N1011" s="52" t="s">
        <v>238</v>
      </c>
      <c r="O1011" s="53" t="s">
        <v>239</v>
      </c>
      <c r="P1011" s="47"/>
    </row>
    <row r="1012" spans="6:16">
      <c r="F1012" s="45"/>
      <c r="G1012" s="43" t="s">
        <v>279</v>
      </c>
      <c r="H1012">
        <v>2020</v>
      </c>
      <c r="I1012" s="72"/>
      <c r="J1012" s="26"/>
      <c r="K1012" s="26"/>
      <c r="L1012" s="26"/>
      <c r="M1012" s="26"/>
      <c r="N1012" s="26"/>
      <c r="O1012" s="57"/>
      <c r="P1012" s="47"/>
    </row>
    <row r="1013" spans="6:16">
      <c r="F1013" s="45"/>
      <c r="G1013" s="43" t="s">
        <v>279</v>
      </c>
      <c r="H1013">
        <v>2030</v>
      </c>
      <c r="I1013" s="72"/>
      <c r="J1013" s="26"/>
      <c r="K1013" s="26"/>
      <c r="L1013" s="26"/>
      <c r="M1013" s="26"/>
      <c r="N1013" s="26"/>
      <c r="O1013" s="57"/>
      <c r="P1013" s="47"/>
    </row>
    <row r="1014" spans="6:16">
      <c r="F1014" s="45"/>
      <c r="G1014" s="43" t="s">
        <v>279</v>
      </c>
      <c r="H1014">
        <v>2040</v>
      </c>
      <c r="I1014" s="72"/>
      <c r="J1014" s="26"/>
      <c r="K1014" s="26"/>
      <c r="L1014" s="26"/>
      <c r="M1014" s="26"/>
      <c r="N1014" s="26"/>
      <c r="O1014" s="57"/>
      <c r="P1014" s="47"/>
    </row>
    <row r="1015" spans="6:16">
      <c r="F1015" s="45"/>
      <c r="G1015" s="43" t="s">
        <v>279</v>
      </c>
      <c r="H1015">
        <v>2050</v>
      </c>
      <c r="I1015" s="72"/>
      <c r="J1015" s="26"/>
      <c r="K1015" s="26"/>
      <c r="L1015" s="26"/>
      <c r="M1015" s="26"/>
      <c r="N1015" s="26"/>
      <c r="O1015" s="57"/>
      <c r="P1015" s="47"/>
    </row>
    <row r="1016" spans="6:16">
      <c r="F1016" s="45"/>
      <c r="G1016" s="43" t="s">
        <v>279</v>
      </c>
      <c r="H1016">
        <v>2060</v>
      </c>
      <c r="I1016" s="72">
        <v>-0.17939168218497831</v>
      </c>
      <c r="J1016" s="29">
        <v>38</v>
      </c>
      <c r="K1016" s="29"/>
      <c r="L1016" s="29"/>
      <c r="M1016" s="29"/>
      <c r="N1016" s="29"/>
      <c r="O1016" s="44"/>
      <c r="P1016" s="47"/>
    </row>
    <row r="1017" spans="6:16" ht="15.75" customHeight="1" thickBot="1">
      <c r="F1017" s="45"/>
      <c r="G1017" s="54" t="s">
        <v>279</v>
      </c>
      <c r="H1017" s="66">
        <v>2100</v>
      </c>
      <c r="I1017" s="73"/>
      <c r="J1017" s="87"/>
      <c r="K1017" s="87"/>
      <c r="L1017" s="87"/>
      <c r="M1017" s="87"/>
      <c r="N1017" s="87"/>
      <c r="O1017" s="88"/>
      <c r="P1017" s="47"/>
    </row>
    <row r="1018" spans="6:16">
      <c r="F1018" s="45"/>
      <c r="P1018" s="47"/>
    </row>
    <row r="1019" spans="6:16" ht="15.75" customHeight="1" thickBot="1">
      <c r="F1019" s="45"/>
      <c r="G1019" s="70" t="s">
        <v>273</v>
      </c>
      <c r="H1019" s="70"/>
      <c r="I1019" s="70" t="s">
        <v>274</v>
      </c>
      <c r="J1019" s="71" t="s">
        <v>66</v>
      </c>
      <c r="K1019" s="71"/>
      <c r="L1019" s="70"/>
      <c r="M1019" s="70"/>
      <c r="N1019" s="70"/>
      <c r="O1019" s="70"/>
      <c r="P1019" s="47"/>
    </row>
    <row r="1020" spans="6:16">
      <c r="F1020" s="45"/>
      <c r="G1020" s="50"/>
      <c r="H1020" s="52" t="s">
        <v>92</v>
      </c>
      <c r="I1020" s="52" t="s">
        <v>277</v>
      </c>
      <c r="J1020" s="52" t="s">
        <v>234</v>
      </c>
      <c r="K1020" s="52" t="s">
        <v>235</v>
      </c>
      <c r="L1020" s="52" t="s">
        <v>236</v>
      </c>
      <c r="M1020" s="52" t="s">
        <v>278</v>
      </c>
      <c r="N1020" s="52" t="s">
        <v>238</v>
      </c>
      <c r="O1020" s="53" t="s">
        <v>239</v>
      </c>
      <c r="P1020" s="47"/>
    </row>
    <row r="1021" spans="6:16">
      <c r="F1021" s="45"/>
      <c r="G1021" s="43" t="s">
        <v>279</v>
      </c>
      <c r="H1021">
        <v>2020</v>
      </c>
      <c r="I1021" s="72"/>
      <c r="J1021" s="26"/>
      <c r="K1021" s="26"/>
      <c r="L1021" s="26"/>
      <c r="M1021" s="26"/>
      <c r="N1021" s="26"/>
      <c r="O1021" s="57"/>
      <c r="P1021" s="47"/>
    </row>
    <row r="1022" spans="6:16">
      <c r="F1022" s="45"/>
      <c r="G1022" s="43" t="s">
        <v>279</v>
      </c>
      <c r="H1022">
        <v>2030</v>
      </c>
      <c r="I1022" s="72"/>
      <c r="J1022" s="26"/>
      <c r="K1022" s="26"/>
      <c r="L1022" s="26"/>
      <c r="M1022" s="26"/>
      <c r="N1022" s="26"/>
      <c r="O1022" s="57"/>
      <c r="P1022" s="47"/>
    </row>
    <row r="1023" spans="6:16">
      <c r="F1023" s="45"/>
      <c r="G1023" s="43" t="s">
        <v>279</v>
      </c>
      <c r="H1023">
        <v>2040</v>
      </c>
      <c r="I1023" s="72"/>
      <c r="J1023" s="26"/>
      <c r="K1023" s="26"/>
      <c r="L1023" s="26"/>
      <c r="M1023" s="26"/>
      <c r="N1023" s="26"/>
      <c r="O1023" s="57"/>
      <c r="P1023" s="47"/>
    </row>
    <row r="1024" spans="6:16">
      <c r="F1024" s="45"/>
      <c r="G1024" s="43" t="s">
        <v>279</v>
      </c>
      <c r="H1024">
        <v>2050</v>
      </c>
      <c r="I1024" s="72"/>
      <c r="J1024" s="26"/>
      <c r="K1024" s="26"/>
      <c r="L1024" s="26"/>
      <c r="M1024" s="26"/>
      <c r="N1024" s="26"/>
      <c r="O1024" s="57"/>
      <c r="P1024" s="47"/>
    </row>
    <row r="1025" spans="6:16">
      <c r="F1025" s="45"/>
      <c r="G1025" s="43" t="s">
        <v>279</v>
      </c>
      <c r="H1025">
        <v>2060</v>
      </c>
      <c r="I1025" s="72">
        <v>-0.39664804469273751</v>
      </c>
      <c r="J1025" s="29">
        <v>45</v>
      </c>
      <c r="K1025" s="29"/>
      <c r="L1025" s="29"/>
      <c r="M1025" s="29"/>
      <c r="N1025" s="29"/>
      <c r="O1025" s="44"/>
      <c r="P1025" s="47"/>
    </row>
    <row r="1026" spans="6:16" ht="15.75" customHeight="1" thickBot="1">
      <c r="F1026" s="45"/>
      <c r="G1026" s="54" t="s">
        <v>279</v>
      </c>
      <c r="H1026" s="66">
        <v>2100</v>
      </c>
      <c r="I1026" s="73"/>
      <c r="J1026" s="87"/>
      <c r="K1026" s="87"/>
      <c r="L1026" s="87"/>
      <c r="M1026" s="87"/>
      <c r="N1026" s="87"/>
      <c r="O1026" s="88"/>
      <c r="P1026" s="47"/>
    </row>
    <row r="1027" spans="6:16">
      <c r="F1027" s="74"/>
      <c r="G1027" s="75"/>
      <c r="H1027" s="75"/>
      <c r="I1027" s="75"/>
      <c r="J1027" s="75"/>
      <c r="K1027" s="75"/>
      <c r="L1027" s="75"/>
      <c r="M1027" s="75"/>
      <c r="N1027" s="75"/>
      <c r="O1027" s="75"/>
      <c r="P1027" s="76"/>
    </row>
    <row r="1028" spans="6:16" ht="15.75" customHeight="1" thickBot="1">
      <c r="F1028" s="40"/>
      <c r="G1028" s="41"/>
      <c r="H1028" s="41"/>
      <c r="I1028" s="41"/>
      <c r="J1028" s="41"/>
      <c r="K1028" s="41"/>
      <c r="L1028" s="41"/>
      <c r="M1028" s="41"/>
      <c r="N1028" s="41"/>
      <c r="O1028" s="41"/>
      <c r="P1028" s="42"/>
    </row>
    <row r="1029" spans="6:16" ht="15.75" customHeight="1" thickBot="1">
      <c r="F1029" s="45"/>
      <c r="G1029" s="36" t="s">
        <v>224</v>
      </c>
      <c r="H1029" s="46" t="s">
        <v>186</v>
      </c>
      <c r="P1029" s="47"/>
    </row>
    <row r="1030" spans="6:16">
      <c r="F1030" s="45"/>
      <c r="P1030" s="47"/>
    </row>
    <row r="1031" spans="6:16" ht="15.75" customHeight="1" thickBot="1">
      <c r="F1031" s="45"/>
      <c r="G1031" s="48" t="s">
        <v>231</v>
      </c>
      <c r="H1031" s="48"/>
      <c r="I1031" s="48"/>
      <c r="J1031" s="48"/>
      <c r="K1031" s="48"/>
      <c r="L1031" s="48"/>
      <c r="M1031" s="48"/>
      <c r="N1031" s="48"/>
      <c r="O1031" s="48"/>
      <c r="P1031" s="47"/>
    </row>
    <row r="1032" spans="6:16">
      <c r="F1032" s="45"/>
      <c r="G1032" s="50"/>
      <c r="H1032" s="51"/>
      <c r="I1032" s="52" t="s">
        <v>92</v>
      </c>
      <c r="J1032" s="52" t="s">
        <v>234</v>
      </c>
      <c r="K1032" s="52" t="s">
        <v>235</v>
      </c>
      <c r="L1032" s="52" t="s">
        <v>236</v>
      </c>
      <c r="M1032" s="52" t="s">
        <v>237</v>
      </c>
      <c r="N1032" s="52" t="s">
        <v>238</v>
      </c>
      <c r="O1032" s="53" t="s">
        <v>239</v>
      </c>
      <c r="P1032" s="47"/>
    </row>
    <row r="1033" spans="6:16">
      <c r="F1033" s="45"/>
      <c r="G1033" s="43" t="s">
        <v>243</v>
      </c>
      <c r="I1033">
        <v>2014</v>
      </c>
      <c r="J1033" s="29">
        <v>44.753629058205817</v>
      </c>
      <c r="K1033" s="29"/>
      <c r="L1033" s="60"/>
      <c r="M1033" s="29"/>
      <c r="N1033" s="29"/>
      <c r="O1033" s="44"/>
      <c r="P1033" s="47"/>
    </row>
    <row r="1034" spans="6:16">
      <c r="F1034" s="45"/>
      <c r="G1034" s="43" t="s">
        <v>243</v>
      </c>
      <c r="I1034">
        <v>2015</v>
      </c>
      <c r="J1034" s="29">
        <v>44.753629058205817</v>
      </c>
      <c r="K1034" s="29"/>
      <c r="L1034" s="60"/>
      <c r="M1034" s="29"/>
      <c r="N1034" s="29"/>
      <c r="O1034" s="44"/>
      <c r="P1034" s="47"/>
    </row>
    <row r="1035" spans="6:16">
      <c r="F1035" s="45"/>
      <c r="G1035" s="43" t="s">
        <v>252</v>
      </c>
      <c r="I1035">
        <v>2020</v>
      </c>
      <c r="J1035" s="26"/>
      <c r="K1035" s="26"/>
      <c r="L1035" s="26"/>
      <c r="M1035" s="26"/>
      <c r="N1035" s="26"/>
      <c r="O1035" s="57"/>
      <c r="P1035" s="47"/>
    </row>
    <row r="1036" spans="6:16">
      <c r="F1036" s="45"/>
      <c r="G1036" s="43" t="s">
        <v>252</v>
      </c>
      <c r="I1036">
        <v>2030</v>
      </c>
      <c r="J1036" s="26"/>
      <c r="K1036" s="26"/>
      <c r="L1036" s="26"/>
      <c r="M1036" s="26"/>
      <c r="N1036" s="26"/>
      <c r="O1036" s="57"/>
      <c r="P1036" s="47"/>
    </row>
    <row r="1037" spans="6:16">
      <c r="F1037" s="45"/>
      <c r="G1037" s="43" t="s">
        <v>252</v>
      </c>
      <c r="I1037">
        <v>2040</v>
      </c>
      <c r="J1037" s="26"/>
      <c r="K1037" s="26"/>
      <c r="L1037" s="26"/>
      <c r="M1037" s="26"/>
      <c r="N1037" s="26"/>
      <c r="O1037" s="57"/>
      <c r="P1037" s="47"/>
    </row>
    <row r="1038" spans="6:16">
      <c r="F1038" s="45"/>
      <c r="G1038" s="43" t="s">
        <v>252</v>
      </c>
      <c r="I1038">
        <v>2050</v>
      </c>
      <c r="J1038" s="26"/>
      <c r="K1038" s="26"/>
      <c r="L1038" s="26"/>
      <c r="M1038" s="26"/>
      <c r="N1038" s="26"/>
      <c r="O1038" s="57"/>
      <c r="P1038" s="47"/>
    </row>
    <row r="1039" spans="6:16">
      <c r="F1039" s="45"/>
      <c r="G1039" s="43" t="s">
        <v>252</v>
      </c>
      <c r="I1039">
        <v>2060</v>
      </c>
      <c r="J1039" s="26"/>
      <c r="K1039" s="26"/>
      <c r="L1039" s="26"/>
      <c r="M1039" s="26"/>
      <c r="N1039" s="26"/>
      <c r="O1039" s="57"/>
      <c r="P1039" s="47"/>
    </row>
    <row r="1040" spans="6:16" ht="15.75" customHeight="1" thickBot="1">
      <c r="F1040" s="45"/>
      <c r="G1040" s="54" t="s">
        <v>252</v>
      </c>
      <c r="H1040" s="66"/>
      <c r="I1040" s="66">
        <v>2100</v>
      </c>
      <c r="J1040" s="67"/>
      <c r="K1040" s="67"/>
      <c r="L1040" s="67"/>
      <c r="M1040" s="67"/>
      <c r="N1040" s="67"/>
      <c r="O1040" s="55"/>
      <c r="P1040" s="47"/>
    </row>
    <row r="1041" spans="6:16">
      <c r="F1041" s="45"/>
      <c r="P1041" s="47"/>
    </row>
    <row r="1042" spans="6:16" ht="15.75" customHeight="1" thickBot="1">
      <c r="F1042" s="45"/>
      <c r="G1042" s="70" t="s">
        <v>273</v>
      </c>
      <c r="H1042" s="70"/>
      <c r="I1042" s="70" t="s">
        <v>274</v>
      </c>
      <c r="J1042" s="71" t="s">
        <v>64</v>
      </c>
      <c r="K1042" s="71"/>
      <c r="L1042" s="70"/>
      <c r="M1042" s="70"/>
      <c r="N1042" s="70"/>
      <c r="O1042" s="70"/>
      <c r="P1042" s="47"/>
    </row>
    <row r="1043" spans="6:16">
      <c r="F1043" s="45"/>
      <c r="G1043" s="50"/>
      <c r="H1043" s="52" t="s">
        <v>92</v>
      </c>
      <c r="I1043" s="52" t="s">
        <v>277</v>
      </c>
      <c r="J1043" s="52" t="s">
        <v>234</v>
      </c>
      <c r="K1043" s="52" t="s">
        <v>235</v>
      </c>
      <c r="L1043" s="52" t="s">
        <v>236</v>
      </c>
      <c r="M1043" s="52" t="s">
        <v>278</v>
      </c>
      <c r="N1043" s="52" t="s">
        <v>238</v>
      </c>
      <c r="O1043" s="53" t="s">
        <v>239</v>
      </c>
      <c r="P1043" s="47"/>
    </row>
    <row r="1044" spans="6:16">
      <c r="F1044" s="45"/>
      <c r="G1044" s="43" t="s">
        <v>279</v>
      </c>
      <c r="H1044">
        <v>2020</v>
      </c>
      <c r="I1044" s="72"/>
      <c r="J1044" s="26"/>
      <c r="K1044" s="26"/>
      <c r="L1044" s="26"/>
      <c r="M1044" s="26"/>
      <c r="N1044" s="26"/>
      <c r="O1044" s="57"/>
      <c r="P1044" s="47"/>
    </row>
    <row r="1045" spans="6:16">
      <c r="F1045" s="45"/>
      <c r="G1045" s="43" t="s">
        <v>279</v>
      </c>
      <c r="H1045">
        <v>2030</v>
      </c>
      <c r="I1045" s="72"/>
      <c r="J1045" s="26"/>
      <c r="K1045" s="26"/>
      <c r="L1045" s="26"/>
      <c r="M1045" s="26"/>
      <c r="N1045" s="26"/>
      <c r="O1045" s="57"/>
      <c r="P1045" s="47"/>
    </row>
    <row r="1046" spans="6:16">
      <c r="F1046" s="45"/>
      <c r="G1046" s="43" t="s">
        <v>279</v>
      </c>
      <c r="H1046">
        <v>2040</v>
      </c>
      <c r="I1046" s="72"/>
      <c r="J1046" s="26"/>
      <c r="K1046" s="26"/>
      <c r="L1046" s="26"/>
      <c r="M1046" s="26"/>
      <c r="N1046" s="26"/>
      <c r="O1046" s="57"/>
      <c r="P1046" s="47"/>
    </row>
    <row r="1047" spans="6:16">
      <c r="F1047" s="45"/>
      <c r="G1047" s="43" t="s">
        <v>279</v>
      </c>
      <c r="H1047">
        <v>2050</v>
      </c>
      <c r="I1047" s="72"/>
      <c r="J1047" s="26"/>
      <c r="K1047" s="26"/>
      <c r="L1047" s="26"/>
      <c r="M1047" s="26"/>
      <c r="N1047" s="26"/>
      <c r="O1047" s="57"/>
      <c r="P1047" s="47"/>
    </row>
    <row r="1048" spans="6:16">
      <c r="F1048" s="45"/>
      <c r="G1048" s="43" t="s">
        <v>279</v>
      </c>
      <c r="H1048">
        <v>2060</v>
      </c>
      <c r="I1048" s="72">
        <v>3.100775193798452E-2</v>
      </c>
      <c r="J1048" s="29">
        <v>30</v>
      </c>
      <c r="K1048" s="29"/>
      <c r="L1048" s="29"/>
      <c r="M1048" s="29"/>
      <c r="N1048" s="29"/>
      <c r="O1048" s="44"/>
      <c r="P1048" s="47"/>
    </row>
    <row r="1049" spans="6:16" ht="15.75" customHeight="1" thickBot="1">
      <c r="F1049" s="45"/>
      <c r="G1049" s="54" t="s">
        <v>279</v>
      </c>
      <c r="H1049" s="66">
        <v>2100</v>
      </c>
      <c r="I1049" s="73"/>
      <c r="J1049" s="87"/>
      <c r="K1049" s="87"/>
      <c r="L1049" s="87"/>
      <c r="M1049" s="87"/>
      <c r="N1049" s="87"/>
      <c r="O1049" s="88"/>
      <c r="P1049" s="47"/>
    </row>
    <row r="1050" spans="6:16">
      <c r="F1050" s="45"/>
      <c r="P1050" s="47"/>
    </row>
    <row r="1051" spans="6:16" ht="15.75" customHeight="1" thickBot="1">
      <c r="F1051" s="45"/>
      <c r="G1051" s="70" t="s">
        <v>273</v>
      </c>
      <c r="H1051" s="70"/>
      <c r="I1051" s="70" t="s">
        <v>274</v>
      </c>
      <c r="J1051" s="71" t="s">
        <v>65</v>
      </c>
      <c r="K1051" s="71"/>
      <c r="L1051" s="70"/>
      <c r="M1051" s="70"/>
      <c r="N1051" s="70"/>
      <c r="O1051" s="70"/>
      <c r="P1051" s="47"/>
    </row>
    <row r="1052" spans="6:16">
      <c r="F1052" s="45"/>
      <c r="G1052" s="50"/>
      <c r="H1052" s="52" t="s">
        <v>92</v>
      </c>
      <c r="I1052" s="52" t="s">
        <v>277</v>
      </c>
      <c r="J1052" s="52" t="s">
        <v>234</v>
      </c>
      <c r="K1052" s="52" t="s">
        <v>235</v>
      </c>
      <c r="L1052" s="52" t="s">
        <v>236</v>
      </c>
      <c r="M1052" s="52" t="s">
        <v>278</v>
      </c>
      <c r="N1052" s="52" t="s">
        <v>238</v>
      </c>
      <c r="O1052" s="53" t="s">
        <v>239</v>
      </c>
      <c r="P1052" s="47"/>
    </row>
    <row r="1053" spans="6:16">
      <c r="F1053" s="45"/>
      <c r="G1053" s="43" t="s">
        <v>279</v>
      </c>
      <c r="H1053">
        <v>2020</v>
      </c>
      <c r="I1053" s="72"/>
      <c r="J1053" s="26"/>
      <c r="K1053" s="26"/>
      <c r="L1053" s="26"/>
      <c r="M1053" s="26"/>
      <c r="N1053" s="26"/>
      <c r="O1053" s="57"/>
      <c r="P1053" s="47"/>
    </row>
    <row r="1054" spans="6:16">
      <c r="F1054" s="45"/>
      <c r="G1054" s="43" t="s">
        <v>279</v>
      </c>
      <c r="H1054">
        <v>2030</v>
      </c>
      <c r="I1054" s="72"/>
      <c r="J1054" s="26"/>
      <c r="K1054" s="26"/>
      <c r="L1054" s="26"/>
      <c r="M1054" s="26"/>
      <c r="N1054" s="26"/>
      <c r="O1054" s="57"/>
      <c r="P1054" s="47"/>
    </row>
    <row r="1055" spans="6:16">
      <c r="F1055" s="45"/>
      <c r="G1055" s="43" t="s">
        <v>279</v>
      </c>
      <c r="H1055">
        <v>2040</v>
      </c>
      <c r="I1055" s="72"/>
      <c r="J1055" s="26"/>
      <c r="K1055" s="26"/>
      <c r="L1055" s="26"/>
      <c r="M1055" s="26"/>
      <c r="N1055" s="26"/>
      <c r="O1055" s="57"/>
      <c r="P1055" s="47"/>
    </row>
    <row r="1056" spans="6:16">
      <c r="F1056" s="45"/>
      <c r="G1056" s="43" t="s">
        <v>279</v>
      </c>
      <c r="H1056">
        <v>2050</v>
      </c>
      <c r="I1056" s="72"/>
      <c r="J1056" s="26"/>
      <c r="K1056" s="26"/>
      <c r="L1056" s="26"/>
      <c r="M1056" s="26"/>
      <c r="N1056" s="26"/>
      <c r="O1056" s="57"/>
      <c r="P1056" s="47"/>
    </row>
    <row r="1057" spans="6:16">
      <c r="F1057" s="45"/>
      <c r="G1057" s="43" t="s">
        <v>279</v>
      </c>
      <c r="H1057">
        <v>2060</v>
      </c>
      <c r="I1057" s="72">
        <v>-0.22739018087855289</v>
      </c>
      <c r="J1057" s="29">
        <v>44.75</v>
      </c>
      <c r="K1057" s="29"/>
      <c r="L1057" s="29"/>
      <c r="M1057" s="29"/>
      <c r="N1057" s="29"/>
      <c r="O1057" s="44"/>
      <c r="P1057" s="47"/>
    </row>
    <row r="1058" spans="6:16" ht="15.75" customHeight="1" thickBot="1">
      <c r="F1058" s="45"/>
      <c r="G1058" s="54" t="s">
        <v>279</v>
      </c>
      <c r="H1058" s="66">
        <v>2100</v>
      </c>
      <c r="I1058" s="73"/>
      <c r="J1058" s="87"/>
      <c r="K1058" s="87"/>
      <c r="L1058" s="87"/>
      <c r="M1058" s="87"/>
      <c r="N1058" s="87"/>
      <c r="O1058" s="88"/>
      <c r="P1058" s="47"/>
    </row>
    <row r="1059" spans="6:16">
      <c r="F1059" s="45"/>
      <c r="P1059" s="47"/>
    </row>
    <row r="1060" spans="6:16" ht="15.75" customHeight="1" thickBot="1">
      <c r="F1060" s="45"/>
      <c r="G1060" s="70" t="s">
        <v>273</v>
      </c>
      <c r="H1060" s="70"/>
      <c r="I1060" s="70" t="s">
        <v>274</v>
      </c>
      <c r="J1060" s="71" t="s">
        <v>66</v>
      </c>
      <c r="K1060" s="71"/>
      <c r="L1060" s="70"/>
      <c r="M1060" s="70"/>
      <c r="N1060" s="70"/>
      <c r="O1060" s="70"/>
      <c r="P1060" s="47"/>
    </row>
    <row r="1061" spans="6:16">
      <c r="F1061" s="45"/>
      <c r="G1061" s="50"/>
      <c r="H1061" s="52" t="s">
        <v>92</v>
      </c>
      <c r="I1061" s="52" t="s">
        <v>277</v>
      </c>
      <c r="J1061" s="52" t="s">
        <v>234</v>
      </c>
      <c r="K1061" s="52" t="s">
        <v>235</v>
      </c>
      <c r="L1061" s="52" t="s">
        <v>236</v>
      </c>
      <c r="M1061" s="52" t="s">
        <v>278</v>
      </c>
      <c r="N1061" s="52" t="s">
        <v>238</v>
      </c>
      <c r="O1061" s="53" t="s">
        <v>239</v>
      </c>
      <c r="P1061" s="47"/>
    </row>
    <row r="1062" spans="6:16">
      <c r="F1062" s="45"/>
      <c r="G1062" s="43" t="s">
        <v>279</v>
      </c>
      <c r="H1062">
        <v>2020</v>
      </c>
      <c r="I1062" s="72"/>
      <c r="J1062" s="26"/>
      <c r="K1062" s="26"/>
      <c r="L1062" s="26"/>
      <c r="M1062" s="26"/>
      <c r="N1062" s="26"/>
      <c r="O1062" s="57"/>
      <c r="P1062" s="47"/>
    </row>
    <row r="1063" spans="6:16">
      <c r="F1063" s="45"/>
      <c r="G1063" s="43" t="s">
        <v>279</v>
      </c>
      <c r="H1063">
        <v>2030</v>
      </c>
      <c r="I1063" s="72"/>
      <c r="J1063" s="26"/>
      <c r="K1063" s="26"/>
      <c r="L1063" s="26"/>
      <c r="M1063" s="26"/>
      <c r="N1063" s="26"/>
      <c r="O1063" s="57"/>
      <c r="P1063" s="47"/>
    </row>
    <row r="1064" spans="6:16">
      <c r="F1064" s="45"/>
      <c r="G1064" s="43" t="s">
        <v>279</v>
      </c>
      <c r="H1064">
        <v>2040</v>
      </c>
      <c r="I1064" s="72"/>
      <c r="J1064" s="26"/>
      <c r="K1064" s="26"/>
      <c r="L1064" s="26"/>
      <c r="M1064" s="26"/>
      <c r="N1064" s="26"/>
      <c r="O1064" s="57"/>
      <c r="P1064" s="47"/>
    </row>
    <row r="1065" spans="6:16">
      <c r="F1065" s="45"/>
      <c r="G1065" s="43" t="s">
        <v>279</v>
      </c>
      <c r="H1065">
        <v>2050</v>
      </c>
      <c r="I1065" s="72"/>
      <c r="J1065" s="26"/>
      <c r="K1065" s="26"/>
      <c r="L1065" s="26"/>
      <c r="M1065" s="26"/>
      <c r="N1065" s="26"/>
      <c r="O1065" s="57"/>
      <c r="P1065" s="47"/>
    </row>
    <row r="1066" spans="6:16">
      <c r="F1066" s="45"/>
      <c r="G1066" s="43" t="s">
        <v>279</v>
      </c>
      <c r="H1066">
        <v>2060</v>
      </c>
      <c r="I1066" s="72">
        <v>-0.45348837209302317</v>
      </c>
      <c r="J1066" s="29">
        <v>53.28</v>
      </c>
      <c r="K1066" s="29"/>
      <c r="L1066" s="29"/>
      <c r="M1066" s="29"/>
      <c r="N1066" s="29"/>
      <c r="O1066" s="44"/>
      <c r="P1066" s="47"/>
    </row>
    <row r="1067" spans="6:16" ht="15.75" customHeight="1" thickBot="1">
      <c r="F1067" s="45"/>
      <c r="G1067" s="54" t="s">
        <v>279</v>
      </c>
      <c r="H1067" s="66">
        <v>2100</v>
      </c>
      <c r="I1067" s="73"/>
      <c r="J1067" s="87"/>
      <c r="K1067" s="87"/>
      <c r="L1067" s="87"/>
      <c r="M1067" s="87"/>
      <c r="N1067" s="87"/>
      <c r="O1067" s="88"/>
      <c r="P1067" s="47"/>
    </row>
    <row r="1068" spans="6:16">
      <c r="F1068" s="74"/>
      <c r="G1068" s="75"/>
      <c r="H1068" s="75"/>
      <c r="I1068" s="75"/>
      <c r="J1068" s="75"/>
      <c r="K1068" s="75"/>
      <c r="L1068" s="75"/>
      <c r="M1068" s="75"/>
      <c r="N1068" s="75"/>
      <c r="O1068" s="75"/>
      <c r="P1068" s="76"/>
    </row>
    <row r="1069" spans="6:16" ht="15.75" customHeight="1" thickBot="1">
      <c r="F1069" s="40"/>
      <c r="G1069" s="41"/>
      <c r="H1069" s="41"/>
      <c r="I1069" s="41"/>
      <c r="J1069" s="41"/>
      <c r="K1069" s="41"/>
      <c r="L1069" s="41"/>
      <c r="M1069" s="41"/>
      <c r="N1069" s="41"/>
      <c r="O1069" s="41"/>
      <c r="P1069" s="42"/>
    </row>
    <row r="1070" spans="6:16" ht="15.75" customHeight="1" thickBot="1">
      <c r="F1070" s="45"/>
      <c r="G1070" s="36" t="s">
        <v>224</v>
      </c>
      <c r="H1070" s="46" t="s">
        <v>187</v>
      </c>
      <c r="P1070" s="47"/>
    </row>
    <row r="1071" spans="6:16">
      <c r="F1071" s="45"/>
      <c r="P1071" s="47"/>
    </row>
    <row r="1072" spans="6:16" ht="15.75" customHeight="1" thickBot="1">
      <c r="F1072" s="45"/>
      <c r="G1072" s="48" t="s">
        <v>231</v>
      </c>
      <c r="H1072" s="48"/>
      <c r="I1072" s="48"/>
      <c r="J1072" s="48"/>
      <c r="K1072" s="48"/>
      <c r="L1072" s="48"/>
      <c r="M1072" s="48"/>
      <c r="N1072" s="48"/>
      <c r="O1072" s="48"/>
      <c r="P1072" s="47"/>
    </row>
    <row r="1073" spans="6:16">
      <c r="F1073" s="45"/>
      <c r="G1073" s="50"/>
      <c r="H1073" s="51"/>
      <c r="I1073" s="52" t="s">
        <v>92</v>
      </c>
      <c r="J1073" s="52" t="s">
        <v>234</v>
      </c>
      <c r="K1073" s="52" t="s">
        <v>235</v>
      </c>
      <c r="L1073" s="52" t="s">
        <v>236</v>
      </c>
      <c r="M1073" s="52" t="s">
        <v>237</v>
      </c>
      <c r="N1073" s="52" t="s">
        <v>238</v>
      </c>
      <c r="O1073" s="53" t="s">
        <v>239</v>
      </c>
      <c r="P1073" s="47"/>
    </row>
    <row r="1074" spans="6:16">
      <c r="F1074" s="45"/>
      <c r="G1074" s="43" t="s">
        <v>243</v>
      </c>
      <c r="I1074">
        <v>2014</v>
      </c>
      <c r="J1074" s="29">
        <v>31.340502472069911</v>
      </c>
      <c r="K1074" s="29"/>
      <c r="L1074" s="60"/>
      <c r="M1074" s="29"/>
      <c r="N1074" s="29"/>
      <c r="O1074" s="44"/>
      <c r="P1074" s="47"/>
    </row>
    <row r="1075" spans="6:16">
      <c r="F1075" s="45"/>
      <c r="G1075" s="43" t="s">
        <v>243</v>
      </c>
      <c r="I1075">
        <v>2015</v>
      </c>
      <c r="J1075" s="29">
        <v>31.340502472069911</v>
      </c>
      <c r="K1075" s="29"/>
      <c r="L1075" s="60"/>
      <c r="M1075" s="29"/>
      <c r="N1075" s="29"/>
      <c r="O1075" s="44"/>
      <c r="P1075" s="47"/>
    </row>
    <row r="1076" spans="6:16">
      <c r="F1076" s="45"/>
      <c r="G1076" s="43" t="s">
        <v>252</v>
      </c>
      <c r="I1076">
        <v>2020</v>
      </c>
      <c r="J1076" s="26"/>
      <c r="K1076" s="26"/>
      <c r="L1076" s="26"/>
      <c r="M1076" s="26"/>
      <c r="N1076" s="26"/>
      <c r="O1076" s="57"/>
      <c r="P1076" s="47"/>
    </row>
    <row r="1077" spans="6:16">
      <c r="F1077" s="45"/>
      <c r="G1077" s="43" t="s">
        <v>252</v>
      </c>
      <c r="I1077">
        <v>2030</v>
      </c>
      <c r="J1077" s="26"/>
      <c r="K1077" s="26"/>
      <c r="L1077" s="26"/>
      <c r="M1077" s="26"/>
      <c r="N1077" s="26"/>
      <c r="O1077" s="57"/>
      <c r="P1077" s="47"/>
    </row>
    <row r="1078" spans="6:16">
      <c r="F1078" s="45"/>
      <c r="G1078" s="43" t="s">
        <v>252</v>
      </c>
      <c r="I1078">
        <v>2040</v>
      </c>
      <c r="J1078" s="26"/>
      <c r="K1078" s="26"/>
      <c r="L1078" s="26"/>
      <c r="M1078" s="26"/>
      <c r="N1078" s="26"/>
      <c r="O1078" s="57"/>
      <c r="P1078" s="47"/>
    </row>
    <row r="1079" spans="6:16">
      <c r="F1079" s="45"/>
      <c r="G1079" s="43" t="s">
        <v>252</v>
      </c>
      <c r="I1079">
        <v>2050</v>
      </c>
      <c r="J1079" s="26"/>
      <c r="K1079" s="26"/>
      <c r="L1079" s="26"/>
      <c r="M1079" s="26"/>
      <c r="N1079" s="26"/>
      <c r="O1079" s="57"/>
      <c r="P1079" s="47"/>
    </row>
    <row r="1080" spans="6:16">
      <c r="F1080" s="45"/>
      <c r="G1080" s="43" t="s">
        <v>252</v>
      </c>
      <c r="I1080">
        <v>2060</v>
      </c>
      <c r="J1080" s="26"/>
      <c r="K1080" s="26"/>
      <c r="L1080" s="26"/>
      <c r="M1080" s="26"/>
      <c r="N1080" s="26"/>
      <c r="O1080" s="57"/>
      <c r="P1080" s="47"/>
    </row>
    <row r="1081" spans="6:16" ht="15.75" customHeight="1" thickBot="1">
      <c r="F1081" s="45"/>
      <c r="G1081" s="54" t="s">
        <v>252</v>
      </c>
      <c r="H1081" s="66"/>
      <c r="I1081" s="66">
        <v>2100</v>
      </c>
      <c r="J1081" s="67"/>
      <c r="K1081" s="67"/>
      <c r="L1081" s="67"/>
      <c r="M1081" s="67"/>
      <c r="N1081" s="67"/>
      <c r="O1081" s="55"/>
      <c r="P1081" s="47"/>
    </row>
    <row r="1082" spans="6:16">
      <c r="F1082" s="45"/>
      <c r="P1082" s="47"/>
    </row>
    <row r="1083" spans="6:16" ht="15.75" customHeight="1" thickBot="1">
      <c r="F1083" s="45"/>
      <c r="G1083" s="70" t="s">
        <v>273</v>
      </c>
      <c r="H1083" s="70"/>
      <c r="I1083" s="70" t="s">
        <v>274</v>
      </c>
      <c r="J1083" s="71" t="s">
        <v>64</v>
      </c>
      <c r="K1083" s="71"/>
      <c r="L1083" s="70"/>
      <c r="M1083" s="70"/>
      <c r="N1083" s="70"/>
      <c r="O1083" s="70"/>
      <c r="P1083" s="47"/>
    </row>
    <row r="1084" spans="6:16">
      <c r="F1084" s="45"/>
      <c r="G1084" s="50"/>
      <c r="H1084" s="52" t="s">
        <v>92</v>
      </c>
      <c r="I1084" s="52" t="s">
        <v>277</v>
      </c>
      <c r="J1084" s="52" t="s">
        <v>234</v>
      </c>
      <c r="K1084" s="52" t="s">
        <v>235</v>
      </c>
      <c r="L1084" s="52" t="s">
        <v>236</v>
      </c>
      <c r="M1084" s="52" t="s">
        <v>278</v>
      </c>
      <c r="N1084" s="52" t="s">
        <v>238</v>
      </c>
      <c r="O1084" s="53" t="s">
        <v>239</v>
      </c>
      <c r="P1084" s="47"/>
    </row>
    <row r="1085" spans="6:16">
      <c r="F1085" s="45"/>
      <c r="G1085" s="43" t="s">
        <v>279</v>
      </c>
      <c r="H1085">
        <v>2020</v>
      </c>
      <c r="I1085" s="72"/>
      <c r="J1085" s="26"/>
      <c r="K1085" s="26"/>
      <c r="L1085" s="26"/>
      <c r="M1085" s="26"/>
      <c r="N1085" s="26"/>
      <c r="O1085" s="57"/>
      <c r="P1085" s="47"/>
    </row>
    <row r="1086" spans="6:16">
      <c r="F1086" s="45"/>
      <c r="G1086" s="43" t="s">
        <v>279</v>
      </c>
      <c r="H1086">
        <v>2030</v>
      </c>
      <c r="I1086" s="72"/>
      <c r="J1086" s="26"/>
      <c r="K1086" s="26"/>
      <c r="L1086" s="26"/>
      <c r="M1086" s="26"/>
      <c r="N1086" s="26"/>
      <c r="O1086" s="57"/>
      <c r="P1086" s="47"/>
    </row>
    <row r="1087" spans="6:16">
      <c r="F1087" s="45"/>
      <c r="G1087" s="43" t="s">
        <v>279</v>
      </c>
      <c r="H1087">
        <v>2040</v>
      </c>
      <c r="I1087" s="72"/>
      <c r="J1087" s="26"/>
      <c r="K1087" s="26"/>
      <c r="L1087" s="26"/>
      <c r="M1087" s="26"/>
      <c r="N1087" s="26"/>
      <c r="O1087" s="57"/>
      <c r="P1087" s="47"/>
    </row>
    <row r="1088" spans="6:16">
      <c r="F1088" s="45"/>
      <c r="G1088" s="43" t="s">
        <v>279</v>
      </c>
      <c r="H1088">
        <v>2050</v>
      </c>
      <c r="I1088" s="72"/>
      <c r="J1088" s="26"/>
      <c r="K1088" s="26"/>
      <c r="L1088" s="26"/>
      <c r="M1088" s="26"/>
      <c r="N1088" s="26"/>
      <c r="O1088" s="57"/>
      <c r="P1088" s="47"/>
    </row>
    <row r="1089" spans="6:16">
      <c r="F1089" s="45"/>
      <c r="G1089" s="43" t="s">
        <v>279</v>
      </c>
      <c r="H1089">
        <v>2060</v>
      </c>
      <c r="I1089" s="72">
        <v>3.753609239653518E-2</v>
      </c>
      <c r="J1089" s="29">
        <v>30</v>
      </c>
      <c r="K1089" s="29"/>
      <c r="L1089" s="29"/>
      <c r="M1089" s="29"/>
      <c r="N1089" s="29"/>
      <c r="O1089" s="44"/>
      <c r="P1089" s="47"/>
    </row>
    <row r="1090" spans="6:16" ht="15.75" customHeight="1" thickBot="1">
      <c r="F1090" s="45"/>
      <c r="G1090" s="54" t="s">
        <v>279</v>
      </c>
      <c r="H1090" s="66">
        <v>2100</v>
      </c>
      <c r="I1090" s="73"/>
      <c r="J1090" s="87"/>
      <c r="K1090" s="87"/>
      <c r="L1090" s="87"/>
      <c r="M1090" s="87"/>
      <c r="N1090" s="87"/>
      <c r="O1090" s="88"/>
      <c r="P1090" s="47"/>
    </row>
    <row r="1091" spans="6:16">
      <c r="F1091" s="45"/>
      <c r="P1091" s="47"/>
    </row>
    <row r="1092" spans="6:16" ht="15.75" customHeight="1" thickBot="1">
      <c r="F1092" s="45"/>
      <c r="G1092" s="70" t="s">
        <v>273</v>
      </c>
      <c r="H1092" s="70"/>
      <c r="I1092" s="70" t="s">
        <v>274</v>
      </c>
      <c r="J1092" s="71" t="s">
        <v>65</v>
      </c>
      <c r="K1092" s="71"/>
      <c r="L1092" s="70"/>
      <c r="M1092" s="70"/>
      <c r="N1092" s="70"/>
      <c r="O1092" s="70"/>
      <c r="P1092" s="47"/>
    </row>
    <row r="1093" spans="6:16">
      <c r="F1093" s="45"/>
      <c r="G1093" s="50"/>
      <c r="H1093" s="52" t="s">
        <v>92</v>
      </c>
      <c r="I1093" s="52" t="s">
        <v>277</v>
      </c>
      <c r="J1093" s="52" t="s">
        <v>234</v>
      </c>
      <c r="K1093" s="52" t="s">
        <v>235</v>
      </c>
      <c r="L1093" s="52" t="s">
        <v>236</v>
      </c>
      <c r="M1093" s="52" t="s">
        <v>278</v>
      </c>
      <c r="N1093" s="52" t="s">
        <v>238</v>
      </c>
      <c r="O1093" s="53" t="s">
        <v>239</v>
      </c>
      <c r="P1093" s="47"/>
    </row>
    <row r="1094" spans="6:16">
      <c r="F1094" s="45"/>
      <c r="G1094" s="43" t="s">
        <v>279</v>
      </c>
      <c r="H1094">
        <v>2020</v>
      </c>
      <c r="I1094" s="72"/>
      <c r="J1094" s="26"/>
      <c r="K1094" s="26"/>
      <c r="L1094" s="26"/>
      <c r="M1094" s="26"/>
      <c r="N1094" s="26"/>
      <c r="O1094" s="57"/>
      <c r="P1094" s="47"/>
    </row>
    <row r="1095" spans="6:16">
      <c r="F1095" s="45"/>
      <c r="G1095" s="43" t="s">
        <v>279</v>
      </c>
      <c r="H1095">
        <v>2030</v>
      </c>
      <c r="I1095" s="72"/>
      <c r="J1095" s="26"/>
      <c r="K1095" s="26"/>
      <c r="L1095" s="26"/>
      <c r="M1095" s="26"/>
      <c r="N1095" s="26"/>
      <c r="O1095" s="57"/>
      <c r="P1095" s="47"/>
    </row>
    <row r="1096" spans="6:16">
      <c r="F1096" s="45"/>
      <c r="G1096" s="43" t="s">
        <v>279</v>
      </c>
      <c r="H1096">
        <v>2040</v>
      </c>
      <c r="I1096" s="72"/>
      <c r="J1096" s="26"/>
      <c r="K1096" s="26"/>
      <c r="L1096" s="26"/>
      <c r="M1096" s="26"/>
      <c r="N1096" s="26"/>
      <c r="O1096" s="57"/>
      <c r="P1096" s="47"/>
    </row>
    <row r="1097" spans="6:16">
      <c r="F1097" s="45"/>
      <c r="G1097" s="43" t="s">
        <v>279</v>
      </c>
      <c r="H1097">
        <v>2050</v>
      </c>
      <c r="I1097" s="72"/>
      <c r="J1097" s="26"/>
      <c r="K1097" s="26"/>
      <c r="L1097" s="26"/>
      <c r="M1097" s="26"/>
      <c r="N1097" s="26"/>
      <c r="O1097" s="57"/>
      <c r="P1097" s="47"/>
    </row>
    <row r="1098" spans="6:16">
      <c r="F1098" s="45"/>
      <c r="G1098" s="43" t="s">
        <v>279</v>
      </c>
      <c r="H1098">
        <v>2060</v>
      </c>
      <c r="I1098" s="72">
        <v>-0.21912094963105541</v>
      </c>
      <c r="J1098" s="29">
        <v>38</v>
      </c>
      <c r="K1098" s="29"/>
      <c r="L1098" s="29"/>
      <c r="M1098" s="29"/>
      <c r="N1098" s="29"/>
      <c r="O1098" s="44"/>
      <c r="P1098" s="47"/>
    </row>
    <row r="1099" spans="6:16" ht="15.75" customHeight="1" thickBot="1">
      <c r="F1099" s="45"/>
      <c r="G1099" s="54" t="s">
        <v>279</v>
      </c>
      <c r="H1099" s="66">
        <v>2100</v>
      </c>
      <c r="I1099" s="73"/>
      <c r="J1099" s="87"/>
      <c r="K1099" s="87"/>
      <c r="L1099" s="87"/>
      <c r="M1099" s="87"/>
      <c r="N1099" s="87"/>
      <c r="O1099" s="88"/>
      <c r="P1099" s="47"/>
    </row>
    <row r="1100" spans="6:16">
      <c r="F1100" s="45"/>
      <c r="P1100" s="47"/>
    </row>
    <row r="1101" spans="6:16" ht="15.75" customHeight="1" thickBot="1">
      <c r="F1101" s="45"/>
      <c r="G1101" s="70" t="s">
        <v>273</v>
      </c>
      <c r="H1101" s="70"/>
      <c r="I1101" s="70" t="s">
        <v>274</v>
      </c>
      <c r="J1101" s="71" t="s">
        <v>66</v>
      </c>
      <c r="K1101" s="71"/>
      <c r="L1101" s="70"/>
      <c r="M1101" s="70"/>
      <c r="N1101" s="70"/>
      <c r="O1101" s="70"/>
      <c r="P1101" s="47"/>
    </row>
    <row r="1102" spans="6:16">
      <c r="F1102" s="45"/>
      <c r="G1102" s="50"/>
      <c r="H1102" s="52" t="s">
        <v>92</v>
      </c>
      <c r="I1102" s="52" t="s">
        <v>277</v>
      </c>
      <c r="J1102" s="52" t="s">
        <v>234</v>
      </c>
      <c r="K1102" s="52" t="s">
        <v>235</v>
      </c>
      <c r="L1102" s="52" t="s">
        <v>236</v>
      </c>
      <c r="M1102" s="52" t="s">
        <v>278</v>
      </c>
      <c r="N1102" s="52" t="s">
        <v>238</v>
      </c>
      <c r="O1102" s="53" t="s">
        <v>239</v>
      </c>
      <c r="P1102" s="47"/>
    </row>
    <row r="1103" spans="6:16">
      <c r="F1103" s="45"/>
      <c r="G1103" s="43" t="s">
        <v>279</v>
      </c>
      <c r="H1103">
        <v>2020</v>
      </c>
      <c r="I1103" s="72"/>
      <c r="J1103" s="26"/>
      <c r="K1103" s="26"/>
      <c r="L1103" s="26"/>
      <c r="M1103" s="26"/>
      <c r="N1103" s="26"/>
      <c r="O1103" s="57"/>
      <c r="P1103" s="47"/>
    </row>
    <row r="1104" spans="6:16">
      <c r="F1104" s="45"/>
      <c r="G1104" s="43" t="s">
        <v>279</v>
      </c>
      <c r="H1104">
        <v>2030</v>
      </c>
      <c r="I1104" s="72"/>
      <c r="J1104" s="26"/>
      <c r="K1104" s="26"/>
      <c r="L1104" s="26"/>
      <c r="M1104" s="26"/>
      <c r="N1104" s="26"/>
      <c r="O1104" s="57"/>
      <c r="P1104" s="47"/>
    </row>
    <row r="1105" spans="6:16">
      <c r="F1105" s="45"/>
      <c r="G1105" s="43" t="s">
        <v>279</v>
      </c>
      <c r="H1105">
        <v>2040</v>
      </c>
      <c r="I1105" s="72"/>
      <c r="J1105" s="26"/>
      <c r="K1105" s="26"/>
      <c r="L1105" s="26"/>
      <c r="M1105" s="26"/>
      <c r="N1105" s="26"/>
      <c r="O1105" s="57"/>
      <c r="P1105" s="47"/>
    </row>
    <row r="1106" spans="6:16">
      <c r="F1106" s="45"/>
      <c r="G1106" s="43" t="s">
        <v>279</v>
      </c>
      <c r="H1106">
        <v>2050</v>
      </c>
      <c r="I1106" s="72"/>
      <c r="J1106" s="26"/>
      <c r="K1106" s="26"/>
      <c r="L1106" s="26"/>
      <c r="M1106" s="26"/>
      <c r="N1106" s="26"/>
      <c r="O1106" s="57"/>
      <c r="P1106" s="47"/>
    </row>
    <row r="1107" spans="6:16">
      <c r="F1107" s="45"/>
      <c r="G1107" s="43" t="s">
        <v>279</v>
      </c>
      <c r="H1107">
        <v>2060</v>
      </c>
      <c r="I1107" s="72">
        <v>-0.44369586140519718</v>
      </c>
      <c r="J1107" s="29">
        <v>45</v>
      </c>
      <c r="K1107" s="29"/>
      <c r="L1107" s="29"/>
      <c r="M1107" s="29"/>
      <c r="N1107" s="29"/>
      <c r="O1107" s="44"/>
      <c r="P1107" s="47"/>
    </row>
    <row r="1108" spans="6:16" ht="15.75" customHeight="1" thickBot="1">
      <c r="F1108" s="45"/>
      <c r="G1108" s="54" t="s">
        <v>279</v>
      </c>
      <c r="H1108" s="66">
        <v>2100</v>
      </c>
      <c r="I1108" s="73"/>
      <c r="J1108" s="87"/>
      <c r="K1108" s="87"/>
      <c r="L1108" s="87"/>
      <c r="M1108" s="87"/>
      <c r="N1108" s="87"/>
      <c r="O1108" s="88"/>
      <c r="P1108" s="47"/>
    </row>
    <row r="1109" spans="6:16">
      <c r="F1109" s="74"/>
      <c r="G1109" s="75"/>
      <c r="H1109" s="75"/>
      <c r="I1109" s="75"/>
      <c r="J1109" s="75"/>
      <c r="K1109" s="75"/>
      <c r="L1109" s="75"/>
      <c r="M1109" s="75"/>
      <c r="N1109" s="75"/>
      <c r="O1109" s="75"/>
      <c r="P1109" s="76"/>
    </row>
    <row r="1110" spans="6:16" ht="15.75" customHeight="1" thickBot="1">
      <c r="F1110" s="40"/>
      <c r="G1110" s="41"/>
      <c r="H1110" s="41"/>
      <c r="I1110" s="41"/>
      <c r="J1110" s="41"/>
      <c r="K1110" s="41"/>
      <c r="L1110" s="41"/>
      <c r="M1110" s="41"/>
      <c r="N1110" s="41"/>
      <c r="O1110" s="41"/>
      <c r="P1110" s="42"/>
    </row>
    <row r="1111" spans="6:16" ht="15.75" customHeight="1" thickBot="1">
      <c r="F1111" s="45"/>
      <c r="G1111" s="36" t="s">
        <v>224</v>
      </c>
      <c r="H1111" s="46" t="s">
        <v>188</v>
      </c>
      <c r="P1111" s="47"/>
    </row>
    <row r="1112" spans="6:16">
      <c r="F1112" s="45"/>
      <c r="P1112" s="47"/>
    </row>
    <row r="1113" spans="6:16" ht="15.75" customHeight="1" thickBot="1">
      <c r="F1113" s="45"/>
      <c r="G1113" s="48" t="s">
        <v>231</v>
      </c>
      <c r="H1113" s="48"/>
      <c r="I1113" s="48"/>
      <c r="J1113" s="48"/>
      <c r="K1113" s="48"/>
      <c r="L1113" s="48"/>
      <c r="M1113" s="48"/>
      <c r="N1113" s="48"/>
      <c r="O1113" s="48"/>
      <c r="P1113" s="47"/>
    </row>
    <row r="1114" spans="6:16">
      <c r="F1114" s="45"/>
      <c r="G1114" s="50"/>
      <c r="H1114" s="51"/>
      <c r="I1114" s="52" t="s">
        <v>92</v>
      </c>
      <c r="J1114" s="52" t="s">
        <v>234</v>
      </c>
      <c r="K1114" s="52" t="s">
        <v>235</v>
      </c>
      <c r="L1114" s="52" t="s">
        <v>236</v>
      </c>
      <c r="M1114" s="52" t="s">
        <v>237</v>
      </c>
      <c r="N1114" s="52" t="s">
        <v>238</v>
      </c>
      <c r="O1114" s="53" t="s">
        <v>239</v>
      </c>
      <c r="P1114" s="47"/>
    </row>
    <row r="1115" spans="6:16">
      <c r="F1115" s="45"/>
      <c r="G1115" s="43" t="s">
        <v>243</v>
      </c>
      <c r="I1115">
        <v>2014</v>
      </c>
      <c r="J1115" s="29">
        <v>57.425805877478972</v>
      </c>
      <c r="K1115" s="29"/>
      <c r="L1115" s="60"/>
      <c r="M1115" s="29"/>
      <c r="N1115" s="29"/>
      <c r="O1115" s="44"/>
      <c r="P1115" s="47"/>
    </row>
    <row r="1116" spans="6:16">
      <c r="F1116" s="45"/>
      <c r="G1116" s="43" t="s">
        <v>243</v>
      </c>
      <c r="I1116">
        <v>2015</v>
      </c>
      <c r="J1116" s="29">
        <v>57.425805877478972</v>
      </c>
      <c r="K1116" s="29"/>
      <c r="L1116" s="60"/>
      <c r="M1116" s="29"/>
      <c r="N1116" s="29"/>
      <c r="O1116" s="44"/>
      <c r="P1116" s="47"/>
    </row>
    <row r="1117" spans="6:16">
      <c r="F1117" s="45"/>
      <c r="G1117" s="43" t="s">
        <v>252</v>
      </c>
      <c r="I1117">
        <v>2020</v>
      </c>
      <c r="J1117" s="26"/>
      <c r="K1117" s="26"/>
      <c r="L1117" s="26"/>
      <c r="M1117" s="26"/>
      <c r="N1117" s="26"/>
      <c r="O1117" s="57"/>
      <c r="P1117" s="47"/>
    </row>
    <row r="1118" spans="6:16">
      <c r="F1118" s="45"/>
      <c r="G1118" s="43" t="s">
        <v>252</v>
      </c>
      <c r="I1118">
        <v>2030</v>
      </c>
      <c r="J1118" s="26"/>
      <c r="K1118" s="26"/>
      <c r="L1118" s="26"/>
      <c r="M1118" s="26"/>
      <c r="N1118" s="26"/>
      <c r="O1118" s="57"/>
      <c r="P1118" s="47"/>
    </row>
    <row r="1119" spans="6:16">
      <c r="F1119" s="45"/>
      <c r="G1119" s="43" t="s">
        <v>252</v>
      </c>
      <c r="I1119">
        <v>2040</v>
      </c>
      <c r="J1119" s="26"/>
      <c r="K1119" s="26"/>
      <c r="L1119" s="26"/>
      <c r="M1119" s="26"/>
      <c r="N1119" s="26"/>
      <c r="O1119" s="57"/>
      <c r="P1119" s="47"/>
    </row>
    <row r="1120" spans="6:16">
      <c r="F1120" s="45"/>
      <c r="G1120" s="43" t="s">
        <v>252</v>
      </c>
      <c r="I1120">
        <v>2050</v>
      </c>
      <c r="J1120" s="26"/>
      <c r="K1120" s="26"/>
      <c r="L1120" s="26"/>
      <c r="M1120" s="26"/>
      <c r="N1120" s="26"/>
      <c r="O1120" s="57"/>
      <c r="P1120" s="47"/>
    </row>
    <row r="1121" spans="6:16">
      <c r="F1121" s="45"/>
      <c r="G1121" s="43" t="s">
        <v>252</v>
      </c>
      <c r="I1121">
        <v>2060</v>
      </c>
      <c r="J1121" s="26"/>
      <c r="K1121" s="26"/>
      <c r="L1121" s="26"/>
      <c r="M1121" s="26"/>
      <c r="N1121" s="26"/>
      <c r="O1121" s="57"/>
      <c r="P1121" s="47"/>
    </row>
    <row r="1122" spans="6:16" ht="15.75" customHeight="1" thickBot="1">
      <c r="F1122" s="45"/>
      <c r="G1122" s="54" t="s">
        <v>252</v>
      </c>
      <c r="H1122" s="66"/>
      <c r="I1122" s="66">
        <v>2100</v>
      </c>
      <c r="J1122" s="67"/>
      <c r="K1122" s="67"/>
      <c r="L1122" s="67"/>
      <c r="M1122" s="67"/>
      <c r="N1122" s="67"/>
      <c r="O1122" s="55"/>
      <c r="P1122" s="47"/>
    </row>
    <row r="1123" spans="6:16">
      <c r="F1123" s="45"/>
      <c r="P1123" s="47"/>
    </row>
    <row r="1124" spans="6:16" ht="15.75" customHeight="1" thickBot="1">
      <c r="F1124" s="45"/>
      <c r="G1124" s="70" t="s">
        <v>273</v>
      </c>
      <c r="H1124" s="70"/>
      <c r="I1124" s="70" t="s">
        <v>274</v>
      </c>
      <c r="J1124" s="71" t="s">
        <v>64</v>
      </c>
      <c r="K1124" s="71"/>
      <c r="L1124" s="70"/>
      <c r="M1124" s="70"/>
      <c r="N1124" s="70"/>
      <c r="O1124" s="70"/>
      <c r="P1124" s="47"/>
    </row>
    <row r="1125" spans="6:16">
      <c r="F1125" s="45"/>
      <c r="G1125" s="50"/>
      <c r="H1125" s="52" t="s">
        <v>92</v>
      </c>
      <c r="I1125" s="52" t="s">
        <v>277</v>
      </c>
      <c r="J1125" s="52" t="s">
        <v>234</v>
      </c>
      <c r="K1125" s="52" t="s">
        <v>235</v>
      </c>
      <c r="L1125" s="52" t="s">
        <v>236</v>
      </c>
      <c r="M1125" s="52" t="s">
        <v>278</v>
      </c>
      <c r="N1125" s="52" t="s">
        <v>238</v>
      </c>
      <c r="O1125" s="53" t="s">
        <v>239</v>
      </c>
      <c r="P1125" s="47"/>
    </row>
    <row r="1126" spans="6:16">
      <c r="F1126" s="45"/>
      <c r="G1126" s="43" t="s">
        <v>279</v>
      </c>
      <c r="H1126">
        <v>2020</v>
      </c>
      <c r="I1126" s="72"/>
      <c r="J1126" s="26"/>
      <c r="K1126" s="26"/>
      <c r="L1126" s="26"/>
      <c r="M1126" s="26"/>
      <c r="N1126" s="26"/>
      <c r="O1126" s="57"/>
      <c r="P1126" s="47"/>
    </row>
    <row r="1127" spans="6:16">
      <c r="F1127" s="45"/>
      <c r="G1127" s="43" t="s">
        <v>279</v>
      </c>
      <c r="H1127">
        <v>2030</v>
      </c>
      <c r="I1127" s="72"/>
      <c r="J1127" s="26"/>
      <c r="K1127" s="26"/>
      <c r="L1127" s="26"/>
      <c r="M1127" s="26"/>
      <c r="N1127" s="26"/>
      <c r="O1127" s="57"/>
      <c r="P1127" s="47"/>
    </row>
    <row r="1128" spans="6:16">
      <c r="F1128" s="45"/>
      <c r="G1128" s="43" t="s">
        <v>279</v>
      </c>
      <c r="H1128">
        <v>2040</v>
      </c>
      <c r="I1128" s="72"/>
      <c r="J1128" s="26"/>
      <c r="K1128" s="26"/>
      <c r="L1128" s="26"/>
      <c r="M1128" s="26"/>
      <c r="N1128" s="26"/>
      <c r="O1128" s="57"/>
      <c r="P1128" s="47"/>
    </row>
    <row r="1129" spans="6:16">
      <c r="F1129" s="45"/>
      <c r="G1129" s="43" t="s">
        <v>279</v>
      </c>
      <c r="H1129">
        <v>2050</v>
      </c>
      <c r="I1129" s="72"/>
      <c r="J1129" s="26"/>
      <c r="K1129" s="26"/>
      <c r="L1129" s="26"/>
      <c r="M1129" s="26"/>
      <c r="N1129" s="26"/>
      <c r="O1129" s="57"/>
      <c r="P1129" s="47"/>
    </row>
    <row r="1130" spans="6:16">
      <c r="F1130" s="45"/>
      <c r="G1130" s="43" t="s">
        <v>279</v>
      </c>
      <c r="H1130">
        <v>2060</v>
      </c>
      <c r="I1130" s="72">
        <v>0.4348153730218538</v>
      </c>
      <c r="J1130" s="29">
        <v>30</v>
      </c>
      <c r="K1130" s="29"/>
      <c r="L1130" s="29"/>
      <c r="M1130" s="29"/>
      <c r="N1130" s="29"/>
      <c r="O1130" s="44"/>
      <c r="P1130" s="47"/>
    </row>
    <row r="1131" spans="6:16" ht="15.75" customHeight="1" thickBot="1">
      <c r="F1131" s="45"/>
      <c r="G1131" s="54" t="s">
        <v>279</v>
      </c>
      <c r="H1131" s="66">
        <v>2100</v>
      </c>
      <c r="I1131" s="73"/>
      <c r="J1131" s="87"/>
      <c r="K1131" s="87"/>
      <c r="L1131" s="87"/>
      <c r="M1131" s="87"/>
      <c r="N1131" s="87"/>
      <c r="O1131" s="88"/>
      <c r="P1131" s="47"/>
    </row>
    <row r="1132" spans="6:16">
      <c r="F1132" s="45"/>
      <c r="P1132" s="47"/>
    </row>
    <row r="1133" spans="6:16" ht="15.75" customHeight="1" thickBot="1">
      <c r="F1133" s="45"/>
      <c r="G1133" s="70" t="s">
        <v>273</v>
      </c>
      <c r="H1133" s="70"/>
      <c r="I1133" s="70" t="s">
        <v>274</v>
      </c>
      <c r="J1133" s="71" t="s">
        <v>65</v>
      </c>
      <c r="K1133" s="71"/>
      <c r="L1133" s="70"/>
      <c r="M1133" s="70"/>
      <c r="N1133" s="70"/>
      <c r="O1133" s="70"/>
      <c r="P1133" s="47"/>
    </row>
    <row r="1134" spans="6:16">
      <c r="F1134" s="45"/>
      <c r="G1134" s="50"/>
      <c r="H1134" s="52" t="s">
        <v>92</v>
      </c>
      <c r="I1134" s="52" t="s">
        <v>277</v>
      </c>
      <c r="J1134" s="52" t="s">
        <v>234</v>
      </c>
      <c r="K1134" s="52" t="s">
        <v>235</v>
      </c>
      <c r="L1134" s="52" t="s">
        <v>236</v>
      </c>
      <c r="M1134" s="52" t="s">
        <v>278</v>
      </c>
      <c r="N1134" s="52" t="s">
        <v>238</v>
      </c>
      <c r="O1134" s="53" t="s">
        <v>239</v>
      </c>
      <c r="P1134" s="47"/>
    </row>
    <row r="1135" spans="6:16">
      <c r="F1135" s="45"/>
      <c r="G1135" s="43" t="s">
        <v>279</v>
      </c>
      <c r="H1135">
        <v>2020</v>
      </c>
      <c r="I1135" s="72"/>
      <c r="J1135" s="26"/>
      <c r="K1135" s="26"/>
      <c r="L1135" s="26"/>
      <c r="M1135" s="26"/>
      <c r="N1135" s="26"/>
      <c r="O1135" s="57"/>
      <c r="P1135" s="47"/>
    </row>
    <row r="1136" spans="6:16">
      <c r="F1136" s="45"/>
      <c r="G1136" s="43" t="s">
        <v>279</v>
      </c>
      <c r="H1136">
        <v>2030</v>
      </c>
      <c r="I1136" s="72"/>
      <c r="J1136" s="26"/>
      <c r="K1136" s="26"/>
      <c r="L1136" s="26"/>
      <c r="M1136" s="26"/>
      <c r="N1136" s="26"/>
      <c r="O1136" s="57"/>
      <c r="P1136" s="47"/>
    </row>
    <row r="1137" spans="6:16">
      <c r="F1137" s="45"/>
      <c r="G1137" s="43" t="s">
        <v>279</v>
      </c>
      <c r="H1137">
        <v>2040</v>
      </c>
      <c r="I1137" s="72"/>
      <c r="J1137" s="26"/>
      <c r="K1137" s="26"/>
      <c r="L1137" s="26"/>
      <c r="M1137" s="26"/>
      <c r="N1137" s="26"/>
      <c r="O1137" s="57"/>
      <c r="P1137" s="47"/>
    </row>
    <row r="1138" spans="6:16">
      <c r="F1138" s="45"/>
      <c r="G1138" s="43" t="s">
        <v>279</v>
      </c>
      <c r="H1138">
        <v>2050</v>
      </c>
      <c r="I1138" s="72"/>
      <c r="J1138" s="26"/>
      <c r="K1138" s="26"/>
      <c r="L1138" s="26"/>
      <c r="M1138" s="26"/>
      <c r="N1138" s="26"/>
      <c r="O1138" s="57"/>
      <c r="P1138" s="47"/>
    </row>
    <row r="1139" spans="6:16">
      <c r="F1139" s="45"/>
      <c r="G1139" s="43" t="s">
        <v>279</v>
      </c>
      <c r="H1139">
        <v>2060</v>
      </c>
      <c r="I1139" s="72">
        <v>0</v>
      </c>
      <c r="J1139" s="29">
        <v>57.43</v>
      </c>
      <c r="K1139" s="29"/>
      <c r="L1139" s="29"/>
      <c r="M1139" s="29"/>
      <c r="N1139" s="29"/>
      <c r="O1139" s="44"/>
      <c r="P1139" s="47"/>
    </row>
    <row r="1140" spans="6:16" ht="15.75" customHeight="1" thickBot="1">
      <c r="F1140" s="45"/>
      <c r="G1140" s="54" t="s">
        <v>279</v>
      </c>
      <c r="H1140" s="66">
        <v>2100</v>
      </c>
      <c r="I1140" s="73"/>
      <c r="J1140" s="87"/>
      <c r="K1140" s="87"/>
      <c r="L1140" s="87"/>
      <c r="M1140" s="87"/>
      <c r="N1140" s="87"/>
      <c r="O1140" s="88"/>
      <c r="P1140" s="47"/>
    </row>
    <row r="1141" spans="6:16">
      <c r="F1141" s="45"/>
      <c r="P1141" s="47"/>
    </row>
    <row r="1142" spans="6:16" ht="15.75" customHeight="1" thickBot="1">
      <c r="F1142" s="45"/>
      <c r="G1142" s="70" t="s">
        <v>273</v>
      </c>
      <c r="H1142" s="70"/>
      <c r="I1142" s="70" t="s">
        <v>274</v>
      </c>
      <c r="J1142" s="71" t="s">
        <v>66</v>
      </c>
      <c r="K1142" s="71"/>
      <c r="L1142" s="70"/>
      <c r="M1142" s="70"/>
      <c r="N1142" s="70"/>
      <c r="O1142" s="70"/>
      <c r="P1142" s="47"/>
    </row>
    <row r="1143" spans="6:16">
      <c r="F1143" s="45"/>
      <c r="G1143" s="50"/>
      <c r="H1143" s="52" t="s">
        <v>92</v>
      </c>
      <c r="I1143" s="52" t="s">
        <v>277</v>
      </c>
      <c r="J1143" s="52" t="s">
        <v>234</v>
      </c>
      <c r="K1143" s="52" t="s">
        <v>235</v>
      </c>
      <c r="L1143" s="52" t="s">
        <v>236</v>
      </c>
      <c r="M1143" s="52" t="s">
        <v>278</v>
      </c>
      <c r="N1143" s="52" t="s">
        <v>238</v>
      </c>
      <c r="O1143" s="53" t="s">
        <v>239</v>
      </c>
      <c r="P1143" s="47"/>
    </row>
    <row r="1144" spans="6:16">
      <c r="F1144" s="45"/>
      <c r="G1144" s="43" t="s">
        <v>279</v>
      </c>
      <c r="H1144">
        <v>2020</v>
      </c>
      <c r="I1144" s="72"/>
      <c r="J1144" s="26"/>
      <c r="K1144" s="26"/>
      <c r="L1144" s="26"/>
      <c r="M1144" s="26"/>
      <c r="N1144" s="26"/>
      <c r="O1144" s="57"/>
      <c r="P1144" s="47"/>
    </row>
    <row r="1145" spans="6:16">
      <c r="F1145" s="45"/>
      <c r="G1145" s="43" t="s">
        <v>279</v>
      </c>
      <c r="H1145">
        <v>2030</v>
      </c>
      <c r="I1145" s="72"/>
      <c r="J1145" s="26"/>
      <c r="K1145" s="26"/>
      <c r="L1145" s="26"/>
      <c r="M1145" s="26"/>
      <c r="N1145" s="26"/>
      <c r="O1145" s="57"/>
      <c r="P1145" s="47"/>
    </row>
    <row r="1146" spans="6:16">
      <c r="F1146" s="45"/>
      <c r="G1146" s="43" t="s">
        <v>279</v>
      </c>
      <c r="H1146">
        <v>2040</v>
      </c>
      <c r="I1146" s="72"/>
      <c r="J1146" s="26"/>
      <c r="K1146" s="26"/>
      <c r="L1146" s="26"/>
      <c r="M1146" s="26"/>
      <c r="N1146" s="26"/>
      <c r="O1146" s="57"/>
      <c r="P1146" s="47"/>
    </row>
    <row r="1147" spans="6:16">
      <c r="F1147" s="45"/>
      <c r="G1147" s="43" t="s">
        <v>279</v>
      </c>
      <c r="H1147">
        <v>2050</v>
      </c>
      <c r="I1147" s="72"/>
      <c r="J1147" s="26"/>
      <c r="K1147" s="26"/>
      <c r="L1147" s="26"/>
      <c r="M1147" s="26"/>
      <c r="N1147" s="26"/>
      <c r="O1147" s="57"/>
      <c r="P1147" s="47"/>
    </row>
    <row r="1148" spans="6:16">
      <c r="F1148" s="45"/>
      <c r="G1148" s="43" t="s">
        <v>279</v>
      </c>
      <c r="H1148">
        <v>2060</v>
      </c>
      <c r="I1148" s="72">
        <v>-0.19046721929163529</v>
      </c>
      <c r="J1148" s="29">
        <v>68.36</v>
      </c>
      <c r="K1148" s="29"/>
      <c r="L1148" s="29"/>
      <c r="M1148" s="29"/>
      <c r="N1148" s="29"/>
      <c r="O1148" s="44"/>
      <c r="P1148" s="47"/>
    </row>
    <row r="1149" spans="6:16" ht="15.75" customHeight="1" thickBot="1">
      <c r="F1149" s="45"/>
      <c r="G1149" s="54" t="s">
        <v>279</v>
      </c>
      <c r="H1149" s="66">
        <v>2100</v>
      </c>
      <c r="I1149" s="73"/>
      <c r="J1149" s="87"/>
      <c r="K1149" s="87"/>
      <c r="L1149" s="87"/>
      <c r="M1149" s="87"/>
      <c r="N1149" s="87"/>
      <c r="O1149" s="88"/>
      <c r="P1149" s="47"/>
    </row>
    <row r="1150" spans="6:16">
      <c r="F1150" s="74"/>
      <c r="G1150" s="75"/>
      <c r="H1150" s="75"/>
      <c r="I1150" s="75"/>
      <c r="J1150" s="75"/>
      <c r="K1150" s="75"/>
      <c r="L1150" s="75"/>
      <c r="M1150" s="75"/>
      <c r="N1150" s="75"/>
      <c r="O1150" s="75"/>
      <c r="P1150" s="76"/>
    </row>
    <row r="1151" spans="6:16" ht="15.75" customHeight="1" thickBot="1">
      <c r="F1151" s="40"/>
      <c r="G1151" s="41"/>
      <c r="H1151" s="41"/>
      <c r="I1151" s="41"/>
      <c r="J1151" s="41"/>
      <c r="K1151" s="41"/>
      <c r="L1151" s="41"/>
      <c r="M1151" s="41"/>
      <c r="N1151" s="41"/>
      <c r="O1151" s="41"/>
      <c r="P1151" s="42"/>
    </row>
    <row r="1152" spans="6:16" ht="15.75" customHeight="1" thickBot="1">
      <c r="F1152" s="45"/>
      <c r="G1152" s="36" t="s">
        <v>224</v>
      </c>
      <c r="H1152" s="46" t="s">
        <v>189</v>
      </c>
      <c r="P1152" s="47"/>
    </row>
    <row r="1153" spans="6:16">
      <c r="F1153" s="45"/>
      <c r="P1153" s="47"/>
    </row>
    <row r="1154" spans="6:16" ht="15.75" customHeight="1" thickBot="1">
      <c r="F1154" s="45"/>
      <c r="G1154" s="48" t="s">
        <v>231</v>
      </c>
      <c r="H1154" s="48"/>
      <c r="I1154" s="48"/>
      <c r="J1154" s="48"/>
      <c r="K1154" s="48"/>
      <c r="L1154" s="48"/>
      <c r="M1154" s="48"/>
      <c r="N1154" s="48"/>
      <c r="O1154" s="48"/>
      <c r="P1154" s="47"/>
    </row>
    <row r="1155" spans="6:16">
      <c r="F1155" s="45"/>
      <c r="G1155" s="50"/>
      <c r="H1155" s="51"/>
      <c r="I1155" s="52" t="s">
        <v>92</v>
      </c>
      <c r="J1155" s="52" t="s">
        <v>234</v>
      </c>
      <c r="K1155" s="52" t="s">
        <v>235</v>
      </c>
      <c r="L1155" s="52" t="s">
        <v>236</v>
      </c>
      <c r="M1155" s="52" t="s">
        <v>237</v>
      </c>
      <c r="N1155" s="52" t="s">
        <v>238</v>
      </c>
      <c r="O1155" s="53" t="s">
        <v>239</v>
      </c>
      <c r="P1155" s="47"/>
    </row>
    <row r="1156" spans="6:16">
      <c r="F1156" s="45"/>
      <c r="G1156" s="43" t="s">
        <v>243</v>
      </c>
      <c r="I1156">
        <v>2014</v>
      </c>
      <c r="J1156" s="29">
        <v>30.036018349664879</v>
      </c>
      <c r="K1156" s="29"/>
      <c r="L1156" s="60"/>
      <c r="M1156" s="29"/>
      <c r="N1156" s="29"/>
      <c r="O1156" s="44"/>
      <c r="P1156" s="47"/>
    </row>
    <row r="1157" spans="6:16">
      <c r="F1157" s="45"/>
      <c r="G1157" s="43" t="s">
        <v>243</v>
      </c>
      <c r="I1157">
        <v>2015</v>
      </c>
      <c r="J1157" s="29">
        <v>30.036018349664879</v>
      </c>
      <c r="K1157" s="29"/>
      <c r="L1157" s="60"/>
      <c r="M1157" s="29"/>
      <c r="N1157" s="29"/>
      <c r="O1157" s="44"/>
      <c r="P1157" s="47"/>
    </row>
    <row r="1158" spans="6:16">
      <c r="F1158" s="45"/>
      <c r="G1158" s="43" t="s">
        <v>252</v>
      </c>
      <c r="I1158">
        <v>2020</v>
      </c>
      <c r="J1158" s="26"/>
      <c r="K1158" s="26"/>
      <c r="L1158" s="26"/>
      <c r="M1158" s="26"/>
      <c r="N1158" s="26"/>
      <c r="O1158" s="57"/>
      <c r="P1158" s="47"/>
    </row>
    <row r="1159" spans="6:16">
      <c r="F1159" s="45"/>
      <c r="G1159" s="43" t="s">
        <v>252</v>
      </c>
      <c r="I1159">
        <v>2030</v>
      </c>
      <c r="J1159" s="26"/>
      <c r="K1159" s="26"/>
      <c r="L1159" s="26"/>
      <c r="M1159" s="26"/>
      <c r="N1159" s="26"/>
      <c r="O1159" s="57"/>
      <c r="P1159" s="47"/>
    </row>
    <row r="1160" spans="6:16">
      <c r="F1160" s="45"/>
      <c r="G1160" s="43" t="s">
        <v>252</v>
      </c>
      <c r="I1160">
        <v>2040</v>
      </c>
      <c r="J1160" s="26"/>
      <c r="K1160" s="26"/>
      <c r="L1160" s="26"/>
      <c r="M1160" s="26"/>
      <c r="N1160" s="26"/>
      <c r="O1160" s="57"/>
      <c r="P1160" s="47"/>
    </row>
    <row r="1161" spans="6:16">
      <c r="F1161" s="45"/>
      <c r="G1161" s="43" t="s">
        <v>252</v>
      </c>
      <c r="I1161">
        <v>2050</v>
      </c>
      <c r="J1161" s="26"/>
      <c r="K1161" s="26"/>
      <c r="L1161" s="26"/>
      <c r="M1161" s="26"/>
      <c r="N1161" s="26"/>
      <c r="O1161" s="57"/>
      <c r="P1161" s="47"/>
    </row>
    <row r="1162" spans="6:16">
      <c r="F1162" s="45"/>
      <c r="G1162" s="43" t="s">
        <v>252</v>
      </c>
      <c r="I1162">
        <v>2060</v>
      </c>
      <c r="J1162" s="26"/>
      <c r="K1162" s="26"/>
      <c r="L1162" s="26"/>
      <c r="M1162" s="26"/>
      <c r="N1162" s="26"/>
      <c r="O1162" s="57"/>
      <c r="P1162" s="47"/>
    </row>
    <row r="1163" spans="6:16" ht="15.75" customHeight="1" thickBot="1">
      <c r="F1163" s="45"/>
      <c r="G1163" s="54" t="s">
        <v>252</v>
      </c>
      <c r="H1163" s="66"/>
      <c r="I1163" s="66">
        <v>2100</v>
      </c>
      <c r="J1163" s="67"/>
      <c r="K1163" s="67"/>
      <c r="L1163" s="67"/>
      <c r="M1163" s="67"/>
      <c r="N1163" s="67"/>
      <c r="O1163" s="55"/>
      <c r="P1163" s="47"/>
    </row>
    <row r="1164" spans="6:16">
      <c r="F1164" s="45"/>
      <c r="P1164" s="47"/>
    </row>
    <row r="1165" spans="6:16" ht="15.75" customHeight="1" thickBot="1">
      <c r="F1165" s="45"/>
      <c r="G1165" s="70" t="s">
        <v>273</v>
      </c>
      <c r="H1165" s="70"/>
      <c r="I1165" s="70" t="s">
        <v>274</v>
      </c>
      <c r="J1165" s="71" t="s">
        <v>64</v>
      </c>
      <c r="K1165" s="71"/>
      <c r="L1165" s="70"/>
      <c r="M1165" s="70"/>
      <c r="N1165" s="70"/>
      <c r="O1165" s="70"/>
      <c r="P1165" s="47"/>
    </row>
    <row r="1166" spans="6:16">
      <c r="F1166" s="45"/>
      <c r="G1166" s="50"/>
      <c r="H1166" s="52" t="s">
        <v>92</v>
      </c>
      <c r="I1166" s="52" t="s">
        <v>277</v>
      </c>
      <c r="J1166" s="52" t="s">
        <v>234</v>
      </c>
      <c r="K1166" s="52" t="s">
        <v>235</v>
      </c>
      <c r="L1166" s="52" t="s">
        <v>236</v>
      </c>
      <c r="M1166" s="52" t="s">
        <v>278</v>
      </c>
      <c r="N1166" s="52" t="s">
        <v>238</v>
      </c>
      <c r="O1166" s="53" t="s">
        <v>239</v>
      </c>
      <c r="P1166" s="47"/>
    </row>
    <row r="1167" spans="6:16">
      <c r="F1167" s="45"/>
      <c r="G1167" s="43" t="s">
        <v>279</v>
      </c>
      <c r="H1167">
        <v>2020</v>
      </c>
      <c r="I1167" s="72"/>
      <c r="J1167" s="26"/>
      <c r="K1167" s="26"/>
      <c r="L1167" s="26"/>
      <c r="M1167" s="26"/>
      <c r="N1167" s="26"/>
      <c r="O1167" s="57"/>
      <c r="P1167" s="47"/>
    </row>
    <row r="1168" spans="6:16">
      <c r="F1168" s="45"/>
      <c r="G1168" s="43" t="s">
        <v>279</v>
      </c>
      <c r="H1168">
        <v>2030</v>
      </c>
      <c r="I1168" s="72"/>
      <c r="J1168" s="26"/>
      <c r="K1168" s="26"/>
      <c r="L1168" s="26"/>
      <c r="M1168" s="26"/>
      <c r="N1168" s="26"/>
      <c r="O1168" s="57"/>
      <c r="P1168" s="47"/>
    </row>
    <row r="1169" spans="6:16">
      <c r="F1169" s="45"/>
      <c r="G1169" s="43" t="s">
        <v>279</v>
      </c>
      <c r="H1169">
        <v>2040</v>
      </c>
      <c r="I1169" s="72"/>
      <c r="J1169" s="26"/>
      <c r="K1169" s="26"/>
      <c r="L1169" s="26"/>
      <c r="M1169" s="26"/>
      <c r="N1169" s="26"/>
      <c r="O1169" s="57"/>
      <c r="P1169" s="47"/>
    </row>
    <row r="1170" spans="6:16">
      <c r="F1170" s="45"/>
      <c r="G1170" s="43" t="s">
        <v>279</v>
      </c>
      <c r="H1170">
        <v>2050</v>
      </c>
      <c r="I1170" s="72"/>
      <c r="J1170" s="26"/>
      <c r="K1170" s="26"/>
      <c r="L1170" s="26"/>
      <c r="M1170" s="26"/>
      <c r="N1170" s="26"/>
      <c r="O1170" s="57"/>
      <c r="P1170" s="47"/>
    </row>
    <row r="1171" spans="6:16">
      <c r="F1171" s="45"/>
      <c r="G1171" s="43" t="s">
        <v>279</v>
      </c>
      <c r="H1171">
        <v>2060</v>
      </c>
      <c r="I1171" s="72">
        <v>-4.6389954656435237E-2</v>
      </c>
      <c r="J1171" s="29">
        <v>30</v>
      </c>
      <c r="K1171" s="29"/>
      <c r="L1171" s="29"/>
      <c r="M1171" s="29"/>
      <c r="N1171" s="29"/>
      <c r="O1171" s="44"/>
      <c r="P1171" s="47"/>
    </row>
    <row r="1172" spans="6:16" ht="15.75" customHeight="1" thickBot="1">
      <c r="F1172" s="45"/>
      <c r="G1172" s="54" t="s">
        <v>279</v>
      </c>
      <c r="H1172" s="66">
        <v>2100</v>
      </c>
      <c r="I1172" s="73"/>
      <c r="J1172" s="87"/>
      <c r="K1172" s="87"/>
      <c r="L1172" s="87"/>
      <c r="M1172" s="87"/>
      <c r="N1172" s="87"/>
      <c r="O1172" s="88"/>
      <c r="P1172" s="47"/>
    </row>
    <row r="1173" spans="6:16">
      <c r="F1173" s="45"/>
      <c r="P1173" s="47"/>
    </row>
    <row r="1174" spans="6:16" ht="15.75" customHeight="1" thickBot="1">
      <c r="F1174" s="45"/>
      <c r="G1174" s="70" t="s">
        <v>273</v>
      </c>
      <c r="H1174" s="70"/>
      <c r="I1174" s="70" t="s">
        <v>274</v>
      </c>
      <c r="J1174" s="71" t="s">
        <v>65</v>
      </c>
      <c r="K1174" s="71"/>
      <c r="L1174" s="70"/>
      <c r="M1174" s="70"/>
      <c r="N1174" s="70"/>
      <c r="O1174" s="70"/>
      <c r="P1174" s="47"/>
    </row>
    <row r="1175" spans="6:16">
      <c r="F1175" s="45"/>
      <c r="G1175" s="50"/>
      <c r="H1175" s="52" t="s">
        <v>92</v>
      </c>
      <c r="I1175" s="52" t="s">
        <v>277</v>
      </c>
      <c r="J1175" s="52" t="s">
        <v>234</v>
      </c>
      <c r="K1175" s="52" t="s">
        <v>235</v>
      </c>
      <c r="L1175" s="52" t="s">
        <v>236</v>
      </c>
      <c r="M1175" s="52" t="s">
        <v>278</v>
      </c>
      <c r="N1175" s="52" t="s">
        <v>238</v>
      </c>
      <c r="O1175" s="53" t="s">
        <v>239</v>
      </c>
      <c r="P1175" s="47"/>
    </row>
    <row r="1176" spans="6:16">
      <c r="F1176" s="45"/>
      <c r="G1176" s="43" t="s">
        <v>279</v>
      </c>
      <c r="H1176">
        <v>2020</v>
      </c>
      <c r="I1176" s="72"/>
      <c r="J1176" s="26"/>
      <c r="K1176" s="26"/>
      <c r="L1176" s="26"/>
      <c r="M1176" s="26"/>
      <c r="N1176" s="26"/>
      <c r="O1176" s="57"/>
      <c r="P1176" s="47"/>
    </row>
    <row r="1177" spans="6:16">
      <c r="F1177" s="45"/>
      <c r="G1177" s="43" t="s">
        <v>279</v>
      </c>
      <c r="H1177">
        <v>2030</v>
      </c>
      <c r="I1177" s="72"/>
      <c r="J1177" s="26"/>
      <c r="K1177" s="26"/>
      <c r="L1177" s="26"/>
      <c r="M1177" s="26"/>
      <c r="N1177" s="26"/>
      <c r="O1177" s="57"/>
      <c r="P1177" s="47"/>
    </row>
    <row r="1178" spans="6:16">
      <c r="F1178" s="45"/>
      <c r="G1178" s="43" t="s">
        <v>279</v>
      </c>
      <c r="H1178">
        <v>2040</v>
      </c>
      <c r="I1178" s="72"/>
      <c r="J1178" s="26"/>
      <c r="K1178" s="26"/>
      <c r="L1178" s="26"/>
      <c r="M1178" s="26"/>
      <c r="N1178" s="26"/>
      <c r="O1178" s="57"/>
      <c r="P1178" s="47"/>
    </row>
    <row r="1179" spans="6:16">
      <c r="F1179" s="45"/>
      <c r="G1179" s="43" t="s">
        <v>279</v>
      </c>
      <c r="H1179">
        <v>2050</v>
      </c>
      <c r="I1179" s="72"/>
      <c r="J1179" s="26"/>
      <c r="K1179" s="26"/>
      <c r="L1179" s="26"/>
      <c r="M1179" s="26"/>
      <c r="N1179" s="26"/>
      <c r="O1179" s="57"/>
      <c r="P1179" s="47"/>
    </row>
    <row r="1180" spans="6:16">
      <c r="F1180" s="45"/>
      <c r="G1180" s="43" t="s">
        <v>279</v>
      </c>
      <c r="H1180">
        <v>2060</v>
      </c>
      <c r="I1180" s="72">
        <v>-0.32542727589815129</v>
      </c>
      <c r="J1180" s="29">
        <v>38</v>
      </c>
      <c r="K1180" s="29"/>
      <c r="L1180" s="29"/>
      <c r="M1180" s="29"/>
      <c r="N1180" s="29"/>
      <c r="O1180" s="44"/>
      <c r="P1180" s="47"/>
    </row>
    <row r="1181" spans="6:16" ht="15.75" customHeight="1" thickBot="1">
      <c r="F1181" s="45"/>
      <c r="G1181" s="54" t="s">
        <v>279</v>
      </c>
      <c r="H1181" s="66">
        <v>2100</v>
      </c>
      <c r="I1181" s="73"/>
      <c r="J1181" s="87"/>
      <c r="K1181" s="87"/>
      <c r="L1181" s="87"/>
      <c r="M1181" s="87"/>
      <c r="N1181" s="87"/>
      <c r="O1181" s="88"/>
      <c r="P1181" s="47"/>
    </row>
    <row r="1182" spans="6:16">
      <c r="F1182" s="45"/>
      <c r="P1182" s="47"/>
    </row>
    <row r="1183" spans="6:16" ht="15.75" customHeight="1" thickBot="1">
      <c r="F1183" s="45"/>
      <c r="G1183" s="70" t="s">
        <v>273</v>
      </c>
      <c r="H1183" s="70"/>
      <c r="I1183" s="70" t="s">
        <v>274</v>
      </c>
      <c r="J1183" s="71" t="s">
        <v>66</v>
      </c>
      <c r="K1183" s="71"/>
      <c r="L1183" s="70"/>
      <c r="M1183" s="70"/>
      <c r="N1183" s="70"/>
      <c r="O1183" s="70"/>
      <c r="P1183" s="47"/>
    </row>
    <row r="1184" spans="6:16">
      <c r="F1184" s="45"/>
      <c r="G1184" s="50"/>
      <c r="H1184" s="52" t="s">
        <v>92</v>
      </c>
      <c r="I1184" s="52" t="s">
        <v>277</v>
      </c>
      <c r="J1184" s="52" t="s">
        <v>234</v>
      </c>
      <c r="K1184" s="52" t="s">
        <v>235</v>
      </c>
      <c r="L1184" s="52" t="s">
        <v>236</v>
      </c>
      <c r="M1184" s="52" t="s">
        <v>278</v>
      </c>
      <c r="N1184" s="52" t="s">
        <v>238</v>
      </c>
      <c r="O1184" s="53" t="s">
        <v>239</v>
      </c>
      <c r="P1184" s="47"/>
    </row>
    <row r="1185" spans="6:16">
      <c r="F1185" s="45"/>
      <c r="G1185" s="43" t="s">
        <v>279</v>
      </c>
      <c r="H1185">
        <v>2020</v>
      </c>
      <c r="I1185" s="72"/>
      <c r="J1185" s="26"/>
      <c r="K1185" s="26"/>
      <c r="L1185" s="26"/>
      <c r="M1185" s="26"/>
      <c r="N1185" s="26"/>
      <c r="O1185" s="57"/>
      <c r="P1185" s="47"/>
    </row>
    <row r="1186" spans="6:16">
      <c r="F1186" s="45"/>
      <c r="G1186" s="43" t="s">
        <v>279</v>
      </c>
      <c r="H1186">
        <v>2030</v>
      </c>
      <c r="I1186" s="72"/>
      <c r="J1186" s="26"/>
      <c r="K1186" s="26"/>
      <c r="L1186" s="26"/>
      <c r="M1186" s="26"/>
      <c r="N1186" s="26"/>
      <c r="O1186" s="57"/>
      <c r="P1186" s="47"/>
    </row>
    <row r="1187" spans="6:16">
      <c r="F1187" s="45"/>
      <c r="G1187" s="43" t="s">
        <v>279</v>
      </c>
      <c r="H1187">
        <v>2040</v>
      </c>
      <c r="I1187" s="72"/>
      <c r="J1187" s="26"/>
      <c r="K1187" s="26"/>
      <c r="L1187" s="26"/>
      <c r="M1187" s="26"/>
      <c r="N1187" s="26"/>
      <c r="O1187" s="57"/>
      <c r="P1187" s="47"/>
    </row>
    <row r="1188" spans="6:16">
      <c r="F1188" s="45"/>
      <c r="G1188" s="43" t="s">
        <v>279</v>
      </c>
      <c r="H1188">
        <v>2050</v>
      </c>
      <c r="I1188" s="72"/>
      <c r="J1188" s="26"/>
      <c r="K1188" s="26"/>
      <c r="L1188" s="26"/>
      <c r="M1188" s="26"/>
      <c r="N1188" s="26"/>
      <c r="O1188" s="57"/>
      <c r="P1188" s="47"/>
    </row>
    <row r="1189" spans="6:16">
      <c r="F1189" s="45"/>
      <c r="G1189" s="43" t="s">
        <v>279</v>
      </c>
      <c r="H1189">
        <v>2060</v>
      </c>
      <c r="I1189" s="72">
        <v>-0.56958493198465288</v>
      </c>
      <c r="J1189" s="29">
        <v>45</v>
      </c>
      <c r="K1189" s="29"/>
      <c r="L1189" s="29"/>
      <c r="M1189" s="29"/>
      <c r="N1189" s="29"/>
      <c r="O1189" s="44"/>
      <c r="P1189" s="47"/>
    </row>
    <row r="1190" spans="6:16" ht="15.75" customHeight="1" thickBot="1">
      <c r="F1190" s="45"/>
      <c r="G1190" s="54" t="s">
        <v>279</v>
      </c>
      <c r="H1190" s="66">
        <v>2100</v>
      </c>
      <c r="I1190" s="73"/>
      <c r="J1190" s="87"/>
      <c r="K1190" s="87"/>
      <c r="L1190" s="87"/>
      <c r="M1190" s="87"/>
      <c r="N1190" s="87"/>
      <c r="O1190" s="88"/>
      <c r="P1190" s="47"/>
    </row>
    <row r="1191" spans="6:16">
      <c r="F1191" s="74"/>
      <c r="G1191" s="75"/>
      <c r="H1191" s="75"/>
      <c r="I1191" s="75"/>
      <c r="J1191" s="75"/>
      <c r="K1191" s="75"/>
      <c r="L1191" s="75"/>
      <c r="M1191" s="75"/>
      <c r="N1191" s="75"/>
      <c r="O1191" s="75"/>
      <c r="P1191" s="76"/>
    </row>
    <row r="1192" spans="6:16" ht="15.75" customHeight="1" thickBot="1">
      <c r="F1192" s="40"/>
      <c r="G1192" s="41"/>
      <c r="H1192" s="41"/>
      <c r="I1192" s="41"/>
      <c r="J1192" s="41"/>
      <c r="K1192" s="41"/>
      <c r="L1192" s="41"/>
      <c r="M1192" s="41"/>
      <c r="N1192" s="41"/>
      <c r="O1192" s="41"/>
      <c r="P1192" s="42"/>
    </row>
    <row r="1193" spans="6:16" ht="15.75" customHeight="1" thickBot="1">
      <c r="F1193" s="45"/>
      <c r="G1193" s="36" t="s">
        <v>224</v>
      </c>
      <c r="H1193" s="46" t="s">
        <v>190</v>
      </c>
      <c r="P1193" s="47"/>
    </row>
    <row r="1194" spans="6:16">
      <c r="F1194" s="45"/>
      <c r="P1194" s="47"/>
    </row>
    <row r="1195" spans="6:16" ht="15.75" customHeight="1" thickBot="1">
      <c r="F1195" s="45"/>
      <c r="G1195" s="48" t="s">
        <v>231</v>
      </c>
      <c r="H1195" s="48"/>
      <c r="I1195" s="48"/>
      <c r="J1195" s="48"/>
      <c r="K1195" s="48"/>
      <c r="L1195" s="48"/>
      <c r="M1195" s="48"/>
      <c r="N1195" s="48"/>
      <c r="O1195" s="48"/>
      <c r="P1195" s="47"/>
    </row>
    <row r="1196" spans="6:16">
      <c r="F1196" s="45"/>
      <c r="G1196" s="50"/>
      <c r="H1196" s="51"/>
      <c r="I1196" s="52" t="s">
        <v>92</v>
      </c>
      <c r="J1196" s="52" t="s">
        <v>234</v>
      </c>
      <c r="K1196" s="52" t="s">
        <v>235</v>
      </c>
      <c r="L1196" s="52" t="s">
        <v>236</v>
      </c>
      <c r="M1196" s="52" t="s">
        <v>237</v>
      </c>
      <c r="N1196" s="52" t="s">
        <v>238</v>
      </c>
      <c r="O1196" s="53" t="s">
        <v>239</v>
      </c>
      <c r="P1196" s="47"/>
    </row>
    <row r="1197" spans="6:16">
      <c r="F1197" s="45"/>
      <c r="G1197" s="43" t="s">
        <v>243</v>
      </c>
      <c r="I1197">
        <v>2014</v>
      </c>
      <c r="J1197" s="29">
        <v>51.837984983116101</v>
      </c>
      <c r="K1197" s="29"/>
      <c r="L1197" s="60"/>
      <c r="M1197" s="29"/>
      <c r="N1197" s="29"/>
      <c r="O1197" s="44"/>
      <c r="P1197" s="47"/>
    </row>
    <row r="1198" spans="6:16">
      <c r="F1198" s="45"/>
      <c r="G1198" s="43" t="s">
        <v>243</v>
      </c>
      <c r="I1198">
        <v>2015</v>
      </c>
      <c r="J1198" s="29">
        <v>51.837984983116101</v>
      </c>
      <c r="K1198" s="29"/>
      <c r="L1198" s="60"/>
      <c r="M1198" s="29"/>
      <c r="N1198" s="29"/>
      <c r="O1198" s="44"/>
      <c r="P1198" s="47"/>
    </row>
    <row r="1199" spans="6:16">
      <c r="F1199" s="45"/>
      <c r="G1199" s="43" t="s">
        <v>252</v>
      </c>
      <c r="I1199">
        <v>2020</v>
      </c>
      <c r="J1199" s="26"/>
      <c r="K1199" s="26"/>
      <c r="L1199" s="26"/>
      <c r="M1199" s="26"/>
      <c r="N1199" s="26"/>
      <c r="O1199" s="57"/>
      <c r="P1199" s="47"/>
    </row>
    <row r="1200" spans="6:16">
      <c r="F1200" s="45"/>
      <c r="G1200" s="43" t="s">
        <v>252</v>
      </c>
      <c r="I1200">
        <v>2030</v>
      </c>
      <c r="J1200" s="26"/>
      <c r="K1200" s="26"/>
      <c r="L1200" s="26"/>
      <c r="M1200" s="26"/>
      <c r="N1200" s="26"/>
      <c r="O1200" s="57"/>
      <c r="P1200" s="47"/>
    </row>
    <row r="1201" spans="6:16">
      <c r="F1201" s="45"/>
      <c r="G1201" s="43" t="s">
        <v>252</v>
      </c>
      <c r="I1201">
        <v>2040</v>
      </c>
      <c r="J1201" s="26"/>
      <c r="K1201" s="26"/>
      <c r="L1201" s="26"/>
      <c r="M1201" s="26"/>
      <c r="N1201" s="26"/>
      <c r="O1201" s="57"/>
      <c r="P1201" s="47"/>
    </row>
    <row r="1202" spans="6:16">
      <c r="F1202" s="45"/>
      <c r="G1202" s="43" t="s">
        <v>252</v>
      </c>
      <c r="I1202">
        <v>2050</v>
      </c>
      <c r="J1202" s="26"/>
      <c r="K1202" s="26"/>
      <c r="L1202" s="26"/>
      <c r="M1202" s="26"/>
      <c r="N1202" s="26"/>
      <c r="O1202" s="57"/>
      <c r="P1202" s="47"/>
    </row>
    <row r="1203" spans="6:16">
      <c r="F1203" s="45"/>
      <c r="G1203" s="43" t="s">
        <v>252</v>
      </c>
      <c r="I1203">
        <v>2060</v>
      </c>
      <c r="J1203" s="26"/>
      <c r="K1203" s="26"/>
      <c r="L1203" s="26"/>
      <c r="M1203" s="26"/>
      <c r="N1203" s="26"/>
      <c r="O1203" s="57"/>
      <c r="P1203" s="47"/>
    </row>
    <row r="1204" spans="6:16" ht="15.75" customHeight="1" thickBot="1">
      <c r="F1204" s="45"/>
      <c r="G1204" s="54" t="s">
        <v>252</v>
      </c>
      <c r="H1204" s="66"/>
      <c r="I1204" s="66">
        <v>2100</v>
      </c>
      <c r="J1204" s="67"/>
      <c r="K1204" s="67"/>
      <c r="L1204" s="67"/>
      <c r="M1204" s="67"/>
      <c r="N1204" s="67"/>
      <c r="O1204" s="55"/>
      <c r="P1204" s="47"/>
    </row>
    <row r="1205" spans="6:16">
      <c r="F1205" s="45"/>
      <c r="P1205" s="47"/>
    </row>
    <row r="1206" spans="6:16" ht="15.75" customHeight="1" thickBot="1">
      <c r="F1206" s="45"/>
      <c r="G1206" s="70" t="s">
        <v>273</v>
      </c>
      <c r="H1206" s="70"/>
      <c r="I1206" s="70" t="s">
        <v>274</v>
      </c>
      <c r="J1206" s="71" t="s">
        <v>64</v>
      </c>
      <c r="K1206" s="71"/>
      <c r="L1206" s="70"/>
      <c r="M1206" s="70"/>
      <c r="N1206" s="70"/>
      <c r="O1206" s="70"/>
      <c r="P1206" s="47"/>
    </row>
    <row r="1207" spans="6:16">
      <c r="F1207" s="45"/>
      <c r="G1207" s="50"/>
      <c r="H1207" s="52" t="s">
        <v>92</v>
      </c>
      <c r="I1207" s="52" t="s">
        <v>277</v>
      </c>
      <c r="J1207" s="52" t="s">
        <v>234</v>
      </c>
      <c r="K1207" s="52" t="s">
        <v>235</v>
      </c>
      <c r="L1207" s="52" t="s">
        <v>236</v>
      </c>
      <c r="M1207" s="52" t="s">
        <v>278</v>
      </c>
      <c r="N1207" s="52" t="s">
        <v>238</v>
      </c>
      <c r="O1207" s="53" t="s">
        <v>239</v>
      </c>
      <c r="P1207" s="47"/>
    </row>
    <row r="1208" spans="6:16">
      <c r="F1208" s="45"/>
      <c r="G1208" s="43" t="s">
        <v>279</v>
      </c>
      <c r="H1208">
        <v>2020</v>
      </c>
      <c r="I1208" s="72"/>
      <c r="J1208" s="26"/>
      <c r="K1208" s="26"/>
      <c r="L1208" s="26"/>
      <c r="M1208" s="26"/>
      <c r="N1208" s="26"/>
      <c r="O1208" s="57"/>
      <c r="P1208" s="47"/>
    </row>
    <row r="1209" spans="6:16">
      <c r="F1209" s="45"/>
      <c r="G1209" s="43" t="s">
        <v>279</v>
      </c>
      <c r="H1209">
        <v>2030</v>
      </c>
      <c r="I1209" s="72"/>
      <c r="J1209" s="26"/>
      <c r="K1209" s="26"/>
      <c r="L1209" s="26"/>
      <c r="M1209" s="26"/>
      <c r="N1209" s="26"/>
      <c r="O1209" s="57"/>
      <c r="P1209" s="47"/>
    </row>
    <row r="1210" spans="6:16">
      <c r="F1210" s="45"/>
      <c r="G1210" s="43" t="s">
        <v>279</v>
      </c>
      <c r="H1210">
        <v>2040</v>
      </c>
      <c r="I1210" s="72"/>
      <c r="J1210" s="26"/>
      <c r="K1210" s="26"/>
      <c r="L1210" s="26"/>
      <c r="M1210" s="26"/>
      <c r="N1210" s="26"/>
      <c r="O1210" s="57"/>
      <c r="P1210" s="47"/>
    </row>
    <row r="1211" spans="6:16">
      <c r="F1211" s="45"/>
      <c r="G1211" s="43" t="s">
        <v>279</v>
      </c>
      <c r="H1211">
        <v>2050</v>
      </c>
      <c r="I1211" s="72"/>
      <c r="J1211" s="26"/>
      <c r="K1211" s="26"/>
      <c r="L1211" s="26"/>
      <c r="M1211" s="26"/>
      <c r="N1211" s="26"/>
      <c r="O1211" s="57"/>
      <c r="P1211" s="47"/>
    </row>
    <row r="1212" spans="6:16">
      <c r="F1212" s="45"/>
      <c r="G1212" s="43" t="s">
        <v>279</v>
      </c>
      <c r="H1212">
        <v>2060</v>
      </c>
      <c r="I1212" s="72">
        <v>0.33862433862433861</v>
      </c>
      <c r="J1212" s="29">
        <v>30</v>
      </c>
      <c r="K1212" s="29"/>
      <c r="L1212" s="29"/>
      <c r="M1212" s="29"/>
      <c r="N1212" s="29"/>
      <c r="O1212" s="44"/>
      <c r="P1212" s="47"/>
    </row>
    <row r="1213" spans="6:16" ht="15.75" customHeight="1" thickBot="1">
      <c r="F1213" s="45"/>
      <c r="G1213" s="54" t="s">
        <v>279</v>
      </c>
      <c r="H1213" s="66">
        <v>2100</v>
      </c>
      <c r="I1213" s="73"/>
      <c r="J1213" s="87"/>
      <c r="K1213" s="87"/>
      <c r="L1213" s="87"/>
      <c r="M1213" s="87"/>
      <c r="N1213" s="87"/>
      <c r="O1213" s="88"/>
      <c r="P1213" s="47"/>
    </row>
    <row r="1214" spans="6:16">
      <c r="F1214" s="45"/>
      <c r="P1214" s="47"/>
    </row>
    <row r="1215" spans="6:16" ht="15.75" customHeight="1" thickBot="1">
      <c r="F1215" s="45"/>
      <c r="G1215" s="70" t="s">
        <v>273</v>
      </c>
      <c r="H1215" s="70"/>
      <c r="I1215" s="70" t="s">
        <v>274</v>
      </c>
      <c r="J1215" s="71" t="s">
        <v>65</v>
      </c>
      <c r="K1215" s="71"/>
      <c r="L1215" s="70"/>
      <c r="M1215" s="70"/>
      <c r="N1215" s="70"/>
      <c r="O1215" s="70"/>
      <c r="P1215" s="47"/>
    </row>
    <row r="1216" spans="6:16">
      <c r="F1216" s="45"/>
      <c r="G1216" s="50"/>
      <c r="H1216" s="52" t="s">
        <v>92</v>
      </c>
      <c r="I1216" s="52" t="s">
        <v>277</v>
      </c>
      <c r="J1216" s="52" t="s">
        <v>234</v>
      </c>
      <c r="K1216" s="52" t="s">
        <v>235</v>
      </c>
      <c r="L1216" s="52" t="s">
        <v>236</v>
      </c>
      <c r="M1216" s="52" t="s">
        <v>278</v>
      </c>
      <c r="N1216" s="52" t="s">
        <v>238</v>
      </c>
      <c r="O1216" s="53" t="s">
        <v>239</v>
      </c>
      <c r="P1216" s="47"/>
    </row>
    <row r="1217" spans="6:16">
      <c r="F1217" s="45"/>
      <c r="G1217" s="43" t="s">
        <v>279</v>
      </c>
      <c r="H1217">
        <v>2020</v>
      </c>
      <c r="I1217" s="72"/>
      <c r="J1217" s="26"/>
      <c r="K1217" s="26"/>
      <c r="L1217" s="26"/>
      <c r="M1217" s="26"/>
      <c r="N1217" s="26"/>
      <c r="O1217" s="57"/>
      <c r="P1217" s="47"/>
    </row>
    <row r="1218" spans="6:16">
      <c r="F1218" s="45"/>
      <c r="G1218" s="43" t="s">
        <v>279</v>
      </c>
      <c r="H1218">
        <v>2030</v>
      </c>
      <c r="I1218" s="72"/>
      <c r="J1218" s="26"/>
      <c r="K1218" s="26"/>
      <c r="L1218" s="26"/>
      <c r="M1218" s="26"/>
      <c r="N1218" s="26"/>
      <c r="O1218" s="57"/>
      <c r="P1218" s="47"/>
    </row>
    <row r="1219" spans="6:16">
      <c r="F1219" s="45"/>
      <c r="G1219" s="43" t="s">
        <v>279</v>
      </c>
      <c r="H1219">
        <v>2040</v>
      </c>
      <c r="I1219" s="72"/>
      <c r="J1219" s="26"/>
      <c r="K1219" s="26"/>
      <c r="L1219" s="26"/>
      <c r="M1219" s="26"/>
      <c r="N1219" s="26"/>
      <c r="O1219" s="57"/>
      <c r="P1219" s="47"/>
    </row>
    <row r="1220" spans="6:16">
      <c r="F1220" s="45"/>
      <c r="G1220" s="43" t="s">
        <v>279</v>
      </c>
      <c r="H1220">
        <v>2050</v>
      </c>
      <c r="I1220" s="72"/>
      <c r="J1220" s="26"/>
      <c r="K1220" s="26"/>
      <c r="L1220" s="26"/>
      <c r="M1220" s="26"/>
      <c r="N1220" s="26"/>
      <c r="O1220" s="57"/>
      <c r="P1220" s="47"/>
    </row>
    <row r="1221" spans="6:16">
      <c r="F1221" s="45"/>
      <c r="G1221" s="43" t="s">
        <v>279</v>
      </c>
      <c r="H1221">
        <v>2060</v>
      </c>
      <c r="I1221" s="72">
        <v>0</v>
      </c>
      <c r="J1221" s="29">
        <v>51.84</v>
      </c>
      <c r="K1221" s="29"/>
      <c r="L1221" s="29"/>
      <c r="M1221" s="29"/>
      <c r="N1221" s="29"/>
      <c r="O1221" s="44"/>
      <c r="P1221" s="47"/>
    </row>
    <row r="1222" spans="6:16" ht="15.75" customHeight="1" thickBot="1">
      <c r="F1222" s="45"/>
      <c r="G1222" s="54" t="s">
        <v>279</v>
      </c>
      <c r="H1222" s="66">
        <v>2100</v>
      </c>
      <c r="I1222" s="73"/>
      <c r="J1222" s="87"/>
      <c r="K1222" s="87"/>
      <c r="L1222" s="87"/>
      <c r="M1222" s="87"/>
      <c r="N1222" s="87"/>
      <c r="O1222" s="88"/>
      <c r="P1222" s="47"/>
    </row>
    <row r="1223" spans="6:16">
      <c r="F1223" s="45"/>
      <c r="P1223" s="47"/>
    </row>
    <row r="1224" spans="6:16" ht="15.75" customHeight="1" thickBot="1">
      <c r="F1224" s="45"/>
      <c r="G1224" s="70" t="s">
        <v>273</v>
      </c>
      <c r="H1224" s="70"/>
      <c r="I1224" s="70" t="s">
        <v>274</v>
      </c>
      <c r="J1224" s="71" t="s">
        <v>66</v>
      </c>
      <c r="K1224" s="71"/>
      <c r="L1224" s="70"/>
      <c r="M1224" s="70"/>
      <c r="N1224" s="70"/>
      <c r="O1224" s="70"/>
      <c r="P1224" s="47"/>
    </row>
    <row r="1225" spans="6:16">
      <c r="F1225" s="45"/>
      <c r="G1225" s="50"/>
      <c r="H1225" s="52" t="s">
        <v>92</v>
      </c>
      <c r="I1225" s="52" t="s">
        <v>277</v>
      </c>
      <c r="J1225" s="52" t="s">
        <v>234</v>
      </c>
      <c r="K1225" s="52" t="s">
        <v>235</v>
      </c>
      <c r="L1225" s="52" t="s">
        <v>236</v>
      </c>
      <c r="M1225" s="52" t="s">
        <v>278</v>
      </c>
      <c r="N1225" s="52" t="s">
        <v>238</v>
      </c>
      <c r="O1225" s="53" t="s">
        <v>239</v>
      </c>
      <c r="P1225" s="47"/>
    </row>
    <row r="1226" spans="6:16">
      <c r="F1226" s="45"/>
      <c r="G1226" s="43" t="s">
        <v>279</v>
      </c>
      <c r="H1226">
        <v>2020</v>
      </c>
      <c r="I1226" s="72"/>
      <c r="J1226" s="26"/>
      <c r="K1226" s="26"/>
      <c r="L1226" s="26"/>
      <c r="M1226" s="26"/>
      <c r="N1226" s="26"/>
      <c r="O1226" s="57"/>
      <c r="P1226" s="47"/>
    </row>
    <row r="1227" spans="6:16">
      <c r="F1227" s="45"/>
      <c r="G1227" s="43" t="s">
        <v>279</v>
      </c>
      <c r="H1227">
        <v>2030</v>
      </c>
      <c r="I1227" s="72"/>
      <c r="J1227" s="26"/>
      <c r="K1227" s="26"/>
      <c r="L1227" s="26"/>
      <c r="M1227" s="26"/>
      <c r="N1227" s="26"/>
      <c r="O1227" s="57"/>
      <c r="P1227" s="47"/>
    </row>
    <row r="1228" spans="6:16">
      <c r="F1228" s="45"/>
      <c r="G1228" s="43" t="s">
        <v>279</v>
      </c>
      <c r="H1228">
        <v>2040</v>
      </c>
      <c r="I1228" s="72"/>
      <c r="J1228" s="26"/>
      <c r="K1228" s="26"/>
      <c r="L1228" s="26"/>
      <c r="M1228" s="26"/>
      <c r="N1228" s="26"/>
      <c r="O1228" s="57"/>
      <c r="P1228" s="47"/>
    </row>
    <row r="1229" spans="6:16">
      <c r="F1229" s="45"/>
      <c r="G1229" s="43" t="s">
        <v>279</v>
      </c>
      <c r="H1229">
        <v>2050</v>
      </c>
      <c r="I1229" s="72"/>
      <c r="J1229" s="26"/>
      <c r="K1229" s="26"/>
      <c r="L1229" s="26"/>
      <c r="M1229" s="26"/>
      <c r="N1229" s="26"/>
      <c r="O1229" s="57"/>
      <c r="P1229" s="47"/>
    </row>
    <row r="1230" spans="6:16">
      <c r="F1230" s="45"/>
      <c r="G1230" s="43" t="s">
        <v>279</v>
      </c>
      <c r="H1230">
        <v>2060</v>
      </c>
      <c r="I1230" s="72">
        <v>-0.19047619047619049</v>
      </c>
      <c r="J1230" s="29">
        <v>61.71</v>
      </c>
      <c r="K1230" s="29"/>
      <c r="L1230" s="29"/>
      <c r="M1230" s="29"/>
      <c r="N1230" s="29"/>
      <c r="O1230" s="44"/>
      <c r="P1230" s="47"/>
    </row>
    <row r="1231" spans="6:16" ht="15.75" customHeight="1" thickBot="1">
      <c r="F1231" s="45"/>
      <c r="G1231" s="54" t="s">
        <v>279</v>
      </c>
      <c r="H1231" s="66">
        <v>2100</v>
      </c>
      <c r="I1231" s="73"/>
      <c r="J1231" s="87"/>
      <c r="K1231" s="87"/>
      <c r="L1231" s="87"/>
      <c r="M1231" s="87"/>
      <c r="N1231" s="87"/>
      <c r="O1231" s="88"/>
      <c r="P1231" s="47"/>
    </row>
    <row r="1232" spans="6:16">
      <c r="F1232" s="74"/>
      <c r="G1232" s="75"/>
      <c r="H1232" s="75"/>
      <c r="I1232" s="75"/>
      <c r="J1232" s="75"/>
      <c r="K1232" s="75"/>
      <c r="L1232" s="75"/>
      <c r="M1232" s="75"/>
      <c r="N1232" s="75"/>
      <c r="O1232" s="75"/>
      <c r="P1232" s="76"/>
    </row>
    <row r="1233" spans="6:16" ht="15.75" customHeight="1" thickBot="1">
      <c r="F1233" s="40"/>
      <c r="G1233" s="41"/>
      <c r="H1233" s="41"/>
      <c r="I1233" s="41"/>
      <c r="J1233" s="41"/>
      <c r="K1233" s="41"/>
      <c r="L1233" s="41"/>
      <c r="M1233" s="41"/>
      <c r="N1233" s="41"/>
      <c r="O1233" s="41"/>
      <c r="P1233" s="42"/>
    </row>
    <row r="1234" spans="6:16" ht="15.75" customHeight="1" thickBot="1">
      <c r="F1234" s="45"/>
      <c r="G1234" s="36" t="s">
        <v>224</v>
      </c>
      <c r="H1234" s="46" t="s">
        <v>191</v>
      </c>
      <c r="P1234" s="47"/>
    </row>
    <row r="1235" spans="6:16">
      <c r="F1235" s="45"/>
      <c r="P1235" s="47"/>
    </row>
    <row r="1236" spans="6:16" ht="15.75" customHeight="1" thickBot="1">
      <c r="F1236" s="45"/>
      <c r="G1236" s="48" t="s">
        <v>231</v>
      </c>
      <c r="H1236" s="48"/>
      <c r="I1236" s="48"/>
      <c r="J1236" s="48"/>
      <c r="K1236" s="48"/>
      <c r="L1236" s="48"/>
      <c r="M1236" s="48"/>
      <c r="N1236" s="48"/>
      <c r="O1236" s="48"/>
      <c r="P1236" s="47"/>
    </row>
    <row r="1237" spans="6:16">
      <c r="F1237" s="45"/>
      <c r="G1237" s="50"/>
      <c r="H1237" s="51"/>
      <c r="I1237" s="52" t="s">
        <v>92</v>
      </c>
      <c r="J1237" s="52" t="s">
        <v>234</v>
      </c>
      <c r="K1237" s="52" t="s">
        <v>235</v>
      </c>
      <c r="L1237" s="52" t="s">
        <v>236</v>
      </c>
      <c r="M1237" s="52" t="s">
        <v>237</v>
      </c>
      <c r="N1237" s="52" t="s">
        <v>238</v>
      </c>
      <c r="O1237" s="53" t="s">
        <v>239</v>
      </c>
      <c r="P1237" s="47"/>
    </row>
    <row r="1238" spans="6:16">
      <c r="F1238" s="45"/>
      <c r="G1238" s="43" t="s">
        <v>243</v>
      </c>
      <c r="I1238">
        <v>2014</v>
      </c>
      <c r="J1238" s="29">
        <v>31.862741532350299</v>
      </c>
      <c r="K1238" s="29"/>
      <c r="L1238" s="60"/>
      <c r="M1238" s="29"/>
      <c r="N1238" s="29"/>
      <c r="O1238" s="44"/>
      <c r="P1238" s="47"/>
    </row>
    <row r="1239" spans="6:16">
      <c r="F1239" s="45"/>
      <c r="G1239" s="43" t="s">
        <v>243</v>
      </c>
      <c r="I1239">
        <v>2015</v>
      </c>
      <c r="J1239" s="29">
        <v>31.862741532350299</v>
      </c>
      <c r="K1239" s="29"/>
      <c r="L1239" s="60"/>
      <c r="M1239" s="29"/>
      <c r="N1239" s="29"/>
      <c r="O1239" s="44"/>
      <c r="P1239" s="47"/>
    </row>
    <row r="1240" spans="6:16">
      <c r="F1240" s="45"/>
      <c r="G1240" s="43" t="s">
        <v>252</v>
      </c>
      <c r="I1240">
        <v>2020</v>
      </c>
      <c r="J1240" s="26"/>
      <c r="K1240" s="26"/>
      <c r="L1240" s="26"/>
      <c r="M1240" s="26"/>
      <c r="N1240" s="26"/>
      <c r="O1240" s="57"/>
      <c r="P1240" s="47"/>
    </row>
    <row r="1241" spans="6:16">
      <c r="F1241" s="45"/>
      <c r="G1241" s="43" t="s">
        <v>252</v>
      </c>
      <c r="I1241">
        <v>2030</v>
      </c>
      <c r="J1241" s="26"/>
      <c r="K1241" s="26"/>
      <c r="L1241" s="26"/>
      <c r="M1241" s="26"/>
      <c r="N1241" s="26"/>
      <c r="O1241" s="57"/>
      <c r="P1241" s="47"/>
    </row>
    <row r="1242" spans="6:16">
      <c r="F1242" s="45"/>
      <c r="G1242" s="43" t="s">
        <v>252</v>
      </c>
      <c r="I1242">
        <v>2040</v>
      </c>
      <c r="J1242" s="26"/>
      <c r="K1242" s="26"/>
      <c r="L1242" s="26"/>
      <c r="M1242" s="26"/>
      <c r="N1242" s="26"/>
      <c r="O1242" s="57"/>
      <c r="P1242" s="47"/>
    </row>
    <row r="1243" spans="6:16">
      <c r="F1243" s="45"/>
      <c r="G1243" s="43" t="s">
        <v>252</v>
      </c>
      <c r="I1243">
        <v>2050</v>
      </c>
      <c r="J1243" s="26"/>
      <c r="K1243" s="26"/>
      <c r="L1243" s="26"/>
      <c r="M1243" s="26"/>
      <c r="N1243" s="26"/>
      <c r="O1243" s="57"/>
      <c r="P1243" s="47"/>
    </row>
    <row r="1244" spans="6:16">
      <c r="F1244" s="45"/>
      <c r="G1244" s="43" t="s">
        <v>252</v>
      </c>
      <c r="I1244">
        <v>2060</v>
      </c>
      <c r="J1244" s="26"/>
      <c r="K1244" s="26"/>
      <c r="L1244" s="26"/>
      <c r="M1244" s="26"/>
      <c r="N1244" s="26"/>
      <c r="O1244" s="57"/>
      <c r="P1244" s="47"/>
    </row>
    <row r="1245" spans="6:16" ht="15.75" customHeight="1" thickBot="1">
      <c r="F1245" s="45"/>
      <c r="G1245" s="54" t="s">
        <v>252</v>
      </c>
      <c r="H1245" s="66"/>
      <c r="I1245" s="66">
        <v>2100</v>
      </c>
      <c r="J1245" s="67"/>
      <c r="K1245" s="67"/>
      <c r="L1245" s="67"/>
      <c r="M1245" s="67"/>
      <c r="N1245" s="67"/>
      <c r="O1245" s="55"/>
      <c r="P1245" s="47"/>
    </row>
    <row r="1246" spans="6:16">
      <c r="F1246" s="45"/>
      <c r="P1246" s="47"/>
    </row>
    <row r="1247" spans="6:16" ht="15.75" customHeight="1" thickBot="1">
      <c r="F1247" s="45"/>
      <c r="G1247" s="70" t="s">
        <v>273</v>
      </c>
      <c r="H1247" s="70"/>
      <c r="I1247" s="70" t="s">
        <v>274</v>
      </c>
      <c r="J1247" s="71" t="s">
        <v>64</v>
      </c>
      <c r="K1247" s="71"/>
      <c r="L1247" s="70"/>
      <c r="M1247" s="70"/>
      <c r="N1247" s="70"/>
      <c r="O1247" s="70"/>
      <c r="P1247" s="47"/>
    </row>
    <row r="1248" spans="6:16">
      <c r="F1248" s="45"/>
      <c r="G1248" s="50"/>
      <c r="H1248" s="52" t="s">
        <v>92</v>
      </c>
      <c r="I1248" s="52" t="s">
        <v>277</v>
      </c>
      <c r="J1248" s="52" t="s">
        <v>234</v>
      </c>
      <c r="K1248" s="52" t="s">
        <v>235</v>
      </c>
      <c r="L1248" s="52" t="s">
        <v>236</v>
      </c>
      <c r="M1248" s="52" t="s">
        <v>278</v>
      </c>
      <c r="N1248" s="52" t="s">
        <v>238</v>
      </c>
      <c r="O1248" s="53" t="s">
        <v>239</v>
      </c>
      <c r="P1248" s="47"/>
    </row>
    <row r="1249" spans="6:16">
      <c r="F1249" s="45"/>
      <c r="G1249" s="43" t="s">
        <v>279</v>
      </c>
      <c r="H1249">
        <v>2020</v>
      </c>
      <c r="I1249" s="72"/>
      <c r="J1249" s="26"/>
      <c r="K1249" s="26"/>
      <c r="L1249" s="26"/>
      <c r="M1249" s="26"/>
      <c r="N1249" s="26"/>
      <c r="O1249" s="57"/>
      <c r="P1249" s="47"/>
    </row>
    <row r="1250" spans="6:16">
      <c r="F1250" s="45"/>
      <c r="G1250" s="43" t="s">
        <v>279</v>
      </c>
      <c r="H1250">
        <v>2030</v>
      </c>
      <c r="I1250" s="72"/>
      <c r="J1250" s="26"/>
      <c r="K1250" s="26"/>
      <c r="L1250" s="26"/>
      <c r="M1250" s="26"/>
      <c r="N1250" s="26"/>
      <c r="O1250" s="57"/>
      <c r="P1250" s="47"/>
    </row>
    <row r="1251" spans="6:16">
      <c r="F1251" s="45"/>
      <c r="G1251" s="43" t="s">
        <v>279</v>
      </c>
      <c r="H1251">
        <v>2040</v>
      </c>
      <c r="I1251" s="72"/>
      <c r="J1251" s="26"/>
      <c r="K1251" s="26"/>
      <c r="L1251" s="26"/>
      <c r="M1251" s="26"/>
      <c r="N1251" s="26"/>
      <c r="O1251" s="57"/>
      <c r="P1251" s="47"/>
    </row>
    <row r="1252" spans="6:16">
      <c r="F1252" s="45"/>
      <c r="G1252" s="43" t="s">
        <v>279</v>
      </c>
      <c r="H1252">
        <v>2050</v>
      </c>
      <c r="I1252" s="72"/>
      <c r="J1252" s="26"/>
      <c r="K1252" s="26"/>
      <c r="L1252" s="26"/>
      <c r="M1252" s="26"/>
      <c r="N1252" s="26"/>
      <c r="O1252" s="57"/>
      <c r="P1252" s="47"/>
    </row>
    <row r="1253" spans="6:16">
      <c r="F1253" s="45"/>
      <c r="G1253" s="43" t="s">
        <v>279</v>
      </c>
      <c r="H1253">
        <v>2060</v>
      </c>
      <c r="I1253" s="72">
        <v>4.1227229146692211E-2</v>
      </c>
      <c r="J1253" s="29">
        <v>30</v>
      </c>
      <c r="K1253" s="29"/>
      <c r="L1253" s="29"/>
      <c r="M1253" s="29"/>
      <c r="N1253" s="29"/>
      <c r="O1253" s="44"/>
      <c r="P1253" s="47"/>
    </row>
    <row r="1254" spans="6:16" ht="15.75" customHeight="1" thickBot="1">
      <c r="F1254" s="45"/>
      <c r="G1254" s="54" t="s">
        <v>279</v>
      </c>
      <c r="H1254" s="66">
        <v>2100</v>
      </c>
      <c r="I1254" s="73"/>
      <c r="J1254" s="87"/>
      <c r="K1254" s="87"/>
      <c r="L1254" s="87"/>
      <c r="M1254" s="87"/>
      <c r="N1254" s="87"/>
      <c r="O1254" s="88"/>
      <c r="P1254" s="47"/>
    </row>
    <row r="1255" spans="6:16">
      <c r="F1255" s="45"/>
      <c r="P1255" s="47"/>
    </row>
    <row r="1256" spans="6:16" ht="15.75" customHeight="1" thickBot="1">
      <c r="F1256" s="45"/>
      <c r="G1256" s="70" t="s">
        <v>273</v>
      </c>
      <c r="H1256" s="70"/>
      <c r="I1256" s="70" t="s">
        <v>274</v>
      </c>
      <c r="J1256" s="71" t="s">
        <v>65</v>
      </c>
      <c r="K1256" s="71"/>
      <c r="L1256" s="70"/>
      <c r="M1256" s="70"/>
      <c r="N1256" s="70"/>
      <c r="O1256" s="70"/>
      <c r="P1256" s="47"/>
    </row>
    <row r="1257" spans="6:16">
      <c r="F1257" s="45"/>
      <c r="G1257" s="50"/>
      <c r="H1257" s="52" t="s">
        <v>92</v>
      </c>
      <c r="I1257" s="52" t="s">
        <v>277</v>
      </c>
      <c r="J1257" s="52" t="s">
        <v>234</v>
      </c>
      <c r="K1257" s="52" t="s">
        <v>235</v>
      </c>
      <c r="L1257" s="52" t="s">
        <v>236</v>
      </c>
      <c r="M1257" s="52" t="s">
        <v>278</v>
      </c>
      <c r="N1257" s="52" t="s">
        <v>238</v>
      </c>
      <c r="O1257" s="53" t="s">
        <v>239</v>
      </c>
      <c r="P1257" s="47"/>
    </row>
    <row r="1258" spans="6:16">
      <c r="F1258" s="45"/>
      <c r="G1258" s="43" t="s">
        <v>279</v>
      </c>
      <c r="H1258">
        <v>2020</v>
      </c>
      <c r="I1258" s="72"/>
      <c r="J1258" s="26"/>
      <c r="K1258" s="26"/>
      <c r="L1258" s="26"/>
      <c r="M1258" s="26"/>
      <c r="N1258" s="26"/>
      <c r="O1258" s="57"/>
      <c r="P1258" s="47"/>
    </row>
    <row r="1259" spans="6:16">
      <c r="F1259" s="45"/>
      <c r="G1259" s="43" t="s">
        <v>279</v>
      </c>
      <c r="H1259">
        <v>2030</v>
      </c>
      <c r="I1259" s="72"/>
      <c r="J1259" s="26"/>
      <c r="K1259" s="26"/>
      <c r="L1259" s="26"/>
      <c r="M1259" s="26"/>
      <c r="N1259" s="26"/>
      <c r="O1259" s="57"/>
      <c r="P1259" s="47"/>
    </row>
    <row r="1260" spans="6:16">
      <c r="F1260" s="45"/>
      <c r="G1260" s="43" t="s">
        <v>279</v>
      </c>
      <c r="H1260">
        <v>2040</v>
      </c>
      <c r="I1260" s="72"/>
      <c r="J1260" s="26"/>
      <c r="K1260" s="26"/>
      <c r="L1260" s="26"/>
      <c r="M1260" s="26"/>
      <c r="N1260" s="26"/>
      <c r="O1260" s="57"/>
      <c r="P1260" s="47"/>
    </row>
    <row r="1261" spans="6:16">
      <c r="F1261" s="45"/>
      <c r="G1261" s="43" t="s">
        <v>279</v>
      </c>
      <c r="H1261">
        <v>2050</v>
      </c>
      <c r="I1261" s="72"/>
      <c r="J1261" s="26"/>
      <c r="K1261" s="26"/>
      <c r="L1261" s="26"/>
      <c r="M1261" s="26"/>
      <c r="N1261" s="26"/>
      <c r="O1261" s="57"/>
      <c r="P1261" s="47"/>
    </row>
    <row r="1262" spans="6:16">
      <c r="F1262" s="45"/>
      <c r="G1262" s="43" t="s">
        <v>279</v>
      </c>
      <c r="H1262">
        <v>2060</v>
      </c>
      <c r="I1262" s="72">
        <v>-0.21444550974752319</v>
      </c>
      <c r="J1262" s="29">
        <v>38</v>
      </c>
      <c r="K1262" s="29"/>
      <c r="L1262" s="29"/>
      <c r="M1262" s="29"/>
      <c r="N1262" s="29"/>
      <c r="O1262" s="44"/>
      <c r="P1262" s="47"/>
    </row>
    <row r="1263" spans="6:16" ht="15.75" customHeight="1" thickBot="1">
      <c r="F1263" s="45"/>
      <c r="G1263" s="54" t="s">
        <v>279</v>
      </c>
      <c r="H1263" s="66">
        <v>2100</v>
      </c>
      <c r="I1263" s="73"/>
      <c r="J1263" s="87"/>
      <c r="K1263" s="87"/>
      <c r="L1263" s="87"/>
      <c r="M1263" s="87"/>
      <c r="N1263" s="87"/>
      <c r="O1263" s="88"/>
      <c r="P1263" s="47"/>
    </row>
    <row r="1264" spans="6:16">
      <c r="F1264" s="45"/>
      <c r="P1264" s="47"/>
    </row>
    <row r="1265" spans="6:16" ht="15.75" customHeight="1" thickBot="1">
      <c r="F1265" s="45"/>
      <c r="G1265" s="70" t="s">
        <v>273</v>
      </c>
      <c r="H1265" s="70"/>
      <c r="I1265" s="70" t="s">
        <v>274</v>
      </c>
      <c r="J1265" s="71" t="s">
        <v>66</v>
      </c>
      <c r="K1265" s="71"/>
      <c r="L1265" s="70"/>
      <c r="M1265" s="70"/>
      <c r="N1265" s="70"/>
      <c r="O1265" s="70"/>
      <c r="P1265" s="47"/>
    </row>
    <row r="1266" spans="6:16">
      <c r="F1266" s="45"/>
      <c r="G1266" s="50"/>
      <c r="H1266" s="52" t="s">
        <v>92</v>
      </c>
      <c r="I1266" s="52" t="s">
        <v>277</v>
      </c>
      <c r="J1266" s="52" t="s">
        <v>234</v>
      </c>
      <c r="K1266" s="52" t="s">
        <v>235</v>
      </c>
      <c r="L1266" s="52" t="s">
        <v>236</v>
      </c>
      <c r="M1266" s="52" t="s">
        <v>278</v>
      </c>
      <c r="N1266" s="52" t="s">
        <v>238</v>
      </c>
      <c r="O1266" s="53" t="s">
        <v>239</v>
      </c>
      <c r="P1266" s="47"/>
    </row>
    <row r="1267" spans="6:16">
      <c r="F1267" s="45"/>
      <c r="G1267" s="43" t="s">
        <v>279</v>
      </c>
      <c r="H1267">
        <v>2020</v>
      </c>
      <c r="I1267" s="72"/>
      <c r="J1267" s="26"/>
      <c r="K1267" s="26"/>
      <c r="L1267" s="26"/>
      <c r="M1267" s="26"/>
      <c r="N1267" s="26"/>
      <c r="O1267" s="57"/>
      <c r="P1267" s="47"/>
    </row>
    <row r="1268" spans="6:16">
      <c r="F1268" s="45"/>
      <c r="G1268" s="43" t="s">
        <v>279</v>
      </c>
      <c r="H1268">
        <v>2030</v>
      </c>
      <c r="I1268" s="72"/>
      <c r="J1268" s="26"/>
      <c r="K1268" s="26"/>
      <c r="L1268" s="26"/>
      <c r="M1268" s="26"/>
      <c r="N1268" s="26"/>
      <c r="O1268" s="57"/>
      <c r="P1268" s="47"/>
    </row>
    <row r="1269" spans="6:16">
      <c r="F1269" s="45"/>
      <c r="G1269" s="43" t="s">
        <v>279</v>
      </c>
      <c r="H1269">
        <v>2040</v>
      </c>
      <c r="I1269" s="72"/>
      <c r="J1269" s="26"/>
      <c r="K1269" s="26"/>
      <c r="L1269" s="26"/>
      <c r="M1269" s="26"/>
      <c r="N1269" s="26"/>
      <c r="O1269" s="57"/>
      <c r="P1269" s="47"/>
    </row>
    <row r="1270" spans="6:16">
      <c r="F1270" s="45"/>
      <c r="G1270" s="43" t="s">
        <v>279</v>
      </c>
      <c r="H1270">
        <v>2050</v>
      </c>
      <c r="I1270" s="72"/>
      <c r="J1270" s="26"/>
      <c r="K1270" s="26"/>
      <c r="L1270" s="26"/>
      <c r="M1270" s="26"/>
      <c r="N1270" s="26"/>
      <c r="O1270" s="57"/>
      <c r="P1270" s="47"/>
    </row>
    <row r="1271" spans="6:16">
      <c r="F1271" s="45"/>
      <c r="G1271" s="43" t="s">
        <v>279</v>
      </c>
      <c r="H1271">
        <v>2060</v>
      </c>
      <c r="I1271" s="72">
        <v>-0.43815915627996171</v>
      </c>
      <c r="J1271" s="29">
        <v>45</v>
      </c>
      <c r="K1271" s="29"/>
      <c r="L1271" s="29"/>
      <c r="M1271" s="29"/>
      <c r="N1271" s="29"/>
      <c r="O1271" s="44"/>
      <c r="P1271" s="47"/>
    </row>
    <row r="1272" spans="6:16" ht="15.75" customHeight="1" thickBot="1">
      <c r="F1272" s="45"/>
      <c r="G1272" s="54" t="s">
        <v>279</v>
      </c>
      <c r="H1272" s="66">
        <v>2100</v>
      </c>
      <c r="I1272" s="73"/>
      <c r="J1272" s="87"/>
      <c r="K1272" s="87"/>
      <c r="L1272" s="87"/>
      <c r="M1272" s="87"/>
      <c r="N1272" s="87"/>
      <c r="O1272" s="88"/>
      <c r="P1272" s="47"/>
    </row>
    <row r="1273" spans="6:16">
      <c r="F1273" s="74"/>
      <c r="G1273" s="75"/>
      <c r="H1273" s="75"/>
      <c r="I1273" s="75"/>
      <c r="J1273" s="75"/>
      <c r="K1273" s="75"/>
      <c r="L1273" s="75"/>
      <c r="M1273" s="75"/>
      <c r="N1273" s="75"/>
      <c r="O1273" s="75"/>
      <c r="P1273" s="76"/>
    </row>
    <row r="1274" spans="6:16" ht="15.75" customHeight="1" thickBot="1">
      <c r="F1274" s="40"/>
      <c r="G1274" s="41"/>
      <c r="H1274" s="41"/>
      <c r="I1274" s="41"/>
      <c r="J1274" s="41"/>
      <c r="K1274" s="41"/>
      <c r="L1274" s="41"/>
      <c r="M1274" s="41"/>
      <c r="N1274" s="41"/>
      <c r="O1274" s="41"/>
      <c r="P1274" s="42"/>
    </row>
    <row r="1275" spans="6:16" ht="15.75" customHeight="1" thickBot="1">
      <c r="F1275" s="45"/>
      <c r="G1275" s="36" t="s">
        <v>224</v>
      </c>
      <c r="H1275" s="46" t="s">
        <v>192</v>
      </c>
      <c r="P1275" s="47"/>
    </row>
    <row r="1276" spans="6:16">
      <c r="F1276" s="45"/>
      <c r="P1276" s="47"/>
    </row>
    <row r="1277" spans="6:16" ht="15.75" customHeight="1" thickBot="1">
      <c r="F1277" s="45"/>
      <c r="G1277" s="48" t="s">
        <v>231</v>
      </c>
      <c r="H1277" s="48"/>
      <c r="I1277" s="48"/>
      <c r="J1277" s="48"/>
      <c r="K1277" s="48"/>
      <c r="L1277" s="48"/>
      <c r="M1277" s="48"/>
      <c r="N1277" s="48"/>
      <c r="O1277" s="48"/>
      <c r="P1277" s="47"/>
    </row>
    <row r="1278" spans="6:16">
      <c r="F1278" s="45"/>
      <c r="G1278" s="50"/>
      <c r="H1278" s="51"/>
      <c r="I1278" s="52" t="s">
        <v>92</v>
      </c>
      <c r="J1278" s="52" t="s">
        <v>234</v>
      </c>
      <c r="K1278" s="52" t="s">
        <v>235</v>
      </c>
      <c r="L1278" s="52" t="s">
        <v>236</v>
      </c>
      <c r="M1278" s="52" t="s">
        <v>237</v>
      </c>
      <c r="N1278" s="52" t="s">
        <v>238</v>
      </c>
      <c r="O1278" s="53" t="s">
        <v>239</v>
      </c>
      <c r="P1278" s="47"/>
    </row>
    <row r="1279" spans="6:16">
      <c r="F1279" s="45"/>
      <c r="G1279" s="43" t="s">
        <v>243</v>
      </c>
      <c r="I1279">
        <v>2014</v>
      </c>
      <c r="J1279" s="29">
        <v>31.448125793873281</v>
      </c>
      <c r="K1279" s="29"/>
      <c r="L1279" s="60"/>
      <c r="M1279" s="29"/>
      <c r="N1279" s="29"/>
      <c r="O1279" s="44"/>
      <c r="P1279" s="47"/>
    </row>
    <row r="1280" spans="6:16">
      <c r="F1280" s="45"/>
      <c r="G1280" s="43" t="s">
        <v>243</v>
      </c>
      <c r="I1280">
        <v>2015</v>
      </c>
      <c r="J1280" s="29">
        <v>31.448125793873281</v>
      </c>
      <c r="K1280" s="29"/>
      <c r="L1280" s="60"/>
      <c r="M1280" s="29"/>
      <c r="N1280" s="29"/>
      <c r="O1280" s="44"/>
      <c r="P1280" s="47"/>
    </row>
    <row r="1281" spans="6:16">
      <c r="F1281" s="45"/>
      <c r="G1281" s="43" t="s">
        <v>252</v>
      </c>
      <c r="I1281">
        <v>2020</v>
      </c>
      <c r="J1281" s="26"/>
      <c r="K1281" s="26"/>
      <c r="L1281" s="26"/>
      <c r="M1281" s="26"/>
      <c r="N1281" s="26"/>
      <c r="O1281" s="57"/>
      <c r="P1281" s="47"/>
    </row>
    <row r="1282" spans="6:16">
      <c r="F1282" s="45"/>
      <c r="G1282" s="43" t="s">
        <v>252</v>
      </c>
      <c r="I1282">
        <v>2030</v>
      </c>
      <c r="J1282" s="26"/>
      <c r="K1282" s="26"/>
      <c r="L1282" s="26"/>
      <c r="M1282" s="26"/>
      <c r="N1282" s="26"/>
      <c r="O1282" s="57"/>
      <c r="P1282" s="47"/>
    </row>
    <row r="1283" spans="6:16">
      <c r="F1283" s="45"/>
      <c r="G1283" s="43" t="s">
        <v>252</v>
      </c>
      <c r="I1283">
        <v>2040</v>
      </c>
      <c r="J1283" s="26"/>
      <c r="K1283" s="26"/>
      <c r="L1283" s="26"/>
      <c r="M1283" s="26"/>
      <c r="N1283" s="26"/>
      <c r="O1283" s="57"/>
      <c r="P1283" s="47"/>
    </row>
    <row r="1284" spans="6:16">
      <c r="F1284" s="45"/>
      <c r="G1284" s="43" t="s">
        <v>252</v>
      </c>
      <c r="I1284">
        <v>2050</v>
      </c>
      <c r="J1284" s="26"/>
      <c r="K1284" s="26"/>
      <c r="L1284" s="26"/>
      <c r="M1284" s="26"/>
      <c r="N1284" s="26"/>
      <c r="O1284" s="57"/>
      <c r="P1284" s="47"/>
    </row>
    <row r="1285" spans="6:16">
      <c r="F1285" s="45"/>
      <c r="G1285" s="43" t="s">
        <v>252</v>
      </c>
      <c r="I1285">
        <v>2060</v>
      </c>
      <c r="J1285" s="26"/>
      <c r="K1285" s="26"/>
      <c r="L1285" s="26"/>
      <c r="M1285" s="26"/>
      <c r="N1285" s="26"/>
      <c r="O1285" s="57"/>
      <c r="P1285" s="47"/>
    </row>
    <row r="1286" spans="6:16" ht="15.75" customHeight="1" thickBot="1">
      <c r="F1286" s="45"/>
      <c r="G1286" s="54" t="s">
        <v>252</v>
      </c>
      <c r="H1286" s="66"/>
      <c r="I1286" s="66">
        <v>2100</v>
      </c>
      <c r="J1286" s="67"/>
      <c r="K1286" s="67"/>
      <c r="L1286" s="67"/>
      <c r="M1286" s="67"/>
      <c r="N1286" s="67"/>
      <c r="O1286" s="55"/>
      <c r="P1286" s="47"/>
    </row>
    <row r="1287" spans="6:16">
      <c r="F1287" s="45"/>
      <c r="P1287" s="47"/>
    </row>
    <row r="1288" spans="6:16" ht="15.75" customHeight="1" thickBot="1">
      <c r="F1288" s="45"/>
      <c r="G1288" s="70" t="s">
        <v>273</v>
      </c>
      <c r="H1288" s="70"/>
      <c r="I1288" s="70" t="s">
        <v>274</v>
      </c>
      <c r="J1288" s="71" t="s">
        <v>64</v>
      </c>
      <c r="K1288" s="71"/>
      <c r="L1288" s="70"/>
      <c r="M1288" s="70"/>
      <c r="N1288" s="70"/>
      <c r="O1288" s="70"/>
      <c r="P1288" s="47"/>
    </row>
    <row r="1289" spans="6:16">
      <c r="F1289" s="45"/>
      <c r="G1289" s="50"/>
      <c r="H1289" s="52" t="s">
        <v>92</v>
      </c>
      <c r="I1289" s="52" t="s">
        <v>277</v>
      </c>
      <c r="J1289" s="52" t="s">
        <v>234</v>
      </c>
      <c r="K1289" s="52" t="s">
        <v>235</v>
      </c>
      <c r="L1289" s="52" t="s">
        <v>236</v>
      </c>
      <c r="M1289" s="52" t="s">
        <v>278</v>
      </c>
      <c r="N1289" s="52" t="s">
        <v>238</v>
      </c>
      <c r="O1289" s="53" t="s">
        <v>239</v>
      </c>
      <c r="P1289" s="47"/>
    </row>
    <row r="1290" spans="6:16">
      <c r="F1290" s="45"/>
      <c r="G1290" s="43" t="s">
        <v>279</v>
      </c>
      <c r="H1290">
        <v>2020</v>
      </c>
      <c r="I1290" s="72"/>
      <c r="J1290" s="26"/>
      <c r="K1290" s="26"/>
      <c r="L1290" s="26"/>
      <c r="M1290" s="26"/>
      <c r="N1290" s="26"/>
      <c r="O1290" s="57"/>
      <c r="P1290" s="47"/>
    </row>
    <row r="1291" spans="6:16">
      <c r="F1291" s="45"/>
      <c r="G1291" s="43" t="s">
        <v>279</v>
      </c>
      <c r="H1291">
        <v>2030</v>
      </c>
      <c r="I1291" s="72"/>
      <c r="J1291" s="26"/>
      <c r="K1291" s="26"/>
      <c r="L1291" s="26"/>
      <c r="M1291" s="26"/>
      <c r="N1291" s="26"/>
      <c r="O1291" s="57"/>
      <c r="P1291" s="47"/>
    </row>
    <row r="1292" spans="6:16">
      <c r="F1292" s="45"/>
      <c r="G1292" s="43" t="s">
        <v>279</v>
      </c>
      <c r="H1292">
        <v>2040</v>
      </c>
      <c r="I1292" s="72"/>
      <c r="J1292" s="26"/>
      <c r="K1292" s="26"/>
      <c r="L1292" s="26"/>
      <c r="M1292" s="26"/>
      <c r="N1292" s="26"/>
      <c r="O1292" s="57"/>
      <c r="P1292" s="47"/>
    </row>
    <row r="1293" spans="6:16">
      <c r="F1293" s="45"/>
      <c r="G1293" s="43" t="s">
        <v>279</v>
      </c>
      <c r="H1293">
        <v>2050</v>
      </c>
      <c r="I1293" s="72"/>
      <c r="J1293" s="26"/>
      <c r="K1293" s="26"/>
      <c r="L1293" s="26"/>
      <c r="M1293" s="26"/>
      <c r="N1293" s="26"/>
      <c r="O1293" s="57"/>
      <c r="P1293" s="47"/>
    </row>
    <row r="1294" spans="6:16">
      <c r="F1294" s="45"/>
      <c r="G1294" s="43" t="s">
        <v>279</v>
      </c>
      <c r="H1294">
        <v>2060</v>
      </c>
      <c r="I1294" s="72">
        <v>0.1694352159468438</v>
      </c>
      <c r="J1294" s="29">
        <v>30</v>
      </c>
      <c r="K1294" s="29"/>
      <c r="L1294" s="29"/>
      <c r="M1294" s="29"/>
      <c r="N1294" s="29"/>
      <c r="O1294" s="44"/>
      <c r="P1294" s="47"/>
    </row>
    <row r="1295" spans="6:16" ht="15.75" customHeight="1" thickBot="1">
      <c r="F1295" s="45"/>
      <c r="G1295" s="54" t="s">
        <v>279</v>
      </c>
      <c r="H1295" s="66">
        <v>2100</v>
      </c>
      <c r="I1295" s="73"/>
      <c r="J1295" s="87"/>
      <c r="K1295" s="87"/>
      <c r="L1295" s="87"/>
      <c r="M1295" s="87"/>
      <c r="N1295" s="87"/>
      <c r="O1295" s="88"/>
      <c r="P1295" s="47"/>
    </row>
    <row r="1296" spans="6:16">
      <c r="F1296" s="45"/>
      <c r="P1296" s="47"/>
    </row>
    <row r="1297" spans="6:16" ht="15.75" customHeight="1" thickBot="1">
      <c r="F1297" s="45"/>
      <c r="G1297" s="70" t="s">
        <v>273</v>
      </c>
      <c r="H1297" s="70"/>
      <c r="I1297" s="70" t="s">
        <v>274</v>
      </c>
      <c r="J1297" s="71" t="s">
        <v>65</v>
      </c>
      <c r="K1297" s="71"/>
      <c r="L1297" s="70"/>
      <c r="M1297" s="70"/>
      <c r="N1297" s="70"/>
      <c r="O1297" s="70"/>
      <c r="P1297" s="47"/>
    </row>
    <row r="1298" spans="6:16">
      <c r="F1298" s="45"/>
      <c r="G1298" s="50"/>
      <c r="H1298" s="52" t="s">
        <v>92</v>
      </c>
      <c r="I1298" s="52" t="s">
        <v>277</v>
      </c>
      <c r="J1298" s="52" t="s">
        <v>234</v>
      </c>
      <c r="K1298" s="52" t="s">
        <v>235</v>
      </c>
      <c r="L1298" s="52" t="s">
        <v>236</v>
      </c>
      <c r="M1298" s="52" t="s">
        <v>278</v>
      </c>
      <c r="N1298" s="52" t="s">
        <v>238</v>
      </c>
      <c r="O1298" s="53" t="s">
        <v>239</v>
      </c>
      <c r="P1298" s="47"/>
    </row>
    <row r="1299" spans="6:16">
      <c r="F1299" s="45"/>
      <c r="G1299" s="43" t="s">
        <v>279</v>
      </c>
      <c r="H1299">
        <v>2020</v>
      </c>
      <c r="I1299" s="72"/>
      <c r="J1299" s="26"/>
      <c r="K1299" s="26"/>
      <c r="L1299" s="26"/>
      <c r="M1299" s="26"/>
      <c r="N1299" s="26"/>
      <c r="O1299" s="57"/>
      <c r="P1299" s="47"/>
    </row>
    <row r="1300" spans="6:16">
      <c r="F1300" s="45"/>
      <c r="G1300" s="43" t="s">
        <v>279</v>
      </c>
      <c r="H1300">
        <v>2030</v>
      </c>
      <c r="I1300" s="72"/>
      <c r="J1300" s="26"/>
      <c r="K1300" s="26"/>
      <c r="L1300" s="26"/>
      <c r="M1300" s="26"/>
      <c r="N1300" s="26"/>
      <c r="O1300" s="57"/>
      <c r="P1300" s="47"/>
    </row>
    <row r="1301" spans="6:16">
      <c r="F1301" s="45"/>
      <c r="G1301" s="43" t="s">
        <v>279</v>
      </c>
      <c r="H1301">
        <v>2040</v>
      </c>
      <c r="I1301" s="72"/>
      <c r="J1301" s="26"/>
      <c r="K1301" s="26"/>
      <c r="L1301" s="26"/>
      <c r="M1301" s="26"/>
      <c r="N1301" s="26"/>
      <c r="O1301" s="57"/>
      <c r="P1301" s="47"/>
    </row>
    <row r="1302" spans="6:16">
      <c r="F1302" s="45"/>
      <c r="G1302" s="43" t="s">
        <v>279</v>
      </c>
      <c r="H1302">
        <v>2050</v>
      </c>
      <c r="I1302" s="72"/>
      <c r="J1302" s="26"/>
      <c r="K1302" s="26"/>
      <c r="L1302" s="26"/>
      <c r="M1302" s="26"/>
      <c r="N1302" s="26"/>
      <c r="O1302" s="57"/>
      <c r="P1302" s="47"/>
    </row>
    <row r="1303" spans="6:16">
      <c r="F1303" s="45"/>
      <c r="G1303" s="43" t="s">
        <v>279</v>
      </c>
      <c r="H1303">
        <v>2060</v>
      </c>
      <c r="I1303" s="72">
        <v>-5.2048726467331191E-2</v>
      </c>
      <c r="J1303" s="29">
        <v>38</v>
      </c>
      <c r="K1303" s="29"/>
      <c r="L1303" s="29"/>
      <c r="M1303" s="29"/>
      <c r="N1303" s="29"/>
      <c r="O1303" s="44"/>
      <c r="P1303" s="47"/>
    </row>
    <row r="1304" spans="6:16" ht="15.75" customHeight="1" thickBot="1">
      <c r="F1304" s="45"/>
      <c r="G1304" s="54" t="s">
        <v>279</v>
      </c>
      <c r="H1304" s="66">
        <v>2100</v>
      </c>
      <c r="I1304" s="73"/>
      <c r="J1304" s="87"/>
      <c r="K1304" s="87"/>
      <c r="L1304" s="87"/>
      <c r="M1304" s="87"/>
      <c r="N1304" s="87"/>
      <c r="O1304" s="88"/>
      <c r="P1304" s="47"/>
    </row>
    <row r="1305" spans="6:16">
      <c r="F1305" s="45"/>
      <c r="P1305" s="47"/>
    </row>
    <row r="1306" spans="6:16" ht="15.75" customHeight="1" thickBot="1">
      <c r="F1306" s="45"/>
      <c r="G1306" s="70" t="s">
        <v>273</v>
      </c>
      <c r="H1306" s="70"/>
      <c r="I1306" s="70" t="s">
        <v>274</v>
      </c>
      <c r="J1306" s="71" t="s">
        <v>66</v>
      </c>
      <c r="K1306" s="71"/>
      <c r="L1306" s="70"/>
      <c r="M1306" s="70"/>
      <c r="N1306" s="70"/>
      <c r="O1306" s="70"/>
      <c r="P1306" s="47"/>
    </row>
    <row r="1307" spans="6:16">
      <c r="F1307" s="45"/>
      <c r="G1307" s="50"/>
      <c r="H1307" s="52" t="s">
        <v>92</v>
      </c>
      <c r="I1307" s="52" t="s">
        <v>277</v>
      </c>
      <c r="J1307" s="52" t="s">
        <v>234</v>
      </c>
      <c r="K1307" s="52" t="s">
        <v>235</v>
      </c>
      <c r="L1307" s="52" t="s">
        <v>236</v>
      </c>
      <c r="M1307" s="52" t="s">
        <v>278</v>
      </c>
      <c r="N1307" s="52" t="s">
        <v>238</v>
      </c>
      <c r="O1307" s="53" t="s">
        <v>239</v>
      </c>
      <c r="P1307" s="47"/>
    </row>
    <row r="1308" spans="6:16">
      <c r="F1308" s="45"/>
      <c r="G1308" s="43" t="s">
        <v>279</v>
      </c>
      <c r="H1308">
        <v>2020</v>
      </c>
      <c r="I1308" s="72"/>
      <c r="J1308" s="26"/>
      <c r="K1308" s="26"/>
      <c r="L1308" s="26"/>
      <c r="M1308" s="26"/>
      <c r="N1308" s="26"/>
      <c r="O1308" s="57"/>
      <c r="P1308" s="47"/>
    </row>
    <row r="1309" spans="6:16">
      <c r="F1309" s="45"/>
      <c r="G1309" s="43" t="s">
        <v>279</v>
      </c>
      <c r="H1309">
        <v>2030</v>
      </c>
      <c r="I1309" s="72"/>
      <c r="J1309" s="26"/>
      <c r="K1309" s="26"/>
      <c r="L1309" s="26"/>
      <c r="M1309" s="26"/>
      <c r="N1309" s="26"/>
      <c r="O1309" s="57"/>
      <c r="P1309" s="47"/>
    </row>
    <row r="1310" spans="6:16">
      <c r="F1310" s="45"/>
      <c r="G1310" s="43" t="s">
        <v>279</v>
      </c>
      <c r="H1310">
        <v>2040</v>
      </c>
      <c r="I1310" s="72"/>
      <c r="J1310" s="26"/>
      <c r="K1310" s="26"/>
      <c r="L1310" s="26"/>
      <c r="M1310" s="26"/>
      <c r="N1310" s="26"/>
      <c r="O1310" s="57"/>
      <c r="P1310" s="47"/>
    </row>
    <row r="1311" spans="6:16">
      <c r="F1311" s="45"/>
      <c r="G1311" s="43" t="s">
        <v>279</v>
      </c>
      <c r="H1311">
        <v>2050</v>
      </c>
      <c r="I1311" s="72"/>
      <c r="J1311" s="26"/>
      <c r="K1311" s="26"/>
      <c r="L1311" s="26"/>
      <c r="M1311" s="26"/>
      <c r="N1311" s="26"/>
      <c r="O1311" s="57"/>
      <c r="P1311" s="47"/>
    </row>
    <row r="1312" spans="6:16">
      <c r="F1312" s="45"/>
      <c r="G1312" s="43" t="s">
        <v>279</v>
      </c>
      <c r="H1312">
        <v>2060</v>
      </c>
      <c r="I1312" s="72">
        <v>-0.2458471760797343</v>
      </c>
      <c r="J1312" s="29">
        <v>45</v>
      </c>
      <c r="K1312" s="29"/>
      <c r="L1312" s="29"/>
      <c r="M1312" s="29"/>
      <c r="N1312" s="29"/>
      <c r="O1312" s="44"/>
      <c r="P1312" s="47"/>
    </row>
    <row r="1313" spans="6:16" ht="15.75" customHeight="1" thickBot="1">
      <c r="F1313" s="45"/>
      <c r="G1313" s="54" t="s">
        <v>279</v>
      </c>
      <c r="H1313" s="66">
        <v>2100</v>
      </c>
      <c r="I1313" s="73"/>
      <c r="J1313" s="87"/>
      <c r="K1313" s="87"/>
      <c r="L1313" s="87"/>
      <c r="M1313" s="87"/>
      <c r="N1313" s="87"/>
      <c r="O1313" s="88"/>
      <c r="P1313" s="47"/>
    </row>
    <row r="1314" spans="6:16">
      <c r="F1314" s="74"/>
      <c r="G1314" s="75"/>
      <c r="H1314" s="75"/>
      <c r="I1314" s="75"/>
      <c r="J1314" s="75"/>
      <c r="K1314" s="75"/>
      <c r="L1314" s="75"/>
      <c r="M1314" s="75"/>
      <c r="N1314" s="75"/>
      <c r="O1314" s="75"/>
      <c r="P1314" s="76"/>
    </row>
    <row r="1315" spans="6:16" ht="15.75" customHeight="1" thickBot="1">
      <c r="F1315" s="40"/>
      <c r="G1315" s="41"/>
      <c r="H1315" s="41"/>
      <c r="I1315" s="41"/>
      <c r="J1315" s="41"/>
      <c r="K1315" s="41"/>
      <c r="L1315" s="41"/>
      <c r="M1315" s="41"/>
      <c r="N1315" s="41"/>
      <c r="O1315" s="41"/>
      <c r="P1315" s="42"/>
    </row>
    <row r="1316" spans="6:16" ht="15.75" customHeight="1" thickBot="1">
      <c r="F1316" s="45"/>
      <c r="G1316" s="36" t="s">
        <v>224</v>
      </c>
      <c r="H1316" s="46" t="s">
        <v>193</v>
      </c>
      <c r="P1316" s="47"/>
    </row>
    <row r="1317" spans="6:16">
      <c r="F1317" s="45"/>
      <c r="P1317" s="47"/>
    </row>
    <row r="1318" spans="6:16" ht="15.75" customHeight="1" thickBot="1">
      <c r="F1318" s="45"/>
      <c r="G1318" s="48" t="s">
        <v>231</v>
      </c>
      <c r="H1318" s="48"/>
      <c r="I1318" s="48"/>
      <c r="J1318" s="48"/>
      <c r="K1318" s="48"/>
      <c r="L1318" s="48"/>
      <c r="M1318" s="48"/>
      <c r="N1318" s="48"/>
      <c r="O1318" s="48"/>
      <c r="P1318" s="47"/>
    </row>
    <row r="1319" spans="6:16">
      <c r="F1319" s="45"/>
      <c r="G1319" s="50"/>
      <c r="H1319" s="51"/>
      <c r="I1319" s="52" t="s">
        <v>92</v>
      </c>
      <c r="J1319" s="52" t="s">
        <v>234</v>
      </c>
      <c r="K1319" s="52" t="s">
        <v>235</v>
      </c>
      <c r="L1319" s="52" t="s">
        <v>236</v>
      </c>
      <c r="M1319" s="52" t="s">
        <v>237</v>
      </c>
      <c r="N1319" s="52" t="s">
        <v>238</v>
      </c>
      <c r="O1319" s="53" t="s">
        <v>239</v>
      </c>
      <c r="P1319" s="47"/>
    </row>
    <row r="1320" spans="6:16">
      <c r="F1320" s="45"/>
      <c r="G1320" s="43" t="s">
        <v>243</v>
      </c>
      <c r="I1320">
        <v>2014</v>
      </c>
      <c r="J1320" s="29">
        <v>43.455137053761682</v>
      </c>
      <c r="K1320" s="29"/>
      <c r="L1320" s="60"/>
      <c r="M1320" s="29"/>
      <c r="N1320" s="29"/>
      <c r="O1320" s="44"/>
      <c r="P1320" s="47"/>
    </row>
    <row r="1321" spans="6:16">
      <c r="F1321" s="45"/>
      <c r="G1321" s="43" t="s">
        <v>243</v>
      </c>
      <c r="I1321">
        <v>2015</v>
      </c>
      <c r="J1321" s="29">
        <v>43.455137053761682</v>
      </c>
      <c r="K1321" s="29"/>
      <c r="L1321" s="60"/>
      <c r="M1321" s="29"/>
      <c r="N1321" s="29"/>
      <c r="O1321" s="44"/>
      <c r="P1321" s="47"/>
    </row>
    <row r="1322" spans="6:16">
      <c r="F1322" s="45"/>
      <c r="G1322" s="43" t="s">
        <v>252</v>
      </c>
      <c r="I1322">
        <v>2020</v>
      </c>
      <c r="J1322" s="26"/>
      <c r="K1322" s="26"/>
      <c r="L1322" s="26"/>
      <c r="M1322" s="26"/>
      <c r="N1322" s="26"/>
      <c r="O1322" s="57"/>
      <c r="P1322" s="47"/>
    </row>
    <row r="1323" spans="6:16">
      <c r="F1323" s="45"/>
      <c r="G1323" s="43" t="s">
        <v>252</v>
      </c>
      <c r="I1323">
        <v>2030</v>
      </c>
      <c r="J1323" s="26"/>
      <c r="K1323" s="26"/>
      <c r="L1323" s="26"/>
      <c r="M1323" s="26"/>
      <c r="N1323" s="26"/>
      <c r="O1323" s="57"/>
      <c r="P1323" s="47"/>
    </row>
    <row r="1324" spans="6:16">
      <c r="F1324" s="45"/>
      <c r="G1324" s="43" t="s">
        <v>252</v>
      </c>
      <c r="I1324">
        <v>2040</v>
      </c>
      <c r="J1324" s="26"/>
      <c r="K1324" s="26"/>
      <c r="L1324" s="26"/>
      <c r="M1324" s="26"/>
      <c r="N1324" s="26"/>
      <c r="O1324" s="57"/>
      <c r="P1324" s="47"/>
    </row>
    <row r="1325" spans="6:16">
      <c r="F1325" s="45"/>
      <c r="G1325" s="43" t="s">
        <v>252</v>
      </c>
      <c r="I1325">
        <v>2050</v>
      </c>
      <c r="J1325" s="26"/>
      <c r="K1325" s="26"/>
      <c r="L1325" s="26"/>
      <c r="M1325" s="26"/>
      <c r="N1325" s="26"/>
      <c r="O1325" s="57"/>
      <c r="P1325" s="47"/>
    </row>
    <row r="1326" spans="6:16">
      <c r="F1326" s="45"/>
      <c r="G1326" s="43" t="s">
        <v>252</v>
      </c>
      <c r="I1326">
        <v>2060</v>
      </c>
      <c r="J1326" s="26"/>
      <c r="K1326" s="26"/>
      <c r="L1326" s="26"/>
      <c r="M1326" s="26"/>
      <c r="N1326" s="26"/>
      <c r="O1326" s="57"/>
      <c r="P1326" s="47"/>
    </row>
    <row r="1327" spans="6:16" ht="15.75" customHeight="1" thickBot="1">
      <c r="F1327" s="45"/>
      <c r="G1327" s="54" t="s">
        <v>252</v>
      </c>
      <c r="H1327" s="66"/>
      <c r="I1327" s="66">
        <v>2100</v>
      </c>
      <c r="J1327" s="67"/>
      <c r="K1327" s="67"/>
      <c r="L1327" s="67"/>
      <c r="M1327" s="67"/>
      <c r="N1327" s="67"/>
      <c r="O1327" s="55"/>
      <c r="P1327" s="47"/>
    </row>
    <row r="1328" spans="6:16">
      <c r="F1328" s="45"/>
      <c r="P1328" s="47"/>
    </row>
    <row r="1329" spans="6:16" ht="15.75" customHeight="1" thickBot="1">
      <c r="F1329" s="45"/>
      <c r="G1329" s="70" t="s">
        <v>273</v>
      </c>
      <c r="H1329" s="70"/>
      <c r="I1329" s="70" t="s">
        <v>274</v>
      </c>
      <c r="J1329" s="71" t="s">
        <v>64</v>
      </c>
      <c r="K1329" s="71"/>
      <c r="L1329" s="70"/>
      <c r="M1329" s="70"/>
      <c r="N1329" s="70"/>
      <c r="O1329" s="70"/>
      <c r="P1329" s="47"/>
    </row>
    <row r="1330" spans="6:16">
      <c r="F1330" s="45"/>
      <c r="G1330" s="50"/>
      <c r="H1330" s="52" t="s">
        <v>92</v>
      </c>
      <c r="I1330" s="52" t="s">
        <v>277</v>
      </c>
      <c r="J1330" s="52" t="s">
        <v>234</v>
      </c>
      <c r="K1330" s="52" t="s">
        <v>235</v>
      </c>
      <c r="L1330" s="52" t="s">
        <v>236</v>
      </c>
      <c r="M1330" s="52" t="s">
        <v>278</v>
      </c>
      <c r="N1330" s="52" t="s">
        <v>238</v>
      </c>
      <c r="O1330" s="53" t="s">
        <v>239</v>
      </c>
      <c r="P1330" s="47"/>
    </row>
    <row r="1331" spans="6:16">
      <c r="F1331" s="45"/>
      <c r="G1331" s="43" t="s">
        <v>279</v>
      </c>
      <c r="H1331">
        <v>2020</v>
      </c>
      <c r="I1331" s="72"/>
      <c r="J1331" s="26"/>
      <c r="K1331" s="26"/>
      <c r="L1331" s="26"/>
      <c r="M1331" s="26"/>
      <c r="N1331" s="26"/>
      <c r="O1331" s="57"/>
      <c r="P1331" s="47"/>
    </row>
    <row r="1332" spans="6:16">
      <c r="F1332" s="45"/>
      <c r="G1332" s="43" t="s">
        <v>279</v>
      </c>
      <c r="H1332">
        <v>2030</v>
      </c>
      <c r="I1332" s="72"/>
      <c r="J1332" s="26"/>
      <c r="K1332" s="26"/>
      <c r="L1332" s="26"/>
      <c r="M1332" s="26"/>
      <c r="N1332" s="26"/>
      <c r="O1332" s="57"/>
      <c r="P1332" s="47"/>
    </row>
    <row r="1333" spans="6:16">
      <c r="F1333" s="45"/>
      <c r="G1333" s="43" t="s">
        <v>279</v>
      </c>
      <c r="H1333">
        <v>2040</v>
      </c>
      <c r="I1333" s="72"/>
      <c r="J1333" s="26"/>
      <c r="K1333" s="26"/>
      <c r="L1333" s="26"/>
      <c r="M1333" s="26"/>
      <c r="N1333" s="26"/>
      <c r="O1333" s="57"/>
      <c r="P1333" s="47"/>
    </row>
    <row r="1334" spans="6:16">
      <c r="F1334" s="45"/>
      <c r="G1334" s="43" t="s">
        <v>279</v>
      </c>
      <c r="H1334">
        <v>2050</v>
      </c>
      <c r="I1334" s="72"/>
      <c r="J1334" s="26"/>
      <c r="K1334" s="26"/>
      <c r="L1334" s="26"/>
      <c r="M1334" s="26"/>
      <c r="N1334" s="26"/>
      <c r="O1334" s="57"/>
      <c r="P1334" s="47"/>
    </row>
    <row r="1335" spans="6:16">
      <c r="F1335" s="45"/>
      <c r="G1335" s="43" t="s">
        <v>279</v>
      </c>
      <c r="H1335">
        <v>2060</v>
      </c>
      <c r="I1335" s="72">
        <v>0.1418764302059497</v>
      </c>
      <c r="J1335" s="29">
        <v>30</v>
      </c>
      <c r="K1335" s="29"/>
      <c r="L1335" s="29"/>
      <c r="M1335" s="29"/>
      <c r="N1335" s="29"/>
      <c r="O1335" s="44"/>
      <c r="P1335" s="47"/>
    </row>
    <row r="1336" spans="6:16" ht="15.75" customHeight="1" thickBot="1">
      <c r="F1336" s="45"/>
      <c r="G1336" s="54" t="s">
        <v>279</v>
      </c>
      <c r="H1336" s="66">
        <v>2100</v>
      </c>
      <c r="I1336" s="73"/>
      <c r="J1336" s="87"/>
      <c r="K1336" s="87"/>
      <c r="L1336" s="87"/>
      <c r="M1336" s="87"/>
      <c r="N1336" s="87"/>
      <c r="O1336" s="88"/>
      <c r="P1336" s="47"/>
    </row>
    <row r="1337" spans="6:16">
      <c r="F1337" s="45"/>
      <c r="P1337" s="47"/>
    </row>
    <row r="1338" spans="6:16" ht="15.75" customHeight="1" thickBot="1">
      <c r="F1338" s="45"/>
      <c r="G1338" s="70" t="s">
        <v>273</v>
      </c>
      <c r="H1338" s="70"/>
      <c r="I1338" s="70" t="s">
        <v>274</v>
      </c>
      <c r="J1338" s="71" t="s">
        <v>65</v>
      </c>
      <c r="K1338" s="71"/>
      <c r="L1338" s="70"/>
      <c r="M1338" s="70"/>
      <c r="N1338" s="70"/>
      <c r="O1338" s="70"/>
      <c r="P1338" s="47"/>
    </row>
    <row r="1339" spans="6:16">
      <c r="F1339" s="45"/>
      <c r="G1339" s="50"/>
      <c r="H1339" s="52" t="s">
        <v>92</v>
      </c>
      <c r="I1339" s="52" t="s">
        <v>277</v>
      </c>
      <c r="J1339" s="52" t="s">
        <v>234</v>
      </c>
      <c r="K1339" s="52" t="s">
        <v>235</v>
      </c>
      <c r="L1339" s="52" t="s">
        <v>236</v>
      </c>
      <c r="M1339" s="52" t="s">
        <v>278</v>
      </c>
      <c r="N1339" s="52" t="s">
        <v>238</v>
      </c>
      <c r="O1339" s="53" t="s">
        <v>239</v>
      </c>
      <c r="P1339" s="47"/>
    </row>
    <row r="1340" spans="6:16">
      <c r="F1340" s="45"/>
      <c r="G1340" s="43" t="s">
        <v>279</v>
      </c>
      <c r="H1340">
        <v>2020</v>
      </c>
      <c r="I1340" s="72"/>
      <c r="J1340" s="26"/>
      <c r="K1340" s="26"/>
      <c r="L1340" s="26"/>
      <c r="M1340" s="26"/>
      <c r="N1340" s="26"/>
      <c r="O1340" s="57"/>
      <c r="P1340" s="47"/>
    </row>
    <row r="1341" spans="6:16">
      <c r="F1341" s="45"/>
      <c r="G1341" s="43" t="s">
        <v>279</v>
      </c>
      <c r="H1341">
        <v>2030</v>
      </c>
      <c r="I1341" s="72"/>
      <c r="J1341" s="26"/>
      <c r="K1341" s="26"/>
      <c r="L1341" s="26"/>
      <c r="M1341" s="26"/>
      <c r="N1341" s="26"/>
      <c r="O1341" s="57"/>
      <c r="P1341" s="47"/>
    </row>
    <row r="1342" spans="6:16">
      <c r="F1342" s="45"/>
      <c r="G1342" s="43" t="s">
        <v>279</v>
      </c>
      <c r="H1342">
        <v>2040</v>
      </c>
      <c r="I1342" s="72"/>
      <c r="J1342" s="26"/>
      <c r="K1342" s="26"/>
      <c r="L1342" s="26"/>
      <c r="M1342" s="26"/>
      <c r="N1342" s="26"/>
      <c r="O1342" s="57"/>
      <c r="P1342" s="47"/>
    </row>
    <row r="1343" spans="6:16">
      <c r="F1343" s="45"/>
      <c r="G1343" s="43" t="s">
        <v>279</v>
      </c>
      <c r="H1343">
        <v>2050</v>
      </c>
      <c r="I1343" s="72"/>
      <c r="J1343" s="26"/>
      <c r="K1343" s="26"/>
      <c r="L1343" s="26"/>
      <c r="M1343" s="26"/>
      <c r="N1343" s="26"/>
      <c r="O1343" s="57"/>
      <c r="P1343" s="47"/>
    </row>
    <row r="1344" spans="6:16">
      <c r="F1344" s="45"/>
      <c r="G1344" s="43" t="s">
        <v>279</v>
      </c>
      <c r="H1344">
        <v>2060</v>
      </c>
      <c r="I1344" s="72">
        <v>-8.6956521739130405E-2</v>
      </c>
      <c r="J1344" s="29">
        <v>43.46</v>
      </c>
      <c r="K1344" s="29"/>
      <c r="L1344" s="29"/>
      <c r="M1344" s="29"/>
      <c r="N1344" s="29"/>
      <c r="O1344" s="44"/>
      <c r="P1344" s="47"/>
    </row>
    <row r="1345" spans="6:16" ht="15.75" customHeight="1" thickBot="1">
      <c r="F1345" s="45"/>
      <c r="G1345" s="54" t="s">
        <v>279</v>
      </c>
      <c r="H1345" s="66">
        <v>2100</v>
      </c>
      <c r="I1345" s="73"/>
      <c r="J1345" s="87"/>
      <c r="K1345" s="87"/>
      <c r="L1345" s="87"/>
      <c r="M1345" s="87"/>
      <c r="N1345" s="87"/>
      <c r="O1345" s="88"/>
      <c r="P1345" s="47"/>
    </row>
    <row r="1346" spans="6:16">
      <c r="F1346" s="45"/>
      <c r="P1346" s="47"/>
    </row>
    <row r="1347" spans="6:16" ht="15.75" customHeight="1" thickBot="1">
      <c r="F1347" s="45"/>
      <c r="G1347" s="70" t="s">
        <v>273</v>
      </c>
      <c r="H1347" s="70"/>
      <c r="I1347" s="70" t="s">
        <v>274</v>
      </c>
      <c r="J1347" s="71" t="s">
        <v>66</v>
      </c>
      <c r="K1347" s="71"/>
      <c r="L1347" s="70"/>
      <c r="M1347" s="70"/>
      <c r="N1347" s="70"/>
      <c r="O1347" s="70"/>
      <c r="P1347" s="47"/>
    </row>
    <row r="1348" spans="6:16">
      <c r="F1348" s="45"/>
      <c r="G1348" s="50"/>
      <c r="H1348" s="52" t="s">
        <v>92</v>
      </c>
      <c r="I1348" s="52" t="s">
        <v>277</v>
      </c>
      <c r="J1348" s="52" t="s">
        <v>234</v>
      </c>
      <c r="K1348" s="52" t="s">
        <v>235</v>
      </c>
      <c r="L1348" s="52" t="s">
        <v>236</v>
      </c>
      <c r="M1348" s="52" t="s">
        <v>278</v>
      </c>
      <c r="N1348" s="52" t="s">
        <v>238</v>
      </c>
      <c r="O1348" s="53" t="s">
        <v>239</v>
      </c>
      <c r="P1348" s="47"/>
    </row>
    <row r="1349" spans="6:16">
      <c r="F1349" s="45"/>
      <c r="G1349" s="43" t="s">
        <v>279</v>
      </c>
      <c r="H1349">
        <v>2020</v>
      </c>
      <c r="I1349" s="72"/>
      <c r="J1349" s="26"/>
      <c r="K1349" s="26"/>
      <c r="L1349" s="26"/>
      <c r="M1349" s="26"/>
      <c r="N1349" s="26"/>
      <c r="O1349" s="57"/>
      <c r="P1349" s="47"/>
    </row>
    <row r="1350" spans="6:16">
      <c r="F1350" s="45"/>
      <c r="G1350" s="43" t="s">
        <v>279</v>
      </c>
      <c r="H1350">
        <v>2030</v>
      </c>
      <c r="I1350" s="72"/>
      <c r="J1350" s="26"/>
      <c r="K1350" s="26"/>
      <c r="L1350" s="26"/>
      <c r="M1350" s="26"/>
      <c r="N1350" s="26"/>
      <c r="O1350" s="57"/>
      <c r="P1350" s="47"/>
    </row>
    <row r="1351" spans="6:16">
      <c r="F1351" s="45"/>
      <c r="G1351" s="43" t="s">
        <v>279</v>
      </c>
      <c r="H1351">
        <v>2040</v>
      </c>
      <c r="I1351" s="72"/>
      <c r="J1351" s="26"/>
      <c r="K1351" s="26"/>
      <c r="L1351" s="26"/>
      <c r="M1351" s="26"/>
      <c r="N1351" s="26"/>
      <c r="O1351" s="57"/>
      <c r="P1351" s="47"/>
    </row>
    <row r="1352" spans="6:16">
      <c r="F1352" s="45"/>
      <c r="G1352" s="43" t="s">
        <v>279</v>
      </c>
      <c r="H1352">
        <v>2050</v>
      </c>
      <c r="I1352" s="72"/>
      <c r="J1352" s="26"/>
      <c r="K1352" s="26"/>
      <c r="L1352" s="26"/>
      <c r="M1352" s="26"/>
      <c r="N1352" s="26"/>
      <c r="O1352" s="57"/>
      <c r="P1352" s="47"/>
    </row>
    <row r="1353" spans="6:16">
      <c r="F1353" s="45"/>
      <c r="G1353" s="43" t="s">
        <v>279</v>
      </c>
      <c r="H1353">
        <v>2060</v>
      </c>
      <c r="I1353" s="72">
        <v>-0.28718535469107548</v>
      </c>
      <c r="J1353" s="29">
        <v>51.73</v>
      </c>
      <c r="K1353" s="29"/>
      <c r="L1353" s="29"/>
      <c r="M1353" s="29"/>
      <c r="N1353" s="29"/>
      <c r="O1353" s="44"/>
      <c r="P1353" s="47"/>
    </row>
    <row r="1354" spans="6:16" ht="15.75" customHeight="1" thickBot="1">
      <c r="F1354" s="45"/>
      <c r="G1354" s="54" t="s">
        <v>279</v>
      </c>
      <c r="H1354" s="66">
        <v>2100</v>
      </c>
      <c r="I1354" s="73"/>
      <c r="J1354" s="87"/>
      <c r="K1354" s="87"/>
      <c r="L1354" s="87"/>
      <c r="M1354" s="87"/>
      <c r="N1354" s="87"/>
      <c r="O1354" s="88"/>
      <c r="P1354" s="47"/>
    </row>
    <row r="1355" spans="6:16">
      <c r="F1355" s="74"/>
      <c r="G1355" s="75"/>
      <c r="H1355" s="75"/>
      <c r="I1355" s="75"/>
      <c r="J1355" s="75"/>
      <c r="K1355" s="75"/>
      <c r="L1355" s="75"/>
      <c r="M1355" s="75"/>
      <c r="N1355" s="75"/>
      <c r="O1355" s="75"/>
      <c r="P1355" s="76"/>
    </row>
    <row r="1356" spans="6:16" ht="15.75" customHeight="1" thickBot="1">
      <c r="F1356" s="40"/>
      <c r="G1356" s="41"/>
      <c r="H1356" s="41"/>
      <c r="I1356" s="41"/>
      <c r="J1356" s="41"/>
      <c r="K1356" s="41"/>
      <c r="L1356" s="41"/>
      <c r="M1356" s="41"/>
      <c r="N1356" s="41"/>
      <c r="O1356" s="41"/>
      <c r="P1356" s="42"/>
    </row>
    <row r="1357" spans="6:16" ht="15.75" customHeight="1" thickBot="1">
      <c r="F1357" s="45"/>
      <c r="G1357" s="36" t="s">
        <v>224</v>
      </c>
      <c r="H1357" s="46" t="s">
        <v>194</v>
      </c>
      <c r="P1357" s="47"/>
    </row>
    <row r="1358" spans="6:16">
      <c r="F1358" s="45"/>
      <c r="P1358" s="47"/>
    </row>
    <row r="1359" spans="6:16" ht="15.75" customHeight="1" thickBot="1">
      <c r="F1359" s="45"/>
      <c r="G1359" s="48" t="s">
        <v>231</v>
      </c>
      <c r="H1359" s="48"/>
      <c r="I1359" s="48"/>
      <c r="J1359" s="48"/>
      <c r="K1359" s="48"/>
      <c r="L1359" s="48"/>
      <c r="M1359" s="48"/>
      <c r="N1359" s="48"/>
      <c r="O1359" s="48"/>
      <c r="P1359" s="47"/>
    </row>
    <row r="1360" spans="6:16">
      <c r="F1360" s="45"/>
      <c r="G1360" s="50"/>
      <c r="H1360" s="51"/>
      <c r="I1360" s="52" t="s">
        <v>92</v>
      </c>
      <c r="J1360" s="52" t="s">
        <v>234</v>
      </c>
      <c r="K1360" s="52" t="s">
        <v>235</v>
      </c>
      <c r="L1360" s="52" t="s">
        <v>236</v>
      </c>
      <c r="M1360" s="52" t="s">
        <v>237</v>
      </c>
      <c r="N1360" s="52" t="s">
        <v>238</v>
      </c>
      <c r="O1360" s="53" t="s">
        <v>239</v>
      </c>
      <c r="P1360" s="47"/>
    </row>
    <row r="1361" spans="6:16">
      <c r="F1361" s="45"/>
      <c r="G1361" s="43" t="s">
        <v>243</v>
      </c>
      <c r="I1361">
        <v>2014</v>
      </c>
      <c r="J1361" s="29">
        <v>25.328817430598029</v>
      </c>
      <c r="K1361" s="29"/>
      <c r="L1361" s="60"/>
      <c r="M1361" s="29"/>
      <c r="N1361" s="29"/>
      <c r="O1361" s="44"/>
      <c r="P1361" s="47"/>
    </row>
    <row r="1362" spans="6:16">
      <c r="F1362" s="45"/>
      <c r="G1362" s="43" t="s">
        <v>243</v>
      </c>
      <c r="I1362">
        <v>2015</v>
      </c>
      <c r="J1362" s="29">
        <v>25.328817430598029</v>
      </c>
      <c r="K1362" s="29"/>
      <c r="L1362" s="60"/>
      <c r="M1362" s="29"/>
      <c r="N1362" s="29"/>
      <c r="O1362" s="44"/>
      <c r="P1362" s="47"/>
    </row>
    <row r="1363" spans="6:16">
      <c r="F1363" s="45"/>
      <c r="G1363" s="43" t="s">
        <v>252</v>
      </c>
      <c r="I1363">
        <v>2020</v>
      </c>
      <c r="J1363" s="26"/>
      <c r="K1363" s="26"/>
      <c r="L1363" s="26"/>
      <c r="M1363" s="26"/>
      <c r="N1363" s="26"/>
      <c r="O1363" s="57"/>
      <c r="P1363" s="47"/>
    </row>
    <row r="1364" spans="6:16">
      <c r="F1364" s="45"/>
      <c r="G1364" s="43" t="s">
        <v>252</v>
      </c>
      <c r="I1364">
        <v>2030</v>
      </c>
      <c r="J1364" s="26"/>
      <c r="K1364" s="26"/>
      <c r="L1364" s="26"/>
      <c r="M1364" s="26"/>
      <c r="N1364" s="26"/>
      <c r="O1364" s="57"/>
      <c r="P1364" s="47"/>
    </row>
    <row r="1365" spans="6:16">
      <c r="F1365" s="45"/>
      <c r="G1365" s="43" t="s">
        <v>252</v>
      </c>
      <c r="I1365">
        <v>2040</v>
      </c>
      <c r="J1365" s="26"/>
      <c r="K1365" s="26"/>
      <c r="L1365" s="26"/>
      <c r="M1365" s="26"/>
      <c r="N1365" s="26"/>
      <c r="O1365" s="57"/>
      <c r="P1365" s="47"/>
    </row>
    <row r="1366" spans="6:16">
      <c r="F1366" s="45"/>
      <c r="G1366" s="43" t="s">
        <v>252</v>
      </c>
      <c r="I1366">
        <v>2050</v>
      </c>
      <c r="J1366" s="26"/>
      <c r="K1366" s="26"/>
      <c r="L1366" s="26"/>
      <c r="M1366" s="26"/>
      <c r="N1366" s="26"/>
      <c r="O1366" s="57"/>
      <c r="P1366" s="47"/>
    </row>
    <row r="1367" spans="6:16">
      <c r="F1367" s="45"/>
      <c r="G1367" s="43" t="s">
        <v>252</v>
      </c>
      <c r="I1367">
        <v>2060</v>
      </c>
      <c r="J1367" s="26"/>
      <c r="K1367" s="26"/>
      <c r="L1367" s="26"/>
      <c r="M1367" s="26"/>
      <c r="N1367" s="26"/>
      <c r="O1367" s="57"/>
      <c r="P1367" s="47"/>
    </row>
    <row r="1368" spans="6:16" ht="15.75" customHeight="1" thickBot="1">
      <c r="F1368" s="45"/>
      <c r="G1368" s="54" t="s">
        <v>252</v>
      </c>
      <c r="H1368" s="66"/>
      <c r="I1368" s="66">
        <v>2100</v>
      </c>
      <c r="J1368" s="67"/>
      <c r="K1368" s="67"/>
      <c r="L1368" s="67"/>
      <c r="M1368" s="67"/>
      <c r="N1368" s="67"/>
      <c r="O1368" s="55"/>
      <c r="P1368" s="47"/>
    </row>
    <row r="1369" spans="6:16">
      <c r="F1369" s="45"/>
      <c r="P1369" s="47"/>
    </row>
    <row r="1370" spans="6:16" ht="15.75" customHeight="1" thickBot="1">
      <c r="F1370" s="45"/>
      <c r="G1370" s="70" t="s">
        <v>273</v>
      </c>
      <c r="H1370" s="70"/>
      <c r="I1370" s="70" t="s">
        <v>274</v>
      </c>
      <c r="J1370" s="71" t="s">
        <v>64</v>
      </c>
      <c r="K1370" s="71"/>
      <c r="L1370" s="70"/>
      <c r="M1370" s="70"/>
      <c r="N1370" s="70"/>
      <c r="O1370" s="70"/>
      <c r="P1370" s="47"/>
    </row>
    <row r="1371" spans="6:16">
      <c r="F1371" s="45"/>
      <c r="G1371" s="50"/>
      <c r="H1371" s="52" t="s">
        <v>92</v>
      </c>
      <c r="I1371" s="52" t="s">
        <v>277</v>
      </c>
      <c r="J1371" s="52" t="s">
        <v>234</v>
      </c>
      <c r="K1371" s="52" t="s">
        <v>235</v>
      </c>
      <c r="L1371" s="52" t="s">
        <v>236</v>
      </c>
      <c r="M1371" s="52" t="s">
        <v>278</v>
      </c>
      <c r="N1371" s="52" t="s">
        <v>238</v>
      </c>
      <c r="O1371" s="53" t="s">
        <v>239</v>
      </c>
      <c r="P1371" s="47"/>
    </row>
    <row r="1372" spans="6:16">
      <c r="F1372" s="45"/>
      <c r="G1372" s="43" t="s">
        <v>279</v>
      </c>
      <c r="H1372">
        <v>2020</v>
      </c>
      <c r="I1372" s="72"/>
      <c r="J1372" s="26"/>
      <c r="K1372" s="26"/>
      <c r="L1372" s="26"/>
      <c r="M1372" s="26"/>
      <c r="N1372" s="26"/>
      <c r="O1372" s="57"/>
      <c r="P1372" s="47"/>
    </row>
    <row r="1373" spans="6:16">
      <c r="F1373" s="45"/>
      <c r="G1373" s="43" t="s">
        <v>279</v>
      </c>
      <c r="H1373">
        <v>2030</v>
      </c>
      <c r="I1373" s="72"/>
      <c r="J1373" s="26"/>
      <c r="K1373" s="26"/>
      <c r="L1373" s="26"/>
      <c r="M1373" s="26"/>
      <c r="N1373" s="26"/>
      <c r="O1373" s="57"/>
      <c r="P1373" s="47"/>
    </row>
    <row r="1374" spans="6:16">
      <c r="F1374" s="45"/>
      <c r="G1374" s="43" t="s">
        <v>279</v>
      </c>
      <c r="H1374">
        <v>2040</v>
      </c>
      <c r="I1374" s="72"/>
      <c r="J1374" s="26"/>
      <c r="K1374" s="26"/>
      <c r="L1374" s="26"/>
      <c r="M1374" s="26"/>
      <c r="N1374" s="26"/>
      <c r="O1374" s="57"/>
      <c r="P1374" s="47"/>
    </row>
    <row r="1375" spans="6:16">
      <c r="F1375" s="45"/>
      <c r="G1375" s="43" t="s">
        <v>279</v>
      </c>
      <c r="H1375">
        <v>2050</v>
      </c>
      <c r="I1375" s="72"/>
      <c r="J1375" s="26"/>
      <c r="K1375" s="26"/>
      <c r="L1375" s="26"/>
      <c r="M1375" s="26"/>
      <c r="N1375" s="26"/>
      <c r="O1375" s="57"/>
      <c r="P1375" s="47"/>
    </row>
    <row r="1376" spans="6:16">
      <c r="F1376" s="45"/>
      <c r="G1376" s="43" t="s">
        <v>279</v>
      </c>
      <c r="H1376">
        <v>2060</v>
      </c>
      <c r="I1376" s="72">
        <v>0.1060786650774732</v>
      </c>
      <c r="J1376" s="29">
        <v>30</v>
      </c>
      <c r="K1376" s="29"/>
      <c r="L1376" s="29"/>
      <c r="M1376" s="29"/>
      <c r="N1376" s="29"/>
      <c r="O1376" s="44"/>
      <c r="P1376" s="47"/>
    </row>
    <row r="1377" spans="6:16" ht="15.75" customHeight="1" thickBot="1">
      <c r="F1377" s="45"/>
      <c r="G1377" s="54" t="s">
        <v>279</v>
      </c>
      <c r="H1377" s="66">
        <v>2100</v>
      </c>
      <c r="I1377" s="73"/>
      <c r="J1377" s="87"/>
      <c r="K1377" s="87"/>
      <c r="L1377" s="87"/>
      <c r="M1377" s="87"/>
      <c r="N1377" s="87"/>
      <c r="O1377" s="88"/>
      <c r="P1377" s="47"/>
    </row>
    <row r="1378" spans="6:16">
      <c r="F1378" s="45"/>
      <c r="P1378" s="47"/>
    </row>
    <row r="1379" spans="6:16" ht="15.75" customHeight="1" thickBot="1">
      <c r="F1379" s="45"/>
      <c r="G1379" s="70" t="s">
        <v>273</v>
      </c>
      <c r="H1379" s="70"/>
      <c r="I1379" s="70" t="s">
        <v>274</v>
      </c>
      <c r="J1379" s="71" t="s">
        <v>65</v>
      </c>
      <c r="K1379" s="71"/>
      <c r="L1379" s="70"/>
      <c r="M1379" s="70"/>
      <c r="N1379" s="70"/>
      <c r="O1379" s="70"/>
      <c r="P1379" s="47"/>
    </row>
    <row r="1380" spans="6:16">
      <c r="F1380" s="45"/>
      <c r="G1380" s="50"/>
      <c r="H1380" s="52" t="s">
        <v>92</v>
      </c>
      <c r="I1380" s="52" t="s">
        <v>277</v>
      </c>
      <c r="J1380" s="52" t="s">
        <v>234</v>
      </c>
      <c r="K1380" s="52" t="s">
        <v>235</v>
      </c>
      <c r="L1380" s="52" t="s">
        <v>236</v>
      </c>
      <c r="M1380" s="52" t="s">
        <v>278</v>
      </c>
      <c r="N1380" s="52" t="s">
        <v>238</v>
      </c>
      <c r="O1380" s="53" t="s">
        <v>239</v>
      </c>
      <c r="P1380" s="47"/>
    </row>
    <row r="1381" spans="6:16">
      <c r="F1381" s="45"/>
      <c r="G1381" s="43" t="s">
        <v>279</v>
      </c>
      <c r="H1381">
        <v>2020</v>
      </c>
      <c r="I1381" s="72"/>
      <c r="J1381" s="26"/>
      <c r="K1381" s="26"/>
      <c r="L1381" s="26"/>
      <c r="M1381" s="26"/>
      <c r="N1381" s="26"/>
      <c r="O1381" s="57"/>
      <c r="P1381" s="47"/>
    </row>
    <row r="1382" spans="6:16">
      <c r="F1382" s="45"/>
      <c r="G1382" s="43" t="s">
        <v>279</v>
      </c>
      <c r="H1382">
        <v>2030</v>
      </c>
      <c r="I1382" s="72"/>
      <c r="J1382" s="26"/>
      <c r="K1382" s="26"/>
      <c r="L1382" s="26"/>
      <c r="M1382" s="26"/>
      <c r="N1382" s="26"/>
      <c r="O1382" s="57"/>
      <c r="P1382" s="47"/>
    </row>
    <row r="1383" spans="6:16">
      <c r="F1383" s="45"/>
      <c r="G1383" s="43" t="s">
        <v>279</v>
      </c>
      <c r="H1383">
        <v>2040</v>
      </c>
      <c r="I1383" s="72"/>
      <c r="J1383" s="26"/>
      <c r="K1383" s="26"/>
      <c r="L1383" s="26"/>
      <c r="M1383" s="26"/>
      <c r="N1383" s="26"/>
      <c r="O1383" s="57"/>
      <c r="P1383" s="47"/>
    </row>
    <row r="1384" spans="6:16">
      <c r="F1384" s="45"/>
      <c r="G1384" s="43" t="s">
        <v>279</v>
      </c>
      <c r="H1384">
        <v>2050</v>
      </c>
      <c r="I1384" s="72"/>
      <c r="J1384" s="26"/>
      <c r="K1384" s="26"/>
      <c r="L1384" s="26"/>
      <c r="M1384" s="26"/>
      <c r="N1384" s="26"/>
      <c r="O1384" s="57"/>
      <c r="P1384" s="47"/>
    </row>
    <row r="1385" spans="6:16">
      <c r="F1385" s="45"/>
      <c r="G1385" s="43" t="s">
        <v>279</v>
      </c>
      <c r="H1385">
        <v>2060</v>
      </c>
      <c r="I1385" s="72">
        <v>-0.13230035756853389</v>
      </c>
      <c r="J1385" s="29">
        <v>38</v>
      </c>
      <c r="K1385" s="29"/>
      <c r="L1385" s="29"/>
      <c r="M1385" s="29"/>
      <c r="N1385" s="29"/>
      <c r="O1385" s="44"/>
      <c r="P1385" s="47"/>
    </row>
    <row r="1386" spans="6:16" ht="15.75" customHeight="1" thickBot="1">
      <c r="F1386" s="45"/>
      <c r="G1386" s="54" t="s">
        <v>279</v>
      </c>
      <c r="H1386" s="66">
        <v>2100</v>
      </c>
      <c r="I1386" s="73"/>
      <c r="J1386" s="87"/>
      <c r="K1386" s="87"/>
      <c r="L1386" s="87"/>
      <c r="M1386" s="87"/>
      <c r="N1386" s="87"/>
      <c r="O1386" s="88"/>
      <c r="P1386" s="47"/>
    </row>
    <row r="1387" spans="6:16">
      <c r="F1387" s="45"/>
      <c r="P1387" s="47"/>
    </row>
    <row r="1388" spans="6:16" ht="15.75" customHeight="1" thickBot="1">
      <c r="F1388" s="45"/>
      <c r="G1388" s="70" t="s">
        <v>273</v>
      </c>
      <c r="H1388" s="70"/>
      <c r="I1388" s="70" t="s">
        <v>274</v>
      </c>
      <c r="J1388" s="71" t="s">
        <v>66</v>
      </c>
      <c r="K1388" s="71"/>
      <c r="L1388" s="70"/>
      <c r="M1388" s="70"/>
      <c r="N1388" s="70"/>
      <c r="O1388" s="70"/>
      <c r="P1388" s="47"/>
    </row>
    <row r="1389" spans="6:16">
      <c r="F1389" s="45"/>
      <c r="G1389" s="50"/>
      <c r="H1389" s="52" t="s">
        <v>92</v>
      </c>
      <c r="I1389" s="52" t="s">
        <v>277</v>
      </c>
      <c r="J1389" s="52" t="s">
        <v>234</v>
      </c>
      <c r="K1389" s="52" t="s">
        <v>235</v>
      </c>
      <c r="L1389" s="52" t="s">
        <v>236</v>
      </c>
      <c r="M1389" s="52" t="s">
        <v>278</v>
      </c>
      <c r="N1389" s="52" t="s">
        <v>238</v>
      </c>
      <c r="O1389" s="53" t="s">
        <v>239</v>
      </c>
      <c r="P1389" s="47"/>
    </row>
    <row r="1390" spans="6:16">
      <c r="F1390" s="45"/>
      <c r="G1390" s="43" t="s">
        <v>279</v>
      </c>
      <c r="H1390">
        <v>2020</v>
      </c>
      <c r="I1390" s="72"/>
      <c r="J1390" s="26"/>
      <c r="K1390" s="26"/>
      <c r="L1390" s="26"/>
      <c r="M1390" s="26"/>
      <c r="N1390" s="26"/>
      <c r="O1390" s="57"/>
      <c r="P1390" s="47"/>
    </row>
    <row r="1391" spans="6:16">
      <c r="F1391" s="45"/>
      <c r="G1391" s="43" t="s">
        <v>279</v>
      </c>
      <c r="H1391">
        <v>2030</v>
      </c>
      <c r="I1391" s="72"/>
      <c r="J1391" s="26"/>
      <c r="K1391" s="26"/>
      <c r="L1391" s="26"/>
      <c r="M1391" s="26"/>
      <c r="N1391" s="26"/>
      <c r="O1391" s="57"/>
      <c r="P1391" s="47"/>
    </row>
    <row r="1392" spans="6:16">
      <c r="F1392" s="45"/>
      <c r="G1392" s="43" t="s">
        <v>279</v>
      </c>
      <c r="H1392">
        <v>2040</v>
      </c>
      <c r="I1392" s="72"/>
      <c r="J1392" s="26"/>
      <c r="K1392" s="26"/>
      <c r="L1392" s="26"/>
      <c r="M1392" s="26"/>
      <c r="N1392" s="26"/>
      <c r="O1392" s="57"/>
      <c r="P1392" s="47"/>
    </row>
    <row r="1393" spans="6:16">
      <c r="F1393" s="45"/>
      <c r="G1393" s="43" t="s">
        <v>279</v>
      </c>
      <c r="H1393">
        <v>2050</v>
      </c>
      <c r="I1393" s="72"/>
      <c r="J1393" s="26"/>
      <c r="K1393" s="26"/>
      <c r="L1393" s="26"/>
      <c r="M1393" s="26"/>
      <c r="N1393" s="26"/>
      <c r="O1393" s="57"/>
      <c r="P1393" s="47"/>
    </row>
    <row r="1394" spans="6:16">
      <c r="F1394" s="45"/>
      <c r="G1394" s="43" t="s">
        <v>279</v>
      </c>
      <c r="H1394">
        <v>2060</v>
      </c>
      <c r="I1394" s="72">
        <v>-0.34088200238379007</v>
      </c>
      <c r="J1394" s="29">
        <v>45</v>
      </c>
      <c r="K1394" s="29"/>
      <c r="L1394" s="29"/>
      <c r="M1394" s="29"/>
      <c r="N1394" s="29"/>
      <c r="O1394" s="44"/>
      <c r="P1394" s="47"/>
    </row>
    <row r="1395" spans="6:16" ht="15.75" customHeight="1" thickBot="1">
      <c r="F1395" s="45"/>
      <c r="G1395" s="54" t="s">
        <v>279</v>
      </c>
      <c r="H1395" s="66">
        <v>2100</v>
      </c>
      <c r="I1395" s="73"/>
      <c r="J1395" s="87"/>
      <c r="K1395" s="87"/>
      <c r="L1395" s="87"/>
      <c r="M1395" s="87"/>
      <c r="N1395" s="87"/>
      <c r="O1395" s="88"/>
      <c r="P1395" s="47"/>
    </row>
    <row r="1396" spans="6:16">
      <c r="F1396" s="74"/>
      <c r="G1396" s="75"/>
      <c r="H1396" s="75"/>
      <c r="I1396" s="75"/>
      <c r="J1396" s="75"/>
      <c r="K1396" s="75"/>
      <c r="L1396" s="75"/>
      <c r="M1396" s="75"/>
      <c r="N1396" s="75"/>
      <c r="O1396" s="75"/>
      <c r="P1396" s="76"/>
    </row>
    <row r="1397" spans="6:16" ht="15.75" customHeight="1" thickBot="1">
      <c r="F1397" s="40"/>
      <c r="G1397" s="41"/>
      <c r="H1397" s="41"/>
      <c r="I1397" s="41"/>
      <c r="J1397" s="41"/>
      <c r="K1397" s="41"/>
      <c r="L1397" s="41"/>
      <c r="M1397" s="41"/>
      <c r="N1397" s="41"/>
      <c r="O1397" s="41"/>
      <c r="P1397" s="42"/>
    </row>
    <row r="1398" spans="6:16" ht="15.75" customHeight="1" thickBot="1">
      <c r="F1398" s="45"/>
      <c r="G1398" s="36" t="s">
        <v>224</v>
      </c>
      <c r="H1398" s="46" t="s">
        <v>195</v>
      </c>
      <c r="P1398" s="47"/>
    </row>
    <row r="1399" spans="6:16">
      <c r="F1399" s="45"/>
      <c r="P1399" s="47"/>
    </row>
    <row r="1400" spans="6:16" ht="15.75" customHeight="1" thickBot="1">
      <c r="F1400" s="45"/>
      <c r="G1400" s="48" t="s">
        <v>231</v>
      </c>
      <c r="H1400" s="48"/>
      <c r="I1400" s="48"/>
      <c r="J1400" s="48"/>
      <c r="K1400" s="48"/>
      <c r="L1400" s="48"/>
      <c r="M1400" s="48"/>
      <c r="N1400" s="48"/>
      <c r="O1400" s="48"/>
      <c r="P1400" s="47"/>
    </row>
    <row r="1401" spans="6:16">
      <c r="F1401" s="45"/>
      <c r="G1401" s="50"/>
      <c r="H1401" s="51"/>
      <c r="I1401" s="52" t="s">
        <v>92</v>
      </c>
      <c r="J1401" s="52" t="s">
        <v>234</v>
      </c>
      <c r="K1401" s="52" t="s">
        <v>235</v>
      </c>
      <c r="L1401" s="52" t="s">
        <v>236</v>
      </c>
      <c r="M1401" s="52" t="s">
        <v>237</v>
      </c>
      <c r="N1401" s="52" t="s">
        <v>238</v>
      </c>
      <c r="O1401" s="53" t="s">
        <v>239</v>
      </c>
      <c r="P1401" s="47"/>
    </row>
    <row r="1402" spans="6:16">
      <c r="F1402" s="45"/>
      <c r="G1402" s="43" t="s">
        <v>243</v>
      </c>
      <c r="I1402">
        <v>2014</v>
      </c>
      <c r="J1402" s="29">
        <v>29.348454380465011</v>
      </c>
      <c r="K1402" s="29"/>
      <c r="L1402" s="60"/>
      <c r="M1402" s="29"/>
      <c r="N1402" s="29"/>
      <c r="O1402" s="44"/>
      <c r="P1402" s="47"/>
    </row>
    <row r="1403" spans="6:16">
      <c r="F1403" s="45"/>
      <c r="G1403" s="43" t="s">
        <v>243</v>
      </c>
      <c r="I1403">
        <v>2015</v>
      </c>
      <c r="J1403" s="29">
        <v>29.348454380465011</v>
      </c>
      <c r="K1403" s="29"/>
      <c r="L1403" s="60"/>
      <c r="M1403" s="29"/>
      <c r="N1403" s="29"/>
      <c r="O1403" s="44"/>
      <c r="P1403" s="47"/>
    </row>
    <row r="1404" spans="6:16">
      <c r="F1404" s="45"/>
      <c r="G1404" s="43" t="s">
        <v>252</v>
      </c>
      <c r="I1404">
        <v>2020</v>
      </c>
      <c r="J1404" s="26"/>
      <c r="K1404" s="26"/>
      <c r="L1404" s="26"/>
      <c r="M1404" s="26"/>
      <c r="N1404" s="26"/>
      <c r="O1404" s="57"/>
      <c r="P1404" s="47"/>
    </row>
    <row r="1405" spans="6:16">
      <c r="F1405" s="45"/>
      <c r="G1405" s="43" t="s">
        <v>252</v>
      </c>
      <c r="I1405">
        <v>2030</v>
      </c>
      <c r="J1405" s="26"/>
      <c r="K1405" s="26"/>
      <c r="L1405" s="26"/>
      <c r="M1405" s="26"/>
      <c r="N1405" s="26"/>
      <c r="O1405" s="57"/>
      <c r="P1405" s="47"/>
    </row>
    <row r="1406" spans="6:16">
      <c r="F1406" s="45"/>
      <c r="G1406" s="43" t="s">
        <v>252</v>
      </c>
      <c r="I1406">
        <v>2040</v>
      </c>
      <c r="J1406" s="26"/>
      <c r="K1406" s="26"/>
      <c r="L1406" s="26"/>
      <c r="M1406" s="26"/>
      <c r="N1406" s="26"/>
      <c r="O1406" s="57"/>
      <c r="P1406" s="47"/>
    </row>
    <row r="1407" spans="6:16">
      <c r="F1407" s="45"/>
      <c r="G1407" s="43" t="s">
        <v>252</v>
      </c>
      <c r="I1407">
        <v>2050</v>
      </c>
      <c r="J1407" s="26"/>
      <c r="K1407" s="26"/>
      <c r="L1407" s="26"/>
      <c r="M1407" s="26"/>
      <c r="N1407" s="26"/>
      <c r="O1407" s="57"/>
      <c r="P1407" s="47"/>
    </row>
    <row r="1408" spans="6:16">
      <c r="F1408" s="45"/>
      <c r="G1408" s="43" t="s">
        <v>252</v>
      </c>
      <c r="I1408">
        <v>2060</v>
      </c>
      <c r="J1408" s="26"/>
      <c r="K1408" s="26"/>
      <c r="L1408" s="26"/>
      <c r="M1408" s="26"/>
      <c r="N1408" s="26"/>
      <c r="O1408" s="57"/>
      <c r="P1408" s="47"/>
    </row>
    <row r="1409" spans="6:16" ht="15.75" customHeight="1" thickBot="1">
      <c r="F1409" s="45"/>
      <c r="G1409" s="54" t="s">
        <v>252</v>
      </c>
      <c r="H1409" s="66"/>
      <c r="I1409" s="66">
        <v>2100</v>
      </c>
      <c r="J1409" s="67"/>
      <c r="K1409" s="67"/>
      <c r="L1409" s="67"/>
      <c r="M1409" s="67"/>
      <c r="N1409" s="67"/>
      <c r="O1409" s="55"/>
      <c r="P1409" s="47"/>
    </row>
    <row r="1410" spans="6:16">
      <c r="F1410" s="45"/>
      <c r="P1410" s="47"/>
    </row>
    <row r="1411" spans="6:16" ht="15.75" customHeight="1" thickBot="1">
      <c r="F1411" s="45"/>
      <c r="G1411" s="70" t="s">
        <v>273</v>
      </c>
      <c r="H1411" s="70"/>
      <c r="I1411" s="70" t="s">
        <v>274</v>
      </c>
      <c r="J1411" s="71" t="s">
        <v>64</v>
      </c>
      <c r="K1411" s="71"/>
      <c r="L1411" s="70"/>
      <c r="M1411" s="70"/>
      <c r="N1411" s="70"/>
      <c r="O1411" s="70"/>
      <c r="P1411" s="47"/>
    </row>
    <row r="1412" spans="6:16">
      <c r="F1412" s="45"/>
      <c r="G1412" s="50"/>
      <c r="H1412" s="52" t="s">
        <v>92</v>
      </c>
      <c r="I1412" s="52" t="s">
        <v>277</v>
      </c>
      <c r="J1412" s="52" t="s">
        <v>234</v>
      </c>
      <c r="K1412" s="52" t="s">
        <v>235</v>
      </c>
      <c r="L1412" s="52" t="s">
        <v>236</v>
      </c>
      <c r="M1412" s="52" t="s">
        <v>278</v>
      </c>
      <c r="N1412" s="52" t="s">
        <v>238</v>
      </c>
      <c r="O1412" s="53" t="s">
        <v>239</v>
      </c>
      <c r="P1412" s="47"/>
    </row>
    <row r="1413" spans="6:16">
      <c r="F1413" s="45"/>
      <c r="G1413" s="43" t="s">
        <v>279</v>
      </c>
      <c r="H1413">
        <v>2020</v>
      </c>
      <c r="I1413" s="72"/>
      <c r="J1413" s="26"/>
      <c r="K1413" s="26"/>
      <c r="L1413" s="26"/>
      <c r="M1413" s="26"/>
      <c r="N1413" s="26"/>
      <c r="O1413" s="57"/>
      <c r="P1413" s="47"/>
    </row>
    <row r="1414" spans="6:16">
      <c r="F1414" s="45"/>
      <c r="G1414" s="43" t="s">
        <v>279</v>
      </c>
      <c r="H1414">
        <v>2030</v>
      </c>
      <c r="I1414" s="72"/>
      <c r="J1414" s="26"/>
      <c r="K1414" s="26"/>
      <c r="L1414" s="26"/>
      <c r="M1414" s="26"/>
      <c r="N1414" s="26"/>
      <c r="O1414" s="57"/>
      <c r="P1414" s="47"/>
    </row>
    <row r="1415" spans="6:16">
      <c r="F1415" s="45"/>
      <c r="G1415" s="43" t="s">
        <v>279</v>
      </c>
      <c r="H1415">
        <v>2040</v>
      </c>
      <c r="I1415" s="72"/>
      <c r="J1415" s="26"/>
      <c r="K1415" s="26"/>
      <c r="L1415" s="26"/>
      <c r="M1415" s="26"/>
      <c r="N1415" s="26"/>
      <c r="O1415" s="57"/>
      <c r="P1415" s="47"/>
    </row>
    <row r="1416" spans="6:16">
      <c r="F1416" s="45"/>
      <c r="G1416" s="43" t="s">
        <v>279</v>
      </c>
      <c r="H1416">
        <v>2050</v>
      </c>
      <c r="I1416" s="72"/>
      <c r="J1416" s="26"/>
      <c r="K1416" s="26"/>
      <c r="L1416" s="26"/>
      <c r="M1416" s="26"/>
      <c r="N1416" s="26"/>
      <c r="O1416" s="57"/>
      <c r="P1416" s="47"/>
    </row>
    <row r="1417" spans="6:16">
      <c r="F1417" s="45"/>
      <c r="G1417" s="43" t="s">
        <v>279</v>
      </c>
      <c r="H1417">
        <v>2060</v>
      </c>
      <c r="I1417" s="72">
        <v>3.3505154639175229E-2</v>
      </c>
      <c r="J1417" s="29">
        <v>30</v>
      </c>
      <c r="K1417" s="29"/>
      <c r="L1417" s="29"/>
      <c r="M1417" s="29"/>
      <c r="N1417" s="29"/>
      <c r="O1417" s="44"/>
      <c r="P1417" s="47"/>
    </row>
    <row r="1418" spans="6:16" ht="15.75" customHeight="1" thickBot="1">
      <c r="F1418" s="45"/>
      <c r="G1418" s="54" t="s">
        <v>279</v>
      </c>
      <c r="H1418" s="66">
        <v>2100</v>
      </c>
      <c r="I1418" s="73"/>
      <c r="J1418" s="87"/>
      <c r="K1418" s="87"/>
      <c r="L1418" s="87"/>
      <c r="M1418" s="87"/>
      <c r="N1418" s="87"/>
      <c r="O1418" s="88"/>
      <c r="P1418" s="47"/>
    </row>
    <row r="1419" spans="6:16">
      <c r="F1419" s="45"/>
      <c r="P1419" s="47"/>
    </row>
    <row r="1420" spans="6:16" ht="15.75" customHeight="1" thickBot="1">
      <c r="F1420" s="45"/>
      <c r="G1420" s="70" t="s">
        <v>273</v>
      </c>
      <c r="H1420" s="70"/>
      <c r="I1420" s="70" t="s">
        <v>274</v>
      </c>
      <c r="J1420" s="71" t="s">
        <v>65</v>
      </c>
      <c r="K1420" s="71"/>
      <c r="L1420" s="70"/>
      <c r="M1420" s="70"/>
      <c r="N1420" s="70"/>
      <c r="O1420" s="70"/>
      <c r="P1420" s="47"/>
    </row>
    <row r="1421" spans="6:16">
      <c r="F1421" s="45"/>
      <c r="G1421" s="50"/>
      <c r="H1421" s="52" t="s">
        <v>92</v>
      </c>
      <c r="I1421" s="52" t="s">
        <v>277</v>
      </c>
      <c r="J1421" s="52" t="s">
        <v>234</v>
      </c>
      <c r="K1421" s="52" t="s">
        <v>235</v>
      </c>
      <c r="L1421" s="52" t="s">
        <v>236</v>
      </c>
      <c r="M1421" s="52" t="s">
        <v>278</v>
      </c>
      <c r="N1421" s="52" t="s">
        <v>238</v>
      </c>
      <c r="O1421" s="53" t="s">
        <v>239</v>
      </c>
      <c r="P1421" s="47"/>
    </row>
    <row r="1422" spans="6:16">
      <c r="F1422" s="45"/>
      <c r="G1422" s="43" t="s">
        <v>279</v>
      </c>
      <c r="H1422">
        <v>2020</v>
      </c>
      <c r="I1422" s="72"/>
      <c r="J1422" s="26"/>
      <c r="K1422" s="26"/>
      <c r="L1422" s="26"/>
      <c r="M1422" s="26"/>
      <c r="N1422" s="26"/>
      <c r="O1422" s="57"/>
      <c r="P1422" s="47"/>
    </row>
    <row r="1423" spans="6:16">
      <c r="F1423" s="45"/>
      <c r="G1423" s="43" t="s">
        <v>279</v>
      </c>
      <c r="H1423">
        <v>2030</v>
      </c>
      <c r="I1423" s="72"/>
      <c r="J1423" s="26"/>
      <c r="K1423" s="26"/>
      <c r="L1423" s="26"/>
      <c r="M1423" s="26"/>
      <c r="N1423" s="26"/>
      <c r="O1423" s="57"/>
      <c r="P1423" s="47"/>
    </row>
    <row r="1424" spans="6:16">
      <c r="F1424" s="45"/>
      <c r="G1424" s="43" t="s">
        <v>279</v>
      </c>
      <c r="H1424">
        <v>2040</v>
      </c>
      <c r="I1424" s="72"/>
      <c r="J1424" s="26"/>
      <c r="K1424" s="26"/>
      <c r="L1424" s="26"/>
      <c r="M1424" s="26"/>
      <c r="N1424" s="26"/>
      <c r="O1424" s="57"/>
      <c r="P1424" s="47"/>
    </row>
    <row r="1425" spans="6:16">
      <c r="F1425" s="45"/>
      <c r="G1425" s="43" t="s">
        <v>279</v>
      </c>
      <c r="H1425">
        <v>2050</v>
      </c>
      <c r="I1425" s="72"/>
      <c r="J1425" s="26"/>
      <c r="K1425" s="26"/>
      <c r="L1425" s="26"/>
      <c r="M1425" s="26"/>
      <c r="N1425" s="26"/>
      <c r="O1425" s="57"/>
      <c r="P1425" s="47"/>
    </row>
    <row r="1426" spans="6:16">
      <c r="F1426" s="45"/>
      <c r="G1426" s="43" t="s">
        <v>279</v>
      </c>
      <c r="H1426">
        <v>2060</v>
      </c>
      <c r="I1426" s="72">
        <v>-0.2242268041237114</v>
      </c>
      <c r="J1426" s="29">
        <v>38</v>
      </c>
      <c r="K1426" s="29"/>
      <c r="L1426" s="29"/>
      <c r="M1426" s="29"/>
      <c r="N1426" s="29"/>
      <c r="O1426" s="44"/>
      <c r="P1426" s="47"/>
    </row>
    <row r="1427" spans="6:16" ht="15.75" customHeight="1" thickBot="1">
      <c r="F1427" s="45"/>
      <c r="G1427" s="54" t="s">
        <v>279</v>
      </c>
      <c r="H1427" s="66">
        <v>2100</v>
      </c>
      <c r="I1427" s="73"/>
      <c r="J1427" s="87"/>
      <c r="K1427" s="87"/>
      <c r="L1427" s="87"/>
      <c r="M1427" s="87"/>
      <c r="N1427" s="87"/>
      <c r="O1427" s="88"/>
      <c r="P1427" s="47"/>
    </row>
    <row r="1428" spans="6:16">
      <c r="F1428" s="45"/>
      <c r="P1428" s="47"/>
    </row>
    <row r="1429" spans="6:16" ht="15.75" customHeight="1" thickBot="1">
      <c r="F1429" s="45"/>
      <c r="G1429" s="70" t="s">
        <v>273</v>
      </c>
      <c r="H1429" s="70"/>
      <c r="I1429" s="70" t="s">
        <v>274</v>
      </c>
      <c r="J1429" s="71" t="s">
        <v>66</v>
      </c>
      <c r="K1429" s="71"/>
      <c r="L1429" s="70"/>
      <c r="M1429" s="70"/>
      <c r="N1429" s="70"/>
      <c r="O1429" s="70"/>
      <c r="P1429" s="47"/>
    </row>
    <row r="1430" spans="6:16">
      <c r="F1430" s="45"/>
      <c r="G1430" s="50"/>
      <c r="H1430" s="52" t="s">
        <v>92</v>
      </c>
      <c r="I1430" s="52" t="s">
        <v>277</v>
      </c>
      <c r="J1430" s="52" t="s">
        <v>234</v>
      </c>
      <c r="K1430" s="52" t="s">
        <v>235</v>
      </c>
      <c r="L1430" s="52" t="s">
        <v>236</v>
      </c>
      <c r="M1430" s="52" t="s">
        <v>278</v>
      </c>
      <c r="N1430" s="52" t="s">
        <v>238</v>
      </c>
      <c r="O1430" s="53" t="s">
        <v>239</v>
      </c>
      <c r="P1430" s="47"/>
    </row>
    <row r="1431" spans="6:16">
      <c r="F1431" s="45"/>
      <c r="G1431" s="43" t="s">
        <v>279</v>
      </c>
      <c r="H1431">
        <v>2020</v>
      </c>
      <c r="I1431" s="72"/>
      <c r="J1431" s="26"/>
      <c r="K1431" s="26"/>
      <c r="L1431" s="26"/>
      <c r="M1431" s="26"/>
      <c r="N1431" s="26"/>
      <c r="O1431" s="57"/>
      <c r="P1431" s="47"/>
    </row>
    <row r="1432" spans="6:16">
      <c r="F1432" s="45"/>
      <c r="G1432" s="43" t="s">
        <v>279</v>
      </c>
      <c r="H1432">
        <v>2030</v>
      </c>
      <c r="I1432" s="72"/>
      <c r="J1432" s="26"/>
      <c r="K1432" s="26"/>
      <c r="L1432" s="26"/>
      <c r="M1432" s="26"/>
      <c r="N1432" s="26"/>
      <c r="O1432" s="57"/>
      <c r="P1432" s="47"/>
    </row>
    <row r="1433" spans="6:16">
      <c r="F1433" s="45"/>
      <c r="G1433" s="43" t="s">
        <v>279</v>
      </c>
      <c r="H1433">
        <v>2040</v>
      </c>
      <c r="I1433" s="72"/>
      <c r="J1433" s="26"/>
      <c r="K1433" s="26"/>
      <c r="L1433" s="26"/>
      <c r="M1433" s="26"/>
      <c r="N1433" s="26"/>
      <c r="O1433" s="57"/>
      <c r="P1433" s="47"/>
    </row>
    <row r="1434" spans="6:16">
      <c r="F1434" s="45"/>
      <c r="G1434" s="43" t="s">
        <v>279</v>
      </c>
      <c r="H1434">
        <v>2050</v>
      </c>
      <c r="I1434" s="72"/>
      <c r="J1434" s="26"/>
      <c r="K1434" s="26"/>
      <c r="L1434" s="26"/>
      <c r="M1434" s="26"/>
      <c r="N1434" s="26"/>
      <c r="O1434" s="57"/>
      <c r="P1434" s="47"/>
    </row>
    <row r="1435" spans="6:16">
      <c r="F1435" s="45"/>
      <c r="G1435" s="43" t="s">
        <v>279</v>
      </c>
      <c r="H1435">
        <v>2060</v>
      </c>
      <c r="I1435" s="72">
        <v>-0.44974226804123718</v>
      </c>
      <c r="J1435" s="29">
        <v>45</v>
      </c>
      <c r="K1435" s="29"/>
      <c r="L1435" s="29"/>
      <c r="M1435" s="29"/>
      <c r="N1435" s="29"/>
      <c r="O1435" s="44"/>
      <c r="P1435" s="47"/>
    </row>
    <row r="1436" spans="6:16" ht="15.75" customHeight="1" thickBot="1">
      <c r="F1436" s="45"/>
      <c r="G1436" s="54" t="s">
        <v>279</v>
      </c>
      <c r="H1436" s="66">
        <v>2100</v>
      </c>
      <c r="I1436" s="73"/>
      <c r="J1436" s="87"/>
      <c r="K1436" s="87"/>
      <c r="L1436" s="87"/>
      <c r="M1436" s="87"/>
      <c r="N1436" s="87"/>
      <c r="O1436" s="88"/>
      <c r="P1436" s="47"/>
    </row>
    <row r="1437" spans="6:16">
      <c r="F1437" s="74"/>
      <c r="G1437" s="75"/>
      <c r="H1437" s="75"/>
      <c r="I1437" s="75"/>
      <c r="J1437" s="75"/>
      <c r="K1437" s="75"/>
      <c r="L1437" s="75"/>
      <c r="M1437" s="75"/>
      <c r="N1437" s="75"/>
      <c r="O1437" s="75"/>
      <c r="P1437" s="76"/>
    </row>
    <row r="1438" spans="6:16" ht="15.75" customHeight="1" thickBot="1">
      <c r="F1438" s="40"/>
      <c r="G1438" s="41"/>
      <c r="H1438" s="41"/>
      <c r="I1438" s="41"/>
      <c r="J1438" s="41"/>
      <c r="K1438" s="41"/>
      <c r="L1438" s="41"/>
      <c r="M1438" s="41"/>
      <c r="N1438" s="41"/>
      <c r="O1438" s="41"/>
      <c r="P1438" s="42"/>
    </row>
    <row r="1439" spans="6:16" ht="15.75" customHeight="1" thickBot="1">
      <c r="F1439" s="45"/>
      <c r="G1439" s="36" t="s">
        <v>224</v>
      </c>
      <c r="H1439" s="46" t="s">
        <v>196</v>
      </c>
      <c r="P1439" s="47"/>
    </row>
    <row r="1440" spans="6:16">
      <c r="F1440" s="45"/>
      <c r="P1440" s="47"/>
    </row>
    <row r="1441" spans="6:16" ht="15.75" customHeight="1" thickBot="1">
      <c r="F1441" s="45"/>
      <c r="G1441" s="48" t="s">
        <v>231</v>
      </c>
      <c r="H1441" s="48"/>
      <c r="I1441" s="48"/>
      <c r="J1441" s="48"/>
      <c r="K1441" s="48"/>
      <c r="L1441" s="48"/>
      <c r="M1441" s="48"/>
      <c r="N1441" s="48"/>
      <c r="O1441" s="48"/>
      <c r="P1441" s="47"/>
    </row>
    <row r="1442" spans="6:16">
      <c r="F1442" s="45"/>
      <c r="G1442" s="50"/>
      <c r="H1442" s="51"/>
      <c r="I1442" s="52" t="s">
        <v>92</v>
      </c>
      <c r="J1442" s="52" t="s">
        <v>234</v>
      </c>
      <c r="K1442" s="52" t="s">
        <v>235</v>
      </c>
      <c r="L1442" s="52" t="s">
        <v>236</v>
      </c>
      <c r="M1442" s="52" t="s">
        <v>237</v>
      </c>
      <c r="N1442" s="52" t="s">
        <v>238</v>
      </c>
      <c r="O1442" s="53" t="s">
        <v>239</v>
      </c>
      <c r="P1442" s="47"/>
    </row>
    <row r="1443" spans="6:16">
      <c r="F1443" s="45"/>
      <c r="G1443" s="43" t="s">
        <v>243</v>
      </c>
      <c r="I1443">
        <v>2014</v>
      </c>
      <c r="J1443" s="29">
        <v>48.81481924710171</v>
      </c>
      <c r="K1443" s="29"/>
      <c r="L1443" s="60"/>
      <c r="M1443" s="29"/>
      <c r="N1443" s="29"/>
      <c r="O1443" s="44"/>
      <c r="P1443" s="47"/>
    </row>
    <row r="1444" spans="6:16">
      <c r="F1444" s="45"/>
      <c r="G1444" s="43" t="s">
        <v>243</v>
      </c>
      <c r="I1444">
        <v>2015</v>
      </c>
      <c r="J1444" s="29">
        <v>48.81481924710171</v>
      </c>
      <c r="K1444" s="29"/>
      <c r="L1444" s="60"/>
      <c r="M1444" s="29"/>
      <c r="N1444" s="29"/>
      <c r="O1444" s="44"/>
      <c r="P1444" s="47"/>
    </row>
    <row r="1445" spans="6:16">
      <c r="F1445" s="45"/>
      <c r="G1445" s="43" t="s">
        <v>252</v>
      </c>
      <c r="I1445">
        <v>2020</v>
      </c>
      <c r="J1445" s="26"/>
      <c r="K1445" s="26"/>
      <c r="L1445" s="26"/>
      <c r="M1445" s="26"/>
      <c r="N1445" s="26"/>
      <c r="O1445" s="57"/>
      <c r="P1445" s="47"/>
    </row>
    <row r="1446" spans="6:16">
      <c r="F1446" s="45"/>
      <c r="G1446" s="43" t="s">
        <v>252</v>
      </c>
      <c r="I1446">
        <v>2030</v>
      </c>
      <c r="J1446" s="26"/>
      <c r="K1446" s="26"/>
      <c r="L1446" s="26"/>
      <c r="M1446" s="26"/>
      <c r="N1446" s="26"/>
      <c r="O1446" s="57"/>
      <c r="P1446" s="47"/>
    </row>
    <row r="1447" spans="6:16">
      <c r="F1447" s="45"/>
      <c r="G1447" s="43" t="s">
        <v>252</v>
      </c>
      <c r="I1447">
        <v>2040</v>
      </c>
      <c r="J1447" s="26"/>
      <c r="K1447" s="26"/>
      <c r="L1447" s="26"/>
      <c r="M1447" s="26"/>
      <c r="N1447" s="26"/>
      <c r="O1447" s="57"/>
      <c r="P1447" s="47"/>
    </row>
    <row r="1448" spans="6:16">
      <c r="F1448" s="45"/>
      <c r="G1448" s="43" t="s">
        <v>252</v>
      </c>
      <c r="I1448">
        <v>2050</v>
      </c>
      <c r="J1448" s="26"/>
      <c r="K1448" s="26"/>
      <c r="L1448" s="26"/>
      <c r="M1448" s="26"/>
      <c r="N1448" s="26"/>
      <c r="O1448" s="57"/>
      <c r="P1448" s="47"/>
    </row>
    <row r="1449" spans="6:16">
      <c r="F1449" s="45"/>
      <c r="G1449" s="43" t="s">
        <v>252</v>
      </c>
      <c r="I1449">
        <v>2060</v>
      </c>
      <c r="J1449" s="26"/>
      <c r="K1449" s="26"/>
      <c r="L1449" s="26"/>
      <c r="M1449" s="26"/>
      <c r="N1449" s="26"/>
      <c r="O1449" s="57"/>
      <c r="P1449" s="47"/>
    </row>
    <row r="1450" spans="6:16" ht="15.75" customHeight="1" thickBot="1">
      <c r="F1450" s="45"/>
      <c r="G1450" s="54" t="s">
        <v>252</v>
      </c>
      <c r="H1450" s="66"/>
      <c r="I1450" s="66">
        <v>2100</v>
      </c>
      <c r="J1450" s="67"/>
      <c r="K1450" s="67"/>
      <c r="L1450" s="67"/>
      <c r="M1450" s="67"/>
      <c r="N1450" s="67"/>
      <c r="O1450" s="55"/>
      <c r="P1450" s="47"/>
    </row>
    <row r="1451" spans="6:16">
      <c r="F1451" s="45"/>
      <c r="P1451" s="47"/>
    </row>
    <row r="1452" spans="6:16" ht="15.75" customHeight="1" thickBot="1">
      <c r="F1452" s="45"/>
      <c r="G1452" s="70" t="s">
        <v>273</v>
      </c>
      <c r="H1452" s="70"/>
      <c r="I1452" s="70" t="s">
        <v>274</v>
      </c>
      <c r="J1452" s="71" t="s">
        <v>64</v>
      </c>
      <c r="K1452" s="71"/>
      <c r="L1452" s="70"/>
      <c r="M1452" s="70"/>
      <c r="N1452" s="70"/>
      <c r="O1452" s="70"/>
      <c r="P1452" s="47"/>
    </row>
    <row r="1453" spans="6:16">
      <c r="F1453" s="45"/>
      <c r="G1453" s="50"/>
      <c r="H1453" s="52" t="s">
        <v>92</v>
      </c>
      <c r="I1453" s="52" t="s">
        <v>277</v>
      </c>
      <c r="J1453" s="52" t="s">
        <v>234</v>
      </c>
      <c r="K1453" s="52" t="s">
        <v>235</v>
      </c>
      <c r="L1453" s="52" t="s">
        <v>236</v>
      </c>
      <c r="M1453" s="52" t="s">
        <v>278</v>
      </c>
      <c r="N1453" s="52" t="s">
        <v>238</v>
      </c>
      <c r="O1453" s="53" t="s">
        <v>239</v>
      </c>
      <c r="P1453" s="47"/>
    </row>
    <row r="1454" spans="6:16">
      <c r="F1454" s="45"/>
      <c r="G1454" s="43" t="s">
        <v>279</v>
      </c>
      <c r="H1454">
        <v>2020</v>
      </c>
      <c r="I1454" s="72"/>
      <c r="J1454" s="26"/>
      <c r="K1454" s="26"/>
      <c r="L1454" s="26"/>
      <c r="M1454" s="26"/>
      <c r="N1454" s="26"/>
      <c r="O1454" s="57"/>
      <c r="P1454" s="47"/>
    </row>
    <row r="1455" spans="6:16">
      <c r="F1455" s="45"/>
      <c r="G1455" s="43" t="s">
        <v>279</v>
      </c>
      <c r="H1455">
        <v>2030</v>
      </c>
      <c r="I1455" s="72"/>
      <c r="J1455" s="26"/>
      <c r="K1455" s="26"/>
      <c r="L1455" s="26"/>
      <c r="M1455" s="26"/>
      <c r="N1455" s="26"/>
      <c r="O1455" s="57"/>
      <c r="P1455" s="47"/>
    </row>
    <row r="1456" spans="6:16">
      <c r="F1456" s="45"/>
      <c r="G1456" s="43" t="s">
        <v>279</v>
      </c>
      <c r="H1456">
        <v>2040</v>
      </c>
      <c r="I1456" s="72"/>
      <c r="J1456" s="26"/>
      <c r="K1456" s="26"/>
      <c r="L1456" s="26"/>
      <c r="M1456" s="26"/>
      <c r="N1456" s="26"/>
      <c r="O1456" s="57"/>
      <c r="P1456" s="47"/>
    </row>
    <row r="1457" spans="6:16">
      <c r="F1457" s="45"/>
      <c r="G1457" s="43" t="s">
        <v>279</v>
      </c>
      <c r="H1457">
        <v>2050</v>
      </c>
      <c r="I1457" s="72"/>
      <c r="J1457" s="26"/>
      <c r="K1457" s="26"/>
      <c r="L1457" s="26"/>
      <c r="M1457" s="26"/>
      <c r="N1457" s="26"/>
      <c r="O1457" s="57"/>
      <c r="P1457" s="47"/>
    </row>
    <row r="1458" spans="6:16">
      <c r="F1458" s="45"/>
      <c r="G1458" s="43" t="s">
        <v>279</v>
      </c>
      <c r="H1458">
        <v>2060</v>
      </c>
      <c r="I1458" s="72">
        <v>0.22700334965215149</v>
      </c>
      <c r="J1458" s="29">
        <v>30</v>
      </c>
      <c r="K1458" s="29"/>
      <c r="L1458" s="29"/>
      <c r="M1458" s="29"/>
      <c r="N1458" s="29"/>
      <c r="O1458" s="44"/>
      <c r="P1458" s="47"/>
    </row>
    <row r="1459" spans="6:16" ht="15.75" customHeight="1" thickBot="1">
      <c r="F1459" s="45"/>
      <c r="G1459" s="54" t="s">
        <v>279</v>
      </c>
      <c r="H1459" s="66">
        <v>2100</v>
      </c>
      <c r="I1459" s="73"/>
      <c r="J1459" s="87"/>
      <c r="K1459" s="87"/>
      <c r="L1459" s="87"/>
      <c r="M1459" s="87"/>
      <c r="N1459" s="87"/>
      <c r="O1459" s="88"/>
      <c r="P1459" s="47"/>
    </row>
    <row r="1460" spans="6:16">
      <c r="F1460" s="45"/>
      <c r="P1460" s="47"/>
    </row>
    <row r="1461" spans="6:16" ht="15.75" customHeight="1" thickBot="1">
      <c r="F1461" s="45"/>
      <c r="G1461" s="70" t="s">
        <v>273</v>
      </c>
      <c r="H1461" s="70"/>
      <c r="I1461" s="70" t="s">
        <v>274</v>
      </c>
      <c r="J1461" s="71" t="s">
        <v>65</v>
      </c>
      <c r="K1461" s="71"/>
      <c r="L1461" s="70"/>
      <c r="M1461" s="70"/>
      <c r="N1461" s="70"/>
      <c r="O1461" s="70"/>
      <c r="P1461" s="47"/>
    </row>
    <row r="1462" spans="6:16">
      <c r="F1462" s="45"/>
      <c r="G1462" s="50"/>
      <c r="H1462" s="52" t="s">
        <v>92</v>
      </c>
      <c r="I1462" s="52" t="s">
        <v>277</v>
      </c>
      <c r="J1462" s="52" t="s">
        <v>234</v>
      </c>
      <c r="K1462" s="52" t="s">
        <v>235</v>
      </c>
      <c r="L1462" s="52" t="s">
        <v>236</v>
      </c>
      <c r="M1462" s="52" t="s">
        <v>278</v>
      </c>
      <c r="N1462" s="52" t="s">
        <v>238</v>
      </c>
      <c r="O1462" s="53" t="s">
        <v>239</v>
      </c>
      <c r="P1462" s="47"/>
    </row>
    <row r="1463" spans="6:16">
      <c r="F1463" s="45"/>
      <c r="G1463" s="43" t="s">
        <v>279</v>
      </c>
      <c r="H1463">
        <v>2020</v>
      </c>
      <c r="I1463" s="72"/>
      <c r="J1463" s="26"/>
      <c r="K1463" s="26"/>
      <c r="L1463" s="26"/>
      <c r="M1463" s="26"/>
      <c r="N1463" s="26"/>
      <c r="O1463" s="57"/>
      <c r="P1463" s="47"/>
    </row>
    <row r="1464" spans="6:16">
      <c r="F1464" s="45"/>
      <c r="G1464" s="43" t="s">
        <v>279</v>
      </c>
      <c r="H1464">
        <v>2030</v>
      </c>
      <c r="I1464" s="72"/>
      <c r="J1464" s="26"/>
      <c r="K1464" s="26"/>
      <c r="L1464" s="26"/>
      <c r="M1464" s="26"/>
      <c r="N1464" s="26"/>
      <c r="O1464" s="57"/>
      <c r="P1464" s="47"/>
    </row>
    <row r="1465" spans="6:16">
      <c r="F1465" s="45"/>
      <c r="G1465" s="43" t="s">
        <v>279</v>
      </c>
      <c r="H1465">
        <v>2040</v>
      </c>
      <c r="I1465" s="72"/>
      <c r="J1465" s="26"/>
      <c r="K1465" s="26"/>
      <c r="L1465" s="26"/>
      <c r="M1465" s="26"/>
      <c r="N1465" s="26"/>
      <c r="O1465" s="57"/>
      <c r="P1465" s="47"/>
    </row>
    <row r="1466" spans="6:16">
      <c r="F1466" s="45"/>
      <c r="G1466" s="43" t="s">
        <v>279</v>
      </c>
      <c r="H1466">
        <v>2050</v>
      </c>
      <c r="I1466" s="72"/>
      <c r="J1466" s="26"/>
      <c r="K1466" s="26"/>
      <c r="L1466" s="26"/>
      <c r="M1466" s="26"/>
      <c r="N1466" s="26"/>
      <c r="O1466" s="57"/>
      <c r="P1466" s="47"/>
    </row>
    <row r="1467" spans="6:16">
      <c r="F1467" s="45"/>
      <c r="G1467" s="43" t="s">
        <v>279</v>
      </c>
      <c r="H1467">
        <v>2060</v>
      </c>
      <c r="I1467" s="72">
        <v>0</v>
      </c>
      <c r="J1467" s="29">
        <v>48.81</v>
      </c>
      <c r="K1467" s="29"/>
      <c r="L1467" s="29"/>
      <c r="M1467" s="29"/>
      <c r="N1467" s="29"/>
      <c r="O1467" s="44"/>
      <c r="P1467" s="47"/>
    </row>
    <row r="1468" spans="6:16" ht="15.75" customHeight="1" thickBot="1">
      <c r="F1468" s="45"/>
      <c r="G1468" s="54" t="s">
        <v>279</v>
      </c>
      <c r="H1468" s="66">
        <v>2100</v>
      </c>
      <c r="I1468" s="73"/>
      <c r="J1468" s="87"/>
      <c r="K1468" s="87"/>
      <c r="L1468" s="87"/>
      <c r="M1468" s="87"/>
      <c r="N1468" s="87"/>
      <c r="O1468" s="88"/>
      <c r="P1468" s="47"/>
    </row>
    <row r="1469" spans="6:16">
      <c r="F1469" s="45"/>
      <c r="P1469" s="47"/>
    </row>
    <row r="1470" spans="6:16" ht="15.75" customHeight="1" thickBot="1">
      <c r="F1470" s="45"/>
      <c r="G1470" s="70" t="s">
        <v>273</v>
      </c>
      <c r="H1470" s="70"/>
      <c r="I1470" s="70" t="s">
        <v>274</v>
      </c>
      <c r="J1470" s="71" t="s">
        <v>66</v>
      </c>
      <c r="K1470" s="71"/>
      <c r="L1470" s="70"/>
      <c r="M1470" s="70"/>
      <c r="N1470" s="70"/>
      <c r="O1470" s="70"/>
      <c r="P1470" s="47"/>
    </row>
    <row r="1471" spans="6:16">
      <c r="F1471" s="45"/>
      <c r="G1471" s="50"/>
      <c r="H1471" s="52" t="s">
        <v>92</v>
      </c>
      <c r="I1471" s="52" t="s">
        <v>277</v>
      </c>
      <c r="J1471" s="52" t="s">
        <v>234</v>
      </c>
      <c r="K1471" s="52" t="s">
        <v>235</v>
      </c>
      <c r="L1471" s="52" t="s">
        <v>236</v>
      </c>
      <c r="M1471" s="52" t="s">
        <v>278</v>
      </c>
      <c r="N1471" s="52" t="s">
        <v>238</v>
      </c>
      <c r="O1471" s="53" t="s">
        <v>239</v>
      </c>
      <c r="P1471" s="47"/>
    </row>
    <row r="1472" spans="6:16">
      <c r="F1472" s="45"/>
      <c r="G1472" s="43" t="s">
        <v>279</v>
      </c>
      <c r="H1472">
        <v>2020</v>
      </c>
      <c r="I1472" s="72"/>
      <c r="J1472" s="26"/>
      <c r="K1472" s="26"/>
      <c r="L1472" s="26"/>
      <c r="M1472" s="26"/>
      <c r="N1472" s="26"/>
      <c r="O1472" s="57"/>
      <c r="P1472" s="47"/>
    </row>
    <row r="1473" spans="6:16">
      <c r="F1473" s="45"/>
      <c r="G1473" s="43" t="s">
        <v>279</v>
      </c>
      <c r="H1473">
        <v>2030</v>
      </c>
      <c r="I1473" s="72"/>
      <c r="J1473" s="26"/>
      <c r="K1473" s="26"/>
      <c r="L1473" s="26"/>
      <c r="M1473" s="26"/>
      <c r="N1473" s="26"/>
      <c r="O1473" s="57"/>
      <c r="P1473" s="47"/>
    </row>
    <row r="1474" spans="6:16">
      <c r="F1474" s="45"/>
      <c r="G1474" s="43" t="s">
        <v>279</v>
      </c>
      <c r="H1474">
        <v>2040</v>
      </c>
      <c r="I1474" s="72"/>
      <c r="J1474" s="26"/>
      <c r="K1474" s="26"/>
      <c r="L1474" s="26"/>
      <c r="M1474" s="26"/>
      <c r="N1474" s="26"/>
      <c r="O1474" s="57"/>
      <c r="P1474" s="47"/>
    </row>
    <row r="1475" spans="6:16">
      <c r="F1475" s="45"/>
      <c r="G1475" s="43" t="s">
        <v>279</v>
      </c>
      <c r="H1475">
        <v>2050</v>
      </c>
      <c r="I1475" s="72"/>
      <c r="J1475" s="26"/>
      <c r="K1475" s="26"/>
      <c r="L1475" s="26"/>
      <c r="M1475" s="26"/>
      <c r="N1475" s="26"/>
      <c r="O1475" s="57"/>
      <c r="P1475" s="47"/>
    </row>
    <row r="1476" spans="6:16">
      <c r="F1476" s="45"/>
      <c r="G1476" s="43" t="s">
        <v>279</v>
      </c>
      <c r="H1476">
        <v>2060</v>
      </c>
      <c r="I1476" s="72">
        <v>-0.19041484153568669</v>
      </c>
      <c r="J1476" s="29">
        <v>58.11</v>
      </c>
      <c r="K1476" s="29"/>
      <c r="L1476" s="29"/>
      <c r="M1476" s="29"/>
      <c r="N1476" s="29"/>
      <c r="O1476" s="44"/>
      <c r="P1476" s="47"/>
    </row>
    <row r="1477" spans="6:16" ht="15.75" customHeight="1" thickBot="1">
      <c r="F1477" s="45"/>
      <c r="G1477" s="54" t="s">
        <v>279</v>
      </c>
      <c r="H1477" s="66">
        <v>2100</v>
      </c>
      <c r="I1477" s="73"/>
      <c r="J1477" s="87"/>
      <c r="K1477" s="87"/>
      <c r="L1477" s="87"/>
      <c r="M1477" s="87"/>
      <c r="N1477" s="87"/>
      <c r="O1477" s="88"/>
      <c r="P1477" s="47"/>
    </row>
    <row r="1478" spans="6:16">
      <c r="F1478" s="74"/>
      <c r="G1478" s="75"/>
      <c r="H1478" s="75"/>
      <c r="I1478" s="75"/>
      <c r="J1478" s="75"/>
      <c r="K1478" s="75"/>
      <c r="L1478" s="75"/>
      <c r="M1478" s="75"/>
      <c r="N1478" s="75"/>
      <c r="O1478" s="75"/>
      <c r="P1478" s="76"/>
    </row>
    <row r="1479" spans="6:16" ht="15.75" customHeight="1" thickBot="1">
      <c r="F1479" s="40"/>
      <c r="G1479" s="41"/>
      <c r="H1479" s="41"/>
      <c r="I1479" s="41"/>
      <c r="J1479" s="41"/>
      <c r="K1479" s="41"/>
      <c r="L1479" s="41"/>
      <c r="M1479" s="41"/>
      <c r="N1479" s="41"/>
      <c r="O1479" s="41"/>
      <c r="P1479" s="42"/>
    </row>
    <row r="1480" spans="6:16" ht="15.75" customHeight="1" thickBot="1">
      <c r="F1480" s="45"/>
      <c r="G1480" s="36" t="s">
        <v>224</v>
      </c>
      <c r="H1480" s="46" t="s">
        <v>197</v>
      </c>
      <c r="P1480" s="47"/>
    </row>
    <row r="1481" spans="6:16">
      <c r="F1481" s="45"/>
      <c r="P1481" s="47"/>
    </row>
    <row r="1482" spans="6:16" ht="15.75" customHeight="1" thickBot="1">
      <c r="F1482" s="45"/>
      <c r="G1482" s="48" t="s">
        <v>231</v>
      </c>
      <c r="H1482" s="48"/>
      <c r="I1482" s="48"/>
      <c r="J1482" s="48"/>
      <c r="K1482" s="48"/>
      <c r="L1482" s="48"/>
      <c r="M1482" s="48"/>
      <c r="N1482" s="48"/>
      <c r="O1482" s="48"/>
      <c r="P1482" s="47"/>
    </row>
    <row r="1483" spans="6:16">
      <c r="F1483" s="45"/>
      <c r="G1483" s="50"/>
      <c r="H1483" s="51"/>
      <c r="I1483" s="52" t="s">
        <v>92</v>
      </c>
      <c r="J1483" s="52" t="s">
        <v>234</v>
      </c>
      <c r="K1483" s="52" t="s">
        <v>235</v>
      </c>
      <c r="L1483" s="52" t="s">
        <v>236</v>
      </c>
      <c r="M1483" s="52" t="s">
        <v>237</v>
      </c>
      <c r="N1483" s="52" t="s">
        <v>238</v>
      </c>
      <c r="O1483" s="53" t="s">
        <v>239</v>
      </c>
      <c r="P1483" s="47"/>
    </row>
    <row r="1484" spans="6:16">
      <c r="F1484" s="45"/>
      <c r="G1484" s="43" t="s">
        <v>243</v>
      </c>
      <c r="I1484">
        <v>2014</v>
      </c>
      <c r="J1484" s="29">
        <v>61.615589761787021</v>
      </c>
      <c r="K1484" s="29"/>
      <c r="L1484" s="60"/>
      <c r="M1484" s="29"/>
      <c r="N1484" s="29"/>
      <c r="O1484" s="44"/>
      <c r="P1484" s="47"/>
    </row>
    <row r="1485" spans="6:16">
      <c r="F1485" s="45"/>
      <c r="G1485" s="43" t="s">
        <v>243</v>
      </c>
      <c r="I1485">
        <v>2015</v>
      </c>
      <c r="J1485" s="29">
        <v>61.615589761787021</v>
      </c>
      <c r="K1485" s="29"/>
      <c r="L1485" s="60"/>
      <c r="M1485" s="29"/>
      <c r="N1485" s="29"/>
      <c r="O1485" s="44"/>
      <c r="P1485" s="47"/>
    </row>
    <row r="1486" spans="6:16">
      <c r="F1486" s="45"/>
      <c r="G1486" s="43" t="s">
        <v>252</v>
      </c>
      <c r="I1486">
        <v>2020</v>
      </c>
      <c r="J1486" s="26"/>
      <c r="K1486" s="26"/>
      <c r="L1486" s="26"/>
      <c r="M1486" s="26"/>
      <c r="N1486" s="26"/>
      <c r="O1486" s="57"/>
      <c r="P1486" s="47"/>
    </row>
    <row r="1487" spans="6:16">
      <c r="F1487" s="45"/>
      <c r="G1487" s="43" t="s">
        <v>252</v>
      </c>
      <c r="I1487">
        <v>2030</v>
      </c>
      <c r="J1487" s="26"/>
      <c r="K1487" s="26"/>
      <c r="L1487" s="26"/>
      <c r="M1487" s="26"/>
      <c r="N1487" s="26"/>
      <c r="O1487" s="57"/>
      <c r="P1487" s="47"/>
    </row>
    <row r="1488" spans="6:16">
      <c r="F1488" s="45"/>
      <c r="G1488" s="43" t="s">
        <v>252</v>
      </c>
      <c r="I1488">
        <v>2040</v>
      </c>
      <c r="J1488" s="26"/>
      <c r="K1488" s="26"/>
      <c r="L1488" s="26"/>
      <c r="M1488" s="26"/>
      <c r="N1488" s="26"/>
      <c r="O1488" s="57"/>
      <c r="P1488" s="47"/>
    </row>
    <row r="1489" spans="6:16">
      <c r="F1489" s="45"/>
      <c r="G1489" s="43" t="s">
        <v>252</v>
      </c>
      <c r="I1489">
        <v>2050</v>
      </c>
      <c r="J1489" s="26"/>
      <c r="K1489" s="26"/>
      <c r="L1489" s="26"/>
      <c r="M1489" s="26"/>
      <c r="N1489" s="26"/>
      <c r="O1489" s="57"/>
      <c r="P1489" s="47"/>
    </row>
    <row r="1490" spans="6:16">
      <c r="F1490" s="45"/>
      <c r="G1490" s="43" t="s">
        <v>252</v>
      </c>
      <c r="I1490">
        <v>2060</v>
      </c>
      <c r="J1490" s="26"/>
      <c r="K1490" s="26"/>
      <c r="L1490" s="26"/>
      <c r="M1490" s="26"/>
      <c r="N1490" s="26"/>
      <c r="O1490" s="57"/>
      <c r="P1490" s="47"/>
    </row>
    <row r="1491" spans="6:16" ht="15.75" customHeight="1" thickBot="1">
      <c r="F1491" s="45"/>
      <c r="G1491" s="54" t="s">
        <v>252</v>
      </c>
      <c r="H1491" s="66"/>
      <c r="I1491" s="66">
        <v>2100</v>
      </c>
      <c r="J1491" s="67"/>
      <c r="K1491" s="67"/>
      <c r="L1491" s="67"/>
      <c r="M1491" s="67"/>
      <c r="N1491" s="67"/>
      <c r="O1491" s="55"/>
      <c r="P1491" s="47"/>
    </row>
    <row r="1492" spans="6:16">
      <c r="F1492" s="45"/>
      <c r="P1492" s="47"/>
    </row>
    <row r="1493" spans="6:16" ht="15.75" customHeight="1" thickBot="1">
      <c r="F1493" s="45"/>
      <c r="G1493" s="70" t="s">
        <v>273</v>
      </c>
      <c r="H1493" s="70"/>
      <c r="I1493" s="70" t="s">
        <v>274</v>
      </c>
      <c r="J1493" s="71" t="s">
        <v>64</v>
      </c>
      <c r="K1493" s="71"/>
      <c r="L1493" s="70"/>
      <c r="M1493" s="70"/>
      <c r="N1493" s="70"/>
      <c r="O1493" s="70"/>
      <c r="P1493" s="47"/>
    </row>
    <row r="1494" spans="6:16">
      <c r="F1494" s="45"/>
      <c r="G1494" s="50"/>
      <c r="H1494" s="52" t="s">
        <v>92</v>
      </c>
      <c r="I1494" s="52" t="s">
        <v>277</v>
      </c>
      <c r="J1494" s="52" t="s">
        <v>234</v>
      </c>
      <c r="K1494" s="52" t="s">
        <v>235</v>
      </c>
      <c r="L1494" s="52" t="s">
        <v>236</v>
      </c>
      <c r="M1494" s="52" t="s">
        <v>278</v>
      </c>
      <c r="N1494" s="52" t="s">
        <v>238</v>
      </c>
      <c r="O1494" s="53" t="s">
        <v>239</v>
      </c>
      <c r="P1494" s="47"/>
    </row>
    <row r="1495" spans="6:16">
      <c r="F1495" s="45"/>
      <c r="G1495" s="43" t="s">
        <v>279</v>
      </c>
      <c r="H1495">
        <v>2020</v>
      </c>
      <c r="I1495" s="72"/>
      <c r="J1495" s="26"/>
      <c r="K1495" s="26"/>
      <c r="L1495" s="26"/>
      <c r="M1495" s="26"/>
      <c r="N1495" s="26"/>
      <c r="O1495" s="57"/>
      <c r="P1495" s="47"/>
    </row>
    <row r="1496" spans="6:16">
      <c r="F1496" s="45"/>
      <c r="G1496" s="43" t="s">
        <v>279</v>
      </c>
      <c r="H1496">
        <v>2030</v>
      </c>
      <c r="I1496" s="72"/>
      <c r="J1496" s="26"/>
      <c r="K1496" s="26"/>
      <c r="L1496" s="26"/>
      <c r="M1496" s="26"/>
      <c r="N1496" s="26"/>
      <c r="O1496" s="57"/>
      <c r="P1496" s="47"/>
    </row>
    <row r="1497" spans="6:16">
      <c r="F1497" s="45"/>
      <c r="G1497" s="43" t="s">
        <v>279</v>
      </c>
      <c r="H1497">
        <v>2040</v>
      </c>
      <c r="I1497" s="72"/>
      <c r="J1497" s="26"/>
      <c r="K1497" s="26"/>
      <c r="L1497" s="26"/>
      <c r="M1497" s="26"/>
      <c r="N1497" s="26"/>
      <c r="O1497" s="57"/>
      <c r="P1497" s="47"/>
    </row>
    <row r="1498" spans="6:16">
      <c r="F1498" s="45"/>
      <c r="G1498" s="43" t="s">
        <v>279</v>
      </c>
      <c r="H1498">
        <v>2050</v>
      </c>
      <c r="I1498" s="72"/>
      <c r="J1498" s="26"/>
      <c r="K1498" s="26"/>
      <c r="L1498" s="26"/>
      <c r="M1498" s="26"/>
      <c r="N1498" s="26"/>
      <c r="O1498" s="57"/>
      <c r="P1498" s="47"/>
    </row>
    <row r="1499" spans="6:16">
      <c r="F1499" s="45"/>
      <c r="G1499" s="43" t="s">
        <v>279</v>
      </c>
      <c r="H1499">
        <v>2060</v>
      </c>
      <c r="I1499" s="72">
        <v>0.13842619184376789</v>
      </c>
      <c r="J1499" s="29">
        <v>30</v>
      </c>
      <c r="K1499" s="29"/>
      <c r="L1499" s="29"/>
      <c r="M1499" s="29"/>
      <c r="N1499" s="29"/>
      <c r="O1499" s="44"/>
      <c r="P1499" s="47"/>
    </row>
    <row r="1500" spans="6:16" ht="15.75" customHeight="1" thickBot="1">
      <c r="F1500" s="45"/>
      <c r="G1500" s="54" t="s">
        <v>279</v>
      </c>
      <c r="H1500" s="66">
        <v>2100</v>
      </c>
      <c r="I1500" s="73"/>
      <c r="J1500" s="87"/>
      <c r="K1500" s="87"/>
      <c r="L1500" s="87"/>
      <c r="M1500" s="87"/>
      <c r="N1500" s="87"/>
      <c r="O1500" s="88"/>
      <c r="P1500" s="47"/>
    </row>
    <row r="1501" spans="6:16">
      <c r="F1501" s="45"/>
      <c r="P1501" s="47"/>
    </row>
    <row r="1502" spans="6:16" ht="15.75" customHeight="1" thickBot="1">
      <c r="F1502" s="45"/>
      <c r="G1502" s="70" t="s">
        <v>273</v>
      </c>
      <c r="H1502" s="70"/>
      <c r="I1502" s="70" t="s">
        <v>274</v>
      </c>
      <c r="J1502" s="71" t="s">
        <v>65</v>
      </c>
      <c r="K1502" s="71"/>
      <c r="L1502" s="70"/>
      <c r="M1502" s="70"/>
      <c r="N1502" s="70"/>
      <c r="O1502" s="70"/>
      <c r="P1502" s="47"/>
    </row>
    <row r="1503" spans="6:16">
      <c r="F1503" s="45"/>
      <c r="G1503" s="50"/>
      <c r="H1503" s="52" t="s">
        <v>92</v>
      </c>
      <c r="I1503" s="52" t="s">
        <v>277</v>
      </c>
      <c r="J1503" s="52" t="s">
        <v>234</v>
      </c>
      <c r="K1503" s="52" t="s">
        <v>235</v>
      </c>
      <c r="L1503" s="52" t="s">
        <v>236</v>
      </c>
      <c r="M1503" s="52" t="s">
        <v>278</v>
      </c>
      <c r="N1503" s="52" t="s">
        <v>238</v>
      </c>
      <c r="O1503" s="53" t="s">
        <v>239</v>
      </c>
      <c r="P1503" s="47"/>
    </row>
    <row r="1504" spans="6:16">
      <c r="F1504" s="45"/>
      <c r="G1504" s="43" t="s">
        <v>279</v>
      </c>
      <c r="H1504">
        <v>2020</v>
      </c>
      <c r="I1504" s="72"/>
      <c r="J1504" s="26"/>
      <c r="K1504" s="26"/>
      <c r="L1504" s="26"/>
      <c r="M1504" s="26"/>
      <c r="N1504" s="26"/>
      <c r="O1504" s="57"/>
      <c r="P1504" s="47"/>
    </row>
    <row r="1505" spans="6:16">
      <c r="F1505" s="45"/>
      <c r="G1505" s="43" t="s">
        <v>279</v>
      </c>
      <c r="H1505">
        <v>2030</v>
      </c>
      <c r="I1505" s="72"/>
      <c r="J1505" s="26"/>
      <c r="K1505" s="26"/>
      <c r="L1505" s="26"/>
      <c r="M1505" s="26"/>
      <c r="N1505" s="26"/>
      <c r="O1505" s="57"/>
      <c r="P1505" s="47"/>
    </row>
    <row r="1506" spans="6:16">
      <c r="F1506" s="45"/>
      <c r="G1506" s="43" t="s">
        <v>279</v>
      </c>
      <c r="H1506">
        <v>2040</v>
      </c>
      <c r="I1506" s="72"/>
      <c r="J1506" s="26"/>
      <c r="K1506" s="26"/>
      <c r="L1506" s="26"/>
      <c r="M1506" s="26"/>
      <c r="N1506" s="26"/>
      <c r="O1506" s="57"/>
      <c r="P1506" s="47"/>
    </row>
    <row r="1507" spans="6:16">
      <c r="F1507" s="45"/>
      <c r="G1507" s="43" t="s">
        <v>279</v>
      </c>
      <c r="H1507">
        <v>2050</v>
      </c>
      <c r="I1507" s="72"/>
      <c r="J1507" s="26"/>
      <c r="K1507" s="26"/>
      <c r="L1507" s="26"/>
      <c r="M1507" s="26"/>
      <c r="N1507" s="26"/>
      <c r="O1507" s="57"/>
      <c r="P1507" s="47"/>
    </row>
    <row r="1508" spans="6:16">
      <c r="F1508" s="45"/>
      <c r="G1508" s="43" t="s">
        <v>279</v>
      </c>
      <c r="H1508">
        <v>2060</v>
      </c>
      <c r="I1508" s="72">
        <v>-9.1326823664560589E-2</v>
      </c>
      <c r="J1508" s="29">
        <v>61.62</v>
      </c>
      <c r="K1508" s="29"/>
      <c r="L1508" s="29"/>
      <c r="M1508" s="29"/>
      <c r="N1508" s="29"/>
      <c r="O1508" s="44"/>
      <c r="P1508" s="47"/>
    </row>
    <row r="1509" spans="6:16" ht="15.75" customHeight="1" thickBot="1">
      <c r="F1509" s="45"/>
      <c r="G1509" s="54" t="s">
        <v>279</v>
      </c>
      <c r="H1509" s="66">
        <v>2100</v>
      </c>
      <c r="I1509" s="73"/>
      <c r="J1509" s="87"/>
      <c r="K1509" s="87"/>
      <c r="L1509" s="87"/>
      <c r="M1509" s="87"/>
      <c r="N1509" s="87"/>
      <c r="O1509" s="88"/>
      <c r="P1509" s="47"/>
    </row>
    <row r="1510" spans="6:16">
      <c r="F1510" s="45"/>
      <c r="P1510" s="47"/>
    </row>
    <row r="1511" spans="6:16" ht="15.75" customHeight="1" thickBot="1">
      <c r="F1511" s="45"/>
      <c r="G1511" s="70" t="s">
        <v>273</v>
      </c>
      <c r="H1511" s="70"/>
      <c r="I1511" s="70" t="s">
        <v>274</v>
      </c>
      <c r="J1511" s="71" t="s">
        <v>66</v>
      </c>
      <c r="K1511" s="71"/>
      <c r="L1511" s="70"/>
      <c r="M1511" s="70"/>
      <c r="N1511" s="70"/>
      <c r="O1511" s="70"/>
      <c r="P1511" s="47"/>
    </row>
    <row r="1512" spans="6:16">
      <c r="F1512" s="45"/>
      <c r="G1512" s="50"/>
      <c r="H1512" s="52" t="s">
        <v>92</v>
      </c>
      <c r="I1512" s="52" t="s">
        <v>277</v>
      </c>
      <c r="J1512" s="52" t="s">
        <v>234</v>
      </c>
      <c r="K1512" s="52" t="s">
        <v>235</v>
      </c>
      <c r="L1512" s="52" t="s">
        <v>236</v>
      </c>
      <c r="M1512" s="52" t="s">
        <v>278</v>
      </c>
      <c r="N1512" s="52" t="s">
        <v>238</v>
      </c>
      <c r="O1512" s="53" t="s">
        <v>239</v>
      </c>
      <c r="P1512" s="47"/>
    </row>
    <row r="1513" spans="6:16">
      <c r="F1513" s="45"/>
      <c r="G1513" s="43" t="s">
        <v>279</v>
      </c>
      <c r="H1513">
        <v>2020</v>
      </c>
      <c r="I1513" s="72"/>
      <c r="J1513" s="26"/>
      <c r="K1513" s="26"/>
      <c r="L1513" s="26"/>
      <c r="M1513" s="26"/>
      <c r="N1513" s="26"/>
      <c r="O1513" s="57"/>
      <c r="P1513" s="47"/>
    </row>
    <row r="1514" spans="6:16">
      <c r="F1514" s="45"/>
      <c r="G1514" s="43" t="s">
        <v>279</v>
      </c>
      <c r="H1514">
        <v>2030</v>
      </c>
      <c r="I1514" s="72"/>
      <c r="J1514" s="26"/>
      <c r="K1514" s="26"/>
      <c r="L1514" s="26"/>
      <c r="M1514" s="26"/>
      <c r="N1514" s="26"/>
      <c r="O1514" s="57"/>
      <c r="P1514" s="47"/>
    </row>
    <row r="1515" spans="6:16">
      <c r="F1515" s="45"/>
      <c r="G1515" s="43" t="s">
        <v>279</v>
      </c>
      <c r="H1515">
        <v>2040</v>
      </c>
      <c r="I1515" s="72"/>
      <c r="J1515" s="26"/>
      <c r="K1515" s="26"/>
      <c r="L1515" s="26"/>
      <c r="M1515" s="26"/>
      <c r="N1515" s="26"/>
      <c r="O1515" s="57"/>
      <c r="P1515" s="47"/>
    </row>
    <row r="1516" spans="6:16">
      <c r="F1516" s="45"/>
      <c r="G1516" s="43" t="s">
        <v>279</v>
      </c>
      <c r="H1516">
        <v>2050</v>
      </c>
      <c r="I1516" s="72"/>
      <c r="J1516" s="26"/>
      <c r="K1516" s="26"/>
      <c r="L1516" s="26"/>
      <c r="M1516" s="26"/>
      <c r="N1516" s="26"/>
      <c r="O1516" s="57"/>
      <c r="P1516" s="47"/>
    </row>
    <row r="1517" spans="6:16">
      <c r="F1517" s="45"/>
      <c r="G1517" s="43" t="s">
        <v>279</v>
      </c>
      <c r="H1517">
        <v>2060</v>
      </c>
      <c r="I1517" s="72">
        <v>-0.29236071223434812</v>
      </c>
      <c r="J1517" s="29">
        <v>73.349999999999994</v>
      </c>
      <c r="K1517" s="29"/>
      <c r="L1517" s="29"/>
      <c r="M1517" s="29"/>
      <c r="N1517" s="29"/>
      <c r="O1517" s="44"/>
      <c r="P1517" s="47"/>
    </row>
    <row r="1518" spans="6:16" ht="15.75" customHeight="1" thickBot="1">
      <c r="F1518" s="45"/>
      <c r="G1518" s="54" t="s">
        <v>279</v>
      </c>
      <c r="H1518" s="66">
        <v>2100</v>
      </c>
      <c r="I1518" s="73"/>
      <c r="J1518" s="87"/>
      <c r="K1518" s="87"/>
      <c r="L1518" s="87"/>
      <c r="M1518" s="87"/>
      <c r="N1518" s="87"/>
      <c r="O1518" s="88"/>
      <c r="P1518" s="47"/>
    </row>
    <row r="1519" spans="6:16">
      <c r="F1519" s="74"/>
      <c r="G1519" s="75"/>
      <c r="H1519" s="75"/>
      <c r="I1519" s="75"/>
      <c r="J1519" s="75"/>
      <c r="K1519" s="75"/>
      <c r="L1519" s="75"/>
      <c r="M1519" s="75"/>
      <c r="N1519" s="75"/>
      <c r="O1519" s="75"/>
      <c r="P1519" s="76"/>
    </row>
    <row r="1520" spans="6:16" ht="15.75" customHeight="1" thickBot="1">
      <c r="F1520" s="40"/>
      <c r="G1520" s="41"/>
      <c r="H1520" s="41"/>
      <c r="I1520" s="41"/>
      <c r="J1520" s="41"/>
      <c r="K1520" s="41"/>
      <c r="L1520" s="41"/>
      <c r="M1520" s="41"/>
      <c r="N1520" s="41"/>
      <c r="O1520" s="41"/>
      <c r="P1520" s="42"/>
    </row>
    <row r="1521" spans="6:16" ht="15.75" customHeight="1" thickBot="1">
      <c r="F1521" s="45"/>
      <c r="G1521" s="36" t="s">
        <v>224</v>
      </c>
      <c r="H1521" s="46" t="s">
        <v>198</v>
      </c>
      <c r="P1521" s="47"/>
    </row>
    <row r="1522" spans="6:16">
      <c r="F1522" s="45"/>
      <c r="P1522" s="47"/>
    </row>
    <row r="1523" spans="6:16" ht="15.75" customHeight="1" thickBot="1">
      <c r="F1523" s="45"/>
      <c r="G1523" s="48" t="s">
        <v>231</v>
      </c>
      <c r="H1523" s="48"/>
      <c r="I1523" s="48"/>
      <c r="J1523" s="48"/>
      <c r="K1523" s="48"/>
      <c r="L1523" s="48"/>
      <c r="M1523" s="48"/>
      <c r="N1523" s="48"/>
      <c r="O1523" s="48"/>
      <c r="P1523" s="47"/>
    </row>
    <row r="1524" spans="6:16">
      <c r="F1524" s="45"/>
      <c r="G1524" s="50"/>
      <c r="H1524" s="51"/>
      <c r="I1524" s="52" t="s">
        <v>92</v>
      </c>
      <c r="J1524" s="52" t="s">
        <v>234</v>
      </c>
      <c r="K1524" s="52" t="s">
        <v>235</v>
      </c>
      <c r="L1524" s="52" t="s">
        <v>236</v>
      </c>
      <c r="M1524" s="52" t="s">
        <v>237</v>
      </c>
      <c r="N1524" s="52" t="s">
        <v>238</v>
      </c>
      <c r="O1524" s="53" t="s">
        <v>239</v>
      </c>
      <c r="P1524" s="47"/>
    </row>
    <row r="1525" spans="6:16">
      <c r="F1525" s="45"/>
      <c r="G1525" s="43" t="s">
        <v>243</v>
      </c>
      <c r="I1525">
        <v>2014</v>
      </c>
      <c r="J1525" s="29">
        <v>50.594304644390917</v>
      </c>
      <c r="K1525" s="29"/>
      <c r="L1525" s="60"/>
      <c r="M1525" s="29"/>
      <c r="N1525" s="29"/>
      <c r="O1525" s="44"/>
      <c r="P1525" s="47"/>
    </row>
    <row r="1526" spans="6:16">
      <c r="F1526" s="45"/>
      <c r="G1526" s="43" t="s">
        <v>243</v>
      </c>
      <c r="I1526">
        <v>2015</v>
      </c>
      <c r="J1526" s="29">
        <v>50.594304644390917</v>
      </c>
      <c r="K1526" s="29"/>
      <c r="L1526" s="60"/>
      <c r="M1526" s="29"/>
      <c r="N1526" s="29"/>
      <c r="O1526" s="44"/>
      <c r="P1526" s="47"/>
    </row>
    <row r="1527" spans="6:16">
      <c r="F1527" s="45"/>
      <c r="G1527" s="43" t="s">
        <v>252</v>
      </c>
      <c r="I1527">
        <v>2020</v>
      </c>
      <c r="J1527" s="26"/>
      <c r="K1527" s="26"/>
      <c r="L1527" s="26"/>
      <c r="M1527" s="26"/>
      <c r="N1527" s="26"/>
      <c r="O1527" s="57"/>
      <c r="P1527" s="47"/>
    </row>
    <row r="1528" spans="6:16">
      <c r="F1528" s="45"/>
      <c r="G1528" s="43" t="s">
        <v>252</v>
      </c>
      <c r="I1528">
        <v>2030</v>
      </c>
      <c r="J1528" s="26"/>
      <c r="K1528" s="26"/>
      <c r="L1528" s="26"/>
      <c r="M1528" s="26"/>
      <c r="N1528" s="26"/>
      <c r="O1528" s="57"/>
      <c r="P1528" s="47"/>
    </row>
    <row r="1529" spans="6:16">
      <c r="F1529" s="45"/>
      <c r="G1529" s="43" t="s">
        <v>252</v>
      </c>
      <c r="I1529">
        <v>2040</v>
      </c>
      <c r="J1529" s="26"/>
      <c r="K1529" s="26"/>
      <c r="L1529" s="26"/>
      <c r="M1529" s="26"/>
      <c r="N1529" s="26"/>
      <c r="O1529" s="57"/>
      <c r="P1529" s="47"/>
    </row>
    <row r="1530" spans="6:16">
      <c r="F1530" s="45"/>
      <c r="G1530" s="43" t="s">
        <v>252</v>
      </c>
      <c r="I1530">
        <v>2050</v>
      </c>
      <c r="J1530" s="26"/>
      <c r="K1530" s="26"/>
      <c r="L1530" s="26"/>
      <c r="M1530" s="26"/>
      <c r="N1530" s="26"/>
      <c r="O1530" s="57"/>
      <c r="P1530" s="47"/>
    </row>
    <row r="1531" spans="6:16">
      <c r="F1531" s="45"/>
      <c r="G1531" s="43" t="s">
        <v>252</v>
      </c>
      <c r="I1531">
        <v>2060</v>
      </c>
      <c r="J1531" s="26"/>
      <c r="K1531" s="26"/>
      <c r="L1531" s="26"/>
      <c r="M1531" s="26"/>
      <c r="N1531" s="26"/>
      <c r="O1531" s="57"/>
      <c r="P1531" s="47"/>
    </row>
    <row r="1532" spans="6:16" ht="15.75" customHeight="1" thickBot="1">
      <c r="F1532" s="45"/>
      <c r="G1532" s="54" t="s">
        <v>252</v>
      </c>
      <c r="H1532" s="66"/>
      <c r="I1532" s="66">
        <v>2100</v>
      </c>
      <c r="J1532" s="67"/>
      <c r="K1532" s="67"/>
      <c r="L1532" s="67"/>
      <c r="M1532" s="67"/>
      <c r="N1532" s="67"/>
      <c r="O1532" s="55"/>
      <c r="P1532" s="47"/>
    </row>
    <row r="1533" spans="6:16">
      <c r="F1533" s="45"/>
      <c r="P1533" s="47"/>
    </row>
    <row r="1534" spans="6:16" ht="15.75" customHeight="1" thickBot="1">
      <c r="F1534" s="45"/>
      <c r="G1534" s="70" t="s">
        <v>273</v>
      </c>
      <c r="H1534" s="70"/>
      <c r="I1534" s="70" t="s">
        <v>274</v>
      </c>
      <c r="J1534" s="71" t="s">
        <v>64</v>
      </c>
      <c r="K1534" s="71"/>
      <c r="L1534" s="70"/>
      <c r="M1534" s="70"/>
      <c r="N1534" s="70"/>
      <c r="O1534" s="70"/>
      <c r="P1534" s="47"/>
    </row>
    <row r="1535" spans="6:16">
      <c r="F1535" s="45"/>
      <c r="G1535" s="50"/>
      <c r="H1535" s="52" t="s">
        <v>92</v>
      </c>
      <c r="I1535" s="52" t="s">
        <v>277</v>
      </c>
      <c r="J1535" s="52" t="s">
        <v>234</v>
      </c>
      <c r="K1535" s="52" t="s">
        <v>235</v>
      </c>
      <c r="L1535" s="52" t="s">
        <v>236</v>
      </c>
      <c r="M1535" s="52" t="s">
        <v>278</v>
      </c>
      <c r="N1535" s="52" t="s">
        <v>238</v>
      </c>
      <c r="O1535" s="53" t="s">
        <v>239</v>
      </c>
      <c r="P1535" s="47"/>
    </row>
    <row r="1536" spans="6:16">
      <c r="F1536" s="45"/>
      <c r="G1536" s="43" t="s">
        <v>279</v>
      </c>
      <c r="H1536">
        <v>2020</v>
      </c>
      <c r="I1536" s="72"/>
      <c r="J1536" s="26"/>
      <c r="K1536" s="26"/>
      <c r="L1536" s="26"/>
      <c r="M1536" s="26"/>
      <c r="N1536" s="26"/>
      <c r="O1536" s="57"/>
      <c r="P1536" s="47"/>
    </row>
    <row r="1537" spans="6:16">
      <c r="F1537" s="45"/>
      <c r="G1537" s="43" t="s">
        <v>279</v>
      </c>
      <c r="H1537">
        <v>2030</v>
      </c>
      <c r="I1537" s="72"/>
      <c r="J1537" s="26"/>
      <c r="K1537" s="26"/>
      <c r="L1537" s="26"/>
      <c r="M1537" s="26"/>
      <c r="N1537" s="26"/>
      <c r="O1537" s="57"/>
      <c r="P1537" s="47"/>
    </row>
    <row r="1538" spans="6:16">
      <c r="F1538" s="45"/>
      <c r="G1538" s="43" t="s">
        <v>279</v>
      </c>
      <c r="H1538">
        <v>2040</v>
      </c>
      <c r="I1538" s="72"/>
      <c r="J1538" s="26"/>
      <c r="K1538" s="26"/>
      <c r="L1538" s="26"/>
      <c r="M1538" s="26"/>
      <c r="N1538" s="26"/>
      <c r="O1538" s="57"/>
      <c r="P1538" s="47"/>
    </row>
    <row r="1539" spans="6:16">
      <c r="F1539" s="45"/>
      <c r="G1539" s="43" t="s">
        <v>279</v>
      </c>
      <c r="H1539">
        <v>2050</v>
      </c>
      <c r="I1539" s="72"/>
      <c r="J1539" s="26"/>
      <c r="K1539" s="26"/>
      <c r="L1539" s="26"/>
      <c r="M1539" s="26"/>
      <c r="N1539" s="26"/>
      <c r="O1539" s="57"/>
      <c r="P1539" s="47"/>
    </row>
    <row r="1540" spans="6:16">
      <c r="F1540" s="45"/>
      <c r="G1540" s="43" t="s">
        <v>279</v>
      </c>
      <c r="H1540">
        <v>2060</v>
      </c>
      <c r="I1540" s="72">
        <v>0.2462311557788944</v>
      </c>
      <c r="J1540" s="29">
        <v>30</v>
      </c>
      <c r="K1540" s="29"/>
      <c r="L1540" s="29"/>
      <c r="M1540" s="29"/>
      <c r="N1540" s="29"/>
      <c r="O1540" s="44"/>
      <c r="P1540" s="47"/>
    </row>
    <row r="1541" spans="6:16" ht="15.75" customHeight="1" thickBot="1">
      <c r="F1541" s="45"/>
      <c r="G1541" s="54" t="s">
        <v>279</v>
      </c>
      <c r="H1541" s="66">
        <v>2100</v>
      </c>
      <c r="I1541" s="73"/>
      <c r="J1541" s="87"/>
      <c r="K1541" s="87"/>
      <c r="L1541" s="87"/>
      <c r="M1541" s="87"/>
      <c r="N1541" s="87"/>
      <c r="O1541" s="88"/>
      <c r="P1541" s="47"/>
    </row>
    <row r="1542" spans="6:16">
      <c r="F1542" s="45"/>
      <c r="P1542" s="47"/>
    </row>
    <row r="1543" spans="6:16" ht="15.75" customHeight="1" thickBot="1">
      <c r="F1543" s="45"/>
      <c r="G1543" s="70" t="s">
        <v>273</v>
      </c>
      <c r="H1543" s="70"/>
      <c r="I1543" s="70" t="s">
        <v>274</v>
      </c>
      <c r="J1543" s="71" t="s">
        <v>65</v>
      </c>
      <c r="K1543" s="71"/>
      <c r="L1543" s="70"/>
      <c r="M1543" s="70"/>
      <c r="N1543" s="70"/>
      <c r="O1543" s="70"/>
      <c r="P1543" s="47"/>
    </row>
    <row r="1544" spans="6:16">
      <c r="F1544" s="45"/>
      <c r="G1544" s="50"/>
      <c r="H1544" s="52" t="s">
        <v>92</v>
      </c>
      <c r="I1544" s="52" t="s">
        <v>277</v>
      </c>
      <c r="J1544" s="52" t="s">
        <v>234</v>
      </c>
      <c r="K1544" s="52" t="s">
        <v>235</v>
      </c>
      <c r="L1544" s="52" t="s">
        <v>236</v>
      </c>
      <c r="M1544" s="52" t="s">
        <v>278</v>
      </c>
      <c r="N1544" s="52" t="s">
        <v>238</v>
      </c>
      <c r="O1544" s="53" t="s">
        <v>239</v>
      </c>
      <c r="P1544" s="47"/>
    </row>
    <row r="1545" spans="6:16">
      <c r="F1545" s="45"/>
      <c r="G1545" s="43" t="s">
        <v>279</v>
      </c>
      <c r="H1545">
        <v>2020</v>
      </c>
      <c r="I1545" s="72"/>
      <c r="J1545" s="26"/>
      <c r="K1545" s="26"/>
      <c r="L1545" s="26"/>
      <c r="M1545" s="26"/>
      <c r="N1545" s="26"/>
      <c r="O1545" s="57"/>
      <c r="P1545" s="47"/>
    </row>
    <row r="1546" spans="6:16">
      <c r="F1546" s="45"/>
      <c r="G1546" s="43" t="s">
        <v>279</v>
      </c>
      <c r="H1546">
        <v>2030</v>
      </c>
      <c r="I1546" s="72"/>
      <c r="J1546" s="26"/>
      <c r="K1546" s="26"/>
      <c r="L1546" s="26"/>
      <c r="M1546" s="26"/>
      <c r="N1546" s="26"/>
      <c r="O1546" s="57"/>
      <c r="P1546" s="47"/>
    </row>
    <row r="1547" spans="6:16">
      <c r="F1547" s="45"/>
      <c r="G1547" s="43" t="s">
        <v>279</v>
      </c>
      <c r="H1547">
        <v>2040</v>
      </c>
      <c r="I1547" s="72"/>
      <c r="J1547" s="26"/>
      <c r="K1547" s="26"/>
      <c r="L1547" s="26"/>
      <c r="M1547" s="26"/>
      <c r="N1547" s="26"/>
      <c r="O1547" s="57"/>
      <c r="P1547" s="47"/>
    </row>
    <row r="1548" spans="6:16">
      <c r="F1548" s="45"/>
      <c r="G1548" s="43" t="s">
        <v>279</v>
      </c>
      <c r="H1548">
        <v>2050</v>
      </c>
      <c r="I1548" s="72"/>
      <c r="J1548" s="26"/>
      <c r="K1548" s="26"/>
      <c r="L1548" s="26"/>
      <c r="M1548" s="26"/>
      <c r="N1548" s="26"/>
      <c r="O1548" s="57"/>
      <c r="P1548" s="47"/>
    </row>
    <row r="1549" spans="6:16">
      <c r="F1549" s="45"/>
      <c r="G1549" s="43" t="s">
        <v>279</v>
      </c>
      <c r="H1549">
        <v>2060</v>
      </c>
      <c r="I1549" s="72">
        <v>0</v>
      </c>
      <c r="J1549" s="29">
        <v>50.59</v>
      </c>
      <c r="K1549" s="29"/>
      <c r="L1549" s="29"/>
      <c r="M1549" s="29"/>
      <c r="N1549" s="29"/>
      <c r="O1549" s="44"/>
      <c r="P1549" s="47"/>
    </row>
    <row r="1550" spans="6:16" ht="15.75" customHeight="1" thickBot="1">
      <c r="F1550" s="45"/>
      <c r="G1550" s="54" t="s">
        <v>279</v>
      </c>
      <c r="H1550" s="66">
        <v>2100</v>
      </c>
      <c r="I1550" s="73"/>
      <c r="J1550" s="87"/>
      <c r="K1550" s="87"/>
      <c r="L1550" s="87"/>
      <c r="M1550" s="87"/>
      <c r="N1550" s="87"/>
      <c r="O1550" s="88"/>
      <c r="P1550" s="47"/>
    </row>
    <row r="1551" spans="6:16">
      <c r="F1551" s="45"/>
      <c r="P1551" s="47"/>
    </row>
    <row r="1552" spans="6:16" ht="15.75" customHeight="1" thickBot="1">
      <c r="F1552" s="45"/>
      <c r="G1552" s="70" t="s">
        <v>273</v>
      </c>
      <c r="H1552" s="70"/>
      <c r="I1552" s="70" t="s">
        <v>274</v>
      </c>
      <c r="J1552" s="71" t="s">
        <v>66</v>
      </c>
      <c r="K1552" s="71"/>
      <c r="L1552" s="70"/>
      <c r="M1552" s="70"/>
      <c r="N1552" s="70"/>
      <c r="O1552" s="70"/>
      <c r="P1552" s="47"/>
    </row>
    <row r="1553" spans="6:16">
      <c r="F1553" s="45"/>
      <c r="G1553" s="50"/>
      <c r="H1553" s="52" t="s">
        <v>92</v>
      </c>
      <c r="I1553" s="52" t="s">
        <v>277</v>
      </c>
      <c r="J1553" s="52" t="s">
        <v>234</v>
      </c>
      <c r="K1553" s="52" t="s">
        <v>235</v>
      </c>
      <c r="L1553" s="52" t="s">
        <v>236</v>
      </c>
      <c r="M1553" s="52" t="s">
        <v>278</v>
      </c>
      <c r="N1553" s="52" t="s">
        <v>238</v>
      </c>
      <c r="O1553" s="53" t="s">
        <v>239</v>
      </c>
      <c r="P1553" s="47"/>
    </row>
    <row r="1554" spans="6:16">
      <c r="F1554" s="45"/>
      <c r="G1554" s="43" t="s">
        <v>279</v>
      </c>
      <c r="H1554">
        <v>2020</v>
      </c>
      <c r="I1554" s="72"/>
      <c r="J1554" s="26"/>
      <c r="K1554" s="26"/>
      <c r="L1554" s="26"/>
      <c r="M1554" s="26"/>
      <c r="N1554" s="26"/>
      <c r="O1554" s="57"/>
      <c r="P1554" s="47"/>
    </row>
    <row r="1555" spans="6:16">
      <c r="F1555" s="45"/>
      <c r="G1555" s="43" t="s">
        <v>279</v>
      </c>
      <c r="H1555">
        <v>2030</v>
      </c>
      <c r="I1555" s="72"/>
      <c r="J1555" s="26"/>
      <c r="K1555" s="26"/>
      <c r="L1555" s="26"/>
      <c r="M1555" s="26"/>
      <c r="N1555" s="26"/>
      <c r="O1555" s="57"/>
      <c r="P1555" s="47"/>
    </row>
    <row r="1556" spans="6:16">
      <c r="F1556" s="45"/>
      <c r="G1556" s="43" t="s">
        <v>279</v>
      </c>
      <c r="H1556">
        <v>2040</v>
      </c>
      <c r="I1556" s="72"/>
      <c r="J1556" s="26"/>
      <c r="K1556" s="26"/>
      <c r="L1556" s="26"/>
      <c r="M1556" s="26"/>
      <c r="N1556" s="26"/>
      <c r="O1556" s="57"/>
      <c r="P1556" s="47"/>
    </row>
    <row r="1557" spans="6:16">
      <c r="F1557" s="45"/>
      <c r="G1557" s="43" t="s">
        <v>279</v>
      </c>
      <c r="H1557">
        <v>2050</v>
      </c>
      <c r="I1557" s="72"/>
      <c r="J1557" s="26"/>
      <c r="K1557" s="26"/>
      <c r="L1557" s="26"/>
      <c r="M1557" s="26"/>
      <c r="N1557" s="26"/>
      <c r="O1557" s="57"/>
      <c r="P1557" s="47"/>
    </row>
    <row r="1558" spans="6:16">
      <c r="F1558" s="45"/>
      <c r="G1558" s="43" t="s">
        <v>279</v>
      </c>
      <c r="H1558">
        <v>2060</v>
      </c>
      <c r="I1558" s="72">
        <v>-0.19045226130653281</v>
      </c>
      <c r="J1558" s="29">
        <v>60.23</v>
      </c>
      <c r="K1558" s="29"/>
      <c r="L1558" s="29"/>
      <c r="M1558" s="29"/>
      <c r="N1558" s="29"/>
      <c r="O1558" s="44"/>
      <c r="P1558" s="47"/>
    </row>
    <row r="1559" spans="6:16" ht="15.75" customHeight="1" thickBot="1">
      <c r="F1559" s="45"/>
      <c r="G1559" s="54" t="s">
        <v>279</v>
      </c>
      <c r="H1559" s="66">
        <v>2100</v>
      </c>
      <c r="I1559" s="73"/>
      <c r="J1559" s="87"/>
      <c r="K1559" s="87"/>
      <c r="L1559" s="87"/>
      <c r="M1559" s="87"/>
      <c r="N1559" s="87"/>
      <c r="O1559" s="88"/>
      <c r="P1559" s="47"/>
    </row>
    <row r="1560" spans="6:16">
      <c r="F1560" s="74"/>
      <c r="G1560" s="75"/>
      <c r="H1560" s="75"/>
      <c r="I1560" s="75"/>
      <c r="J1560" s="75"/>
      <c r="K1560" s="75"/>
      <c r="L1560" s="75"/>
      <c r="M1560" s="75"/>
      <c r="N1560" s="75"/>
      <c r="O1560" s="75"/>
      <c r="P1560" s="76"/>
    </row>
    <row r="1561" spans="6:16" ht="15.75" customHeight="1" thickBot="1">
      <c r="F1561" s="40"/>
      <c r="G1561" s="41"/>
      <c r="H1561" s="41"/>
      <c r="I1561" s="41"/>
      <c r="J1561" s="41"/>
      <c r="K1561" s="41"/>
      <c r="L1561" s="41"/>
      <c r="M1561" s="41"/>
      <c r="N1561" s="41"/>
      <c r="O1561" s="41"/>
      <c r="P1561" s="42"/>
    </row>
    <row r="1562" spans="6:16" ht="15.75" customHeight="1" thickBot="1">
      <c r="F1562" s="45"/>
      <c r="G1562" s="36" t="s">
        <v>224</v>
      </c>
      <c r="H1562" s="46" t="s">
        <v>199</v>
      </c>
      <c r="P1562" s="47"/>
    </row>
    <row r="1563" spans="6:16">
      <c r="F1563" s="45"/>
      <c r="P1563" s="47"/>
    </row>
    <row r="1564" spans="6:16" ht="15.75" customHeight="1" thickBot="1">
      <c r="F1564" s="45"/>
      <c r="G1564" s="48" t="s">
        <v>231</v>
      </c>
      <c r="H1564" s="48"/>
      <c r="I1564" s="48"/>
      <c r="J1564" s="48"/>
      <c r="K1564" s="48"/>
      <c r="L1564" s="48"/>
      <c r="M1564" s="48"/>
      <c r="N1564" s="48"/>
      <c r="O1564" s="48"/>
      <c r="P1564" s="47"/>
    </row>
    <row r="1565" spans="6:16">
      <c r="F1565" s="45"/>
      <c r="G1565" s="50"/>
      <c r="H1565" s="51"/>
      <c r="I1565" s="52" t="s">
        <v>92</v>
      </c>
      <c r="J1565" s="52" t="s">
        <v>234</v>
      </c>
      <c r="K1565" s="52" t="s">
        <v>235</v>
      </c>
      <c r="L1565" s="52" t="s">
        <v>236</v>
      </c>
      <c r="M1565" s="52" t="s">
        <v>237</v>
      </c>
      <c r="N1565" s="52" t="s">
        <v>238</v>
      </c>
      <c r="O1565" s="53" t="s">
        <v>239</v>
      </c>
      <c r="P1565" s="47"/>
    </row>
    <row r="1566" spans="6:16">
      <c r="F1566" s="45"/>
      <c r="G1566" s="43" t="s">
        <v>243</v>
      </c>
      <c r="I1566">
        <v>2014</v>
      </c>
      <c r="J1566" s="29">
        <v>38.683053314112392</v>
      </c>
      <c r="K1566" s="29"/>
      <c r="L1566" s="60"/>
      <c r="M1566" s="29"/>
      <c r="N1566" s="29"/>
      <c r="O1566" s="44"/>
      <c r="P1566" s="47"/>
    </row>
    <row r="1567" spans="6:16">
      <c r="F1567" s="45"/>
      <c r="G1567" s="43" t="s">
        <v>243</v>
      </c>
      <c r="I1567">
        <v>2015</v>
      </c>
      <c r="J1567" s="29">
        <v>38.683053314112392</v>
      </c>
      <c r="K1567" s="29"/>
      <c r="L1567" s="60"/>
      <c r="M1567" s="29"/>
      <c r="N1567" s="29"/>
      <c r="O1567" s="44"/>
      <c r="P1567" s="47"/>
    </row>
    <row r="1568" spans="6:16">
      <c r="F1568" s="45"/>
      <c r="G1568" s="43" t="s">
        <v>252</v>
      </c>
      <c r="I1568">
        <v>2020</v>
      </c>
      <c r="J1568" s="26"/>
      <c r="K1568" s="26"/>
      <c r="L1568" s="26"/>
      <c r="M1568" s="26"/>
      <c r="N1568" s="26"/>
      <c r="O1568" s="57"/>
      <c r="P1568" s="47"/>
    </row>
    <row r="1569" spans="6:16">
      <c r="F1569" s="45"/>
      <c r="G1569" s="43" t="s">
        <v>252</v>
      </c>
      <c r="I1569">
        <v>2030</v>
      </c>
      <c r="J1569" s="26"/>
      <c r="K1569" s="26"/>
      <c r="L1569" s="26"/>
      <c r="M1569" s="26"/>
      <c r="N1569" s="26"/>
      <c r="O1569" s="57"/>
      <c r="P1569" s="47"/>
    </row>
    <row r="1570" spans="6:16">
      <c r="F1570" s="45"/>
      <c r="G1570" s="43" t="s">
        <v>252</v>
      </c>
      <c r="I1570">
        <v>2040</v>
      </c>
      <c r="J1570" s="26"/>
      <c r="K1570" s="26"/>
      <c r="L1570" s="26"/>
      <c r="M1570" s="26"/>
      <c r="N1570" s="26"/>
      <c r="O1570" s="57"/>
      <c r="P1570" s="47"/>
    </row>
    <row r="1571" spans="6:16">
      <c r="F1571" s="45"/>
      <c r="G1571" s="43" t="s">
        <v>252</v>
      </c>
      <c r="I1571">
        <v>2050</v>
      </c>
      <c r="J1571" s="26"/>
      <c r="K1571" s="26"/>
      <c r="L1571" s="26"/>
      <c r="M1571" s="26"/>
      <c r="N1571" s="26"/>
      <c r="O1571" s="57"/>
      <c r="P1571" s="47"/>
    </row>
    <row r="1572" spans="6:16">
      <c r="F1572" s="45"/>
      <c r="G1572" s="43" t="s">
        <v>252</v>
      </c>
      <c r="I1572">
        <v>2060</v>
      </c>
      <c r="J1572" s="26"/>
      <c r="K1572" s="26"/>
      <c r="L1572" s="26"/>
      <c r="M1572" s="26"/>
      <c r="N1572" s="26"/>
      <c r="O1572" s="57"/>
      <c r="P1572" s="47"/>
    </row>
    <row r="1573" spans="6:16" ht="15.75" customHeight="1" thickBot="1">
      <c r="F1573" s="45"/>
      <c r="G1573" s="54" t="s">
        <v>252</v>
      </c>
      <c r="H1573" s="66"/>
      <c r="I1573" s="66">
        <v>2100</v>
      </c>
      <c r="J1573" s="67"/>
      <c r="K1573" s="67"/>
      <c r="L1573" s="67"/>
      <c r="M1573" s="67"/>
      <c r="N1573" s="67"/>
      <c r="O1573" s="55"/>
      <c r="P1573" s="47"/>
    </row>
    <row r="1574" spans="6:16">
      <c r="F1574" s="45"/>
      <c r="P1574" s="47"/>
    </row>
    <row r="1575" spans="6:16" ht="15.75" customHeight="1" thickBot="1">
      <c r="F1575" s="45"/>
      <c r="G1575" s="70" t="s">
        <v>273</v>
      </c>
      <c r="H1575" s="70"/>
      <c r="I1575" s="70" t="s">
        <v>274</v>
      </c>
      <c r="J1575" s="71" t="s">
        <v>64</v>
      </c>
      <c r="K1575" s="71"/>
      <c r="L1575" s="70"/>
      <c r="M1575" s="70"/>
      <c r="N1575" s="70"/>
      <c r="O1575" s="70"/>
      <c r="P1575" s="47"/>
    </row>
    <row r="1576" spans="6:16">
      <c r="F1576" s="45"/>
      <c r="G1576" s="50"/>
      <c r="H1576" s="52" t="s">
        <v>92</v>
      </c>
      <c r="I1576" s="52" t="s">
        <v>277</v>
      </c>
      <c r="J1576" s="52" t="s">
        <v>234</v>
      </c>
      <c r="K1576" s="52" t="s">
        <v>235</v>
      </c>
      <c r="L1576" s="52" t="s">
        <v>236</v>
      </c>
      <c r="M1576" s="52" t="s">
        <v>278</v>
      </c>
      <c r="N1576" s="52" t="s">
        <v>238</v>
      </c>
      <c r="O1576" s="53" t="s">
        <v>239</v>
      </c>
      <c r="P1576" s="47"/>
    </row>
    <row r="1577" spans="6:16">
      <c r="F1577" s="45"/>
      <c r="G1577" s="43" t="s">
        <v>279</v>
      </c>
      <c r="H1577">
        <v>2020</v>
      </c>
      <c r="I1577" s="72"/>
      <c r="J1577" s="26"/>
      <c r="K1577" s="26"/>
      <c r="L1577" s="26"/>
      <c r="M1577" s="26"/>
      <c r="N1577" s="26"/>
      <c r="O1577" s="57"/>
      <c r="P1577" s="47"/>
    </row>
    <row r="1578" spans="6:16">
      <c r="F1578" s="45"/>
      <c r="G1578" s="43" t="s">
        <v>279</v>
      </c>
      <c r="H1578">
        <v>2030</v>
      </c>
      <c r="I1578" s="72"/>
      <c r="J1578" s="26"/>
      <c r="K1578" s="26"/>
      <c r="L1578" s="26"/>
      <c r="M1578" s="26"/>
      <c r="N1578" s="26"/>
      <c r="O1578" s="57"/>
      <c r="P1578" s="47"/>
    </row>
    <row r="1579" spans="6:16">
      <c r="F1579" s="45"/>
      <c r="G1579" s="43" t="s">
        <v>279</v>
      </c>
      <c r="H1579">
        <v>2040</v>
      </c>
      <c r="I1579" s="72"/>
      <c r="J1579" s="26"/>
      <c r="K1579" s="26"/>
      <c r="L1579" s="26"/>
      <c r="M1579" s="26"/>
      <c r="N1579" s="26"/>
      <c r="O1579" s="57"/>
      <c r="P1579" s="47"/>
    </row>
    <row r="1580" spans="6:16">
      <c r="F1580" s="45"/>
      <c r="G1580" s="43" t="s">
        <v>279</v>
      </c>
      <c r="H1580">
        <v>2050</v>
      </c>
      <c r="I1580" s="72"/>
      <c r="J1580" s="26"/>
      <c r="K1580" s="26"/>
      <c r="L1580" s="26"/>
      <c r="M1580" s="26"/>
      <c r="N1580" s="26"/>
      <c r="O1580" s="57"/>
      <c r="P1580" s="47"/>
    </row>
    <row r="1581" spans="6:16">
      <c r="F1581" s="45"/>
      <c r="G1581" s="43" t="s">
        <v>279</v>
      </c>
      <c r="H1581">
        <v>2060</v>
      </c>
      <c r="I1581" s="72">
        <v>0.34512115258677151</v>
      </c>
      <c r="J1581" s="29">
        <v>30</v>
      </c>
      <c r="K1581" s="29"/>
      <c r="L1581" s="29"/>
      <c r="M1581" s="29"/>
      <c r="N1581" s="29"/>
      <c r="O1581" s="44"/>
      <c r="P1581" s="47"/>
    </row>
    <row r="1582" spans="6:16" ht="15.75" customHeight="1" thickBot="1">
      <c r="F1582" s="45"/>
      <c r="G1582" s="54" t="s">
        <v>279</v>
      </c>
      <c r="H1582" s="66">
        <v>2100</v>
      </c>
      <c r="I1582" s="73"/>
      <c r="J1582" s="87"/>
      <c r="K1582" s="87"/>
      <c r="L1582" s="87"/>
      <c r="M1582" s="87"/>
      <c r="N1582" s="87"/>
      <c r="O1582" s="88"/>
      <c r="P1582" s="47"/>
    </row>
    <row r="1583" spans="6:16">
      <c r="F1583" s="45"/>
      <c r="P1583" s="47"/>
    </row>
    <row r="1584" spans="6:16" ht="15.75" customHeight="1" thickBot="1">
      <c r="F1584" s="45"/>
      <c r="G1584" s="70" t="s">
        <v>273</v>
      </c>
      <c r="H1584" s="70"/>
      <c r="I1584" s="70" t="s">
        <v>274</v>
      </c>
      <c r="J1584" s="71" t="s">
        <v>65</v>
      </c>
      <c r="K1584" s="71"/>
      <c r="L1584" s="70"/>
      <c r="M1584" s="70"/>
      <c r="N1584" s="70"/>
      <c r="O1584" s="70"/>
      <c r="P1584" s="47"/>
    </row>
    <row r="1585" spans="6:16">
      <c r="F1585" s="45"/>
      <c r="G1585" s="50"/>
      <c r="H1585" s="52" t="s">
        <v>92</v>
      </c>
      <c r="I1585" s="52" t="s">
        <v>277</v>
      </c>
      <c r="J1585" s="52" t="s">
        <v>234</v>
      </c>
      <c r="K1585" s="52" t="s">
        <v>235</v>
      </c>
      <c r="L1585" s="52" t="s">
        <v>236</v>
      </c>
      <c r="M1585" s="52" t="s">
        <v>278</v>
      </c>
      <c r="N1585" s="52" t="s">
        <v>238</v>
      </c>
      <c r="O1585" s="53" t="s">
        <v>239</v>
      </c>
      <c r="P1585" s="47"/>
    </row>
    <row r="1586" spans="6:16">
      <c r="F1586" s="45"/>
      <c r="G1586" s="43" t="s">
        <v>279</v>
      </c>
      <c r="H1586">
        <v>2020</v>
      </c>
      <c r="I1586" s="72"/>
      <c r="J1586" s="26"/>
      <c r="K1586" s="26"/>
      <c r="L1586" s="26"/>
      <c r="M1586" s="26"/>
      <c r="N1586" s="26"/>
      <c r="O1586" s="57"/>
      <c r="P1586" s="47"/>
    </row>
    <row r="1587" spans="6:16">
      <c r="F1587" s="45"/>
      <c r="G1587" s="43" t="s">
        <v>279</v>
      </c>
      <c r="H1587">
        <v>2030</v>
      </c>
      <c r="I1587" s="72"/>
      <c r="J1587" s="26"/>
      <c r="K1587" s="26"/>
      <c r="L1587" s="26"/>
      <c r="M1587" s="26"/>
      <c r="N1587" s="26"/>
      <c r="O1587" s="57"/>
      <c r="P1587" s="47"/>
    </row>
    <row r="1588" spans="6:16">
      <c r="F1588" s="45"/>
      <c r="G1588" s="43" t="s">
        <v>279</v>
      </c>
      <c r="H1588">
        <v>2040</v>
      </c>
      <c r="I1588" s="72"/>
      <c r="J1588" s="26"/>
      <c r="K1588" s="26"/>
      <c r="L1588" s="26"/>
      <c r="M1588" s="26"/>
      <c r="N1588" s="26"/>
      <c r="O1588" s="57"/>
      <c r="P1588" s="47"/>
    </row>
    <row r="1589" spans="6:16">
      <c r="F1589" s="45"/>
      <c r="G1589" s="43" t="s">
        <v>279</v>
      </c>
      <c r="H1589">
        <v>2050</v>
      </c>
      <c r="I1589" s="72"/>
      <c r="J1589" s="26"/>
      <c r="K1589" s="26"/>
      <c r="L1589" s="26"/>
      <c r="M1589" s="26"/>
      <c r="N1589" s="26"/>
      <c r="O1589" s="57"/>
      <c r="P1589" s="47"/>
    </row>
    <row r="1590" spans="6:16">
      <c r="F1590" s="45"/>
      <c r="G1590" s="43" t="s">
        <v>279</v>
      </c>
      <c r="H1590">
        <v>2060</v>
      </c>
      <c r="I1590" s="72">
        <v>0</v>
      </c>
      <c r="J1590" s="29">
        <v>38.68</v>
      </c>
      <c r="K1590" s="29"/>
      <c r="L1590" s="29"/>
      <c r="M1590" s="29"/>
      <c r="N1590" s="29"/>
      <c r="O1590" s="44"/>
      <c r="P1590" s="47"/>
    </row>
    <row r="1591" spans="6:16" ht="15.75" customHeight="1" thickBot="1">
      <c r="F1591" s="45"/>
      <c r="G1591" s="54" t="s">
        <v>279</v>
      </c>
      <c r="H1591" s="66">
        <v>2100</v>
      </c>
      <c r="I1591" s="73"/>
      <c r="J1591" s="87"/>
      <c r="K1591" s="87"/>
      <c r="L1591" s="87"/>
      <c r="M1591" s="87"/>
      <c r="N1591" s="87"/>
      <c r="O1591" s="88"/>
      <c r="P1591" s="47"/>
    </row>
    <row r="1592" spans="6:16">
      <c r="F1592" s="45"/>
      <c r="P1592" s="47"/>
    </row>
    <row r="1593" spans="6:16" ht="15.75" customHeight="1" thickBot="1">
      <c r="F1593" s="45"/>
      <c r="G1593" s="70" t="s">
        <v>273</v>
      </c>
      <c r="H1593" s="70"/>
      <c r="I1593" s="70" t="s">
        <v>274</v>
      </c>
      <c r="J1593" s="71" t="s">
        <v>66</v>
      </c>
      <c r="K1593" s="71"/>
      <c r="L1593" s="70"/>
      <c r="M1593" s="70"/>
      <c r="N1593" s="70"/>
      <c r="O1593" s="70"/>
      <c r="P1593" s="47"/>
    </row>
    <row r="1594" spans="6:16">
      <c r="F1594" s="45"/>
      <c r="G1594" s="50"/>
      <c r="H1594" s="52" t="s">
        <v>92</v>
      </c>
      <c r="I1594" s="52" t="s">
        <v>277</v>
      </c>
      <c r="J1594" s="52" t="s">
        <v>234</v>
      </c>
      <c r="K1594" s="52" t="s">
        <v>235</v>
      </c>
      <c r="L1594" s="52" t="s">
        <v>236</v>
      </c>
      <c r="M1594" s="52" t="s">
        <v>278</v>
      </c>
      <c r="N1594" s="52" t="s">
        <v>238</v>
      </c>
      <c r="O1594" s="53" t="s">
        <v>239</v>
      </c>
      <c r="P1594" s="47"/>
    </row>
    <row r="1595" spans="6:16">
      <c r="F1595" s="45"/>
      <c r="G1595" s="43" t="s">
        <v>279</v>
      </c>
      <c r="H1595">
        <v>2020</v>
      </c>
      <c r="I1595" s="72"/>
      <c r="J1595" s="26"/>
      <c r="K1595" s="26"/>
      <c r="L1595" s="26"/>
      <c r="M1595" s="26"/>
      <c r="N1595" s="26"/>
      <c r="O1595" s="57"/>
      <c r="P1595" s="47"/>
    </row>
    <row r="1596" spans="6:16">
      <c r="F1596" s="45"/>
      <c r="G1596" s="43" t="s">
        <v>279</v>
      </c>
      <c r="H1596">
        <v>2030</v>
      </c>
      <c r="I1596" s="72"/>
      <c r="J1596" s="26"/>
      <c r="K1596" s="26"/>
      <c r="L1596" s="26"/>
      <c r="M1596" s="26"/>
      <c r="N1596" s="26"/>
      <c r="O1596" s="57"/>
      <c r="P1596" s="47"/>
    </row>
    <row r="1597" spans="6:16">
      <c r="F1597" s="45"/>
      <c r="G1597" s="43" t="s">
        <v>279</v>
      </c>
      <c r="H1597">
        <v>2040</v>
      </c>
      <c r="I1597" s="72"/>
      <c r="J1597" s="26"/>
      <c r="K1597" s="26"/>
      <c r="L1597" s="26"/>
      <c r="M1597" s="26"/>
      <c r="N1597" s="26"/>
      <c r="O1597" s="57"/>
      <c r="P1597" s="47"/>
    </row>
    <row r="1598" spans="6:16">
      <c r="F1598" s="45"/>
      <c r="G1598" s="43" t="s">
        <v>279</v>
      </c>
      <c r="H1598">
        <v>2050</v>
      </c>
      <c r="I1598" s="72"/>
      <c r="J1598" s="26"/>
      <c r="K1598" s="26"/>
      <c r="L1598" s="26"/>
      <c r="M1598" s="26"/>
      <c r="N1598" s="26"/>
      <c r="O1598" s="57"/>
      <c r="P1598" s="47"/>
    </row>
    <row r="1599" spans="6:16">
      <c r="F1599" s="45"/>
      <c r="G1599" s="43" t="s">
        <v>279</v>
      </c>
      <c r="H1599">
        <v>2060</v>
      </c>
      <c r="I1599" s="72">
        <v>-0.1905697445972494</v>
      </c>
      <c r="J1599" s="29">
        <v>46.05</v>
      </c>
      <c r="K1599" s="29"/>
      <c r="L1599" s="29"/>
      <c r="M1599" s="29"/>
      <c r="N1599" s="29"/>
      <c r="O1599" s="44"/>
      <c r="P1599" s="47"/>
    </row>
    <row r="1600" spans="6:16" ht="15.75" customHeight="1" thickBot="1">
      <c r="F1600" s="45"/>
      <c r="G1600" s="54" t="s">
        <v>279</v>
      </c>
      <c r="H1600" s="66">
        <v>2100</v>
      </c>
      <c r="I1600" s="73"/>
      <c r="J1600" s="87"/>
      <c r="K1600" s="87"/>
      <c r="L1600" s="87"/>
      <c r="M1600" s="87"/>
      <c r="N1600" s="87"/>
      <c r="O1600" s="88"/>
      <c r="P1600" s="47"/>
    </row>
    <row r="1601" spans="6:16">
      <c r="F1601" s="74"/>
      <c r="G1601" s="75"/>
      <c r="H1601" s="75"/>
      <c r="I1601" s="75"/>
      <c r="J1601" s="75"/>
      <c r="K1601" s="75"/>
      <c r="L1601" s="75"/>
      <c r="M1601" s="75"/>
      <c r="N1601" s="75"/>
      <c r="O1601" s="75"/>
      <c r="P1601" s="76"/>
    </row>
    <row r="1602" spans="6:16" ht="15.75" customHeight="1" thickBot="1">
      <c r="F1602" s="40"/>
      <c r="G1602" s="41"/>
      <c r="H1602" s="41"/>
      <c r="I1602" s="41"/>
      <c r="J1602" s="41"/>
      <c r="K1602" s="41"/>
      <c r="L1602" s="41"/>
      <c r="M1602" s="41"/>
      <c r="N1602" s="41"/>
      <c r="O1602" s="41"/>
      <c r="P1602" s="42"/>
    </row>
    <row r="1603" spans="6:16" ht="15.75" customHeight="1" thickBot="1">
      <c r="F1603" s="45"/>
      <c r="G1603" s="36" t="s">
        <v>224</v>
      </c>
      <c r="H1603" s="46" t="s">
        <v>200</v>
      </c>
      <c r="P1603" s="47"/>
    </row>
    <row r="1604" spans="6:16">
      <c r="F1604" s="45"/>
      <c r="P1604" s="47"/>
    </row>
    <row r="1605" spans="6:16" ht="15.75" customHeight="1" thickBot="1">
      <c r="F1605" s="45"/>
      <c r="G1605" s="48" t="s">
        <v>231</v>
      </c>
      <c r="H1605" s="48"/>
      <c r="I1605" s="48"/>
      <c r="J1605" s="48"/>
      <c r="K1605" s="48"/>
      <c r="L1605" s="48"/>
      <c r="M1605" s="48"/>
      <c r="N1605" s="48"/>
      <c r="O1605" s="48"/>
      <c r="P1605" s="47"/>
    </row>
    <row r="1606" spans="6:16">
      <c r="F1606" s="45"/>
      <c r="G1606" s="50"/>
      <c r="H1606" s="51"/>
      <c r="I1606" s="52" t="s">
        <v>92</v>
      </c>
      <c r="J1606" s="52" t="s">
        <v>234</v>
      </c>
      <c r="K1606" s="52" t="s">
        <v>235</v>
      </c>
      <c r="L1606" s="52" t="s">
        <v>236</v>
      </c>
      <c r="M1606" s="52" t="s">
        <v>237</v>
      </c>
      <c r="N1606" s="52" t="s">
        <v>238</v>
      </c>
      <c r="O1606" s="53" t="s">
        <v>239</v>
      </c>
      <c r="P1606" s="47"/>
    </row>
    <row r="1607" spans="6:16">
      <c r="F1607" s="45"/>
      <c r="G1607" s="43" t="s">
        <v>243</v>
      </c>
      <c r="I1607">
        <v>2014</v>
      </c>
      <c r="J1607" s="29">
        <v>17.061660399805842</v>
      </c>
      <c r="K1607" s="29"/>
      <c r="L1607" s="60"/>
      <c r="M1607" s="29"/>
      <c r="N1607" s="29"/>
      <c r="O1607" s="44"/>
      <c r="P1607" s="47"/>
    </row>
    <row r="1608" spans="6:16">
      <c r="F1608" s="45"/>
      <c r="G1608" s="43" t="s">
        <v>243</v>
      </c>
      <c r="I1608">
        <v>2015</v>
      </c>
      <c r="J1608" s="29">
        <v>17.061660399805842</v>
      </c>
      <c r="K1608" s="29"/>
      <c r="L1608" s="60"/>
      <c r="M1608" s="29"/>
      <c r="N1608" s="29"/>
      <c r="O1608" s="44"/>
      <c r="P1608" s="47"/>
    </row>
    <row r="1609" spans="6:16">
      <c r="F1609" s="45"/>
      <c r="G1609" s="43" t="s">
        <v>252</v>
      </c>
      <c r="I1609">
        <v>2020</v>
      </c>
      <c r="J1609" s="26"/>
      <c r="K1609" s="26"/>
      <c r="L1609" s="26"/>
      <c r="M1609" s="26"/>
      <c r="N1609" s="26"/>
      <c r="O1609" s="57"/>
      <c r="P1609" s="47"/>
    </row>
    <row r="1610" spans="6:16">
      <c r="F1610" s="45"/>
      <c r="G1610" s="43" t="s">
        <v>252</v>
      </c>
      <c r="I1610">
        <v>2030</v>
      </c>
      <c r="J1610" s="26"/>
      <c r="K1610" s="26"/>
      <c r="L1610" s="26"/>
      <c r="M1610" s="26"/>
      <c r="N1610" s="26"/>
      <c r="O1610" s="57"/>
      <c r="P1610" s="47"/>
    </row>
    <row r="1611" spans="6:16">
      <c r="F1611" s="45"/>
      <c r="G1611" s="43" t="s">
        <v>252</v>
      </c>
      <c r="I1611">
        <v>2040</v>
      </c>
      <c r="J1611" s="26"/>
      <c r="K1611" s="26"/>
      <c r="L1611" s="26"/>
      <c r="M1611" s="26"/>
      <c r="N1611" s="26"/>
      <c r="O1611" s="57"/>
      <c r="P1611" s="47"/>
    </row>
    <row r="1612" spans="6:16">
      <c r="F1612" s="45"/>
      <c r="G1612" s="43" t="s">
        <v>252</v>
      </c>
      <c r="I1612">
        <v>2050</v>
      </c>
      <c r="J1612" s="26"/>
      <c r="K1612" s="26"/>
      <c r="L1612" s="26"/>
      <c r="M1612" s="26"/>
      <c r="N1612" s="26"/>
      <c r="O1612" s="57"/>
      <c r="P1612" s="47"/>
    </row>
    <row r="1613" spans="6:16">
      <c r="F1613" s="45"/>
      <c r="G1613" s="43" t="s">
        <v>252</v>
      </c>
      <c r="I1613">
        <v>2060</v>
      </c>
      <c r="J1613" s="26"/>
      <c r="K1613" s="26"/>
      <c r="L1613" s="26"/>
      <c r="M1613" s="26"/>
      <c r="N1613" s="26"/>
      <c r="O1613" s="57"/>
      <c r="P1613" s="47"/>
    </row>
    <row r="1614" spans="6:16" ht="15.75" customHeight="1" thickBot="1">
      <c r="F1614" s="45"/>
      <c r="G1614" s="54" t="s">
        <v>252</v>
      </c>
      <c r="H1614" s="66"/>
      <c r="I1614" s="66">
        <v>2100</v>
      </c>
      <c r="J1614" s="67"/>
      <c r="K1614" s="67"/>
      <c r="L1614" s="67"/>
      <c r="M1614" s="67"/>
      <c r="N1614" s="67"/>
      <c r="O1614" s="55"/>
      <c r="P1614" s="47"/>
    </row>
    <row r="1615" spans="6:16">
      <c r="F1615" s="45"/>
      <c r="P1615" s="47"/>
    </row>
    <row r="1616" spans="6:16" ht="15.75" customHeight="1" thickBot="1">
      <c r="F1616" s="45"/>
      <c r="G1616" s="70" t="s">
        <v>273</v>
      </c>
      <c r="H1616" s="70"/>
      <c r="I1616" s="70" t="s">
        <v>274</v>
      </c>
      <c r="J1616" s="71" t="s">
        <v>64</v>
      </c>
      <c r="K1616" s="71"/>
      <c r="L1616" s="70"/>
      <c r="M1616" s="70"/>
      <c r="N1616" s="70"/>
      <c r="O1616" s="70"/>
      <c r="P1616" s="47"/>
    </row>
    <row r="1617" spans="6:16">
      <c r="F1617" s="45"/>
      <c r="G1617" s="50"/>
      <c r="H1617" s="52" t="s">
        <v>92</v>
      </c>
      <c r="I1617" s="52" t="s">
        <v>277</v>
      </c>
      <c r="J1617" s="52" t="s">
        <v>234</v>
      </c>
      <c r="K1617" s="52" t="s">
        <v>235</v>
      </c>
      <c r="L1617" s="52" t="s">
        <v>236</v>
      </c>
      <c r="M1617" s="52" t="s">
        <v>278</v>
      </c>
      <c r="N1617" s="52" t="s">
        <v>238</v>
      </c>
      <c r="O1617" s="53" t="s">
        <v>239</v>
      </c>
      <c r="P1617" s="47"/>
    </row>
    <row r="1618" spans="6:16">
      <c r="F1618" s="45"/>
      <c r="G1618" s="43" t="s">
        <v>279</v>
      </c>
      <c r="H1618">
        <v>2020</v>
      </c>
      <c r="I1618" s="72"/>
      <c r="J1618" s="26"/>
      <c r="K1618" s="26"/>
      <c r="L1618" s="26"/>
      <c r="M1618" s="26"/>
      <c r="N1618" s="26"/>
      <c r="O1618" s="57"/>
      <c r="P1618" s="47"/>
    </row>
    <row r="1619" spans="6:16">
      <c r="F1619" s="45"/>
      <c r="G1619" s="43" t="s">
        <v>279</v>
      </c>
      <c r="H1619">
        <v>2030</v>
      </c>
      <c r="I1619" s="72"/>
      <c r="J1619" s="26"/>
      <c r="K1619" s="26"/>
      <c r="L1619" s="26"/>
      <c r="M1619" s="26"/>
      <c r="N1619" s="26"/>
      <c r="O1619" s="57"/>
      <c r="P1619" s="47"/>
    </row>
    <row r="1620" spans="6:16">
      <c r="F1620" s="45"/>
      <c r="G1620" s="43" t="s">
        <v>279</v>
      </c>
      <c r="H1620">
        <v>2040</v>
      </c>
      <c r="I1620" s="72"/>
      <c r="J1620" s="26"/>
      <c r="K1620" s="26"/>
      <c r="L1620" s="26"/>
      <c r="M1620" s="26"/>
      <c r="N1620" s="26"/>
      <c r="O1620" s="57"/>
      <c r="P1620" s="47"/>
    </row>
    <row r="1621" spans="6:16">
      <c r="F1621" s="45"/>
      <c r="G1621" s="43" t="s">
        <v>279</v>
      </c>
      <c r="H1621">
        <v>2050</v>
      </c>
      <c r="I1621" s="72"/>
      <c r="J1621" s="26"/>
      <c r="K1621" s="26"/>
      <c r="L1621" s="26"/>
      <c r="M1621" s="26"/>
      <c r="N1621" s="26"/>
      <c r="O1621" s="57"/>
      <c r="P1621" s="47"/>
    </row>
    <row r="1622" spans="6:16">
      <c r="F1622" s="45"/>
      <c r="G1622" s="43" t="s">
        <v>279</v>
      </c>
      <c r="H1622">
        <v>2060</v>
      </c>
      <c r="I1622" s="72">
        <v>-0.20481927710843381</v>
      </c>
      <c r="J1622" s="29">
        <v>30</v>
      </c>
      <c r="K1622" s="29"/>
      <c r="L1622" s="29"/>
      <c r="M1622" s="29"/>
      <c r="N1622" s="29"/>
      <c r="O1622" s="44"/>
      <c r="P1622" s="47"/>
    </row>
    <row r="1623" spans="6:16" ht="15.75" customHeight="1" thickBot="1">
      <c r="F1623" s="45"/>
      <c r="G1623" s="54" t="s">
        <v>279</v>
      </c>
      <c r="H1623" s="66">
        <v>2100</v>
      </c>
      <c r="I1623" s="73"/>
      <c r="J1623" s="87"/>
      <c r="K1623" s="87"/>
      <c r="L1623" s="87"/>
      <c r="M1623" s="87"/>
      <c r="N1623" s="87"/>
      <c r="O1623" s="88"/>
      <c r="P1623" s="47"/>
    </row>
    <row r="1624" spans="6:16">
      <c r="F1624" s="45"/>
      <c r="P1624" s="47"/>
    </row>
    <row r="1625" spans="6:16" ht="15.75" customHeight="1" thickBot="1">
      <c r="F1625" s="45"/>
      <c r="G1625" s="70" t="s">
        <v>273</v>
      </c>
      <c r="H1625" s="70"/>
      <c r="I1625" s="70" t="s">
        <v>274</v>
      </c>
      <c r="J1625" s="71" t="s">
        <v>65</v>
      </c>
      <c r="K1625" s="71"/>
      <c r="L1625" s="70"/>
      <c r="M1625" s="70"/>
      <c r="N1625" s="70"/>
      <c r="O1625" s="70"/>
      <c r="P1625" s="47"/>
    </row>
    <row r="1626" spans="6:16">
      <c r="F1626" s="45"/>
      <c r="G1626" s="50"/>
      <c r="H1626" s="52" t="s">
        <v>92</v>
      </c>
      <c r="I1626" s="52" t="s">
        <v>277</v>
      </c>
      <c r="J1626" s="52" t="s">
        <v>234</v>
      </c>
      <c r="K1626" s="52" t="s">
        <v>235</v>
      </c>
      <c r="L1626" s="52" t="s">
        <v>236</v>
      </c>
      <c r="M1626" s="52" t="s">
        <v>278</v>
      </c>
      <c r="N1626" s="52" t="s">
        <v>238</v>
      </c>
      <c r="O1626" s="53" t="s">
        <v>239</v>
      </c>
      <c r="P1626" s="47"/>
    </row>
    <row r="1627" spans="6:16">
      <c r="F1627" s="45"/>
      <c r="G1627" s="43" t="s">
        <v>279</v>
      </c>
      <c r="H1627">
        <v>2020</v>
      </c>
      <c r="I1627" s="72"/>
      <c r="J1627" s="26"/>
      <c r="K1627" s="26"/>
      <c r="L1627" s="26"/>
      <c r="M1627" s="26"/>
      <c r="N1627" s="26"/>
      <c r="O1627" s="57"/>
      <c r="P1627" s="47"/>
    </row>
    <row r="1628" spans="6:16">
      <c r="F1628" s="45"/>
      <c r="G1628" s="43" t="s">
        <v>279</v>
      </c>
      <c r="H1628">
        <v>2030</v>
      </c>
      <c r="I1628" s="72"/>
      <c r="J1628" s="26"/>
      <c r="K1628" s="26"/>
      <c r="L1628" s="26"/>
      <c r="M1628" s="26"/>
      <c r="N1628" s="26"/>
      <c r="O1628" s="57"/>
      <c r="P1628" s="47"/>
    </row>
    <row r="1629" spans="6:16">
      <c r="F1629" s="45"/>
      <c r="G1629" s="43" t="s">
        <v>279</v>
      </c>
      <c r="H1629">
        <v>2040</v>
      </c>
      <c r="I1629" s="72"/>
      <c r="J1629" s="26"/>
      <c r="K1629" s="26"/>
      <c r="L1629" s="26"/>
      <c r="M1629" s="26"/>
      <c r="N1629" s="26"/>
      <c r="O1629" s="57"/>
      <c r="P1629" s="47"/>
    </row>
    <row r="1630" spans="6:16">
      <c r="F1630" s="45"/>
      <c r="G1630" s="43" t="s">
        <v>279</v>
      </c>
      <c r="H1630">
        <v>2050</v>
      </c>
      <c r="I1630" s="72"/>
      <c r="J1630" s="26"/>
      <c r="K1630" s="26"/>
      <c r="L1630" s="26"/>
      <c r="M1630" s="26"/>
      <c r="N1630" s="26"/>
      <c r="O1630" s="57"/>
      <c r="P1630" s="47"/>
    </row>
    <row r="1631" spans="6:16">
      <c r="F1631" s="45"/>
      <c r="G1631" s="43" t="s">
        <v>279</v>
      </c>
      <c r="H1631">
        <v>2060</v>
      </c>
      <c r="I1631" s="72">
        <v>-0.52610441767068283</v>
      </c>
      <c r="J1631" s="29">
        <v>38</v>
      </c>
      <c r="K1631" s="29"/>
      <c r="L1631" s="29"/>
      <c r="M1631" s="29"/>
      <c r="N1631" s="29"/>
      <c r="O1631" s="44"/>
      <c r="P1631" s="47"/>
    </row>
    <row r="1632" spans="6:16" ht="15.75" customHeight="1" thickBot="1">
      <c r="F1632" s="45"/>
      <c r="G1632" s="54" t="s">
        <v>279</v>
      </c>
      <c r="H1632" s="66">
        <v>2100</v>
      </c>
      <c r="I1632" s="73"/>
      <c r="J1632" s="87"/>
      <c r="K1632" s="87"/>
      <c r="L1632" s="87"/>
      <c r="M1632" s="87"/>
      <c r="N1632" s="87"/>
      <c r="O1632" s="88"/>
      <c r="P1632" s="47"/>
    </row>
    <row r="1633" spans="6:16">
      <c r="F1633" s="45"/>
      <c r="P1633" s="47"/>
    </row>
    <row r="1634" spans="6:16" ht="15.75" customHeight="1" thickBot="1">
      <c r="F1634" s="45"/>
      <c r="G1634" s="70" t="s">
        <v>273</v>
      </c>
      <c r="H1634" s="70"/>
      <c r="I1634" s="70" t="s">
        <v>274</v>
      </c>
      <c r="J1634" s="71" t="s">
        <v>66</v>
      </c>
      <c r="K1634" s="71"/>
      <c r="L1634" s="70"/>
      <c r="M1634" s="70"/>
      <c r="N1634" s="70"/>
      <c r="O1634" s="70"/>
      <c r="P1634" s="47"/>
    </row>
    <row r="1635" spans="6:16">
      <c r="F1635" s="45"/>
      <c r="G1635" s="50"/>
      <c r="H1635" s="52" t="s">
        <v>92</v>
      </c>
      <c r="I1635" s="52" t="s">
        <v>277</v>
      </c>
      <c r="J1635" s="52" t="s">
        <v>234</v>
      </c>
      <c r="K1635" s="52" t="s">
        <v>235</v>
      </c>
      <c r="L1635" s="52" t="s">
        <v>236</v>
      </c>
      <c r="M1635" s="52" t="s">
        <v>278</v>
      </c>
      <c r="N1635" s="52" t="s">
        <v>238</v>
      </c>
      <c r="O1635" s="53" t="s">
        <v>239</v>
      </c>
      <c r="P1635" s="47"/>
    </row>
    <row r="1636" spans="6:16">
      <c r="F1636" s="45"/>
      <c r="G1636" s="43" t="s">
        <v>279</v>
      </c>
      <c r="H1636">
        <v>2020</v>
      </c>
      <c r="I1636" s="72"/>
      <c r="J1636" s="26"/>
      <c r="K1636" s="26"/>
      <c r="L1636" s="26"/>
      <c r="M1636" s="26"/>
      <c r="N1636" s="26"/>
      <c r="O1636" s="57"/>
      <c r="P1636" s="47"/>
    </row>
    <row r="1637" spans="6:16">
      <c r="F1637" s="45"/>
      <c r="G1637" s="43" t="s">
        <v>279</v>
      </c>
      <c r="H1637">
        <v>2030</v>
      </c>
      <c r="I1637" s="72"/>
      <c r="J1637" s="26"/>
      <c r="K1637" s="26"/>
      <c r="L1637" s="26"/>
      <c r="M1637" s="26"/>
      <c r="N1637" s="26"/>
      <c r="O1637" s="57"/>
      <c r="P1637" s="47"/>
    </row>
    <row r="1638" spans="6:16">
      <c r="F1638" s="45"/>
      <c r="G1638" s="43" t="s">
        <v>279</v>
      </c>
      <c r="H1638">
        <v>2040</v>
      </c>
      <c r="I1638" s="72"/>
      <c r="J1638" s="26"/>
      <c r="K1638" s="26"/>
      <c r="L1638" s="26"/>
      <c r="M1638" s="26"/>
      <c r="N1638" s="26"/>
      <c r="O1638" s="57"/>
      <c r="P1638" s="47"/>
    </row>
    <row r="1639" spans="6:16">
      <c r="F1639" s="45"/>
      <c r="G1639" s="43" t="s">
        <v>279</v>
      </c>
      <c r="H1639">
        <v>2050</v>
      </c>
      <c r="I1639" s="72"/>
      <c r="J1639" s="26"/>
      <c r="K1639" s="26"/>
      <c r="L1639" s="26"/>
      <c r="M1639" s="26"/>
      <c r="N1639" s="26"/>
      <c r="O1639" s="57"/>
      <c r="P1639" s="47"/>
    </row>
    <row r="1640" spans="6:16">
      <c r="F1640" s="45"/>
      <c r="G1640" s="43" t="s">
        <v>279</v>
      </c>
      <c r="H1640">
        <v>2060</v>
      </c>
      <c r="I1640" s="72">
        <v>-0.80722891566265076</v>
      </c>
      <c r="J1640" s="29">
        <v>45</v>
      </c>
      <c r="K1640" s="29"/>
      <c r="L1640" s="29"/>
      <c r="M1640" s="29"/>
      <c r="N1640" s="29"/>
      <c r="O1640" s="44"/>
      <c r="P1640" s="47"/>
    </row>
    <row r="1641" spans="6:16" ht="15.75" customHeight="1" thickBot="1">
      <c r="F1641" s="45"/>
      <c r="G1641" s="54" t="s">
        <v>279</v>
      </c>
      <c r="H1641" s="66">
        <v>2100</v>
      </c>
      <c r="I1641" s="73"/>
      <c r="J1641" s="87"/>
      <c r="K1641" s="87"/>
      <c r="L1641" s="87"/>
      <c r="M1641" s="87"/>
      <c r="N1641" s="87"/>
      <c r="O1641" s="88"/>
      <c r="P1641" s="47"/>
    </row>
    <row r="1642" spans="6:16">
      <c r="F1642" s="74"/>
      <c r="G1642" s="75"/>
      <c r="H1642" s="75"/>
      <c r="I1642" s="75"/>
      <c r="J1642" s="75"/>
      <c r="K1642" s="75"/>
      <c r="L1642" s="75"/>
      <c r="M1642" s="75"/>
      <c r="N1642" s="75"/>
      <c r="O1642" s="75"/>
      <c r="P1642" s="76"/>
    </row>
    <row r="1643" spans="6:16" ht="15.75" customHeight="1" thickBot="1">
      <c r="F1643" s="40"/>
      <c r="G1643" s="41"/>
      <c r="H1643" s="41"/>
      <c r="I1643" s="41"/>
      <c r="J1643" s="41"/>
      <c r="K1643" s="41"/>
      <c r="L1643" s="41"/>
      <c r="M1643" s="41"/>
      <c r="N1643" s="41"/>
      <c r="O1643" s="41"/>
      <c r="P1643" s="42"/>
    </row>
    <row r="1644" spans="6:16" ht="15.75" customHeight="1" thickBot="1">
      <c r="F1644" s="45"/>
      <c r="G1644" s="36" t="s">
        <v>224</v>
      </c>
      <c r="H1644" s="46" t="s">
        <v>201</v>
      </c>
      <c r="P1644" s="47"/>
    </row>
    <row r="1645" spans="6:16">
      <c r="F1645" s="45"/>
      <c r="P1645" s="47"/>
    </row>
    <row r="1646" spans="6:16" ht="15.75" customHeight="1" thickBot="1">
      <c r="F1646" s="45"/>
      <c r="G1646" s="48" t="s">
        <v>231</v>
      </c>
      <c r="H1646" s="48"/>
      <c r="I1646" s="48"/>
      <c r="J1646" s="48"/>
      <c r="K1646" s="48"/>
      <c r="L1646" s="48"/>
      <c r="M1646" s="48"/>
      <c r="N1646" s="48"/>
      <c r="O1646" s="48"/>
      <c r="P1646" s="47"/>
    </row>
    <row r="1647" spans="6:16">
      <c r="F1647" s="45"/>
      <c r="G1647" s="50"/>
      <c r="H1647" s="51"/>
      <c r="I1647" s="52" t="s">
        <v>92</v>
      </c>
      <c r="J1647" s="52" t="s">
        <v>234</v>
      </c>
      <c r="K1647" s="52" t="s">
        <v>235</v>
      </c>
      <c r="L1647" s="52" t="s">
        <v>236</v>
      </c>
      <c r="M1647" s="52" t="s">
        <v>237</v>
      </c>
      <c r="N1647" s="52" t="s">
        <v>238</v>
      </c>
      <c r="O1647" s="53" t="s">
        <v>239</v>
      </c>
      <c r="P1647" s="47"/>
    </row>
    <row r="1648" spans="6:16">
      <c r="F1648" s="45"/>
      <c r="G1648" s="43" t="s">
        <v>243</v>
      </c>
      <c r="I1648">
        <v>2014</v>
      </c>
      <c r="J1648" s="29">
        <v>27.177471629160049</v>
      </c>
      <c r="K1648" s="29"/>
      <c r="L1648" s="60"/>
      <c r="M1648" s="29"/>
      <c r="N1648" s="29"/>
      <c r="O1648" s="44"/>
      <c r="P1648" s="47"/>
    </row>
    <row r="1649" spans="6:16">
      <c r="F1649" s="45"/>
      <c r="G1649" s="43" t="s">
        <v>243</v>
      </c>
      <c r="I1649">
        <v>2015</v>
      </c>
      <c r="J1649" s="29">
        <v>27.177471629160049</v>
      </c>
      <c r="K1649" s="29"/>
      <c r="L1649" s="60"/>
      <c r="M1649" s="29"/>
      <c r="N1649" s="29"/>
      <c r="O1649" s="44"/>
      <c r="P1649" s="47"/>
    </row>
    <row r="1650" spans="6:16">
      <c r="F1650" s="45"/>
      <c r="G1650" s="43" t="s">
        <v>252</v>
      </c>
      <c r="I1650">
        <v>2020</v>
      </c>
      <c r="J1650" s="26"/>
      <c r="K1650" s="26"/>
      <c r="L1650" s="26"/>
      <c r="M1650" s="26"/>
      <c r="N1650" s="26"/>
      <c r="O1650" s="57"/>
      <c r="P1650" s="47"/>
    </row>
    <row r="1651" spans="6:16">
      <c r="F1651" s="45"/>
      <c r="G1651" s="43" t="s">
        <v>252</v>
      </c>
      <c r="I1651">
        <v>2030</v>
      </c>
      <c r="J1651" s="26"/>
      <c r="K1651" s="26"/>
      <c r="L1651" s="26"/>
      <c r="M1651" s="26"/>
      <c r="N1651" s="26"/>
      <c r="O1651" s="57"/>
      <c r="P1651" s="47"/>
    </row>
    <row r="1652" spans="6:16">
      <c r="F1652" s="45"/>
      <c r="G1652" s="43" t="s">
        <v>252</v>
      </c>
      <c r="I1652">
        <v>2040</v>
      </c>
      <c r="J1652" s="26"/>
      <c r="K1652" s="26"/>
      <c r="L1652" s="26"/>
      <c r="M1652" s="26"/>
      <c r="N1652" s="26"/>
      <c r="O1652" s="57"/>
      <c r="P1652" s="47"/>
    </row>
    <row r="1653" spans="6:16">
      <c r="F1653" s="45"/>
      <c r="G1653" s="43" t="s">
        <v>252</v>
      </c>
      <c r="I1653">
        <v>2050</v>
      </c>
      <c r="J1653" s="26"/>
      <c r="K1653" s="26"/>
      <c r="L1653" s="26"/>
      <c r="M1653" s="26"/>
      <c r="N1653" s="26"/>
      <c r="O1653" s="57"/>
      <c r="P1653" s="47"/>
    </row>
    <row r="1654" spans="6:16">
      <c r="F1654" s="45"/>
      <c r="G1654" s="43" t="s">
        <v>252</v>
      </c>
      <c r="I1654">
        <v>2060</v>
      </c>
      <c r="J1654" s="26"/>
      <c r="K1654" s="26"/>
      <c r="L1654" s="26"/>
      <c r="M1654" s="26"/>
      <c r="N1654" s="26"/>
      <c r="O1654" s="57"/>
      <c r="P1654" s="47"/>
    </row>
    <row r="1655" spans="6:16" ht="15.75" customHeight="1" thickBot="1">
      <c r="F1655" s="45"/>
      <c r="G1655" s="54" t="s">
        <v>252</v>
      </c>
      <c r="H1655" s="66"/>
      <c r="I1655" s="66">
        <v>2100</v>
      </c>
      <c r="J1655" s="67"/>
      <c r="K1655" s="67"/>
      <c r="L1655" s="67"/>
      <c r="M1655" s="67"/>
      <c r="N1655" s="67"/>
      <c r="O1655" s="55"/>
      <c r="P1655" s="47"/>
    </row>
    <row r="1656" spans="6:16">
      <c r="F1656" s="45"/>
      <c r="P1656" s="47"/>
    </row>
    <row r="1657" spans="6:16" ht="15.75" customHeight="1" thickBot="1">
      <c r="F1657" s="45"/>
      <c r="G1657" s="70" t="s">
        <v>273</v>
      </c>
      <c r="H1657" s="70"/>
      <c r="I1657" s="70" t="s">
        <v>274</v>
      </c>
      <c r="J1657" s="71" t="s">
        <v>64</v>
      </c>
      <c r="K1657" s="71"/>
      <c r="L1657" s="70"/>
      <c r="M1657" s="70"/>
      <c r="N1657" s="70"/>
      <c r="O1657" s="70"/>
      <c r="P1657" s="47"/>
    </row>
    <row r="1658" spans="6:16">
      <c r="F1658" s="45"/>
      <c r="G1658" s="50"/>
      <c r="H1658" s="52" t="s">
        <v>92</v>
      </c>
      <c r="I1658" s="52" t="s">
        <v>277</v>
      </c>
      <c r="J1658" s="52" t="s">
        <v>234</v>
      </c>
      <c r="K1658" s="52" t="s">
        <v>235</v>
      </c>
      <c r="L1658" s="52" t="s">
        <v>236</v>
      </c>
      <c r="M1658" s="52" t="s">
        <v>278</v>
      </c>
      <c r="N1658" s="52" t="s">
        <v>238</v>
      </c>
      <c r="O1658" s="53" t="s">
        <v>239</v>
      </c>
      <c r="P1658" s="47"/>
    </row>
    <row r="1659" spans="6:16">
      <c r="F1659" s="45"/>
      <c r="G1659" s="43" t="s">
        <v>279</v>
      </c>
      <c r="H1659">
        <v>2020</v>
      </c>
      <c r="I1659" s="72"/>
      <c r="J1659" s="26"/>
      <c r="K1659" s="26"/>
      <c r="L1659" s="26"/>
      <c r="M1659" s="26"/>
      <c r="N1659" s="26"/>
      <c r="O1659" s="57"/>
      <c r="P1659" s="47"/>
    </row>
    <row r="1660" spans="6:16">
      <c r="F1660" s="45"/>
      <c r="G1660" s="43" t="s">
        <v>279</v>
      </c>
      <c r="H1660">
        <v>2030</v>
      </c>
      <c r="I1660" s="72"/>
      <c r="J1660" s="26"/>
      <c r="K1660" s="26"/>
      <c r="L1660" s="26"/>
      <c r="M1660" s="26"/>
      <c r="N1660" s="26"/>
      <c r="O1660" s="57"/>
      <c r="P1660" s="47"/>
    </row>
    <row r="1661" spans="6:16">
      <c r="F1661" s="45"/>
      <c r="G1661" s="43" t="s">
        <v>279</v>
      </c>
      <c r="H1661">
        <v>2040</v>
      </c>
      <c r="I1661" s="72"/>
      <c r="J1661" s="26"/>
      <c r="K1661" s="26"/>
      <c r="L1661" s="26"/>
      <c r="M1661" s="26"/>
      <c r="N1661" s="26"/>
      <c r="O1661" s="57"/>
      <c r="P1661" s="47"/>
    </row>
    <row r="1662" spans="6:16">
      <c r="F1662" s="45"/>
      <c r="G1662" s="43" t="s">
        <v>279</v>
      </c>
      <c r="H1662">
        <v>2050</v>
      </c>
      <c r="I1662" s="72"/>
      <c r="J1662" s="26"/>
      <c r="K1662" s="26"/>
      <c r="L1662" s="26"/>
      <c r="M1662" s="26"/>
      <c r="N1662" s="26"/>
      <c r="O1662" s="57"/>
      <c r="P1662" s="47"/>
    </row>
    <row r="1663" spans="6:16">
      <c r="F1663" s="45"/>
      <c r="G1663" s="43" t="s">
        <v>279</v>
      </c>
      <c r="H1663">
        <v>2060</v>
      </c>
      <c r="I1663" s="72">
        <v>-6.7615658362989273E-2</v>
      </c>
      <c r="J1663" s="29">
        <v>30</v>
      </c>
      <c r="K1663" s="29"/>
      <c r="L1663" s="29"/>
      <c r="M1663" s="29"/>
      <c r="N1663" s="29"/>
      <c r="O1663" s="44"/>
      <c r="P1663" s="47"/>
    </row>
    <row r="1664" spans="6:16" ht="15.75" customHeight="1" thickBot="1">
      <c r="F1664" s="45"/>
      <c r="G1664" s="54" t="s">
        <v>279</v>
      </c>
      <c r="H1664" s="66">
        <v>2100</v>
      </c>
      <c r="I1664" s="73"/>
      <c r="J1664" s="87"/>
      <c r="K1664" s="87"/>
      <c r="L1664" s="87"/>
      <c r="M1664" s="87"/>
      <c r="N1664" s="87"/>
      <c r="O1664" s="88"/>
      <c r="P1664" s="47"/>
    </row>
    <row r="1665" spans="6:16">
      <c r="F1665" s="45"/>
      <c r="P1665" s="47"/>
    </row>
    <row r="1666" spans="6:16" ht="15.75" customHeight="1" thickBot="1">
      <c r="F1666" s="45"/>
      <c r="G1666" s="70" t="s">
        <v>273</v>
      </c>
      <c r="H1666" s="70"/>
      <c r="I1666" s="70" t="s">
        <v>274</v>
      </c>
      <c r="J1666" s="71" t="s">
        <v>65</v>
      </c>
      <c r="K1666" s="71"/>
      <c r="L1666" s="70"/>
      <c r="M1666" s="70"/>
      <c r="N1666" s="70"/>
      <c r="O1666" s="70"/>
      <c r="P1666" s="47"/>
    </row>
    <row r="1667" spans="6:16">
      <c r="F1667" s="45"/>
      <c r="G1667" s="50"/>
      <c r="H1667" s="52" t="s">
        <v>92</v>
      </c>
      <c r="I1667" s="52" t="s">
        <v>277</v>
      </c>
      <c r="J1667" s="52" t="s">
        <v>234</v>
      </c>
      <c r="K1667" s="52" t="s">
        <v>235</v>
      </c>
      <c r="L1667" s="52" t="s">
        <v>236</v>
      </c>
      <c r="M1667" s="52" t="s">
        <v>278</v>
      </c>
      <c r="N1667" s="52" t="s">
        <v>238</v>
      </c>
      <c r="O1667" s="53" t="s">
        <v>239</v>
      </c>
      <c r="P1667" s="47"/>
    </row>
    <row r="1668" spans="6:16">
      <c r="F1668" s="45"/>
      <c r="G1668" s="43" t="s">
        <v>279</v>
      </c>
      <c r="H1668">
        <v>2020</v>
      </c>
      <c r="I1668" s="72"/>
      <c r="J1668" s="26"/>
      <c r="K1668" s="26"/>
      <c r="L1668" s="26"/>
      <c r="M1668" s="26"/>
      <c r="N1668" s="26"/>
      <c r="O1668" s="57"/>
      <c r="P1668" s="47"/>
    </row>
    <row r="1669" spans="6:16">
      <c r="F1669" s="45"/>
      <c r="G1669" s="43" t="s">
        <v>279</v>
      </c>
      <c r="H1669">
        <v>2030</v>
      </c>
      <c r="I1669" s="72"/>
      <c r="J1669" s="26"/>
      <c r="K1669" s="26"/>
      <c r="L1669" s="26"/>
      <c r="M1669" s="26"/>
      <c r="N1669" s="26"/>
      <c r="O1669" s="57"/>
      <c r="P1669" s="47"/>
    </row>
    <row r="1670" spans="6:16">
      <c r="F1670" s="45"/>
      <c r="G1670" s="43" t="s">
        <v>279</v>
      </c>
      <c r="H1670">
        <v>2040</v>
      </c>
      <c r="I1670" s="72"/>
      <c r="J1670" s="26"/>
      <c r="K1670" s="26"/>
      <c r="L1670" s="26"/>
      <c r="M1670" s="26"/>
      <c r="N1670" s="26"/>
      <c r="O1670" s="57"/>
      <c r="P1670" s="47"/>
    </row>
    <row r="1671" spans="6:16">
      <c r="F1671" s="45"/>
      <c r="G1671" s="43" t="s">
        <v>279</v>
      </c>
      <c r="H1671">
        <v>2050</v>
      </c>
      <c r="I1671" s="72"/>
      <c r="J1671" s="26"/>
      <c r="K1671" s="26"/>
      <c r="L1671" s="26"/>
      <c r="M1671" s="26"/>
      <c r="N1671" s="26"/>
      <c r="O1671" s="57"/>
      <c r="P1671" s="47"/>
    </row>
    <row r="1672" spans="6:16">
      <c r="F1672" s="45"/>
      <c r="G1672" s="43" t="s">
        <v>279</v>
      </c>
      <c r="H1672">
        <v>2060</v>
      </c>
      <c r="I1672" s="72">
        <v>-0.3523131672597864</v>
      </c>
      <c r="J1672" s="29">
        <v>38</v>
      </c>
      <c r="K1672" s="29"/>
      <c r="L1672" s="29"/>
      <c r="M1672" s="29"/>
      <c r="N1672" s="29"/>
      <c r="O1672" s="44"/>
      <c r="P1672" s="47"/>
    </row>
    <row r="1673" spans="6:16" ht="15.75" customHeight="1" thickBot="1">
      <c r="F1673" s="45"/>
      <c r="G1673" s="54" t="s">
        <v>279</v>
      </c>
      <c r="H1673" s="66">
        <v>2100</v>
      </c>
      <c r="I1673" s="73"/>
      <c r="J1673" s="87"/>
      <c r="K1673" s="87"/>
      <c r="L1673" s="87"/>
      <c r="M1673" s="87"/>
      <c r="N1673" s="87"/>
      <c r="O1673" s="88"/>
      <c r="P1673" s="47"/>
    </row>
    <row r="1674" spans="6:16">
      <c r="F1674" s="45"/>
      <c r="P1674" s="47"/>
    </row>
    <row r="1675" spans="6:16" ht="15.75" customHeight="1" thickBot="1">
      <c r="F1675" s="45"/>
      <c r="G1675" s="70" t="s">
        <v>273</v>
      </c>
      <c r="H1675" s="70"/>
      <c r="I1675" s="70" t="s">
        <v>274</v>
      </c>
      <c r="J1675" s="71" t="s">
        <v>66</v>
      </c>
      <c r="K1675" s="71"/>
      <c r="L1675" s="70"/>
      <c r="M1675" s="70"/>
      <c r="N1675" s="70"/>
      <c r="O1675" s="70"/>
      <c r="P1675" s="47"/>
    </row>
    <row r="1676" spans="6:16">
      <c r="F1676" s="45"/>
      <c r="G1676" s="50"/>
      <c r="H1676" s="52" t="s">
        <v>92</v>
      </c>
      <c r="I1676" s="52" t="s">
        <v>277</v>
      </c>
      <c r="J1676" s="52" t="s">
        <v>234</v>
      </c>
      <c r="K1676" s="52" t="s">
        <v>235</v>
      </c>
      <c r="L1676" s="52" t="s">
        <v>236</v>
      </c>
      <c r="M1676" s="52" t="s">
        <v>278</v>
      </c>
      <c r="N1676" s="52" t="s">
        <v>238</v>
      </c>
      <c r="O1676" s="53" t="s">
        <v>239</v>
      </c>
      <c r="P1676" s="47"/>
    </row>
    <row r="1677" spans="6:16">
      <c r="F1677" s="45"/>
      <c r="G1677" s="43" t="s">
        <v>279</v>
      </c>
      <c r="H1677">
        <v>2020</v>
      </c>
      <c r="I1677" s="72"/>
      <c r="J1677" s="26"/>
      <c r="K1677" s="26"/>
      <c r="L1677" s="26"/>
      <c r="M1677" s="26"/>
      <c r="N1677" s="26"/>
      <c r="O1677" s="57"/>
      <c r="P1677" s="47"/>
    </row>
    <row r="1678" spans="6:16">
      <c r="F1678" s="45"/>
      <c r="G1678" s="43" t="s">
        <v>279</v>
      </c>
      <c r="H1678">
        <v>2030</v>
      </c>
      <c r="I1678" s="72"/>
      <c r="J1678" s="26"/>
      <c r="K1678" s="26"/>
      <c r="L1678" s="26"/>
      <c r="M1678" s="26"/>
      <c r="N1678" s="26"/>
      <c r="O1678" s="57"/>
      <c r="P1678" s="47"/>
    </row>
    <row r="1679" spans="6:16">
      <c r="F1679" s="45"/>
      <c r="G1679" s="43" t="s">
        <v>279</v>
      </c>
      <c r="H1679">
        <v>2040</v>
      </c>
      <c r="I1679" s="72"/>
      <c r="J1679" s="26"/>
      <c r="K1679" s="26"/>
      <c r="L1679" s="26"/>
      <c r="M1679" s="26"/>
      <c r="N1679" s="26"/>
      <c r="O1679" s="57"/>
      <c r="P1679" s="47"/>
    </row>
    <row r="1680" spans="6:16">
      <c r="F1680" s="45"/>
      <c r="G1680" s="43" t="s">
        <v>279</v>
      </c>
      <c r="H1680">
        <v>2050</v>
      </c>
      <c r="I1680" s="72"/>
      <c r="J1680" s="26"/>
      <c r="K1680" s="26"/>
      <c r="L1680" s="26"/>
      <c r="M1680" s="26"/>
      <c r="N1680" s="26"/>
      <c r="O1680" s="57"/>
      <c r="P1680" s="47"/>
    </row>
    <row r="1681" spans="6:16">
      <c r="F1681" s="45"/>
      <c r="G1681" s="43" t="s">
        <v>279</v>
      </c>
      <c r="H1681">
        <v>2060</v>
      </c>
      <c r="I1681" s="72">
        <v>-0.60142348754448394</v>
      </c>
      <c r="J1681" s="29">
        <v>45</v>
      </c>
      <c r="K1681" s="29"/>
      <c r="L1681" s="29"/>
      <c r="M1681" s="29"/>
      <c r="N1681" s="29"/>
      <c r="O1681" s="44"/>
      <c r="P1681" s="47"/>
    </row>
    <row r="1682" spans="6:16" ht="15.75" customHeight="1" thickBot="1">
      <c r="F1682" s="45"/>
      <c r="G1682" s="54" t="s">
        <v>279</v>
      </c>
      <c r="H1682" s="66">
        <v>2100</v>
      </c>
      <c r="I1682" s="73"/>
      <c r="J1682" s="87"/>
      <c r="K1682" s="87"/>
      <c r="L1682" s="87"/>
      <c r="M1682" s="87"/>
      <c r="N1682" s="87"/>
      <c r="O1682" s="88"/>
      <c r="P1682" s="47"/>
    </row>
    <row r="1683" spans="6:16">
      <c r="F1683" s="74"/>
      <c r="G1683" s="75"/>
      <c r="H1683" s="75"/>
      <c r="I1683" s="75"/>
      <c r="J1683" s="75"/>
      <c r="K1683" s="75"/>
      <c r="L1683" s="75"/>
      <c r="M1683" s="75"/>
      <c r="N1683" s="75"/>
      <c r="O1683" s="75"/>
      <c r="P1683" s="76"/>
    </row>
    <row r="1684" spans="6:16" ht="15.75" customHeight="1" thickBot="1">
      <c r="F1684" s="40"/>
      <c r="G1684" s="41"/>
      <c r="H1684" s="41"/>
      <c r="I1684" s="41"/>
      <c r="J1684" s="41"/>
      <c r="K1684" s="41"/>
      <c r="L1684" s="41"/>
      <c r="M1684" s="41"/>
      <c r="N1684" s="41"/>
      <c r="O1684" s="41"/>
      <c r="P1684" s="42"/>
    </row>
    <row r="1685" spans="6:16" ht="15.75" customHeight="1" thickBot="1">
      <c r="F1685" s="45"/>
      <c r="G1685" s="36" t="s">
        <v>224</v>
      </c>
      <c r="H1685" s="46" t="s">
        <v>202</v>
      </c>
      <c r="P1685" s="47"/>
    </row>
    <row r="1686" spans="6:16">
      <c r="F1686" s="45"/>
      <c r="P1686" s="47"/>
    </row>
    <row r="1687" spans="6:16" ht="15.75" customHeight="1" thickBot="1">
      <c r="F1687" s="45"/>
      <c r="G1687" s="48" t="s">
        <v>231</v>
      </c>
      <c r="H1687" s="48"/>
      <c r="I1687" s="48"/>
      <c r="J1687" s="48"/>
      <c r="K1687" s="48"/>
      <c r="L1687" s="48"/>
      <c r="M1687" s="48"/>
      <c r="N1687" s="48"/>
      <c r="O1687" s="48"/>
      <c r="P1687" s="47"/>
    </row>
    <row r="1688" spans="6:16">
      <c r="F1688" s="45"/>
      <c r="G1688" s="50"/>
      <c r="H1688" s="51"/>
      <c r="I1688" s="52" t="s">
        <v>92</v>
      </c>
      <c r="J1688" s="52" t="s">
        <v>234</v>
      </c>
      <c r="K1688" s="52" t="s">
        <v>235</v>
      </c>
      <c r="L1688" s="52" t="s">
        <v>236</v>
      </c>
      <c r="M1688" s="52" t="s">
        <v>237</v>
      </c>
      <c r="N1688" s="52" t="s">
        <v>238</v>
      </c>
      <c r="O1688" s="53" t="s">
        <v>239</v>
      </c>
      <c r="P1688" s="47"/>
    </row>
    <row r="1689" spans="6:16">
      <c r="F1689" s="45"/>
      <c r="G1689" s="43" t="s">
        <v>243</v>
      </c>
      <c r="I1689">
        <v>2014</v>
      </c>
      <c r="J1689" s="29">
        <v>30.59710278395843</v>
      </c>
      <c r="K1689" s="29"/>
      <c r="L1689" s="60"/>
      <c r="M1689" s="29"/>
      <c r="N1689" s="29"/>
      <c r="O1689" s="44"/>
      <c r="P1689" s="47"/>
    </row>
    <row r="1690" spans="6:16">
      <c r="F1690" s="45"/>
      <c r="G1690" s="43" t="s">
        <v>243</v>
      </c>
      <c r="I1690">
        <v>2015</v>
      </c>
      <c r="J1690" s="29">
        <v>30.59710278395843</v>
      </c>
      <c r="K1690" s="29"/>
      <c r="L1690" s="60"/>
      <c r="M1690" s="29"/>
      <c r="N1690" s="29"/>
      <c r="O1690" s="44"/>
      <c r="P1690" s="47"/>
    </row>
    <row r="1691" spans="6:16">
      <c r="F1691" s="45"/>
      <c r="G1691" s="43" t="s">
        <v>252</v>
      </c>
      <c r="I1691">
        <v>2020</v>
      </c>
      <c r="J1691" s="26"/>
      <c r="K1691" s="26"/>
      <c r="L1691" s="26"/>
      <c r="M1691" s="26"/>
      <c r="N1691" s="26"/>
      <c r="O1691" s="57"/>
      <c r="P1691" s="47"/>
    </row>
    <row r="1692" spans="6:16">
      <c r="F1692" s="45"/>
      <c r="G1692" s="43" t="s">
        <v>252</v>
      </c>
      <c r="I1692">
        <v>2030</v>
      </c>
      <c r="J1692" s="26"/>
      <c r="K1692" s="26"/>
      <c r="L1692" s="26"/>
      <c r="M1692" s="26"/>
      <c r="N1692" s="26"/>
      <c r="O1692" s="57"/>
      <c r="P1692" s="47"/>
    </row>
    <row r="1693" spans="6:16">
      <c r="F1693" s="45"/>
      <c r="G1693" s="43" t="s">
        <v>252</v>
      </c>
      <c r="I1693">
        <v>2040</v>
      </c>
      <c r="J1693" s="26"/>
      <c r="K1693" s="26"/>
      <c r="L1693" s="26"/>
      <c r="M1693" s="26"/>
      <c r="N1693" s="26"/>
      <c r="O1693" s="57"/>
      <c r="P1693" s="47"/>
    </row>
    <row r="1694" spans="6:16">
      <c r="F1694" s="45"/>
      <c r="G1694" s="43" t="s">
        <v>252</v>
      </c>
      <c r="I1694">
        <v>2050</v>
      </c>
      <c r="J1694" s="26"/>
      <c r="K1694" s="26"/>
      <c r="L1694" s="26"/>
      <c r="M1694" s="26"/>
      <c r="N1694" s="26"/>
      <c r="O1694" s="57"/>
      <c r="P1694" s="47"/>
    </row>
    <row r="1695" spans="6:16">
      <c r="F1695" s="45"/>
      <c r="G1695" s="43" t="s">
        <v>252</v>
      </c>
      <c r="I1695">
        <v>2060</v>
      </c>
      <c r="J1695" s="26"/>
      <c r="K1695" s="26"/>
      <c r="L1695" s="26"/>
      <c r="M1695" s="26"/>
      <c r="N1695" s="26"/>
      <c r="O1695" s="57"/>
      <c r="P1695" s="47"/>
    </row>
    <row r="1696" spans="6:16" ht="15.75" customHeight="1" thickBot="1">
      <c r="F1696" s="45"/>
      <c r="G1696" s="54" t="s">
        <v>252</v>
      </c>
      <c r="H1696" s="66"/>
      <c r="I1696" s="66">
        <v>2100</v>
      </c>
      <c r="J1696" s="67"/>
      <c r="K1696" s="67"/>
      <c r="L1696" s="67"/>
      <c r="M1696" s="67"/>
      <c r="N1696" s="67"/>
      <c r="O1696" s="55"/>
      <c r="P1696" s="47"/>
    </row>
    <row r="1697" spans="6:16">
      <c r="F1697" s="45"/>
      <c r="P1697" s="47"/>
    </row>
    <row r="1698" spans="6:16" ht="15.75" customHeight="1" thickBot="1">
      <c r="F1698" s="45"/>
      <c r="G1698" s="70" t="s">
        <v>273</v>
      </c>
      <c r="H1698" s="70"/>
      <c r="I1698" s="70" t="s">
        <v>274</v>
      </c>
      <c r="J1698" s="71" t="s">
        <v>64</v>
      </c>
      <c r="K1698" s="71"/>
      <c r="L1698" s="70"/>
      <c r="M1698" s="70"/>
      <c r="N1698" s="70"/>
      <c r="O1698" s="70"/>
      <c r="P1698" s="47"/>
    </row>
    <row r="1699" spans="6:16">
      <c r="F1699" s="45"/>
      <c r="G1699" s="50"/>
      <c r="H1699" s="52" t="s">
        <v>92</v>
      </c>
      <c r="I1699" s="52" t="s">
        <v>277</v>
      </c>
      <c r="J1699" s="52" t="s">
        <v>234</v>
      </c>
      <c r="K1699" s="52" t="s">
        <v>235</v>
      </c>
      <c r="L1699" s="52" t="s">
        <v>236</v>
      </c>
      <c r="M1699" s="52" t="s">
        <v>278</v>
      </c>
      <c r="N1699" s="52" t="s">
        <v>238</v>
      </c>
      <c r="O1699" s="53" t="s">
        <v>239</v>
      </c>
      <c r="P1699" s="47"/>
    </row>
    <row r="1700" spans="6:16">
      <c r="F1700" s="45"/>
      <c r="G1700" s="43" t="s">
        <v>279</v>
      </c>
      <c r="H1700">
        <v>2020</v>
      </c>
      <c r="I1700" s="72"/>
      <c r="J1700" s="26"/>
      <c r="K1700" s="26"/>
      <c r="L1700" s="26"/>
      <c r="M1700" s="26"/>
      <c r="N1700" s="26"/>
      <c r="O1700" s="57"/>
      <c r="P1700" s="47"/>
    </row>
    <row r="1701" spans="6:16">
      <c r="F1701" s="45"/>
      <c r="G1701" s="43" t="s">
        <v>279</v>
      </c>
      <c r="H1701">
        <v>2030</v>
      </c>
      <c r="I1701" s="72"/>
      <c r="J1701" s="26"/>
      <c r="K1701" s="26"/>
      <c r="L1701" s="26"/>
      <c r="M1701" s="26"/>
      <c r="N1701" s="26"/>
      <c r="O1701" s="57"/>
      <c r="P1701" s="47"/>
    </row>
    <row r="1702" spans="6:16">
      <c r="F1702" s="45"/>
      <c r="G1702" s="43" t="s">
        <v>279</v>
      </c>
      <c r="H1702">
        <v>2040</v>
      </c>
      <c r="I1702" s="72"/>
      <c r="J1702" s="26"/>
      <c r="K1702" s="26"/>
      <c r="L1702" s="26"/>
      <c r="M1702" s="26"/>
      <c r="N1702" s="26"/>
      <c r="O1702" s="57"/>
      <c r="P1702" s="47"/>
    </row>
    <row r="1703" spans="6:16">
      <c r="F1703" s="45"/>
      <c r="G1703" s="43" t="s">
        <v>279</v>
      </c>
      <c r="H1703">
        <v>2050</v>
      </c>
      <c r="I1703" s="72"/>
      <c r="J1703" s="26"/>
      <c r="K1703" s="26"/>
      <c r="L1703" s="26"/>
      <c r="M1703" s="26"/>
      <c r="N1703" s="26"/>
      <c r="O1703" s="57"/>
      <c r="P1703" s="47"/>
    </row>
    <row r="1704" spans="6:16">
      <c r="F1704" s="45"/>
      <c r="G1704" s="43" t="s">
        <v>279</v>
      </c>
      <c r="H1704">
        <v>2060</v>
      </c>
      <c r="I1704" s="72">
        <v>0.12993039443155441</v>
      </c>
      <c r="J1704" s="29">
        <v>30</v>
      </c>
      <c r="K1704" s="29"/>
      <c r="L1704" s="29"/>
      <c r="M1704" s="29"/>
      <c r="N1704" s="29"/>
      <c r="O1704" s="44"/>
      <c r="P1704" s="47"/>
    </row>
    <row r="1705" spans="6:16" ht="15.75" customHeight="1" thickBot="1">
      <c r="F1705" s="45"/>
      <c r="G1705" s="54" t="s">
        <v>279</v>
      </c>
      <c r="H1705" s="66">
        <v>2100</v>
      </c>
      <c r="I1705" s="73"/>
      <c r="J1705" s="87"/>
      <c r="K1705" s="87"/>
      <c r="L1705" s="87"/>
      <c r="M1705" s="87"/>
      <c r="N1705" s="87"/>
      <c r="O1705" s="88"/>
      <c r="P1705" s="47"/>
    </row>
    <row r="1706" spans="6:16">
      <c r="F1706" s="45"/>
      <c r="P1706" s="47"/>
    </row>
    <row r="1707" spans="6:16" ht="15.75" customHeight="1" thickBot="1">
      <c r="F1707" s="45"/>
      <c r="G1707" s="70" t="s">
        <v>273</v>
      </c>
      <c r="H1707" s="70"/>
      <c r="I1707" s="70" t="s">
        <v>274</v>
      </c>
      <c r="J1707" s="71" t="s">
        <v>65</v>
      </c>
      <c r="K1707" s="71"/>
      <c r="L1707" s="70"/>
      <c r="M1707" s="70"/>
      <c r="N1707" s="70"/>
      <c r="O1707" s="70"/>
      <c r="P1707" s="47"/>
    </row>
    <row r="1708" spans="6:16">
      <c r="F1708" s="45"/>
      <c r="G1708" s="50"/>
      <c r="H1708" s="52" t="s">
        <v>92</v>
      </c>
      <c r="I1708" s="52" t="s">
        <v>277</v>
      </c>
      <c r="J1708" s="52" t="s">
        <v>234</v>
      </c>
      <c r="K1708" s="52" t="s">
        <v>235</v>
      </c>
      <c r="L1708" s="52" t="s">
        <v>236</v>
      </c>
      <c r="M1708" s="52" t="s">
        <v>278</v>
      </c>
      <c r="N1708" s="52" t="s">
        <v>238</v>
      </c>
      <c r="O1708" s="53" t="s">
        <v>239</v>
      </c>
      <c r="P1708" s="47"/>
    </row>
    <row r="1709" spans="6:16">
      <c r="F1709" s="45"/>
      <c r="G1709" s="43" t="s">
        <v>279</v>
      </c>
      <c r="H1709">
        <v>2020</v>
      </c>
      <c r="I1709" s="72"/>
      <c r="J1709" s="26"/>
      <c r="K1709" s="26"/>
      <c r="L1709" s="26"/>
      <c r="M1709" s="26"/>
      <c r="N1709" s="26"/>
      <c r="O1709" s="57"/>
      <c r="P1709" s="47"/>
    </row>
    <row r="1710" spans="6:16">
      <c r="F1710" s="45"/>
      <c r="G1710" s="43" t="s">
        <v>279</v>
      </c>
      <c r="H1710">
        <v>2030</v>
      </c>
      <c r="I1710" s="72"/>
      <c r="J1710" s="26"/>
      <c r="K1710" s="26"/>
      <c r="L1710" s="26"/>
      <c r="M1710" s="26"/>
      <c r="N1710" s="26"/>
      <c r="O1710" s="57"/>
      <c r="P1710" s="47"/>
    </row>
    <row r="1711" spans="6:16">
      <c r="F1711" s="45"/>
      <c r="G1711" s="43" t="s">
        <v>279</v>
      </c>
      <c r="H1711">
        <v>2040</v>
      </c>
      <c r="I1711" s="72"/>
      <c r="J1711" s="26"/>
      <c r="K1711" s="26"/>
      <c r="L1711" s="26"/>
      <c r="M1711" s="26"/>
      <c r="N1711" s="26"/>
      <c r="O1711" s="57"/>
      <c r="P1711" s="47"/>
    </row>
    <row r="1712" spans="6:16">
      <c r="F1712" s="45"/>
      <c r="G1712" s="43" t="s">
        <v>279</v>
      </c>
      <c r="H1712">
        <v>2050</v>
      </c>
      <c r="I1712" s="72"/>
      <c r="J1712" s="26"/>
      <c r="K1712" s="26"/>
      <c r="L1712" s="26"/>
      <c r="M1712" s="26"/>
      <c r="N1712" s="26"/>
      <c r="O1712" s="57"/>
      <c r="P1712" s="47"/>
    </row>
    <row r="1713" spans="6:16">
      <c r="F1713" s="45"/>
      <c r="G1713" s="43" t="s">
        <v>279</v>
      </c>
      <c r="H1713">
        <v>2060</v>
      </c>
      <c r="I1713" s="72">
        <v>-0.1020881670533644</v>
      </c>
      <c r="J1713" s="29">
        <v>38</v>
      </c>
      <c r="K1713" s="29"/>
      <c r="L1713" s="29"/>
      <c r="M1713" s="29"/>
      <c r="N1713" s="29"/>
      <c r="O1713" s="44"/>
      <c r="P1713" s="47"/>
    </row>
    <row r="1714" spans="6:16" ht="15.75" customHeight="1" thickBot="1">
      <c r="F1714" s="45"/>
      <c r="G1714" s="54" t="s">
        <v>279</v>
      </c>
      <c r="H1714" s="66">
        <v>2100</v>
      </c>
      <c r="I1714" s="73"/>
      <c r="J1714" s="87"/>
      <c r="K1714" s="87"/>
      <c r="L1714" s="87"/>
      <c r="M1714" s="87"/>
      <c r="N1714" s="87"/>
      <c r="O1714" s="88"/>
      <c r="P1714" s="47"/>
    </row>
    <row r="1715" spans="6:16">
      <c r="F1715" s="45"/>
      <c r="P1715" s="47"/>
    </row>
    <row r="1716" spans="6:16" ht="15.75" customHeight="1" thickBot="1">
      <c r="F1716" s="45"/>
      <c r="G1716" s="70" t="s">
        <v>273</v>
      </c>
      <c r="H1716" s="70"/>
      <c r="I1716" s="70" t="s">
        <v>274</v>
      </c>
      <c r="J1716" s="71" t="s">
        <v>66</v>
      </c>
      <c r="K1716" s="71"/>
      <c r="L1716" s="70"/>
      <c r="M1716" s="70"/>
      <c r="N1716" s="70"/>
      <c r="O1716" s="70"/>
      <c r="P1716" s="47"/>
    </row>
    <row r="1717" spans="6:16">
      <c r="F1717" s="45"/>
      <c r="G1717" s="50"/>
      <c r="H1717" s="52" t="s">
        <v>92</v>
      </c>
      <c r="I1717" s="52" t="s">
        <v>277</v>
      </c>
      <c r="J1717" s="52" t="s">
        <v>234</v>
      </c>
      <c r="K1717" s="52" t="s">
        <v>235</v>
      </c>
      <c r="L1717" s="52" t="s">
        <v>236</v>
      </c>
      <c r="M1717" s="52" t="s">
        <v>278</v>
      </c>
      <c r="N1717" s="52" t="s">
        <v>238</v>
      </c>
      <c r="O1717" s="53" t="s">
        <v>239</v>
      </c>
      <c r="P1717" s="47"/>
    </row>
    <row r="1718" spans="6:16">
      <c r="F1718" s="45"/>
      <c r="G1718" s="43" t="s">
        <v>279</v>
      </c>
      <c r="H1718">
        <v>2020</v>
      </c>
      <c r="I1718" s="72"/>
      <c r="J1718" s="26"/>
      <c r="K1718" s="26"/>
      <c r="L1718" s="26"/>
      <c r="M1718" s="26"/>
      <c r="N1718" s="26"/>
      <c r="O1718" s="57"/>
      <c r="P1718" s="47"/>
    </row>
    <row r="1719" spans="6:16">
      <c r="F1719" s="45"/>
      <c r="G1719" s="43" t="s">
        <v>279</v>
      </c>
      <c r="H1719">
        <v>2030</v>
      </c>
      <c r="I1719" s="72"/>
      <c r="J1719" s="26"/>
      <c r="K1719" s="26"/>
      <c r="L1719" s="26"/>
      <c r="M1719" s="26"/>
      <c r="N1719" s="26"/>
      <c r="O1719" s="57"/>
      <c r="P1719" s="47"/>
    </row>
    <row r="1720" spans="6:16">
      <c r="F1720" s="45"/>
      <c r="G1720" s="43" t="s">
        <v>279</v>
      </c>
      <c r="H1720">
        <v>2040</v>
      </c>
      <c r="I1720" s="72"/>
      <c r="J1720" s="26"/>
      <c r="K1720" s="26"/>
      <c r="L1720" s="26"/>
      <c r="M1720" s="26"/>
      <c r="N1720" s="26"/>
      <c r="O1720" s="57"/>
      <c r="P1720" s="47"/>
    </row>
    <row r="1721" spans="6:16">
      <c r="F1721" s="45"/>
      <c r="G1721" s="43" t="s">
        <v>279</v>
      </c>
      <c r="H1721">
        <v>2050</v>
      </c>
      <c r="I1721" s="72"/>
      <c r="J1721" s="26"/>
      <c r="K1721" s="26"/>
      <c r="L1721" s="26"/>
      <c r="M1721" s="26"/>
      <c r="N1721" s="26"/>
      <c r="O1721" s="57"/>
      <c r="P1721" s="47"/>
    </row>
    <row r="1722" spans="6:16">
      <c r="F1722" s="45"/>
      <c r="G1722" s="43" t="s">
        <v>279</v>
      </c>
      <c r="H1722">
        <v>2060</v>
      </c>
      <c r="I1722" s="72">
        <v>-0.30510440835266828</v>
      </c>
      <c r="J1722" s="29">
        <v>45</v>
      </c>
      <c r="K1722" s="29"/>
      <c r="L1722" s="29"/>
      <c r="M1722" s="29"/>
      <c r="N1722" s="29"/>
      <c r="O1722" s="44"/>
      <c r="P1722" s="47"/>
    </row>
    <row r="1723" spans="6:16" ht="15.75" customHeight="1" thickBot="1">
      <c r="F1723" s="45"/>
      <c r="G1723" s="54" t="s">
        <v>279</v>
      </c>
      <c r="H1723" s="66">
        <v>2100</v>
      </c>
      <c r="I1723" s="73"/>
      <c r="J1723" s="87"/>
      <c r="K1723" s="87"/>
      <c r="L1723" s="87"/>
      <c r="M1723" s="87"/>
      <c r="N1723" s="87"/>
      <c r="O1723" s="88"/>
      <c r="P1723" s="47"/>
    </row>
    <row r="1724" spans="6:16">
      <c r="F1724" s="74"/>
      <c r="G1724" s="75"/>
      <c r="H1724" s="75"/>
      <c r="I1724" s="75"/>
      <c r="J1724" s="75"/>
      <c r="K1724" s="75"/>
      <c r="L1724" s="75"/>
      <c r="M1724" s="75"/>
      <c r="N1724" s="75"/>
      <c r="O1724" s="75"/>
      <c r="P1724" s="76"/>
    </row>
    <row r="1725" spans="6:16" ht="15.75" customHeight="1" thickBot="1">
      <c r="F1725" s="40"/>
      <c r="G1725" s="41"/>
      <c r="H1725" s="41"/>
      <c r="I1725" s="41"/>
      <c r="J1725" s="41"/>
      <c r="K1725" s="41"/>
      <c r="L1725" s="41"/>
      <c r="M1725" s="41"/>
      <c r="N1725" s="41"/>
      <c r="O1725" s="41"/>
      <c r="P1725" s="42"/>
    </row>
    <row r="1726" spans="6:16" ht="15.75" customHeight="1" thickBot="1">
      <c r="F1726" s="45"/>
      <c r="G1726" s="36" t="s">
        <v>224</v>
      </c>
      <c r="H1726" s="46" t="s">
        <v>203</v>
      </c>
      <c r="P1726" s="47"/>
    </row>
    <row r="1727" spans="6:16">
      <c r="F1727" s="45"/>
      <c r="P1727" s="47"/>
    </row>
    <row r="1728" spans="6:16" ht="15.75" customHeight="1" thickBot="1">
      <c r="F1728" s="45"/>
      <c r="G1728" s="48" t="s">
        <v>231</v>
      </c>
      <c r="H1728" s="48"/>
      <c r="I1728" s="48"/>
      <c r="J1728" s="48"/>
      <c r="K1728" s="48"/>
      <c r="L1728" s="48"/>
      <c r="M1728" s="48"/>
      <c r="N1728" s="48"/>
      <c r="O1728" s="48"/>
      <c r="P1728" s="47"/>
    </row>
    <row r="1729" spans="6:16">
      <c r="F1729" s="45"/>
      <c r="G1729" s="50"/>
      <c r="H1729" s="51"/>
      <c r="I1729" s="52" t="s">
        <v>92</v>
      </c>
      <c r="J1729" s="52" t="s">
        <v>234</v>
      </c>
      <c r="K1729" s="52" t="s">
        <v>235</v>
      </c>
      <c r="L1729" s="52" t="s">
        <v>236</v>
      </c>
      <c r="M1729" s="52" t="s">
        <v>237</v>
      </c>
      <c r="N1729" s="52" t="s">
        <v>238</v>
      </c>
      <c r="O1729" s="53" t="s">
        <v>239</v>
      </c>
      <c r="P1729" s="47"/>
    </row>
    <row r="1730" spans="6:16">
      <c r="F1730" s="45"/>
      <c r="G1730" s="43" t="s">
        <v>243</v>
      </c>
      <c r="I1730">
        <v>2014</v>
      </c>
      <c r="J1730" s="29">
        <v>47.96955427035433</v>
      </c>
      <c r="K1730" s="29"/>
      <c r="L1730" s="60"/>
      <c r="M1730" s="29"/>
      <c r="N1730" s="29"/>
      <c r="O1730" s="44"/>
      <c r="P1730" s="47"/>
    </row>
    <row r="1731" spans="6:16">
      <c r="F1731" s="45"/>
      <c r="G1731" s="43" t="s">
        <v>243</v>
      </c>
      <c r="I1731">
        <v>2015</v>
      </c>
      <c r="J1731" s="29">
        <v>47.96955427035433</v>
      </c>
      <c r="K1731" s="29"/>
      <c r="L1731" s="60"/>
      <c r="M1731" s="29"/>
      <c r="N1731" s="29"/>
      <c r="O1731" s="44"/>
      <c r="P1731" s="47"/>
    </row>
    <row r="1732" spans="6:16">
      <c r="F1732" s="45"/>
      <c r="G1732" s="43" t="s">
        <v>252</v>
      </c>
      <c r="I1732">
        <v>2020</v>
      </c>
      <c r="J1732" s="26"/>
      <c r="K1732" s="26"/>
      <c r="L1732" s="26"/>
      <c r="M1732" s="26"/>
      <c r="N1732" s="26"/>
      <c r="O1732" s="57"/>
      <c r="P1732" s="47"/>
    </row>
    <row r="1733" spans="6:16">
      <c r="F1733" s="45"/>
      <c r="G1733" s="43" t="s">
        <v>252</v>
      </c>
      <c r="I1733">
        <v>2030</v>
      </c>
      <c r="J1733" s="26"/>
      <c r="K1733" s="26"/>
      <c r="L1733" s="26"/>
      <c r="M1733" s="26"/>
      <c r="N1733" s="26"/>
      <c r="O1733" s="57"/>
      <c r="P1733" s="47"/>
    </row>
    <row r="1734" spans="6:16">
      <c r="F1734" s="45"/>
      <c r="G1734" s="43" t="s">
        <v>252</v>
      </c>
      <c r="I1734">
        <v>2040</v>
      </c>
      <c r="J1734" s="26"/>
      <c r="K1734" s="26"/>
      <c r="L1734" s="26"/>
      <c r="M1734" s="26"/>
      <c r="N1734" s="26"/>
      <c r="O1734" s="57"/>
      <c r="P1734" s="47"/>
    </row>
    <row r="1735" spans="6:16">
      <c r="F1735" s="45"/>
      <c r="G1735" s="43" t="s">
        <v>252</v>
      </c>
      <c r="I1735">
        <v>2050</v>
      </c>
      <c r="J1735" s="26"/>
      <c r="K1735" s="26"/>
      <c r="L1735" s="26"/>
      <c r="M1735" s="26"/>
      <c r="N1735" s="26"/>
      <c r="O1735" s="57"/>
      <c r="P1735" s="47"/>
    </row>
    <row r="1736" spans="6:16">
      <c r="F1736" s="45"/>
      <c r="G1736" s="43" t="s">
        <v>252</v>
      </c>
      <c r="I1736">
        <v>2060</v>
      </c>
      <c r="J1736" s="26"/>
      <c r="K1736" s="26"/>
      <c r="L1736" s="26"/>
      <c r="M1736" s="26"/>
      <c r="N1736" s="26"/>
      <c r="O1736" s="57"/>
      <c r="P1736" s="47"/>
    </row>
    <row r="1737" spans="6:16" ht="15.75" customHeight="1" thickBot="1">
      <c r="F1737" s="45"/>
      <c r="G1737" s="54" t="s">
        <v>252</v>
      </c>
      <c r="H1737" s="66"/>
      <c r="I1737" s="66">
        <v>2100</v>
      </c>
      <c r="J1737" s="67"/>
      <c r="K1737" s="67"/>
      <c r="L1737" s="67"/>
      <c r="M1737" s="67"/>
      <c r="N1737" s="67"/>
      <c r="O1737" s="55"/>
      <c r="P1737" s="47"/>
    </row>
    <row r="1738" spans="6:16">
      <c r="F1738" s="45"/>
      <c r="P1738" s="47"/>
    </row>
    <row r="1739" spans="6:16" ht="15.75" customHeight="1" thickBot="1">
      <c r="F1739" s="45"/>
      <c r="G1739" s="70" t="s">
        <v>273</v>
      </c>
      <c r="H1739" s="70"/>
      <c r="I1739" s="70" t="s">
        <v>274</v>
      </c>
      <c r="J1739" s="71" t="s">
        <v>64</v>
      </c>
      <c r="K1739" s="71"/>
      <c r="L1739" s="70"/>
      <c r="M1739" s="70"/>
      <c r="N1739" s="70"/>
      <c r="O1739" s="70"/>
      <c r="P1739" s="47"/>
    </row>
    <row r="1740" spans="6:16">
      <c r="F1740" s="45"/>
      <c r="G1740" s="50"/>
      <c r="H1740" s="52" t="s">
        <v>92</v>
      </c>
      <c r="I1740" s="52" t="s">
        <v>277</v>
      </c>
      <c r="J1740" s="52" t="s">
        <v>234</v>
      </c>
      <c r="K1740" s="52" t="s">
        <v>235</v>
      </c>
      <c r="L1740" s="52" t="s">
        <v>236</v>
      </c>
      <c r="M1740" s="52" t="s">
        <v>278</v>
      </c>
      <c r="N1740" s="52" t="s">
        <v>238</v>
      </c>
      <c r="O1740" s="53" t="s">
        <v>239</v>
      </c>
      <c r="P1740" s="47"/>
    </row>
    <row r="1741" spans="6:16">
      <c r="F1741" s="45"/>
      <c r="G1741" s="43" t="s">
        <v>279</v>
      </c>
      <c r="H1741">
        <v>2020</v>
      </c>
      <c r="I1741" s="72"/>
      <c r="J1741" s="26"/>
      <c r="K1741" s="26"/>
      <c r="L1741" s="26"/>
      <c r="M1741" s="26"/>
      <c r="N1741" s="26"/>
      <c r="O1741" s="57"/>
      <c r="P1741" s="47"/>
    </row>
    <row r="1742" spans="6:16">
      <c r="F1742" s="45"/>
      <c r="G1742" s="43" t="s">
        <v>279</v>
      </c>
      <c r="H1742">
        <v>2030</v>
      </c>
      <c r="I1742" s="72"/>
      <c r="J1742" s="26"/>
      <c r="K1742" s="26"/>
      <c r="L1742" s="26"/>
      <c r="M1742" s="26"/>
      <c r="N1742" s="26"/>
      <c r="O1742" s="57"/>
      <c r="P1742" s="47"/>
    </row>
    <row r="1743" spans="6:16">
      <c r="F1743" s="45"/>
      <c r="G1743" s="43" t="s">
        <v>279</v>
      </c>
      <c r="H1743">
        <v>2040</v>
      </c>
      <c r="I1743" s="72"/>
      <c r="J1743" s="26"/>
      <c r="K1743" s="26"/>
      <c r="L1743" s="26"/>
      <c r="M1743" s="26"/>
      <c r="N1743" s="26"/>
      <c r="O1743" s="57"/>
      <c r="P1743" s="47"/>
    </row>
    <row r="1744" spans="6:16">
      <c r="F1744" s="45"/>
      <c r="G1744" s="43" t="s">
        <v>279</v>
      </c>
      <c r="H1744">
        <v>2050</v>
      </c>
      <c r="I1744" s="72"/>
      <c r="J1744" s="26"/>
      <c r="K1744" s="26"/>
      <c r="L1744" s="26"/>
      <c r="M1744" s="26"/>
      <c r="N1744" s="26"/>
      <c r="O1744" s="57"/>
      <c r="P1744" s="47"/>
    </row>
    <row r="1745" spans="6:16">
      <c r="F1745" s="45"/>
      <c r="G1745" s="43" t="s">
        <v>279</v>
      </c>
      <c r="H1745">
        <v>2060</v>
      </c>
      <c r="I1745" s="72">
        <v>0.27290353853611238</v>
      </c>
      <c r="J1745" s="29">
        <v>30</v>
      </c>
      <c r="K1745" s="29"/>
      <c r="L1745" s="29"/>
      <c r="M1745" s="29"/>
      <c r="N1745" s="29"/>
      <c r="O1745" s="44"/>
      <c r="P1745" s="47"/>
    </row>
    <row r="1746" spans="6:16" ht="15.75" customHeight="1" thickBot="1">
      <c r="F1746" s="45"/>
      <c r="G1746" s="54" t="s">
        <v>279</v>
      </c>
      <c r="H1746" s="66">
        <v>2100</v>
      </c>
      <c r="I1746" s="73"/>
      <c r="J1746" s="87"/>
      <c r="K1746" s="87"/>
      <c r="L1746" s="87"/>
      <c r="M1746" s="87"/>
      <c r="N1746" s="87"/>
      <c r="O1746" s="88"/>
      <c r="P1746" s="47"/>
    </row>
    <row r="1747" spans="6:16">
      <c r="F1747" s="45"/>
      <c r="P1747" s="47"/>
    </row>
    <row r="1748" spans="6:16" ht="15.75" customHeight="1" thickBot="1">
      <c r="F1748" s="45"/>
      <c r="G1748" s="70" t="s">
        <v>273</v>
      </c>
      <c r="H1748" s="70"/>
      <c r="I1748" s="70" t="s">
        <v>274</v>
      </c>
      <c r="J1748" s="71" t="s">
        <v>65</v>
      </c>
      <c r="K1748" s="71"/>
      <c r="L1748" s="70"/>
      <c r="M1748" s="70"/>
      <c r="N1748" s="70"/>
      <c r="O1748" s="70"/>
      <c r="P1748" s="47"/>
    </row>
    <row r="1749" spans="6:16">
      <c r="F1749" s="45"/>
      <c r="G1749" s="50"/>
      <c r="H1749" s="52" t="s">
        <v>92</v>
      </c>
      <c r="I1749" s="52" t="s">
        <v>277</v>
      </c>
      <c r="J1749" s="52" t="s">
        <v>234</v>
      </c>
      <c r="K1749" s="52" t="s">
        <v>235</v>
      </c>
      <c r="L1749" s="52" t="s">
        <v>236</v>
      </c>
      <c r="M1749" s="52" t="s">
        <v>278</v>
      </c>
      <c r="N1749" s="52" t="s">
        <v>238</v>
      </c>
      <c r="O1749" s="53" t="s">
        <v>239</v>
      </c>
      <c r="P1749" s="47"/>
    </row>
    <row r="1750" spans="6:16">
      <c r="F1750" s="45"/>
      <c r="G1750" s="43" t="s">
        <v>279</v>
      </c>
      <c r="H1750">
        <v>2020</v>
      </c>
      <c r="I1750" s="72"/>
      <c r="J1750" s="26"/>
      <c r="K1750" s="26"/>
      <c r="L1750" s="26"/>
      <c r="M1750" s="26"/>
      <c r="N1750" s="26"/>
      <c r="O1750" s="57"/>
      <c r="P1750" s="47"/>
    </row>
    <row r="1751" spans="6:16">
      <c r="F1751" s="45"/>
      <c r="G1751" s="43" t="s">
        <v>279</v>
      </c>
      <c r="H1751">
        <v>2030</v>
      </c>
      <c r="I1751" s="72"/>
      <c r="J1751" s="26"/>
      <c r="K1751" s="26"/>
      <c r="L1751" s="26"/>
      <c r="M1751" s="26"/>
      <c r="N1751" s="26"/>
      <c r="O1751" s="57"/>
      <c r="P1751" s="47"/>
    </row>
    <row r="1752" spans="6:16">
      <c r="F1752" s="45"/>
      <c r="G1752" s="43" t="s">
        <v>279</v>
      </c>
      <c r="H1752">
        <v>2040</v>
      </c>
      <c r="I1752" s="72"/>
      <c r="J1752" s="26"/>
      <c r="K1752" s="26"/>
      <c r="L1752" s="26"/>
      <c r="M1752" s="26"/>
      <c r="N1752" s="26"/>
      <c r="O1752" s="57"/>
      <c r="P1752" s="47"/>
    </row>
    <row r="1753" spans="6:16">
      <c r="F1753" s="45"/>
      <c r="G1753" s="43" t="s">
        <v>279</v>
      </c>
      <c r="H1753">
        <v>2050</v>
      </c>
      <c r="I1753" s="72"/>
      <c r="J1753" s="26"/>
      <c r="K1753" s="26"/>
      <c r="L1753" s="26"/>
      <c r="M1753" s="26"/>
      <c r="N1753" s="26"/>
      <c r="O1753" s="57"/>
      <c r="P1753" s="47"/>
    </row>
    <row r="1754" spans="6:16">
      <c r="F1754" s="45"/>
      <c r="G1754" s="43" t="s">
        <v>279</v>
      </c>
      <c r="H1754">
        <v>2060</v>
      </c>
      <c r="I1754" s="72">
        <v>0</v>
      </c>
      <c r="J1754" s="29">
        <v>47.97</v>
      </c>
      <c r="K1754" s="29"/>
      <c r="L1754" s="29"/>
      <c r="M1754" s="29"/>
      <c r="N1754" s="29"/>
      <c r="O1754" s="44"/>
      <c r="P1754" s="47"/>
    </row>
    <row r="1755" spans="6:16" ht="15.75" customHeight="1" thickBot="1">
      <c r="F1755" s="45"/>
      <c r="G1755" s="54" t="s">
        <v>279</v>
      </c>
      <c r="H1755" s="66">
        <v>2100</v>
      </c>
      <c r="I1755" s="73"/>
      <c r="J1755" s="87"/>
      <c r="K1755" s="87"/>
      <c r="L1755" s="87"/>
      <c r="M1755" s="87"/>
      <c r="N1755" s="87"/>
      <c r="O1755" s="88"/>
      <c r="P1755" s="47"/>
    </row>
    <row r="1756" spans="6:16">
      <c r="F1756" s="45"/>
      <c r="P1756" s="47"/>
    </row>
    <row r="1757" spans="6:16" ht="15.75" customHeight="1" thickBot="1">
      <c r="F1757" s="45"/>
      <c r="G1757" s="70" t="s">
        <v>273</v>
      </c>
      <c r="H1757" s="70"/>
      <c r="I1757" s="70" t="s">
        <v>274</v>
      </c>
      <c r="J1757" s="71" t="s">
        <v>66</v>
      </c>
      <c r="K1757" s="71"/>
      <c r="L1757" s="70"/>
      <c r="M1757" s="70"/>
      <c r="N1757" s="70"/>
      <c r="O1757" s="70"/>
      <c r="P1757" s="47"/>
    </row>
    <row r="1758" spans="6:16">
      <c r="F1758" s="45"/>
      <c r="G1758" s="50"/>
      <c r="H1758" s="52" t="s">
        <v>92</v>
      </c>
      <c r="I1758" s="52" t="s">
        <v>277</v>
      </c>
      <c r="J1758" s="52" t="s">
        <v>234</v>
      </c>
      <c r="K1758" s="52" t="s">
        <v>235</v>
      </c>
      <c r="L1758" s="52" t="s">
        <v>236</v>
      </c>
      <c r="M1758" s="52" t="s">
        <v>278</v>
      </c>
      <c r="N1758" s="52" t="s">
        <v>238</v>
      </c>
      <c r="O1758" s="53" t="s">
        <v>239</v>
      </c>
      <c r="P1758" s="47"/>
    </row>
    <row r="1759" spans="6:16">
      <c r="F1759" s="45"/>
      <c r="G1759" s="43" t="s">
        <v>279</v>
      </c>
      <c r="H1759">
        <v>2020</v>
      </c>
      <c r="I1759" s="72"/>
      <c r="J1759" s="26"/>
      <c r="K1759" s="26"/>
      <c r="L1759" s="26"/>
      <c r="M1759" s="26"/>
      <c r="N1759" s="26"/>
      <c r="O1759" s="57"/>
      <c r="P1759" s="47"/>
    </row>
    <row r="1760" spans="6:16">
      <c r="F1760" s="45"/>
      <c r="G1760" s="43" t="s">
        <v>279</v>
      </c>
      <c r="H1760">
        <v>2030</v>
      </c>
      <c r="I1760" s="72"/>
      <c r="J1760" s="26"/>
      <c r="K1760" s="26"/>
      <c r="L1760" s="26"/>
      <c r="M1760" s="26"/>
      <c r="N1760" s="26"/>
      <c r="O1760" s="57"/>
      <c r="P1760" s="47"/>
    </row>
    <row r="1761" spans="6:16">
      <c r="F1761" s="45"/>
      <c r="G1761" s="43" t="s">
        <v>279</v>
      </c>
      <c r="H1761">
        <v>2040</v>
      </c>
      <c r="I1761" s="72"/>
      <c r="J1761" s="26"/>
      <c r="K1761" s="26"/>
      <c r="L1761" s="26"/>
      <c r="M1761" s="26"/>
      <c r="N1761" s="26"/>
      <c r="O1761" s="57"/>
      <c r="P1761" s="47"/>
    </row>
    <row r="1762" spans="6:16">
      <c r="F1762" s="45"/>
      <c r="G1762" s="43" t="s">
        <v>279</v>
      </c>
      <c r="H1762">
        <v>2050</v>
      </c>
      <c r="I1762" s="72"/>
      <c r="J1762" s="26"/>
      <c r="K1762" s="26"/>
      <c r="L1762" s="26"/>
      <c r="M1762" s="26"/>
      <c r="N1762" s="26"/>
      <c r="O1762" s="57"/>
      <c r="P1762" s="47"/>
    </row>
    <row r="1763" spans="6:16">
      <c r="F1763" s="45"/>
      <c r="G1763" s="43" t="s">
        <v>279</v>
      </c>
      <c r="H1763">
        <v>2060</v>
      </c>
      <c r="I1763" s="72">
        <v>-0.19049927290353849</v>
      </c>
      <c r="J1763" s="29">
        <v>57.11</v>
      </c>
      <c r="K1763" s="29"/>
      <c r="L1763" s="29"/>
      <c r="M1763" s="29"/>
      <c r="N1763" s="29"/>
      <c r="O1763" s="44"/>
      <c r="P1763" s="47"/>
    </row>
    <row r="1764" spans="6:16" ht="15.75" customHeight="1" thickBot="1">
      <c r="F1764" s="45"/>
      <c r="G1764" s="54" t="s">
        <v>279</v>
      </c>
      <c r="H1764" s="66">
        <v>2100</v>
      </c>
      <c r="I1764" s="73"/>
      <c r="J1764" s="87"/>
      <c r="K1764" s="87"/>
      <c r="L1764" s="87"/>
      <c r="M1764" s="87"/>
      <c r="N1764" s="87"/>
      <c r="O1764" s="88"/>
      <c r="P1764" s="47"/>
    </row>
    <row r="1765" spans="6:16">
      <c r="F1765" s="74"/>
      <c r="G1765" s="75"/>
      <c r="H1765" s="75"/>
      <c r="I1765" s="75"/>
      <c r="J1765" s="75"/>
      <c r="K1765" s="75"/>
      <c r="L1765" s="75"/>
      <c r="M1765" s="75"/>
      <c r="N1765" s="75"/>
      <c r="O1765" s="75"/>
      <c r="P1765" s="76"/>
    </row>
  </sheetData>
  <conditionalFormatting sqref="I5:I42 I46:I83 I87:I124 I169:I206 I210:I247 I251:I288 I292:I329 I333:I370 I374:I411 I415:I452 I456:I493 I497:I534 I538:I575">
    <cfRule type="cellIs" dxfId="30" priority="90" operator="between">
      <formula>1.00000000001</formula>
      <formula>1000</formula>
    </cfRule>
  </conditionalFormatting>
  <conditionalFormatting sqref="I128:I165">
    <cfRule type="cellIs" dxfId="29" priority="70" operator="between">
      <formula>1.00000000001</formula>
      <formula>1000</formula>
    </cfRule>
  </conditionalFormatting>
  <conditionalFormatting sqref="I579:I616">
    <cfRule type="cellIs" dxfId="28" priority="72" operator="between">
      <formula>1.00000000001</formula>
      <formula>1000</formula>
    </cfRule>
  </conditionalFormatting>
  <conditionalFormatting sqref="I620:I657">
    <cfRule type="cellIs" dxfId="27" priority="87" operator="between">
      <formula>1.00000000001</formula>
      <formula>1000</formula>
    </cfRule>
  </conditionalFormatting>
  <conditionalFormatting sqref="I661:I698">
    <cfRule type="cellIs" dxfId="26" priority="84" operator="between">
      <formula>1.00000000001</formula>
      <formula>1000</formula>
    </cfRule>
  </conditionalFormatting>
  <conditionalFormatting sqref="I702:I739">
    <cfRule type="cellIs" dxfId="25" priority="81" operator="between">
      <formula>1.00000000001</formula>
      <formula>1000</formula>
    </cfRule>
  </conditionalFormatting>
  <conditionalFormatting sqref="I743:I780">
    <cfRule type="cellIs" dxfId="24" priority="78" operator="between">
      <formula>1.00000000001</formula>
      <formula>1000</formula>
    </cfRule>
  </conditionalFormatting>
  <conditionalFormatting sqref="I784:I821">
    <cfRule type="cellIs" dxfId="23" priority="75" operator="between">
      <formula>1.00000000001</formula>
      <formula>1000</formula>
    </cfRule>
  </conditionalFormatting>
  <conditionalFormatting sqref="I825:I862">
    <cfRule type="cellIs" dxfId="22" priority="67" operator="between">
      <formula>1.00000000001</formula>
      <formula>1000</formula>
    </cfRule>
  </conditionalFormatting>
  <conditionalFormatting sqref="I866:I903">
    <cfRule type="cellIs" dxfId="21" priority="64" operator="between">
      <formula>1.00000000001</formula>
      <formula>1000</formula>
    </cfRule>
  </conditionalFormatting>
  <conditionalFormatting sqref="I907:I944">
    <cfRule type="cellIs" dxfId="20" priority="61" operator="between">
      <formula>1.00000000001</formula>
      <formula>1000</formula>
    </cfRule>
  </conditionalFormatting>
  <conditionalFormatting sqref="I948:I985">
    <cfRule type="cellIs" dxfId="19" priority="58" operator="between">
      <formula>1.00000000001</formula>
      <formula>1000</formula>
    </cfRule>
  </conditionalFormatting>
  <conditionalFormatting sqref="I989:I1026">
    <cfRule type="cellIs" dxfId="18" priority="55" operator="between">
      <formula>1.00000000001</formula>
      <formula>1000</formula>
    </cfRule>
  </conditionalFormatting>
  <conditionalFormatting sqref="I1030:I1067">
    <cfRule type="cellIs" dxfId="17" priority="52" operator="between">
      <formula>1.00000000001</formula>
      <formula>1000</formula>
    </cfRule>
  </conditionalFormatting>
  <conditionalFormatting sqref="I1071:I1108">
    <cfRule type="cellIs" dxfId="16" priority="49" operator="between">
      <formula>1.00000000001</formula>
      <formula>1000</formula>
    </cfRule>
  </conditionalFormatting>
  <conditionalFormatting sqref="I1112:I1149">
    <cfRule type="cellIs" dxfId="15" priority="46" operator="between">
      <formula>1.00000000001</formula>
      <formula>1000</formula>
    </cfRule>
  </conditionalFormatting>
  <conditionalFormatting sqref="I1153:I1190">
    <cfRule type="cellIs" dxfId="14" priority="43" operator="between">
      <formula>1.00000000001</formula>
      <formula>1000</formula>
    </cfRule>
  </conditionalFormatting>
  <conditionalFormatting sqref="I1194:I1231">
    <cfRule type="cellIs" dxfId="13" priority="40" operator="between">
      <formula>1.00000000001</formula>
      <formula>1000</formula>
    </cfRule>
  </conditionalFormatting>
  <conditionalFormatting sqref="I1235:I1272">
    <cfRule type="cellIs" dxfId="12" priority="37" operator="between">
      <formula>1.00000000001</formula>
      <formula>1000</formula>
    </cfRule>
  </conditionalFormatting>
  <conditionalFormatting sqref="I1276:I1313">
    <cfRule type="cellIs" dxfId="11" priority="34" operator="between">
      <formula>1.00000000001</formula>
      <formula>1000</formula>
    </cfRule>
  </conditionalFormatting>
  <conditionalFormatting sqref="I1317:I1354">
    <cfRule type="cellIs" dxfId="10" priority="31" operator="between">
      <formula>1.00000000001</formula>
      <formula>1000</formula>
    </cfRule>
  </conditionalFormatting>
  <conditionalFormatting sqref="I1358:I1395">
    <cfRule type="cellIs" dxfId="9" priority="28" operator="between">
      <formula>1.00000000001</formula>
      <formula>1000</formula>
    </cfRule>
  </conditionalFormatting>
  <conditionalFormatting sqref="I1399:I1436">
    <cfRule type="cellIs" dxfId="8" priority="25" operator="between">
      <formula>1.00000000001</formula>
      <formula>1000</formula>
    </cfRule>
  </conditionalFormatting>
  <conditionalFormatting sqref="I1440:I1477">
    <cfRule type="cellIs" dxfId="7" priority="22" operator="between">
      <formula>1.00000000001</formula>
      <formula>1000</formula>
    </cfRule>
  </conditionalFormatting>
  <conditionalFormatting sqref="I1481:I1518">
    <cfRule type="cellIs" dxfId="6" priority="19" operator="between">
      <formula>1.00000000001</formula>
      <formula>1000</formula>
    </cfRule>
  </conditionalFormatting>
  <conditionalFormatting sqref="I1522:I1559">
    <cfRule type="cellIs" dxfId="5" priority="16" operator="between">
      <formula>1.00000000001</formula>
      <formula>1000</formula>
    </cfRule>
  </conditionalFormatting>
  <conditionalFormatting sqref="I1563:I1600">
    <cfRule type="cellIs" dxfId="4" priority="13" operator="between">
      <formula>1.00000000001</formula>
      <formula>1000</formula>
    </cfRule>
  </conditionalFormatting>
  <conditionalFormatting sqref="I1604:I1641">
    <cfRule type="cellIs" dxfId="3" priority="10" operator="between">
      <formula>1.00000000001</formula>
      <formula>1000</formula>
    </cfRule>
  </conditionalFormatting>
  <conditionalFormatting sqref="I1645:I1682">
    <cfRule type="cellIs" dxfId="2" priority="7" operator="between">
      <formula>1.00000000001</formula>
      <formula>1000</formula>
    </cfRule>
  </conditionalFormatting>
  <conditionalFormatting sqref="I1686:I1723">
    <cfRule type="cellIs" dxfId="1" priority="4" operator="between">
      <formula>1.00000000001</formula>
      <formula>1000</formula>
    </cfRule>
  </conditionalFormatting>
  <conditionalFormatting sqref="I1727:I1764">
    <cfRule type="cellIs" dxfId="0" priority="1" operator="between">
      <formula>1.00000000001</formula>
      <formula>1000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B55A2F-5976-4288-AC5D-43B6897F7E51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2.xml><?xml version="1.0" encoding="utf-8"?>
<ds:datastoreItem xmlns:ds="http://schemas.openxmlformats.org/officeDocument/2006/customXml" ds:itemID="{6444B2E7-A6D0-4721-83D3-0E644646F2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903669-350F-452A-AC92-FC4C82DC214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values</vt:lpstr>
      <vt:lpstr>values_previous</vt:lpstr>
      <vt:lpstr>comments_shn</vt:lpstr>
      <vt:lpstr>values (2)</vt:lpstr>
      <vt:lpstr>values_before</vt:lpstr>
      <vt:lpstr>Calc_2_S_Future_ResB</vt:lpstr>
      <vt:lpstr>ODYSSEE_EU_data+calc</vt:lpstr>
      <vt:lpstr>2_S_RECC_Future_resbuildings</vt:lpstr>
      <vt:lpstr>m2perCap_background</vt:lpstr>
      <vt:lpstr>log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Sahin AKIN</cp:lastModifiedBy>
  <dcterms:created xsi:type="dcterms:W3CDTF">2019-04-02T19:28:05Z</dcterms:created>
  <dcterms:modified xsi:type="dcterms:W3CDTF">2024-08-01T20:34:00Z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