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.sharepoint.com/sites/o365_RECC_WestAsiaNorthAfrica/Shared Documents/General/ODYM-RECC-mini/Dataset/"/>
    </mc:Choice>
  </mc:AlternateContent>
  <xr:revisionPtr revIDLastSave="342" documentId="13_ncr:1_{4A3FB513-1BBA-441F-AE73-4AE869F47B23}" xr6:coauthVersionLast="47" xr6:coauthVersionMax="47" xr10:uidLastSave="{569C33F0-0EA1-49BB-B7B7-835BA8DB084C}"/>
  <bookViews>
    <workbookView xWindow="-120" yWindow="-120" windowWidth="29040" windowHeight="15720" xr2:uid="{00000000-000D-0000-FFFF-FFFF00000000}"/>
  </bookViews>
  <sheets>
    <sheet name="Cover" sheetId="1" r:id="rId1"/>
    <sheet name="values" sheetId="2" r:id="rId2"/>
    <sheet name="values_before" sheetId="7" r:id="rId3"/>
    <sheet name="Sheet1" sheetId="8" r:id="rId4"/>
    <sheet name="BackgrndCalc_Type_Split_Bld" sheetId="6" r:id="rId5"/>
    <sheet name="log" sheetId="3" r:id="rId6"/>
    <sheet name="ref" sheetId="4" r:id="rId7"/>
  </sheets>
  <definedNames>
    <definedName name="_xlnm._FilterDatabase" localSheetId="4" hidden="1">BackgrndCalc_Type_Split_Bld!$X$28:$Z$28</definedName>
    <definedName name="_xlnm._FilterDatabase" localSheetId="1" hidden="1">values!$A$1:$G$229</definedName>
    <definedName name="_xlnm._FilterDatabase" localSheetId="2" hidden="1">values_before!$A$1:$F$27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6" l="1"/>
  <c r="L29" i="6"/>
  <c r="D23" i="6"/>
  <c r="AX56" i="6"/>
  <c r="AR56" i="6"/>
  <c r="AP56" i="6"/>
  <c r="AK56" i="6"/>
  <c r="AJ56" i="6"/>
  <c r="AH56" i="6"/>
  <c r="AG56" i="6"/>
  <c r="AI56" i="6"/>
  <c r="AL56" i="6"/>
  <c r="AM56" i="6"/>
  <c r="AN56" i="6"/>
  <c r="AO56" i="6"/>
  <c r="AQ56" i="6"/>
  <c r="AS56" i="6"/>
  <c r="AT56" i="6"/>
  <c r="AU56" i="6"/>
  <c r="AV56" i="6"/>
  <c r="AW56" i="6"/>
  <c r="AY56" i="6"/>
  <c r="G32" i="6"/>
  <c r="E32" i="6"/>
  <c r="D32" i="6"/>
  <c r="F48" i="6"/>
  <c r="D5" i="6"/>
  <c r="E5" i="6"/>
  <c r="F5" i="6"/>
  <c r="G5" i="6"/>
  <c r="H5" i="6"/>
  <c r="I5" i="6"/>
  <c r="J5" i="6"/>
  <c r="K5" i="6"/>
  <c r="E6" i="6"/>
  <c r="I6" i="6"/>
  <c r="L6" i="6"/>
  <c r="L30" i="6" s="1"/>
  <c r="E7" i="6"/>
  <c r="D38" i="6" s="1"/>
  <c r="I7" i="6"/>
  <c r="E8" i="6"/>
  <c r="I8" i="6"/>
  <c r="L8" i="6"/>
  <c r="E9" i="6"/>
  <c r="I9" i="6"/>
  <c r="E68" i="6" s="1"/>
  <c r="E10" i="6"/>
  <c r="D83" i="6" s="1"/>
  <c r="I10" i="6"/>
  <c r="E83" i="6" s="1"/>
  <c r="E11" i="6"/>
  <c r="I11" i="6"/>
  <c r="E12" i="6"/>
  <c r="I12" i="6"/>
  <c r="E13" i="6"/>
  <c r="I13" i="6"/>
  <c r="E128" i="6" s="1"/>
  <c r="E14" i="6"/>
  <c r="D143" i="6" s="1"/>
  <c r="I14" i="6"/>
  <c r="E15" i="6"/>
  <c r="J158" i="6" s="1"/>
  <c r="I15" i="6"/>
  <c r="E16" i="6"/>
  <c r="I16" i="6"/>
  <c r="E17" i="6"/>
  <c r="J188" i="6" s="1"/>
  <c r="I17" i="6"/>
  <c r="E188" i="6" s="1"/>
  <c r="E18" i="6"/>
  <c r="I18" i="6"/>
  <c r="E203" i="6" s="1"/>
  <c r="E19" i="6"/>
  <c r="D218" i="6" s="1"/>
  <c r="I19" i="6"/>
  <c r="E23" i="6"/>
  <c r="J23" i="6"/>
  <c r="K23" i="6"/>
  <c r="L23" i="6"/>
  <c r="D31" i="6"/>
  <c r="E31" i="6"/>
  <c r="F31" i="6"/>
  <c r="G31" i="6"/>
  <c r="H31" i="6"/>
  <c r="I31" i="6"/>
  <c r="J31" i="6"/>
  <c r="K31" i="6"/>
  <c r="L31" i="6"/>
  <c r="F32" i="6"/>
  <c r="H32" i="6"/>
  <c r="I32" i="6"/>
  <c r="J32" i="6"/>
  <c r="K32" i="6"/>
  <c r="L32" i="6"/>
  <c r="D33" i="6"/>
  <c r="E33" i="6"/>
  <c r="F33" i="6"/>
  <c r="G33" i="6"/>
  <c r="H33" i="6"/>
  <c r="I33" i="6"/>
  <c r="J33" i="6"/>
  <c r="K33" i="6"/>
  <c r="L33" i="6"/>
  <c r="D34" i="6"/>
  <c r="E34" i="6"/>
  <c r="F34" i="6"/>
  <c r="G34" i="6"/>
  <c r="H34" i="6"/>
  <c r="I34" i="6"/>
  <c r="J34" i="6"/>
  <c r="K34" i="6"/>
  <c r="L34" i="6"/>
  <c r="E38" i="6"/>
  <c r="F38" i="6"/>
  <c r="I38" i="6"/>
  <c r="K38" i="6"/>
  <c r="L38" i="6"/>
  <c r="D44" i="6"/>
  <c r="E44" i="6"/>
  <c r="F44" i="6"/>
  <c r="G44" i="6"/>
  <c r="H44" i="6"/>
  <c r="I44" i="6"/>
  <c r="J44" i="6"/>
  <c r="K44" i="6"/>
  <c r="L44" i="6"/>
  <c r="L45" i="6"/>
  <c r="D46" i="6"/>
  <c r="E46" i="6"/>
  <c r="F46" i="6"/>
  <c r="G46" i="6"/>
  <c r="H46" i="6"/>
  <c r="I46" i="6"/>
  <c r="J46" i="6"/>
  <c r="K46" i="6"/>
  <c r="L46" i="6"/>
  <c r="D47" i="6"/>
  <c r="E47" i="6"/>
  <c r="F47" i="6"/>
  <c r="G47" i="6"/>
  <c r="H47" i="6"/>
  <c r="I47" i="6"/>
  <c r="J47" i="6"/>
  <c r="K47" i="6"/>
  <c r="L47" i="6"/>
  <c r="D48" i="6"/>
  <c r="E48" i="6"/>
  <c r="G48" i="6"/>
  <c r="H48" i="6"/>
  <c r="I48" i="6"/>
  <c r="J48" i="6"/>
  <c r="K48" i="6"/>
  <c r="L48" i="6"/>
  <c r="D49" i="6"/>
  <c r="E49" i="6"/>
  <c r="F49" i="6"/>
  <c r="G49" i="6"/>
  <c r="H49" i="6"/>
  <c r="I49" i="6"/>
  <c r="J49" i="6"/>
  <c r="K49" i="6"/>
  <c r="L49" i="6"/>
  <c r="D53" i="6"/>
  <c r="E53" i="6"/>
  <c r="K60" i="6" s="1"/>
  <c r="J53" i="6"/>
  <c r="K53" i="6"/>
  <c r="L53" i="6"/>
  <c r="D59" i="6"/>
  <c r="E59" i="6"/>
  <c r="F59" i="6"/>
  <c r="G59" i="6"/>
  <c r="H59" i="6"/>
  <c r="I59" i="6"/>
  <c r="J59" i="6"/>
  <c r="K59" i="6"/>
  <c r="L59" i="6"/>
  <c r="D61" i="6"/>
  <c r="E61" i="6"/>
  <c r="F61" i="6"/>
  <c r="G61" i="6"/>
  <c r="H61" i="6"/>
  <c r="I61" i="6"/>
  <c r="J61" i="6"/>
  <c r="K61" i="6"/>
  <c r="L61" i="6"/>
  <c r="D62" i="6"/>
  <c r="E62" i="6"/>
  <c r="F62" i="6"/>
  <c r="G62" i="6"/>
  <c r="H62" i="6"/>
  <c r="I62" i="6"/>
  <c r="J62" i="6"/>
  <c r="K62" i="6"/>
  <c r="L62" i="6"/>
  <c r="D63" i="6"/>
  <c r="E63" i="6"/>
  <c r="F63" i="6"/>
  <c r="G63" i="6"/>
  <c r="H63" i="6"/>
  <c r="I63" i="6"/>
  <c r="J63" i="6"/>
  <c r="K63" i="6"/>
  <c r="L63" i="6"/>
  <c r="D64" i="6"/>
  <c r="E64" i="6"/>
  <c r="F64" i="6"/>
  <c r="G64" i="6"/>
  <c r="H64" i="6"/>
  <c r="I64" i="6"/>
  <c r="J64" i="6"/>
  <c r="K64" i="6"/>
  <c r="L64" i="6"/>
  <c r="D68" i="6"/>
  <c r="F68" i="6"/>
  <c r="L75" i="6" s="1"/>
  <c r="F204" i="6" s="1"/>
  <c r="L211" i="6" s="1"/>
  <c r="I68" i="6"/>
  <c r="J68" i="6"/>
  <c r="K68" i="6"/>
  <c r="L68" i="6"/>
  <c r="D74" i="6"/>
  <c r="E74" i="6"/>
  <c r="F74" i="6"/>
  <c r="G74" i="6"/>
  <c r="H74" i="6"/>
  <c r="I74" i="6"/>
  <c r="J74" i="6"/>
  <c r="K74" i="6"/>
  <c r="L74" i="6"/>
  <c r="D76" i="6"/>
  <c r="E76" i="6"/>
  <c r="F76" i="6"/>
  <c r="G76" i="6"/>
  <c r="H76" i="6"/>
  <c r="I76" i="6"/>
  <c r="J76" i="6"/>
  <c r="K76" i="6"/>
  <c r="L76" i="6"/>
  <c r="F205" i="6" s="1"/>
  <c r="L212" i="6" s="1"/>
  <c r="D77" i="6"/>
  <c r="E77" i="6"/>
  <c r="F77" i="6"/>
  <c r="G77" i="6"/>
  <c r="H77" i="6"/>
  <c r="I77" i="6"/>
  <c r="J77" i="6"/>
  <c r="K77" i="6"/>
  <c r="L77" i="6"/>
  <c r="F206" i="6" s="1"/>
  <c r="L213" i="6" s="1"/>
  <c r="D78" i="6"/>
  <c r="E78" i="6"/>
  <c r="F78" i="6"/>
  <c r="G78" i="6"/>
  <c r="H78" i="6"/>
  <c r="I78" i="6"/>
  <c r="J78" i="6"/>
  <c r="K78" i="6"/>
  <c r="L78" i="6"/>
  <c r="F207" i="6" s="1"/>
  <c r="L214" i="6" s="1"/>
  <c r="D79" i="6"/>
  <c r="E79" i="6"/>
  <c r="F79" i="6"/>
  <c r="G79" i="6"/>
  <c r="H79" i="6"/>
  <c r="I79" i="6"/>
  <c r="J79" i="6"/>
  <c r="K79" i="6"/>
  <c r="L79" i="6"/>
  <c r="F83" i="6"/>
  <c r="L90" i="6" s="1"/>
  <c r="I83" i="6"/>
  <c r="K83" i="6"/>
  <c r="L83" i="6"/>
  <c r="D89" i="6"/>
  <c r="E89" i="6"/>
  <c r="F89" i="6"/>
  <c r="G89" i="6"/>
  <c r="H89" i="6"/>
  <c r="I89" i="6"/>
  <c r="J89" i="6"/>
  <c r="K89" i="6"/>
  <c r="L89" i="6"/>
  <c r="D91" i="6"/>
  <c r="E91" i="6"/>
  <c r="F91" i="6"/>
  <c r="G91" i="6"/>
  <c r="H91" i="6"/>
  <c r="I91" i="6"/>
  <c r="J91" i="6"/>
  <c r="K91" i="6"/>
  <c r="L91" i="6"/>
  <c r="F220" i="6" s="1"/>
  <c r="L227" i="6" s="1"/>
  <c r="D92" i="6"/>
  <c r="E92" i="6"/>
  <c r="F92" i="6"/>
  <c r="G92" i="6"/>
  <c r="H92" i="6"/>
  <c r="I92" i="6"/>
  <c r="J92" i="6"/>
  <c r="K92" i="6"/>
  <c r="L92" i="6"/>
  <c r="D93" i="6"/>
  <c r="E93" i="6"/>
  <c r="F93" i="6"/>
  <c r="G93" i="6"/>
  <c r="H93" i="6"/>
  <c r="I93" i="6"/>
  <c r="J93" i="6"/>
  <c r="K93" i="6"/>
  <c r="L93" i="6"/>
  <c r="D94" i="6"/>
  <c r="E94" i="6"/>
  <c r="F94" i="6"/>
  <c r="G94" i="6"/>
  <c r="H94" i="6"/>
  <c r="I94" i="6"/>
  <c r="J94" i="6"/>
  <c r="K94" i="6"/>
  <c r="L94" i="6"/>
  <c r="D98" i="6"/>
  <c r="E98" i="6"/>
  <c r="F98" i="6"/>
  <c r="L105" i="6" s="1"/>
  <c r="I98" i="6"/>
  <c r="D105" i="6" s="1"/>
  <c r="J98" i="6"/>
  <c r="K98" i="6"/>
  <c r="L98" i="6"/>
  <c r="D104" i="6"/>
  <c r="E104" i="6"/>
  <c r="F104" i="6"/>
  <c r="G104" i="6"/>
  <c r="H104" i="6"/>
  <c r="I104" i="6"/>
  <c r="J104" i="6"/>
  <c r="K104" i="6"/>
  <c r="L104" i="6"/>
  <c r="F105" i="6"/>
  <c r="D106" i="6"/>
  <c r="E106" i="6"/>
  <c r="F106" i="6"/>
  <c r="G106" i="6"/>
  <c r="H106" i="6"/>
  <c r="I106" i="6"/>
  <c r="J106" i="6"/>
  <c r="K106" i="6"/>
  <c r="L106" i="6"/>
  <c r="D107" i="6"/>
  <c r="E107" i="6"/>
  <c r="F107" i="6"/>
  <c r="G107" i="6"/>
  <c r="H107" i="6"/>
  <c r="I107" i="6"/>
  <c r="J107" i="6"/>
  <c r="K107" i="6"/>
  <c r="L107" i="6"/>
  <c r="D108" i="6"/>
  <c r="E108" i="6"/>
  <c r="F108" i="6"/>
  <c r="G108" i="6"/>
  <c r="H108" i="6"/>
  <c r="I108" i="6"/>
  <c r="J108" i="6"/>
  <c r="K108" i="6"/>
  <c r="L108" i="6"/>
  <c r="D109" i="6"/>
  <c r="E109" i="6"/>
  <c r="F109" i="6"/>
  <c r="G109" i="6"/>
  <c r="H109" i="6"/>
  <c r="I109" i="6"/>
  <c r="J109" i="6"/>
  <c r="K109" i="6"/>
  <c r="L109" i="6"/>
  <c r="D113" i="6"/>
  <c r="F113" i="6"/>
  <c r="L120" i="6" s="1"/>
  <c r="I113" i="6"/>
  <c r="D120" i="6" s="1"/>
  <c r="K113" i="6"/>
  <c r="L113" i="6"/>
  <c r="D119" i="6"/>
  <c r="E119" i="6"/>
  <c r="F119" i="6"/>
  <c r="G119" i="6"/>
  <c r="H119" i="6"/>
  <c r="I119" i="6"/>
  <c r="J119" i="6"/>
  <c r="K119" i="6"/>
  <c r="L119" i="6"/>
  <c r="D121" i="6"/>
  <c r="E121" i="6"/>
  <c r="F121" i="6"/>
  <c r="G121" i="6"/>
  <c r="H121" i="6"/>
  <c r="I121" i="6"/>
  <c r="J121" i="6"/>
  <c r="K121" i="6"/>
  <c r="L121" i="6"/>
  <c r="D122" i="6"/>
  <c r="E122" i="6"/>
  <c r="F122" i="6"/>
  <c r="G122" i="6"/>
  <c r="H122" i="6"/>
  <c r="I122" i="6"/>
  <c r="J122" i="6"/>
  <c r="K122" i="6"/>
  <c r="L122" i="6"/>
  <c r="D123" i="6"/>
  <c r="E123" i="6"/>
  <c r="F123" i="6"/>
  <c r="G123" i="6"/>
  <c r="H123" i="6"/>
  <c r="I123" i="6"/>
  <c r="J123" i="6"/>
  <c r="K123" i="6"/>
  <c r="L123" i="6"/>
  <c r="D124" i="6"/>
  <c r="E124" i="6"/>
  <c r="F124" i="6"/>
  <c r="G124" i="6"/>
  <c r="H124" i="6"/>
  <c r="I124" i="6"/>
  <c r="J124" i="6"/>
  <c r="K124" i="6"/>
  <c r="L124" i="6"/>
  <c r="D128" i="6"/>
  <c r="F128" i="6"/>
  <c r="L135" i="6" s="1"/>
  <c r="I128" i="6"/>
  <c r="J128" i="6"/>
  <c r="K128" i="6"/>
  <c r="L128" i="6"/>
  <c r="D134" i="6"/>
  <c r="E134" i="6"/>
  <c r="F134" i="6"/>
  <c r="G134" i="6"/>
  <c r="H134" i="6"/>
  <c r="I134" i="6"/>
  <c r="J134" i="6"/>
  <c r="K134" i="6"/>
  <c r="L134" i="6"/>
  <c r="D136" i="6"/>
  <c r="E136" i="6"/>
  <c r="F136" i="6"/>
  <c r="G136" i="6"/>
  <c r="H136" i="6"/>
  <c r="I136" i="6"/>
  <c r="J136" i="6"/>
  <c r="K136" i="6"/>
  <c r="L136" i="6"/>
  <c r="D137" i="6"/>
  <c r="E137" i="6"/>
  <c r="F137" i="6"/>
  <c r="G137" i="6"/>
  <c r="H137" i="6"/>
  <c r="I137" i="6"/>
  <c r="J137" i="6"/>
  <c r="K137" i="6"/>
  <c r="L137" i="6"/>
  <c r="D138" i="6"/>
  <c r="E138" i="6"/>
  <c r="F138" i="6"/>
  <c r="G138" i="6"/>
  <c r="H138" i="6"/>
  <c r="I138" i="6"/>
  <c r="J138" i="6"/>
  <c r="K138" i="6"/>
  <c r="L138" i="6"/>
  <c r="D139" i="6"/>
  <c r="E139" i="6"/>
  <c r="F139" i="6"/>
  <c r="G139" i="6"/>
  <c r="H139" i="6"/>
  <c r="I139" i="6"/>
  <c r="J139" i="6"/>
  <c r="K139" i="6"/>
  <c r="L139" i="6"/>
  <c r="E143" i="6"/>
  <c r="F143" i="6"/>
  <c r="I143" i="6"/>
  <c r="K143" i="6"/>
  <c r="L143" i="6"/>
  <c r="F144" i="6"/>
  <c r="L151" i="6" s="1"/>
  <c r="F145" i="6"/>
  <c r="L152" i="6" s="1"/>
  <c r="F146" i="6"/>
  <c r="L153" i="6" s="1"/>
  <c r="F147" i="6"/>
  <c r="L154" i="6" s="1"/>
  <c r="F149" i="6"/>
  <c r="G149" i="6"/>
  <c r="H149" i="6"/>
  <c r="I149" i="6"/>
  <c r="J149" i="6"/>
  <c r="K149" i="6"/>
  <c r="L149" i="6"/>
  <c r="L150" i="6"/>
  <c r="D151" i="6"/>
  <c r="E151" i="6"/>
  <c r="F151" i="6"/>
  <c r="G151" i="6"/>
  <c r="H151" i="6"/>
  <c r="I151" i="6"/>
  <c r="J151" i="6"/>
  <c r="K151" i="6"/>
  <c r="D152" i="6"/>
  <c r="E152" i="6"/>
  <c r="F152" i="6"/>
  <c r="G152" i="6"/>
  <c r="H152" i="6"/>
  <c r="I152" i="6"/>
  <c r="J152" i="6"/>
  <c r="K152" i="6"/>
  <c r="D153" i="6"/>
  <c r="E153" i="6"/>
  <c r="F153" i="6"/>
  <c r="G153" i="6"/>
  <c r="H153" i="6"/>
  <c r="I153" i="6"/>
  <c r="J153" i="6"/>
  <c r="K153" i="6"/>
  <c r="D154" i="6"/>
  <c r="E154" i="6"/>
  <c r="F154" i="6"/>
  <c r="G154" i="6"/>
  <c r="H154" i="6"/>
  <c r="I154" i="6"/>
  <c r="J154" i="6"/>
  <c r="K154" i="6"/>
  <c r="D158" i="6"/>
  <c r="E158" i="6"/>
  <c r="I165" i="6" s="1"/>
  <c r="F158" i="6"/>
  <c r="I158" i="6"/>
  <c r="K158" i="6"/>
  <c r="F165" i="6" s="1"/>
  <c r="L158" i="6"/>
  <c r="F164" i="6"/>
  <c r="G164" i="6"/>
  <c r="H164" i="6"/>
  <c r="I164" i="6"/>
  <c r="J164" i="6"/>
  <c r="K164" i="6"/>
  <c r="L164" i="6"/>
  <c r="L165" i="6"/>
  <c r="D166" i="6"/>
  <c r="E166" i="6"/>
  <c r="F166" i="6"/>
  <c r="G166" i="6"/>
  <c r="H166" i="6"/>
  <c r="I166" i="6"/>
  <c r="J166" i="6"/>
  <c r="K166" i="6"/>
  <c r="L166" i="6"/>
  <c r="D167" i="6"/>
  <c r="E167" i="6"/>
  <c r="F167" i="6"/>
  <c r="G167" i="6"/>
  <c r="H167" i="6"/>
  <c r="I167" i="6"/>
  <c r="J167" i="6"/>
  <c r="K167" i="6"/>
  <c r="L167" i="6"/>
  <c r="D168" i="6"/>
  <c r="E168" i="6"/>
  <c r="F168" i="6"/>
  <c r="G168" i="6"/>
  <c r="H168" i="6"/>
  <c r="I168" i="6"/>
  <c r="J168" i="6"/>
  <c r="K168" i="6"/>
  <c r="L168" i="6"/>
  <c r="D169" i="6"/>
  <c r="E169" i="6"/>
  <c r="F169" i="6"/>
  <c r="G169" i="6"/>
  <c r="H169" i="6"/>
  <c r="I169" i="6"/>
  <c r="J169" i="6"/>
  <c r="K169" i="6"/>
  <c r="L169" i="6"/>
  <c r="D173" i="6"/>
  <c r="F173" i="6"/>
  <c r="L180" i="6" s="1"/>
  <c r="I173" i="6"/>
  <c r="K173" i="6"/>
  <c r="L173" i="6"/>
  <c r="F179" i="6"/>
  <c r="G179" i="6"/>
  <c r="H179" i="6"/>
  <c r="I179" i="6"/>
  <c r="J179" i="6"/>
  <c r="K179" i="6"/>
  <c r="L179" i="6"/>
  <c r="D181" i="6"/>
  <c r="E181" i="6"/>
  <c r="F181" i="6"/>
  <c r="G181" i="6"/>
  <c r="H181" i="6"/>
  <c r="I181" i="6"/>
  <c r="J181" i="6"/>
  <c r="K181" i="6"/>
  <c r="L181" i="6"/>
  <c r="D182" i="6"/>
  <c r="E182" i="6"/>
  <c r="F182" i="6"/>
  <c r="G182" i="6"/>
  <c r="H182" i="6"/>
  <c r="I182" i="6"/>
  <c r="J182" i="6"/>
  <c r="K182" i="6"/>
  <c r="L182" i="6"/>
  <c r="D183" i="6"/>
  <c r="E183" i="6"/>
  <c r="F183" i="6"/>
  <c r="G183" i="6"/>
  <c r="H183" i="6"/>
  <c r="I183" i="6"/>
  <c r="J183" i="6"/>
  <c r="K183" i="6"/>
  <c r="L183" i="6"/>
  <c r="D184" i="6"/>
  <c r="E184" i="6"/>
  <c r="F184" i="6"/>
  <c r="G184" i="6"/>
  <c r="H184" i="6"/>
  <c r="I184" i="6"/>
  <c r="J184" i="6"/>
  <c r="K184" i="6"/>
  <c r="L184" i="6"/>
  <c r="D188" i="6"/>
  <c r="F188" i="6"/>
  <c r="L195" i="6" s="1"/>
  <c r="I188" i="6"/>
  <c r="K188" i="6"/>
  <c r="L188" i="6"/>
  <c r="F194" i="6"/>
  <c r="G194" i="6"/>
  <c r="H194" i="6"/>
  <c r="I194" i="6"/>
  <c r="J194" i="6"/>
  <c r="K194" i="6"/>
  <c r="L194" i="6"/>
  <c r="K195" i="6"/>
  <c r="D196" i="6"/>
  <c r="E196" i="6"/>
  <c r="F196" i="6"/>
  <c r="G196" i="6"/>
  <c r="H196" i="6"/>
  <c r="I196" i="6"/>
  <c r="J196" i="6"/>
  <c r="K196" i="6"/>
  <c r="L196" i="6"/>
  <c r="D197" i="6"/>
  <c r="E197" i="6"/>
  <c r="F197" i="6"/>
  <c r="G197" i="6"/>
  <c r="H197" i="6"/>
  <c r="I197" i="6"/>
  <c r="J197" i="6"/>
  <c r="K197" i="6"/>
  <c r="L197" i="6"/>
  <c r="D198" i="6"/>
  <c r="E198" i="6"/>
  <c r="F198" i="6"/>
  <c r="G198" i="6"/>
  <c r="H198" i="6"/>
  <c r="I198" i="6"/>
  <c r="J198" i="6"/>
  <c r="K198" i="6"/>
  <c r="L198" i="6"/>
  <c r="D199" i="6"/>
  <c r="E199" i="6"/>
  <c r="F199" i="6"/>
  <c r="G199" i="6"/>
  <c r="H199" i="6"/>
  <c r="I199" i="6"/>
  <c r="J199" i="6"/>
  <c r="K199" i="6"/>
  <c r="L199" i="6"/>
  <c r="D203" i="6"/>
  <c r="G210" i="6" s="1"/>
  <c r="F203" i="6"/>
  <c r="L210" i="6" s="1"/>
  <c r="I203" i="6"/>
  <c r="K203" i="6"/>
  <c r="L203" i="6"/>
  <c r="F209" i="6"/>
  <c r="G209" i="6"/>
  <c r="H209" i="6"/>
  <c r="I209" i="6"/>
  <c r="J209" i="6"/>
  <c r="K209" i="6"/>
  <c r="L209" i="6"/>
  <c r="D211" i="6"/>
  <c r="E211" i="6"/>
  <c r="F211" i="6"/>
  <c r="G211" i="6"/>
  <c r="H211" i="6"/>
  <c r="I211" i="6"/>
  <c r="J211" i="6"/>
  <c r="K211" i="6"/>
  <c r="D212" i="6"/>
  <c r="E212" i="6"/>
  <c r="F212" i="6"/>
  <c r="G212" i="6"/>
  <c r="H212" i="6"/>
  <c r="I212" i="6"/>
  <c r="J212" i="6"/>
  <c r="K212" i="6"/>
  <c r="D213" i="6"/>
  <c r="E213" i="6"/>
  <c r="F213" i="6"/>
  <c r="G213" i="6"/>
  <c r="H213" i="6"/>
  <c r="I213" i="6"/>
  <c r="J213" i="6"/>
  <c r="K213" i="6"/>
  <c r="D214" i="6"/>
  <c r="E214" i="6"/>
  <c r="F214" i="6"/>
  <c r="G214" i="6"/>
  <c r="H214" i="6"/>
  <c r="I214" i="6"/>
  <c r="J214" i="6"/>
  <c r="K214" i="6"/>
  <c r="E218" i="6"/>
  <c r="K225" i="6" s="1"/>
  <c r="F218" i="6"/>
  <c r="I218" i="6"/>
  <c r="J218" i="6"/>
  <c r="K218" i="6"/>
  <c r="L218" i="6"/>
  <c r="F221" i="6"/>
  <c r="L228" i="6" s="1"/>
  <c r="F222" i="6"/>
  <c r="F224" i="6"/>
  <c r="G224" i="6"/>
  <c r="H224" i="6"/>
  <c r="I224" i="6"/>
  <c r="J224" i="6"/>
  <c r="K224" i="6"/>
  <c r="L224" i="6"/>
  <c r="L225" i="6"/>
  <c r="D226" i="6"/>
  <c r="E226" i="6"/>
  <c r="F226" i="6"/>
  <c r="G226" i="6"/>
  <c r="H226" i="6"/>
  <c r="I226" i="6"/>
  <c r="J226" i="6"/>
  <c r="K226" i="6"/>
  <c r="D227" i="6"/>
  <c r="E227" i="6"/>
  <c r="F227" i="6"/>
  <c r="G227" i="6"/>
  <c r="H227" i="6"/>
  <c r="I227" i="6"/>
  <c r="J227" i="6"/>
  <c r="K227" i="6"/>
  <c r="D228" i="6"/>
  <c r="E228" i="6"/>
  <c r="F228" i="6"/>
  <c r="G228" i="6"/>
  <c r="H228" i="6"/>
  <c r="I228" i="6"/>
  <c r="J228" i="6"/>
  <c r="K228" i="6"/>
  <c r="D229" i="6"/>
  <c r="E229" i="6"/>
  <c r="F229" i="6"/>
  <c r="G229" i="6"/>
  <c r="H229" i="6"/>
  <c r="I229" i="6"/>
  <c r="J229" i="6"/>
  <c r="K229" i="6"/>
  <c r="L229" i="6"/>
  <c r="G45" i="6" l="1"/>
  <c r="D45" i="6"/>
  <c r="F45" i="6"/>
  <c r="F180" i="6"/>
  <c r="M48" i="6"/>
  <c r="J203" i="6"/>
  <c r="G75" i="6"/>
  <c r="M198" i="6"/>
  <c r="E135" i="6"/>
  <c r="J38" i="6"/>
  <c r="D180" i="6"/>
  <c r="K210" i="6"/>
  <c r="J60" i="6"/>
  <c r="J210" i="6"/>
  <c r="M108" i="6"/>
  <c r="D75" i="6"/>
  <c r="I60" i="6"/>
  <c r="M136" i="6"/>
  <c r="M76" i="6"/>
  <c r="M62" i="6"/>
  <c r="I23" i="6"/>
  <c r="H30" i="6" s="1"/>
  <c r="E30" i="6"/>
  <c r="M168" i="6"/>
  <c r="K150" i="6"/>
  <c r="M122" i="6"/>
  <c r="E105" i="6"/>
  <c r="J83" i="6"/>
  <c r="E90" i="6" s="1"/>
  <c r="H45" i="6"/>
  <c r="M183" i="6"/>
  <c r="M94" i="6"/>
  <c r="M34" i="6"/>
  <c r="H210" i="6"/>
  <c r="D165" i="6"/>
  <c r="J143" i="6"/>
  <c r="K105" i="6"/>
  <c r="E60" i="6"/>
  <c r="M79" i="6"/>
  <c r="K45" i="6"/>
  <c r="M199" i="6"/>
  <c r="M227" i="6"/>
  <c r="D195" i="6"/>
  <c r="H105" i="6"/>
  <c r="I210" i="6"/>
  <c r="K165" i="6"/>
  <c r="M152" i="6"/>
  <c r="D135" i="6"/>
  <c r="G105" i="6"/>
  <c r="M61" i="6"/>
  <c r="E45" i="6"/>
  <c r="H165" i="6"/>
  <c r="E195" i="6"/>
  <c r="M182" i="6"/>
  <c r="G135" i="6"/>
  <c r="M124" i="6"/>
  <c r="M107" i="6"/>
  <c r="M93" i="6"/>
  <c r="E75" i="6"/>
  <c r="D210" i="6"/>
  <c r="F195" i="6"/>
  <c r="M181" i="6"/>
  <c r="M167" i="6"/>
  <c r="E165" i="6"/>
  <c r="M228" i="6"/>
  <c r="M77" i="6"/>
  <c r="M151" i="6"/>
  <c r="M78" i="6"/>
  <c r="E173" i="6"/>
  <c r="J173" i="6"/>
  <c r="E180" i="6" s="1"/>
  <c r="E113" i="6"/>
  <c r="J113" i="6"/>
  <c r="E120" i="6" s="1"/>
  <c r="F53" i="6"/>
  <c r="L60" i="6" s="1"/>
  <c r="I53" i="6"/>
  <c r="D60" i="6" s="1"/>
  <c r="M169" i="6"/>
  <c r="M109" i="6"/>
  <c r="M31" i="6"/>
  <c r="I30" i="6"/>
  <c r="J30" i="6"/>
  <c r="K30" i="6"/>
  <c r="M229" i="6"/>
  <c r="H150" i="6"/>
  <c r="I150" i="6"/>
  <c r="J150" i="6"/>
  <c r="M49" i="6"/>
  <c r="D225" i="6"/>
  <c r="E225" i="6"/>
  <c r="F225" i="6"/>
  <c r="G225" i="6"/>
  <c r="H225" i="6"/>
  <c r="I225" i="6"/>
  <c r="J225" i="6"/>
  <c r="M166" i="6"/>
  <c r="M139" i="6"/>
  <c r="M123" i="6"/>
  <c r="M106" i="6"/>
  <c r="M92" i="6"/>
  <c r="M214" i="6"/>
  <c r="M213" i="6"/>
  <c r="M197" i="6"/>
  <c r="M138" i="6"/>
  <c r="F219" i="6"/>
  <c r="L226" i="6" s="1"/>
  <c r="M64" i="6"/>
  <c r="M47" i="6"/>
  <c r="D150" i="6"/>
  <c r="E150" i="6"/>
  <c r="F150" i="6"/>
  <c r="G150" i="6"/>
  <c r="F90" i="6"/>
  <c r="G90" i="6"/>
  <c r="D90" i="6"/>
  <c r="M212" i="6"/>
  <c r="M211" i="6"/>
  <c r="M196" i="6"/>
  <c r="M184" i="6"/>
  <c r="M154" i="6"/>
  <c r="M153" i="6"/>
  <c r="M121" i="6"/>
  <c r="M91" i="6"/>
  <c r="H90" i="6"/>
  <c r="I90" i="6"/>
  <c r="J90" i="6"/>
  <c r="K90" i="6"/>
  <c r="M46" i="6"/>
  <c r="M33" i="6"/>
  <c r="H195" i="6"/>
  <c r="I195" i="6"/>
  <c r="J195" i="6"/>
  <c r="H135" i="6"/>
  <c r="I135" i="6"/>
  <c r="J135" i="6"/>
  <c r="K135" i="6"/>
  <c r="H75" i="6"/>
  <c r="I75" i="6"/>
  <c r="J75" i="6"/>
  <c r="K75" i="6"/>
  <c r="M137" i="6"/>
  <c r="M63" i="6"/>
  <c r="M32" i="6"/>
  <c r="F30" i="6"/>
  <c r="G30" i="6"/>
  <c r="D30" i="6"/>
  <c r="F210" i="6"/>
  <c r="J165" i="6"/>
  <c r="F135" i="6"/>
  <c r="M135" i="6" s="1"/>
  <c r="J105" i="6"/>
  <c r="F75" i="6"/>
  <c r="J45" i="6"/>
  <c r="E210" i="6"/>
  <c r="G120" i="6"/>
  <c r="I105" i="6"/>
  <c r="G60" i="6"/>
  <c r="I45" i="6"/>
  <c r="M45" i="6" s="1"/>
  <c r="F120" i="6"/>
  <c r="F60" i="6"/>
  <c r="G195" i="6"/>
  <c r="G180" i="6"/>
  <c r="G165" i="6"/>
  <c r="M105" i="6" l="1"/>
  <c r="M195" i="6"/>
  <c r="J120" i="6"/>
  <c r="K120" i="6"/>
  <c r="H120" i="6"/>
  <c r="I120" i="6"/>
  <c r="M225" i="6"/>
  <c r="M210" i="6"/>
  <c r="M30" i="6"/>
  <c r="M150" i="6"/>
  <c r="H180" i="6"/>
  <c r="I180" i="6"/>
  <c r="J180" i="6"/>
  <c r="M180" i="6" s="1"/>
  <c r="K180" i="6"/>
  <c r="M226" i="6"/>
  <c r="H60" i="6"/>
  <c r="M60" i="6" s="1"/>
  <c r="M90" i="6"/>
  <c r="M165" i="6"/>
  <c r="M75" i="6"/>
  <c r="M12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Niko Heeren</author>
  </authors>
  <commentList>
    <comment ref="M4" authorId="0" shapeId="0" xr:uid="{00000000-0006-0000-0B00-000001000000}">
      <text>
        <r>
          <rPr>
            <sz val="11"/>
            <color rgb="FF000000"/>
            <rFont val="Calibri"/>
            <family val="2"/>
            <charset val="128"/>
          </rPr>
          <t xml:space="preserve">Niko Heeren:
</t>
        </r>
        <r>
          <rPr>
            <sz val="11"/>
            <color rgb="FF000000"/>
            <rFont val="Calibri"/>
            <family val="2"/>
            <charset val="128"/>
          </rPr>
          <t xml:space="preserve">As of `Dropbox/scenarios/interpolated_scenario_target_tables_MASTER/2_S_RECC_FinalProducts_Future.xlsx`20th May 2019.
</t>
        </r>
        <r>
          <rPr>
            <sz val="11"/>
            <color rgb="FF000000"/>
            <rFont val="Calibri"/>
            <family val="2"/>
            <charset val="128"/>
          </rPr>
          <t>Numbers may be out of date!</t>
        </r>
      </text>
    </comment>
    <comment ref="C5" authorId="0" shapeId="0" xr:uid="{00000000-0006-0000-0B00-000002000000}">
      <text>
        <r>
          <rPr>
            <sz val="11"/>
            <color rgb="FF000000"/>
            <rFont val="Calibri"/>
            <family val="2"/>
            <charset val="128"/>
          </rPr>
          <t xml:space="preserve">Niko Heeren:
</t>
        </r>
        <r>
          <rPr>
            <sz val="11"/>
            <color rgb="FF000000"/>
            <rFont val="Calibri"/>
            <family val="2"/>
            <charset val="128"/>
          </rPr>
          <t>This data is mostly taken from the current ODYM DB.</t>
        </r>
      </text>
    </comment>
  </commentList>
</comments>
</file>

<file path=xl/sharedStrings.xml><?xml version="1.0" encoding="utf-8"?>
<sst xmlns="http://schemas.openxmlformats.org/spreadsheetml/2006/main" count="1488" uniqueCount="241">
  <si>
    <t>ODYM-RECC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</si>
  <si>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</si>
  <si>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</si>
  <si>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</si>
  <si>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</si>
  <si>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</si>
  <si>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3_SHA_TypeSplit_Buildings</t>
  </si>
  <si>
    <t># Name of dataset, short and descriptive</t>
  </si>
  <si>
    <t>Dataset_Description</t>
  </si>
  <si>
    <t xml:space="preserve">residential buildings. split of new buildings into types. </t>
  </si>
  <si>
    <t># Description of dataset</t>
  </si>
  <si>
    <t>Dataset_Unit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</si>
  <si>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</si>
  <si>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</si>
  <si>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</si>
  <si>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</si>
  <si>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</si>
  <si>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</si>
  <si>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</si>
  <si>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(to be filled manually)</t>
  </si>
  <si>
    <t># Points to processes and flows in a general system definition, optional</t>
  </si>
  <si>
    <t>Dataset_ID</t>
  </si>
  <si>
    <t># ID of dataset, optional, establish link to IEDI</t>
  </si>
  <si>
    <t>Dataset_UUID</t>
  </si>
  <si>
    <t>584c070a-0a8f-4ce7-8dd0-0e1ec9dc70f2</t>
  </si>
  <si>
    <t># UUID of dataset, can be generated manually, for archiving and reference purposes</t>
  </si>
  <si>
    <t>Date created</t>
  </si>
  <si>
    <t>2019-09-17</t>
  </si>
  <si>
    <t># Date when dataset was first obtained/created/released</t>
  </si>
  <si>
    <t>Last modified</t>
  </si>
  <si>
    <t>24.22.23</t>
  </si>
  <si>
    <t># Date of last modification</t>
  </si>
  <si>
    <t>Last modified by</t>
  </si>
  <si>
    <t>fc</t>
  </si>
  <si>
    <t># Name of researcher responsible for last modification</t>
  </si>
  <si>
    <t>Dataset_Version</t>
  </si>
  <si>
    <t>WN1.0</t>
  </si>
  <si>
    <t># Version number of dataset</t>
  </si>
  <si>
    <t>Dataset_Classification_version_number</t>
  </si>
  <si>
    <t>RECC_Classifications_Master_WN1.0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</si>
  <si>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</si>
  <si>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</si>
  <si>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</si>
  <si>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</si>
  <si>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</si>
  <si>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</si>
  <si>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</si>
  <si>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</si>
  <si>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</si>
  <si>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</si>
  <si>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</si>
  <si>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</si>
  <si>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</si>
  <si>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Sectors_resbuildings</t>
  </si>
  <si>
    <t>product g</t>
  </si>
  <si>
    <t>SSP_Scenarios</t>
  </si>
  <si>
    <t>Scenario S</t>
  </si>
  <si>
    <t>values</t>
  </si>
  <si>
    <t># Aspects: Specify aspects in order of appearance in data table.</t>
  </si>
  <si>
    <t>Regions_WN</t>
  </si>
  <si>
    <t>Region r</t>
  </si>
  <si>
    <t>unit</t>
  </si>
  <si>
    <t># Aspects_Meaning: Describe meaning of each aspect</t>
  </si>
  <si>
    <t>Time</t>
  </si>
  <si>
    <t>time t</t>
  </si>
  <si>
    <t>stats_array_string</t>
  </si>
  <si>
    <t>String describing uncertainty distribution (http://stats-arrays.readthedocs.io/en/latest/)</t>
  </si>
  <si>
    <t># DATA: Specify the different quantification layers given: Value, Error, etc, or different scenarios. Must be identical to column names in sheet "Values_Master"</t>
  </si>
  <si>
    <t>comment</t>
  </si>
  <si>
    <t>Comment on data proxy choice</t>
  </si>
  <si>
    <t># DATA_Info: Describe each data layer</t>
  </si>
  <si>
    <t/>
  </si>
  <si>
    <t>BAU</t>
  </si>
  <si>
    <t>LED</t>
  </si>
  <si>
    <t>SSP1</t>
  </si>
  <si>
    <t>SSP2</t>
  </si>
  <si>
    <t>SFH_non-standard</t>
  </si>
  <si>
    <t>ALG</t>
  </si>
  <si>
    <t>MFH_non-standard</t>
  </si>
  <si>
    <t>RT_non-standard</t>
  </si>
  <si>
    <t>informal_non-standard</t>
  </si>
  <si>
    <t>AR</t>
  </si>
  <si>
    <t>AZ</t>
  </si>
  <si>
    <t>EG</t>
  </si>
  <si>
    <t>GE</t>
  </si>
  <si>
    <t>IRA</t>
  </si>
  <si>
    <t>LEB</t>
  </si>
  <si>
    <t>MOR</t>
  </si>
  <si>
    <t>SYR</t>
  </si>
  <si>
    <t>TUN</t>
  </si>
  <si>
    <t>TUR</t>
  </si>
  <si>
    <t>JRD</t>
  </si>
  <si>
    <t>OMN</t>
  </si>
  <si>
    <t>QTR</t>
  </si>
  <si>
    <t>BHR</t>
  </si>
  <si>
    <t>KWT</t>
  </si>
  <si>
    <t>SAU</t>
  </si>
  <si>
    <t>LIB</t>
  </si>
  <si>
    <t>UAE</t>
  </si>
  <si>
    <t>R5.2MNF_Other</t>
  </si>
  <si>
    <t>SFH_standard</t>
  </si>
  <si>
    <t>SFH_efficient</t>
  </si>
  <si>
    <t>SFH_ZEB</t>
  </si>
  <si>
    <t>MFH_standard</t>
  </si>
  <si>
    <t>MFH_efficient</t>
  </si>
  <si>
    <t>MFH_ZEB</t>
  </si>
  <si>
    <t>RT_standard</t>
  </si>
  <si>
    <t>RT_efficient</t>
  </si>
  <si>
    <t>RT_ZEB</t>
  </si>
  <si>
    <t>Background calculation for Building Type splits</t>
  </si>
  <si>
    <t>The urbanization rates should possibly be harmoniesed with SSP assumptions. Did not find region-specific assumptions.</t>
  </si>
  <si>
    <t>The 2015 stock data is not disaggregated further. Is the CURRENT ODYM DB up to date?</t>
  </si>
  <si>
    <t>m2/cap 2050</t>
  </si>
  <si>
    <t>2015 data</t>
  </si>
  <si>
    <t>SFH_informal</t>
  </si>
  <si>
    <t>USA</t>
  </si>
  <si>
    <t>JP</t>
  </si>
  <si>
    <t>CAN</t>
  </si>
  <si>
    <t>CN</t>
  </si>
  <si>
    <t>IN</t>
  </si>
  <si>
    <t>FR</t>
  </si>
  <si>
    <t>DE</t>
  </si>
  <si>
    <t>IT</t>
  </si>
  <si>
    <t>PL</t>
  </si>
  <si>
    <t>ES</t>
  </si>
  <si>
    <t>UK</t>
  </si>
  <si>
    <t>R32EU12-M</t>
  </si>
  <si>
    <t>Oth_R32EU12-H</t>
  </si>
  <si>
    <t>Oth_R32EU15</t>
  </si>
  <si>
    <t>Urbanization</t>
  </si>
  <si>
    <t>SFH</t>
  </si>
  <si>
    <t>MFH</t>
  </si>
  <si>
    <t>informal</t>
  </si>
  <si>
    <t>Energy standard</t>
  </si>
  <si>
    <t>non-standard</t>
  </si>
  <si>
    <t>standard</t>
  </si>
  <si>
    <t>efficient</t>
  </si>
  <si>
    <t>ZEB</t>
  </si>
  <si>
    <t>See rationale in other sheet</t>
  </si>
  <si>
    <t>Technical</t>
  </si>
  <si>
    <t>Techical</t>
  </si>
  <si>
    <t>Similar to USA, but assuming higher technical potentials as JP has a tradition of high-tech manufacturing</t>
  </si>
  <si>
    <t>Same as USA</t>
  </si>
  <si>
    <t>CN has proven its potential to quickly and massively scale up technologies, especially in the building sector. Therefore, it is assumed they have a high techical potential, compared to Western countries.</t>
  </si>
  <si>
    <t>Europe already commited to a ZEB policy</t>
  </si>
  <si>
    <t>Europe already commited to a ZEB policy. The high share in MFH seems off.</t>
  </si>
  <si>
    <t>Europe  commited to a ZEB policy</t>
  </si>
  <si>
    <t>UK  commited to a ZEB policy https://www.gov.uk/government/publications/nearly-zero-energy-buildings-requirements-for-new-public-buildings</t>
  </si>
  <si>
    <t>Date</t>
  </si>
  <si>
    <t>Version number before edit</t>
  </si>
  <si>
    <t>Version number after edit</t>
  </si>
  <si>
    <t>old UUID</t>
  </si>
  <si>
    <t>new UUID</t>
  </si>
  <si>
    <t>Who</t>
  </si>
  <si>
    <t>What</t>
  </si>
  <si>
    <t>Ref1</t>
  </si>
  <si>
    <t>Ref2</t>
  </si>
  <si>
    <t>Ref3</t>
  </si>
  <si>
    <t>Ref4</t>
  </si>
  <si>
    <t>Ref5</t>
  </si>
  <si>
    <t>V1.0</t>
  </si>
  <si>
    <t>V1.1</t>
  </si>
  <si>
    <t>f43c8385-d1ee-426f-9f04-47c7ab94516f</t>
  </si>
  <si>
    <t>sp</t>
  </si>
  <si>
    <t>changed product classification to Sector_resbuildings, added log and ref sheets and completed the latter.</t>
  </si>
  <si>
    <t>V1.2</t>
  </si>
  <si>
    <t>48a1b165-5713-487e-bc7b-7f31094319de</t>
  </si>
  <si>
    <t>update from scenario target table</t>
  </si>
  <si>
    <t>ab166513-0800-4f96-aa38-a4d8d892824d</t>
  </si>
  <si>
    <t>transferred spline interpolation values</t>
  </si>
  <si>
    <t>V1.3</t>
  </si>
  <si>
    <t>b4d4b5ef-1740-4582-b6e2-77274bc3b7a1</t>
  </si>
  <si>
    <t>transferred spline interpolation values. Added RoW proxies.</t>
  </si>
  <si>
    <t>R5.2OECD_Other</t>
  </si>
  <si>
    <t>Oth_R32EU12-H values as first proxy.</t>
  </si>
  <si>
    <t>R5.2REF_Other</t>
  </si>
  <si>
    <t>R32EU12-M values as first proxy.</t>
  </si>
  <si>
    <t>R5.2ASIA_Other</t>
  </si>
  <si>
    <t>R32CHN values as first proxy.</t>
  </si>
  <si>
    <t>R5.2MAF_Other</t>
  </si>
  <si>
    <t>R5.2LAM_Other</t>
  </si>
  <si>
    <t>SingleCountry</t>
  </si>
  <si>
    <t>086c5779-fe3f-4496-a81a-5fb25e77b107</t>
  </si>
  <si>
    <t>bug fix: negative values as result of interpolation for R5.2OECD_Other, MFH_efficient and MFH_ZEB for SSP2 only. Fixed through adding missing value in target table.</t>
  </si>
  <si>
    <t>bc0c9769-112e-409f-86db-f851a517e71d</t>
  </si>
  <si>
    <t>Added RT building type, testing scenario target table additions by Niko Heeren.</t>
  </si>
  <si>
    <t>Expanded to 20 regions</t>
  </si>
  <si>
    <t>Updated to refined group consensus.</t>
  </si>
  <si>
    <t>35b15b4a-175c-47a0-80bd-2dfda4d1e376</t>
  </si>
  <si>
    <t>ODYM-RECC v2.4 intermediate transfer of data from target table to parameter file.</t>
  </si>
  <si>
    <t>30b8960e-0b1b-4c60-94c5-f364e0e80341</t>
  </si>
  <si>
    <t>ODYM-RECC v2.4 final transfer of data from target table to parameter file.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</si>
  <si>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</si>
  <si>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</si>
  <si>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</si>
  <si>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</si>
  <si>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</si>
  <si>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</si>
  <si>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</si>
  <si>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</si>
  <si>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Reformatting to transparent data processing</t>
  </si>
  <si>
    <t>V1.4</t>
  </si>
  <si>
    <t>e273f2c5-4f0e-482a-895a-db07d161f295</t>
  </si>
  <si>
    <t>removed all values besides 2015 and 2050</t>
  </si>
  <si>
    <t>BackgrndCalc_Type_Split_Bld imported from scenario_target_tables_MASTER  (#REF also in the original document)</t>
  </si>
  <si>
    <t>Clean dataset for WN version</t>
  </si>
  <si>
    <t>Dataset</t>
  </si>
  <si>
    <t>literature_id</t>
  </si>
  <si>
    <t>literature_key</t>
  </si>
  <si>
    <t>iedc_dataset_name (dataset ID of industrial ecology data commons (IEDC), replaces detailed description here, available under http://www.database.industrialecology.uni-freiburg.de/)</t>
  </si>
  <si>
    <t>iedc_dataset_version_number (dataset version number of industrial ecology data commons (IEDC))</t>
  </si>
  <si>
    <t>authors</t>
  </si>
  <si>
    <t>title</t>
  </si>
  <si>
    <t>year</t>
  </si>
  <si>
    <t>journal_outlet_institution</t>
  </si>
  <si>
    <t>city</t>
  </si>
  <si>
    <t>DOI</t>
  </si>
  <si>
    <t>URL</t>
  </si>
  <si>
    <t>copyright</t>
  </si>
  <si>
    <t>other</t>
  </si>
  <si>
    <t>notes</t>
  </si>
  <si>
    <t>RECC scenario target table, sheet "3_SHA_TypeSplit_Buildings"</t>
  </si>
  <si>
    <t>Interpolated and MA-smoothed from target table file "scenario_target_tables_SocioEconomic_MASTER.xlsx". Please refer to it for details.</t>
  </si>
  <si>
    <t>Building scenario model documentation</t>
  </si>
  <si>
    <t>sfh, ns</t>
  </si>
  <si>
    <t>sfh, s</t>
  </si>
  <si>
    <t>sf, e</t>
  </si>
  <si>
    <t>sfh, z</t>
  </si>
  <si>
    <t>mfh ns</t>
  </si>
  <si>
    <t>mfh s</t>
  </si>
  <si>
    <t>mfh e</t>
  </si>
  <si>
    <t>mfh z</t>
  </si>
  <si>
    <t>typology</t>
  </si>
  <si>
    <t>country</t>
  </si>
  <si>
    <t>value</t>
  </si>
  <si>
    <t xml:space="preserve">informal </t>
  </si>
  <si>
    <t xml:space="preserve">MFH </t>
  </si>
  <si>
    <t xml:space="preserve">RT </t>
  </si>
  <si>
    <t xml:space="preserve">SFH </t>
  </si>
  <si>
    <t>sfh</t>
  </si>
  <si>
    <t>mfh+rt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</si>
</sst>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charset val="128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0"/>
    <xf numFmtId="0" fontId="10" fillId="0" borderId="0"/>
    <xf numFmtId="9" fontId="10" fillId="0" borderId="0" applyFont="0" applyFill="0" applyBorder="0" applyAlignment="0" applyProtection="0"/>
  </cellStyleXfs>
  <cellXfs count="70">
    <xf numFmtId="0" fontId="0" fillId="0" borderId="0" xfId="0"/>
    <xf numFmtId="0" fontId="3" fillId="2" borderId="0" xfId="1" applyFont="1" applyFill="1" applyAlignment="1">
      <alignment horizontal="center"/>
    </xf>
    <xf numFmtId="0" fontId="2" fillId="0" borderId="0" xfId="1" quotePrefix="1"/>
    <xf numFmtId="0" fontId="4" fillId="0" borderId="0" xfId="1" applyFont="1"/>
    <xf numFmtId="0" fontId="3" fillId="2" borderId="0" xfId="1" applyFont="1" applyFill="1"/>
    <xf numFmtId="0" fontId="5" fillId="0" borderId="0" xfId="1" applyFont="1"/>
    <xf numFmtId="0" fontId="3" fillId="0" borderId="0" xfId="1" applyFont="1"/>
    <xf numFmtId="0" fontId="2" fillId="3" borderId="0" xfId="1" applyFill="1"/>
    <xf numFmtId="0" fontId="6" fillId="2" borderId="0" xfId="1" applyFont="1" applyFill="1"/>
    <xf numFmtId="0" fontId="4" fillId="3" borderId="0" xfId="1" applyFont="1" applyFill="1" applyAlignment="1">
      <alignment horizontal="center"/>
    </xf>
    <xf numFmtId="0" fontId="4" fillId="3" borderId="0" xfId="1" applyFont="1" applyFill="1"/>
    <xf numFmtId="0" fontId="2" fillId="0" borderId="0" xfId="1"/>
    <xf numFmtId="0" fontId="7" fillId="0" borderId="0" xfId="0" applyFont="1" applyAlignment="1">
      <alignment horizontal="center" vertical="top"/>
    </xf>
    <xf numFmtId="0" fontId="3" fillId="0" borderId="0" xfId="0" applyFont="1"/>
    <xf numFmtId="14" fontId="0" fillId="0" borderId="0" xfId="0" applyNumberFormat="1"/>
    <xf numFmtId="16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1" xfId="2" applyNumberFormat="1" applyFont="1" applyBorder="1"/>
    <xf numFmtId="0" fontId="0" fillId="0" borderId="1" xfId="0" applyBorder="1" applyAlignment="1">
      <alignment horizontal="left"/>
    </xf>
    <xf numFmtId="0" fontId="0" fillId="4" borderId="1" xfId="0" applyFill="1" applyBorder="1"/>
    <xf numFmtId="164" fontId="0" fillId="0" borderId="0" xfId="0" applyNumberFormat="1"/>
    <xf numFmtId="164" fontId="0" fillId="0" borderId="0" xfId="2" applyNumberFormat="1" applyFont="1"/>
    <xf numFmtId="0" fontId="0" fillId="0" borderId="0" xfId="0" applyAlignment="1">
      <alignment horizontal="left"/>
    </xf>
    <xf numFmtId="0" fontId="0" fillId="4" borderId="0" xfId="0" applyFill="1"/>
    <xf numFmtId="9" fontId="0" fillId="3" borderId="0" xfId="0" applyNumberFormat="1" applyFill="1"/>
    <xf numFmtId="0" fontId="3" fillId="3" borderId="0" xfId="0" applyFont="1" applyFill="1" applyAlignment="1">
      <alignment horizontal="left"/>
    </xf>
    <xf numFmtId="9" fontId="0" fillId="5" borderId="0" xfId="0" applyNumberFormat="1" applyFill="1"/>
    <xf numFmtId="0" fontId="3" fillId="5" borderId="0" xfId="0" applyFont="1" applyFill="1" applyAlignment="1">
      <alignment horizontal="left"/>
    </xf>
    <xf numFmtId="0" fontId="0" fillId="0" borderId="2" xfId="0" applyBorder="1"/>
    <xf numFmtId="0" fontId="3" fillId="3" borderId="2" xfId="0" applyFont="1" applyFill="1" applyBorder="1"/>
    <xf numFmtId="0" fontId="3" fillId="5" borderId="2" xfId="0" applyFont="1" applyFill="1" applyBorder="1"/>
    <xf numFmtId="0" fontId="3" fillId="4" borderId="2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4" borderId="1" xfId="0" applyFill="1" applyBorder="1" applyAlignment="1">
      <alignment vertical="top"/>
    </xf>
    <xf numFmtId="0" fontId="0" fillId="4" borderId="0" xfId="0" applyFill="1" applyAlignment="1">
      <alignment vertical="top"/>
    </xf>
    <xf numFmtId="164" fontId="0" fillId="3" borderId="0" xfId="0" applyNumberFormat="1" applyFill="1"/>
    <xf numFmtId="10" fontId="0" fillId="0" borderId="0" xfId="2" applyNumberFormat="1" applyFont="1"/>
    <xf numFmtId="0" fontId="0" fillId="0" borderId="2" xfId="0" applyBorder="1" applyAlignment="1">
      <alignment vertical="top"/>
    </xf>
    <xf numFmtId="164" fontId="0" fillId="0" borderId="2" xfId="0" applyNumberFormat="1" applyBorder="1"/>
    <xf numFmtId="164" fontId="0" fillId="0" borderId="2" xfId="2" applyNumberFormat="1" applyFont="1" applyBorder="1"/>
    <xf numFmtId="0" fontId="0" fillId="0" borderId="2" xfId="0" applyBorder="1" applyAlignment="1">
      <alignment horizontal="left"/>
    </xf>
    <xf numFmtId="16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6" borderId="0" xfId="0" applyFill="1"/>
    <xf numFmtId="0" fontId="11" fillId="0" borderId="0" xfId="0" applyFont="1"/>
    <xf numFmtId="0" fontId="8" fillId="7" borderId="0" xfId="0" applyFont="1" applyFill="1" applyAlignment="1">
      <alignment wrapText="1"/>
    </xf>
    <xf numFmtId="0" fontId="3" fillId="7" borderId="0" xfId="0" applyFont="1" applyFill="1"/>
    <xf numFmtId="0" fontId="3" fillId="7" borderId="0" xfId="0" applyFont="1" applyFill="1" applyAlignment="1">
      <alignment wrapText="1"/>
    </xf>
    <xf numFmtId="0" fontId="0" fillId="8" borderId="0" xfId="0" applyFill="1"/>
    <xf numFmtId="14" fontId="0" fillId="8" borderId="0" xfId="0" applyNumberFormat="1" applyFill="1"/>
    <xf numFmtId="0" fontId="2" fillId="8" borderId="0" xfId="1" applyFill="1"/>
    <xf numFmtId="0" fontId="1" fillId="3" borderId="0" xfId="1" applyFont="1" applyFill="1"/>
    <xf numFmtId="0" fontId="1" fillId="0" borderId="0" xfId="1" applyFont="1"/>
    <xf numFmtId="14" fontId="1" fillId="0" borderId="0" xfId="1" quotePrefix="1" applyNumberFormat="1" applyFont="1"/>
    <xf numFmtId="0" fontId="1" fillId="3" borderId="0" xfId="1" quotePrefix="1" applyFont="1" applyFill="1"/>
    <xf numFmtId="0" fontId="0" fillId="6" borderId="0" xfId="0" applyFill="1" applyAlignment="1">
      <alignment horizontal="left"/>
    </xf>
    <xf numFmtId="164" fontId="0" fillId="6" borderId="0" xfId="2" applyNumberFormat="1" applyFont="1" applyFill="1"/>
    <xf numFmtId="0" fontId="3" fillId="6" borderId="0" xfId="0" applyFont="1" applyFill="1" applyAlignment="1">
      <alignment horizontal="left"/>
    </xf>
    <xf numFmtId="9" fontId="0" fillId="6" borderId="0" xfId="0" applyNumberFormat="1" applyFill="1"/>
    <xf numFmtId="9" fontId="0" fillId="0" borderId="0" xfId="3" applyFont="1"/>
    <xf numFmtId="9" fontId="0" fillId="0" borderId="0" xfId="3" applyFont="1" applyAlignment="1"/>
    <xf numFmtId="9" fontId="0" fillId="0" borderId="0" xfId="0" applyNumberFormat="1"/>
    <xf numFmtId="9" fontId="0" fillId="0" borderId="0" xfId="3" applyFon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/>
  </cellXfs>
  <cellStyles count="4">
    <cellStyle name="Normal" xfId="0" builtinId="0"/>
    <cellStyle name="Normal 2" xfId="1" xr:uid="{00000000-0005-0000-0000-000000000000}"/>
    <cellStyle name="Percent" xfId="3" builtinId="5"/>
    <cellStyle name="Percent 2" xfId="2" xr:uid="{6C79C68C-1AF1-4444-A296-CD66BAF998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BackgrndCalc_Type_Split_Bld!$AF$73:$DC$74</c:f>
              <c:multiLvlStrCache>
                <c:ptCount val="76"/>
                <c:lvl>
                  <c:pt idx="0">
                    <c:v>informal </c:v>
                  </c:pt>
                  <c:pt idx="1">
                    <c:v>MFH </c:v>
                  </c:pt>
                  <c:pt idx="2">
                    <c:v>RT </c:v>
                  </c:pt>
                  <c:pt idx="3">
                    <c:v>SFH </c:v>
                  </c:pt>
                  <c:pt idx="4">
                    <c:v>informal </c:v>
                  </c:pt>
                  <c:pt idx="5">
                    <c:v>MFH </c:v>
                  </c:pt>
                  <c:pt idx="6">
                    <c:v>RT </c:v>
                  </c:pt>
                  <c:pt idx="7">
                    <c:v>SFH </c:v>
                  </c:pt>
                  <c:pt idx="8">
                    <c:v>informal </c:v>
                  </c:pt>
                  <c:pt idx="9">
                    <c:v>MFH </c:v>
                  </c:pt>
                  <c:pt idx="10">
                    <c:v>RT </c:v>
                  </c:pt>
                  <c:pt idx="11">
                    <c:v>SFH </c:v>
                  </c:pt>
                  <c:pt idx="12">
                    <c:v>informal </c:v>
                  </c:pt>
                  <c:pt idx="13">
                    <c:v>MFH </c:v>
                  </c:pt>
                  <c:pt idx="14">
                    <c:v>RT </c:v>
                  </c:pt>
                  <c:pt idx="15">
                    <c:v>SFH </c:v>
                  </c:pt>
                  <c:pt idx="16">
                    <c:v>informal </c:v>
                  </c:pt>
                  <c:pt idx="17">
                    <c:v>MFH </c:v>
                  </c:pt>
                  <c:pt idx="18">
                    <c:v>RT </c:v>
                  </c:pt>
                  <c:pt idx="19">
                    <c:v>SFH </c:v>
                  </c:pt>
                  <c:pt idx="20">
                    <c:v>informal </c:v>
                  </c:pt>
                  <c:pt idx="21">
                    <c:v>MFH </c:v>
                  </c:pt>
                  <c:pt idx="22">
                    <c:v>RT </c:v>
                  </c:pt>
                  <c:pt idx="23">
                    <c:v>SFH </c:v>
                  </c:pt>
                  <c:pt idx="24">
                    <c:v>informal </c:v>
                  </c:pt>
                  <c:pt idx="25">
                    <c:v>MFH </c:v>
                  </c:pt>
                  <c:pt idx="26">
                    <c:v>RT </c:v>
                  </c:pt>
                  <c:pt idx="27">
                    <c:v>SFH </c:v>
                  </c:pt>
                  <c:pt idx="28">
                    <c:v>informal </c:v>
                  </c:pt>
                  <c:pt idx="29">
                    <c:v>MFH </c:v>
                  </c:pt>
                  <c:pt idx="30">
                    <c:v>RT </c:v>
                  </c:pt>
                  <c:pt idx="31">
                    <c:v>SFH </c:v>
                  </c:pt>
                  <c:pt idx="32">
                    <c:v>informal </c:v>
                  </c:pt>
                  <c:pt idx="33">
                    <c:v>MFH </c:v>
                  </c:pt>
                  <c:pt idx="34">
                    <c:v>RT </c:v>
                  </c:pt>
                  <c:pt idx="35">
                    <c:v>SFH </c:v>
                  </c:pt>
                  <c:pt idx="36">
                    <c:v>informal </c:v>
                  </c:pt>
                  <c:pt idx="37">
                    <c:v>MFH </c:v>
                  </c:pt>
                  <c:pt idx="38">
                    <c:v>RT </c:v>
                  </c:pt>
                  <c:pt idx="39">
                    <c:v>SFH </c:v>
                  </c:pt>
                  <c:pt idx="40">
                    <c:v>informal </c:v>
                  </c:pt>
                  <c:pt idx="41">
                    <c:v>MFH </c:v>
                  </c:pt>
                  <c:pt idx="42">
                    <c:v>RT </c:v>
                  </c:pt>
                  <c:pt idx="43">
                    <c:v>SFH </c:v>
                  </c:pt>
                  <c:pt idx="44">
                    <c:v>informal </c:v>
                  </c:pt>
                  <c:pt idx="45">
                    <c:v>MFH </c:v>
                  </c:pt>
                  <c:pt idx="46">
                    <c:v>RT </c:v>
                  </c:pt>
                  <c:pt idx="47">
                    <c:v>SFH </c:v>
                  </c:pt>
                  <c:pt idx="48">
                    <c:v>informal </c:v>
                  </c:pt>
                  <c:pt idx="49">
                    <c:v>MFH </c:v>
                  </c:pt>
                  <c:pt idx="50">
                    <c:v>RT </c:v>
                  </c:pt>
                  <c:pt idx="51">
                    <c:v>SFH </c:v>
                  </c:pt>
                  <c:pt idx="52">
                    <c:v>informal </c:v>
                  </c:pt>
                  <c:pt idx="53">
                    <c:v>MFH </c:v>
                  </c:pt>
                  <c:pt idx="54">
                    <c:v>RT </c:v>
                  </c:pt>
                  <c:pt idx="55">
                    <c:v>SFH </c:v>
                  </c:pt>
                  <c:pt idx="56">
                    <c:v>informal </c:v>
                  </c:pt>
                  <c:pt idx="57">
                    <c:v>MFH </c:v>
                  </c:pt>
                  <c:pt idx="58">
                    <c:v>RT </c:v>
                  </c:pt>
                  <c:pt idx="59">
                    <c:v>SFH </c:v>
                  </c:pt>
                  <c:pt idx="60">
                    <c:v>informal </c:v>
                  </c:pt>
                  <c:pt idx="61">
                    <c:v>MFH </c:v>
                  </c:pt>
                  <c:pt idx="62">
                    <c:v>RT </c:v>
                  </c:pt>
                  <c:pt idx="63">
                    <c:v>SFH </c:v>
                  </c:pt>
                  <c:pt idx="64">
                    <c:v>informal </c:v>
                  </c:pt>
                  <c:pt idx="65">
                    <c:v>MFH </c:v>
                  </c:pt>
                  <c:pt idx="66">
                    <c:v>RT </c:v>
                  </c:pt>
                  <c:pt idx="67">
                    <c:v>SFH </c:v>
                  </c:pt>
                  <c:pt idx="68">
                    <c:v>informal </c:v>
                  </c:pt>
                  <c:pt idx="69">
                    <c:v>MFH </c:v>
                  </c:pt>
                  <c:pt idx="70">
                    <c:v>RT </c:v>
                  </c:pt>
                  <c:pt idx="71">
                    <c:v>SFH </c:v>
                  </c:pt>
                  <c:pt idx="72">
                    <c:v>informal </c:v>
                  </c:pt>
                  <c:pt idx="73">
                    <c:v>MFH </c:v>
                  </c:pt>
                  <c:pt idx="74">
                    <c:v>RT </c:v>
                  </c:pt>
                  <c:pt idx="75">
                    <c:v>SFH </c:v>
                  </c:pt>
                </c:lvl>
                <c:lvl>
                  <c:pt idx="0">
                    <c:v>ALG</c:v>
                  </c:pt>
                  <c:pt idx="4">
                    <c:v>AR</c:v>
                  </c:pt>
                  <c:pt idx="8">
                    <c:v>AZ</c:v>
                  </c:pt>
                  <c:pt idx="12">
                    <c:v>BHR</c:v>
                  </c:pt>
                  <c:pt idx="16">
                    <c:v>EG</c:v>
                  </c:pt>
                  <c:pt idx="20">
                    <c:v>GE</c:v>
                  </c:pt>
                  <c:pt idx="24">
                    <c:v>IRA</c:v>
                  </c:pt>
                  <c:pt idx="28">
                    <c:v>JRD</c:v>
                  </c:pt>
                  <c:pt idx="32">
                    <c:v>KWT</c:v>
                  </c:pt>
                  <c:pt idx="36">
                    <c:v>LEB</c:v>
                  </c:pt>
                  <c:pt idx="40">
                    <c:v>LIB</c:v>
                  </c:pt>
                  <c:pt idx="44">
                    <c:v>MOR</c:v>
                  </c:pt>
                  <c:pt idx="48">
                    <c:v>OMN</c:v>
                  </c:pt>
                  <c:pt idx="52">
                    <c:v>QTR</c:v>
                  </c:pt>
                  <c:pt idx="56">
                    <c:v>SAU</c:v>
                  </c:pt>
                  <c:pt idx="60">
                    <c:v>SYR</c:v>
                  </c:pt>
                  <c:pt idx="64">
                    <c:v>TUN</c:v>
                  </c:pt>
                  <c:pt idx="68">
                    <c:v>TUR</c:v>
                  </c:pt>
                  <c:pt idx="72">
                    <c:v>UAE</c:v>
                  </c:pt>
                </c:lvl>
              </c:multiLvlStrCache>
            </c:multiLvlStrRef>
          </c:cat>
          <c:val>
            <c:numRef>
              <c:f>BackgrndCalc_Type_Split_Bld!$AF$75:$DC$75</c:f>
              <c:numCache>
                <c:formatCode>0%</c:formatCode>
                <c:ptCount val="76"/>
                <c:pt idx="0">
                  <c:v>0.19966020815041322</c:v>
                </c:pt>
                <c:pt idx="1">
                  <c:v>3.6221657187698098E-2</c:v>
                </c:pt>
                <c:pt idx="2">
                  <c:v>0</c:v>
                </c:pt>
                <c:pt idx="3">
                  <c:v>0.76411813466188871</c:v>
                </c:pt>
                <c:pt idx="4">
                  <c:v>6.6630929219414423E-2</c:v>
                </c:pt>
                <c:pt idx="5">
                  <c:v>0.60641968186339257</c:v>
                </c:pt>
                <c:pt idx="6">
                  <c:v>0</c:v>
                </c:pt>
                <c:pt idx="7">
                  <c:v>0.32694938891719311</c:v>
                </c:pt>
                <c:pt idx="8">
                  <c:v>9.4067554957906474E-2</c:v>
                </c:pt>
                <c:pt idx="9">
                  <c:v>0.2855911373448165</c:v>
                </c:pt>
                <c:pt idx="10">
                  <c:v>0</c:v>
                </c:pt>
                <c:pt idx="11">
                  <c:v>0.62034130769727702</c:v>
                </c:pt>
                <c:pt idx="12">
                  <c:v>0</c:v>
                </c:pt>
                <c:pt idx="13">
                  <c:v>0.47078896260294251</c:v>
                </c:pt>
                <c:pt idx="14">
                  <c:v>9.3669336597567779E-3</c:v>
                </c:pt>
                <c:pt idx="15">
                  <c:v>0.51984410373730072</c:v>
                </c:pt>
                <c:pt idx="16">
                  <c:v>0.44271553952847859</c:v>
                </c:pt>
                <c:pt idx="17">
                  <c:v>0.33021212466241529</c:v>
                </c:pt>
                <c:pt idx="18">
                  <c:v>0</c:v>
                </c:pt>
                <c:pt idx="19">
                  <c:v>0.22707233580910618</c:v>
                </c:pt>
                <c:pt idx="20">
                  <c:v>0.45787732311612345</c:v>
                </c:pt>
                <c:pt idx="21">
                  <c:v>0.2417107474054235</c:v>
                </c:pt>
                <c:pt idx="22">
                  <c:v>0</c:v>
                </c:pt>
                <c:pt idx="23">
                  <c:v>0.30041192947845302</c:v>
                </c:pt>
                <c:pt idx="24">
                  <c:v>2.9161599088202957E-3</c:v>
                </c:pt>
                <c:pt idx="25">
                  <c:v>5.1573968980141082E-3</c:v>
                </c:pt>
                <c:pt idx="26">
                  <c:v>0</c:v>
                </c:pt>
                <c:pt idx="27">
                  <c:v>0.9919264431931657</c:v>
                </c:pt>
                <c:pt idx="28">
                  <c:v>7.2513076342903731E-3</c:v>
                </c:pt>
                <c:pt idx="29">
                  <c:v>0.80028647190887825</c:v>
                </c:pt>
                <c:pt idx="30">
                  <c:v>0</c:v>
                </c:pt>
                <c:pt idx="31">
                  <c:v>0.19246222045683128</c:v>
                </c:pt>
                <c:pt idx="32">
                  <c:v>0</c:v>
                </c:pt>
                <c:pt idx="33">
                  <c:v>0.56812286688249458</c:v>
                </c:pt>
                <c:pt idx="34">
                  <c:v>0</c:v>
                </c:pt>
                <c:pt idx="35">
                  <c:v>0.43187713311750553</c:v>
                </c:pt>
                <c:pt idx="36">
                  <c:v>2.1108238897607563E-3</c:v>
                </c:pt>
                <c:pt idx="37">
                  <c:v>0.78191580097420121</c:v>
                </c:pt>
                <c:pt idx="38">
                  <c:v>0</c:v>
                </c:pt>
                <c:pt idx="39">
                  <c:v>0.2159733751360379</c:v>
                </c:pt>
                <c:pt idx="40">
                  <c:v>1.2492680067894713E-2</c:v>
                </c:pt>
                <c:pt idx="41">
                  <c:v>0.16266510507644541</c:v>
                </c:pt>
                <c:pt idx="42">
                  <c:v>0</c:v>
                </c:pt>
                <c:pt idx="43">
                  <c:v>0.82484221485565989</c:v>
                </c:pt>
                <c:pt idx="44">
                  <c:v>0.64159806272123432</c:v>
                </c:pt>
                <c:pt idx="45">
                  <c:v>0.10771714429551492</c:v>
                </c:pt>
                <c:pt idx="46">
                  <c:v>0</c:v>
                </c:pt>
                <c:pt idx="47">
                  <c:v>0.2506847929832508</c:v>
                </c:pt>
                <c:pt idx="48">
                  <c:v>1.5458644935541128E-2</c:v>
                </c:pt>
                <c:pt idx="49">
                  <c:v>0.13639369152651634</c:v>
                </c:pt>
                <c:pt idx="50">
                  <c:v>0</c:v>
                </c:pt>
                <c:pt idx="51">
                  <c:v>0.84814766353794246</c:v>
                </c:pt>
                <c:pt idx="52">
                  <c:v>0</c:v>
                </c:pt>
                <c:pt idx="53">
                  <c:v>0.32921505667884182</c:v>
                </c:pt>
                <c:pt idx="54">
                  <c:v>7.4537712652297363E-3</c:v>
                </c:pt>
                <c:pt idx="55">
                  <c:v>0.66333117205592851</c:v>
                </c:pt>
                <c:pt idx="56">
                  <c:v>4.3845565792548717E-2</c:v>
                </c:pt>
                <c:pt idx="57">
                  <c:v>0.39765477354743711</c:v>
                </c:pt>
                <c:pt idx="58">
                  <c:v>0</c:v>
                </c:pt>
                <c:pt idx="59">
                  <c:v>0.55849966066001422</c:v>
                </c:pt>
                <c:pt idx="60">
                  <c:v>4.4655615737646355E-3</c:v>
                </c:pt>
                <c:pt idx="61">
                  <c:v>0.32849676972303016</c:v>
                </c:pt>
                <c:pt idx="62">
                  <c:v>0</c:v>
                </c:pt>
                <c:pt idx="63">
                  <c:v>0.66703766870320524</c:v>
                </c:pt>
                <c:pt idx="64">
                  <c:v>1.0661564676825097E-3</c:v>
                </c:pt>
                <c:pt idx="65">
                  <c:v>5.5604632952105271E-2</c:v>
                </c:pt>
                <c:pt idx="66">
                  <c:v>0</c:v>
                </c:pt>
                <c:pt idx="67">
                  <c:v>0.94332921058021224</c:v>
                </c:pt>
                <c:pt idx="68">
                  <c:v>1.8022834956425485E-2</c:v>
                </c:pt>
                <c:pt idx="69">
                  <c:v>0.94460690718002549</c:v>
                </c:pt>
                <c:pt idx="70">
                  <c:v>0</c:v>
                </c:pt>
                <c:pt idx="71">
                  <c:v>3.7370257863549042E-2</c:v>
                </c:pt>
                <c:pt idx="72">
                  <c:v>0</c:v>
                </c:pt>
                <c:pt idx="73">
                  <c:v>0.43957484061679697</c:v>
                </c:pt>
                <c:pt idx="74">
                  <c:v>0.10232512486549997</c:v>
                </c:pt>
                <c:pt idx="75">
                  <c:v>0.45810003451770315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E-4DA8-9CE1-3FBEC8FC8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9739504"/>
        <c:axId val="439734104"/>
      </c:barChart>
      <c:catAx>
        <c:axId val="4397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34104"/>
        <c:crosses val="autoZero"/>
        <c:auto val="1"/>
        <c:lblAlgn val="ctr"/>
        <c:lblOffset val="100"/>
        <c:noMultiLvlLbl val="0"/>
      </c:catAx>
      <c:valAx>
        <c:axId val="43973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3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Type Split for BAU, Existing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BackgrndCalc_Type_Split_Bld!$AF$49</c:f>
              <c:strCache>
                <c:ptCount val="1"/>
                <c:pt idx="0">
                  <c:v>mfh+rt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BackgrndCalc_Type_Split_Bld!$AG$48:$AY$48</c:f>
              <c:strCache>
                <c:ptCount val="19"/>
                <c:pt idx="0">
                  <c:v>ALG</c:v>
                </c:pt>
                <c:pt idx="1">
                  <c:v>AR</c:v>
                </c:pt>
                <c:pt idx="2">
                  <c:v>AZ</c:v>
                </c:pt>
                <c:pt idx="3">
                  <c:v>BHR</c:v>
                </c:pt>
                <c:pt idx="4">
                  <c:v>EG</c:v>
                </c:pt>
                <c:pt idx="5">
                  <c:v>GE</c:v>
                </c:pt>
                <c:pt idx="6">
                  <c:v>IRA</c:v>
                </c:pt>
                <c:pt idx="7">
                  <c:v>JRD</c:v>
                </c:pt>
                <c:pt idx="8">
                  <c:v>KWT</c:v>
                </c:pt>
                <c:pt idx="9">
                  <c:v>LEB</c:v>
                </c:pt>
                <c:pt idx="10">
                  <c:v>LIB</c:v>
                </c:pt>
                <c:pt idx="11">
                  <c:v>MOR</c:v>
                </c:pt>
                <c:pt idx="12">
                  <c:v>OMN</c:v>
                </c:pt>
                <c:pt idx="13">
                  <c:v>QTR</c:v>
                </c:pt>
                <c:pt idx="14">
                  <c:v>SAU</c:v>
                </c:pt>
                <c:pt idx="15">
                  <c:v>SYR</c:v>
                </c:pt>
                <c:pt idx="16">
                  <c:v>TUN</c:v>
                </c:pt>
                <c:pt idx="17">
                  <c:v>TUR</c:v>
                </c:pt>
                <c:pt idx="18">
                  <c:v>UAE</c:v>
                </c:pt>
              </c:strCache>
            </c:strRef>
          </c:cat>
          <c:val>
            <c:numRef>
              <c:f>BackgrndCalc_Type_Split_Bld!$AG$49:$AY$49</c:f>
              <c:numCache>
                <c:formatCode>0%</c:formatCode>
                <c:ptCount val="19"/>
                <c:pt idx="0">
                  <c:v>3.6221657187698098E-2</c:v>
                </c:pt>
                <c:pt idx="1">
                  <c:v>0.60641968186339257</c:v>
                </c:pt>
                <c:pt idx="2">
                  <c:v>0.2855911373448165</c:v>
                </c:pt>
                <c:pt idx="3">
                  <c:v>0.48015589626269928</c:v>
                </c:pt>
                <c:pt idx="4">
                  <c:v>0.33021212466241529</c:v>
                </c:pt>
                <c:pt idx="5">
                  <c:v>0.2417107474054235</c:v>
                </c:pt>
                <c:pt idx="6">
                  <c:v>5.1573968980141082E-3</c:v>
                </c:pt>
                <c:pt idx="7">
                  <c:v>0.80028647190887825</c:v>
                </c:pt>
                <c:pt idx="8">
                  <c:v>0.56812286688249458</c:v>
                </c:pt>
                <c:pt idx="9">
                  <c:v>0.78191580097420121</c:v>
                </c:pt>
                <c:pt idx="10">
                  <c:v>0.16266510507644541</c:v>
                </c:pt>
                <c:pt idx="11">
                  <c:v>0.10771714429551492</c:v>
                </c:pt>
                <c:pt idx="12">
                  <c:v>0.13639369152651634</c:v>
                </c:pt>
                <c:pt idx="13">
                  <c:v>0.33666882794407155</c:v>
                </c:pt>
                <c:pt idx="14">
                  <c:v>0.39765477354743711</c:v>
                </c:pt>
                <c:pt idx="15">
                  <c:v>0.32849676972303016</c:v>
                </c:pt>
                <c:pt idx="16">
                  <c:v>5.5604632952105271E-2</c:v>
                </c:pt>
                <c:pt idx="17">
                  <c:v>0.94460690718002549</c:v>
                </c:pt>
                <c:pt idx="18">
                  <c:v>0.54189996548229691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6-4AE8-8BF1-63C3D2B34F49}"/>
            </c:ext>
          </c:extLst>
        </c:ser>
        <c:ser>
          <c:idx val="1"/>
          <c:order val="1"/>
          <c:tx>
            <c:strRef>
              <c:f>BackgrndCalc_Type_Split_Bld!$AF$50</c:f>
              <c:strCache>
                <c:ptCount val="1"/>
                <c:pt idx="0">
                  <c:v>sfh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BackgrndCalc_Type_Split_Bld!$AG$48:$AY$48</c:f>
              <c:strCache>
                <c:ptCount val="19"/>
                <c:pt idx="0">
                  <c:v>ALG</c:v>
                </c:pt>
                <c:pt idx="1">
                  <c:v>AR</c:v>
                </c:pt>
                <c:pt idx="2">
                  <c:v>AZ</c:v>
                </c:pt>
                <c:pt idx="3">
                  <c:v>BHR</c:v>
                </c:pt>
                <c:pt idx="4">
                  <c:v>EG</c:v>
                </c:pt>
                <c:pt idx="5">
                  <c:v>GE</c:v>
                </c:pt>
                <c:pt idx="6">
                  <c:v>IRA</c:v>
                </c:pt>
                <c:pt idx="7">
                  <c:v>JRD</c:v>
                </c:pt>
                <c:pt idx="8">
                  <c:v>KWT</c:v>
                </c:pt>
                <c:pt idx="9">
                  <c:v>LEB</c:v>
                </c:pt>
                <c:pt idx="10">
                  <c:v>LIB</c:v>
                </c:pt>
                <c:pt idx="11">
                  <c:v>MOR</c:v>
                </c:pt>
                <c:pt idx="12">
                  <c:v>OMN</c:v>
                </c:pt>
                <c:pt idx="13">
                  <c:v>QTR</c:v>
                </c:pt>
                <c:pt idx="14">
                  <c:v>SAU</c:v>
                </c:pt>
                <c:pt idx="15">
                  <c:v>SYR</c:v>
                </c:pt>
                <c:pt idx="16">
                  <c:v>TUN</c:v>
                </c:pt>
                <c:pt idx="17">
                  <c:v>TUR</c:v>
                </c:pt>
                <c:pt idx="18">
                  <c:v>UAE</c:v>
                </c:pt>
              </c:strCache>
            </c:strRef>
          </c:cat>
          <c:val>
            <c:numRef>
              <c:f>BackgrndCalc_Type_Split_Bld!$AG$50:$AY$50</c:f>
              <c:numCache>
                <c:formatCode>0%</c:formatCode>
                <c:ptCount val="19"/>
                <c:pt idx="0">
                  <c:v>0.76411813466188871</c:v>
                </c:pt>
                <c:pt idx="1">
                  <c:v>0.32694938891719311</c:v>
                </c:pt>
                <c:pt idx="2">
                  <c:v>0.62034130769727702</c:v>
                </c:pt>
                <c:pt idx="3">
                  <c:v>0.51984410373730072</c:v>
                </c:pt>
                <c:pt idx="4">
                  <c:v>0.22707233580910618</c:v>
                </c:pt>
                <c:pt idx="5">
                  <c:v>0.30041192947845302</c:v>
                </c:pt>
                <c:pt idx="6">
                  <c:v>0.9919264431931657</c:v>
                </c:pt>
                <c:pt idx="7">
                  <c:v>0.19246222045683128</c:v>
                </c:pt>
                <c:pt idx="8">
                  <c:v>0.43187713311750553</c:v>
                </c:pt>
                <c:pt idx="9">
                  <c:v>0.2159733751360379</c:v>
                </c:pt>
                <c:pt idx="10">
                  <c:v>0.82484221485565989</c:v>
                </c:pt>
                <c:pt idx="11">
                  <c:v>0.2506847929832508</c:v>
                </c:pt>
                <c:pt idx="12">
                  <c:v>0.84814766353794246</c:v>
                </c:pt>
                <c:pt idx="13">
                  <c:v>0.66333117205592851</c:v>
                </c:pt>
                <c:pt idx="14">
                  <c:v>0.55849966066001422</c:v>
                </c:pt>
                <c:pt idx="15">
                  <c:v>0.66703766870320524</c:v>
                </c:pt>
                <c:pt idx="16">
                  <c:v>0.94332921058021224</c:v>
                </c:pt>
                <c:pt idx="17">
                  <c:v>3.7370257863549042E-2</c:v>
                </c:pt>
                <c:pt idx="18">
                  <c:v>0.45810003451770315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6-4AE8-8BF1-63C3D2B34F49}"/>
            </c:ext>
          </c:extLst>
        </c:ser>
        <c:ser>
          <c:idx val="3"/>
          <c:order val="2"/>
          <c:tx>
            <c:strRef>
              <c:f>BackgrndCalc_Type_Split_Bld!$AF$51</c:f>
              <c:strCache>
                <c:ptCount val="1"/>
                <c:pt idx="0">
                  <c:v>informal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BackgrndCalc_Type_Split_Bld!$AG$48:$AY$48</c:f>
              <c:strCache>
                <c:ptCount val="19"/>
                <c:pt idx="0">
                  <c:v>ALG</c:v>
                </c:pt>
                <c:pt idx="1">
                  <c:v>AR</c:v>
                </c:pt>
                <c:pt idx="2">
                  <c:v>AZ</c:v>
                </c:pt>
                <c:pt idx="3">
                  <c:v>BHR</c:v>
                </c:pt>
                <c:pt idx="4">
                  <c:v>EG</c:v>
                </c:pt>
                <c:pt idx="5">
                  <c:v>GE</c:v>
                </c:pt>
                <c:pt idx="6">
                  <c:v>IRA</c:v>
                </c:pt>
                <c:pt idx="7">
                  <c:v>JRD</c:v>
                </c:pt>
                <c:pt idx="8">
                  <c:v>KWT</c:v>
                </c:pt>
                <c:pt idx="9">
                  <c:v>LEB</c:v>
                </c:pt>
                <c:pt idx="10">
                  <c:v>LIB</c:v>
                </c:pt>
                <c:pt idx="11">
                  <c:v>MOR</c:v>
                </c:pt>
                <c:pt idx="12">
                  <c:v>OMN</c:v>
                </c:pt>
                <c:pt idx="13">
                  <c:v>QTR</c:v>
                </c:pt>
                <c:pt idx="14">
                  <c:v>SAU</c:v>
                </c:pt>
                <c:pt idx="15">
                  <c:v>SYR</c:v>
                </c:pt>
                <c:pt idx="16">
                  <c:v>TUN</c:v>
                </c:pt>
                <c:pt idx="17">
                  <c:v>TUR</c:v>
                </c:pt>
                <c:pt idx="18">
                  <c:v>UAE</c:v>
                </c:pt>
              </c:strCache>
            </c:strRef>
          </c:cat>
          <c:val>
            <c:numRef>
              <c:f>BackgrndCalc_Type_Split_Bld!$AG$51:$AY$51</c:f>
              <c:numCache>
                <c:formatCode>0%</c:formatCode>
                <c:ptCount val="19"/>
                <c:pt idx="0">
                  <c:v>0.19966020815041322</c:v>
                </c:pt>
                <c:pt idx="1">
                  <c:v>6.6630929219414423E-2</c:v>
                </c:pt>
                <c:pt idx="2">
                  <c:v>9.4067554957906474E-2</c:v>
                </c:pt>
                <c:pt idx="3">
                  <c:v>0</c:v>
                </c:pt>
                <c:pt idx="4">
                  <c:v>0.44271553952847859</c:v>
                </c:pt>
                <c:pt idx="5">
                  <c:v>0.45787732311612345</c:v>
                </c:pt>
                <c:pt idx="6">
                  <c:v>2.9161599088202957E-3</c:v>
                </c:pt>
                <c:pt idx="7">
                  <c:v>7.2513076342903731E-3</c:v>
                </c:pt>
                <c:pt idx="8">
                  <c:v>0</c:v>
                </c:pt>
                <c:pt idx="9">
                  <c:v>2.1108238897607563E-3</c:v>
                </c:pt>
                <c:pt idx="10">
                  <c:v>1.2492680067894713E-2</c:v>
                </c:pt>
                <c:pt idx="11">
                  <c:v>0.64159806272123432</c:v>
                </c:pt>
                <c:pt idx="12">
                  <c:v>1.5458644935541128E-2</c:v>
                </c:pt>
                <c:pt idx="13">
                  <c:v>0</c:v>
                </c:pt>
                <c:pt idx="14">
                  <c:v>4.3845565792548717E-2</c:v>
                </c:pt>
                <c:pt idx="15">
                  <c:v>4.4655615737646355E-3</c:v>
                </c:pt>
                <c:pt idx="16">
                  <c:v>1.0661564676825097E-3</c:v>
                </c:pt>
                <c:pt idx="17">
                  <c:v>1.8022834956425485E-2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6-4AE8-8BF1-63C3D2B34F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4279528"/>
        <c:axId val="884284208"/>
      </c:barChart>
      <c:catAx>
        <c:axId val="88427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84208"/>
        <c:crosses val="autoZero"/>
        <c:auto val="1"/>
        <c:lblAlgn val="ctr"/>
        <c:lblOffset val="100"/>
        <c:noMultiLvlLbl val="0"/>
      </c:catAx>
      <c:valAx>
        <c:axId val="88428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27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266700</xdr:colOff>
      <xdr:row>80</xdr:row>
      <xdr:rowOff>38100</xdr:rowOff>
    </xdr:from>
    <xdr:to>
      <xdr:col>107</xdr:col>
      <xdr:colOff>381000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E8B0BF-83D2-534C-B820-3D500CA3C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609600</xdr:colOff>
      <xdr:row>79</xdr:row>
      <xdr:rowOff>76200</xdr:rowOff>
    </xdr:from>
    <xdr:to>
      <xdr:col>42</xdr:col>
      <xdr:colOff>63500</xdr:colOff>
      <xdr:row>97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0329F-291E-F087-05D5-8C393D0D3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D16" sqref="D16"/>
    </sheetView>
  </sheetViews>
  <sheetFormatPr defaultColWidth="9.140625" defaultRowHeight="15"/>
  <cols>
    <col min="1" max="1" width="36.42578125" style="11" bestFit="1" customWidth="1"/>
    <col min="2" max="2" width="34.140625" style="11" customWidth="1"/>
    <col min="3" max="3" width="23.140625" style="11" bestFit="1" customWidth="1"/>
    <col min="4" max="4" width="26.42578125" style="11" customWidth="1"/>
    <col min="5" max="5" width="11.42578125" style="11" bestFit="1" customWidth="1"/>
    <col min="6" max="6" width="30.42578125" style="11" customWidth="1"/>
    <col min="7" max="7" width="6.42578125" style="11" customWidth="1"/>
    <col min="8" max="8" width="43" style="11" customWidth="1"/>
    <col min="9" max="9" width="3.42578125" style="11" customWidth="1"/>
    <col min="10" max="11" width="3.28515625" style="11" customWidth="1"/>
    <col min="12" max="12" width="9.140625" style="11" customWidth="1"/>
    <col min="13" max="16384" width="9.140625" style="11"/>
  </cols>
  <sheetData>
    <row r="1" spans="1:12">
      <c r="A1" s="1" t="s">
        <v>0</v>
      </c>
      <c r="E1" s="2"/>
      <c r="H1" s="3" t="s">
        <v>1</v>
      </c>
    </row>
    <row r="2" spans="1:12">
      <c r="A2" s="4" t="s">
        <v>2</v>
      </c>
      <c r="B2" s="2" t="s">
        <v>3</v>
      </c>
      <c r="E2" s="2"/>
      <c r="H2" s="5" t="s">
        <v>4</v>
      </c>
      <c r="L2" s="2"/>
    </row>
    <row r="3" spans="1:12">
      <c r="A3" s="4" t="s">
        <v>5</v>
      </c>
      <c r="B3" s="56" t="s">
        <v>6</v>
      </c>
      <c r="E3" s="2"/>
      <c r="H3" s="5" t="s">
        <v>7</v>
      </c>
      <c r="L3" s="2"/>
    </row>
    <row r="4" spans="1:12">
      <c r="A4" s="4" t="s">
        <v>8</v>
      </c>
      <c r="B4" s="56" t="s">
        <v>9</v>
      </c>
      <c r="E4" s="2"/>
      <c r="H4" s="11" t="s">
        <v>10</v>
      </c>
      <c r="L4" s="2"/>
    </row>
    <row r="5" spans="1:12">
      <c r="A5" s="4" t="s">
        <v>11</v>
      </c>
      <c r="B5" s="2">
        <v>1</v>
      </c>
      <c r="E5" s="2"/>
      <c r="H5" s="11" t="s">
        <v>12</v>
      </c>
      <c r="L5" s="2"/>
    </row>
    <row r="6" spans="1:12">
      <c r="A6" s="4" t="s">
        <v>13</v>
      </c>
      <c r="B6" s="2" t="s">
        <v>14</v>
      </c>
      <c r="E6" s="2"/>
      <c r="H6" s="11" t="s">
        <v>15</v>
      </c>
      <c r="L6" s="2"/>
    </row>
    <row r="7" spans="1:12">
      <c r="A7" s="4" t="s">
        <v>16</v>
      </c>
      <c r="E7" s="2"/>
      <c r="H7" s="11" t="s">
        <v>17</v>
      </c>
      <c r="L7" s="2"/>
    </row>
    <row r="8" spans="1:12">
      <c r="A8" s="6" t="s">
        <v>18</v>
      </c>
      <c r="B8" s="11" t="s">
        <v>19</v>
      </c>
      <c r="E8" s="2"/>
      <c r="H8" s="11" t="s">
        <v>20</v>
      </c>
      <c r="L8" s="2"/>
    </row>
    <row r="9" spans="1:12">
      <c r="A9" s="6" t="s">
        <v>21</v>
      </c>
      <c r="B9" s="55" t="s">
        <v>6</v>
      </c>
      <c r="E9" s="2"/>
      <c r="H9" s="11" t="s">
        <v>22</v>
      </c>
      <c r="L9" s="2"/>
    </row>
    <row r="10" spans="1:12">
      <c r="A10" s="4" t="s">
        <v>23</v>
      </c>
      <c r="B10" t="s">
        <v>24</v>
      </c>
      <c r="E10" s="2"/>
      <c r="H10" s="11" t="s">
        <v>25</v>
      </c>
      <c r="L10" s="2"/>
    </row>
    <row r="11" spans="1:12">
      <c r="A11" s="6" t="s">
        <v>26</v>
      </c>
      <c r="B11" s="57" t="s">
        <v>27</v>
      </c>
      <c r="E11" s="2"/>
      <c r="H11" s="11" t="s">
        <v>28</v>
      </c>
      <c r="L11" s="2"/>
    </row>
    <row r="12" spans="1:12">
      <c r="A12" s="4" t="s">
        <v>29</v>
      </c>
      <c r="B12" s="57" t="s">
        <v>30</v>
      </c>
      <c r="E12" s="2"/>
      <c r="H12" s="11" t="s">
        <v>31</v>
      </c>
      <c r="L12" s="2"/>
    </row>
    <row r="13" spans="1:12">
      <c r="A13" s="4" t="s">
        <v>32</v>
      </c>
      <c r="B13" s="56" t="s">
        <v>33</v>
      </c>
      <c r="E13" s="2"/>
      <c r="H13" s="11" t="s">
        <v>34</v>
      </c>
      <c r="L13" s="2"/>
    </row>
    <row r="14" spans="1:12">
      <c r="A14" s="4" t="s">
        <v>35</v>
      </c>
      <c r="B14" s="58" t="s">
        <v>36</v>
      </c>
      <c r="E14" s="2"/>
      <c r="H14" s="11" t="s">
        <v>37</v>
      </c>
      <c r="L14" s="2"/>
    </row>
    <row r="15" spans="1:12">
      <c r="A15" s="4" t="s">
        <v>38</v>
      </c>
      <c r="B15" s="55" t="s">
        <v>39</v>
      </c>
      <c r="E15" s="2"/>
      <c r="H15" s="11" t="s">
        <v>40</v>
      </c>
      <c r="L15" s="2"/>
    </row>
    <row r="16" spans="1:12">
      <c r="A16" s="6" t="s">
        <v>41</v>
      </c>
      <c r="E16" s="2"/>
      <c r="L16" s="2"/>
    </row>
    <row r="17" spans="1:12">
      <c r="A17" s="6" t="s">
        <v>41</v>
      </c>
      <c r="E17" s="2"/>
      <c r="L17" s="2"/>
    </row>
    <row r="18" spans="1:12">
      <c r="A18" s="6" t="s">
        <v>41</v>
      </c>
      <c r="E18" s="2"/>
      <c r="L18" s="2"/>
    </row>
    <row r="19" spans="1:12">
      <c r="A19" s="6" t="s">
        <v>41</v>
      </c>
      <c r="E19" s="2"/>
      <c r="L19" s="2"/>
    </row>
    <row r="20" spans="1:12">
      <c r="A20" s="6" t="s">
        <v>41</v>
      </c>
      <c r="E20" s="2"/>
      <c r="L20" s="2"/>
    </row>
    <row r="21" spans="1:12">
      <c r="A21" s="4" t="s">
        <v>42</v>
      </c>
      <c r="B21" s="1" t="s">
        <v>43</v>
      </c>
      <c r="C21" s="8" t="s">
        <v>44</v>
      </c>
      <c r="D21" s="9">
        <v>304</v>
      </c>
      <c r="E21" s="8" t="s">
        <v>45</v>
      </c>
      <c r="F21" s="9">
        <v>4</v>
      </c>
      <c r="H21" s="11" t="s">
        <v>46</v>
      </c>
      <c r="L21" s="2"/>
    </row>
    <row r="22" spans="1:12">
      <c r="A22" s="4" t="s">
        <v>47</v>
      </c>
      <c r="B22" s="4" t="s">
        <v>48</v>
      </c>
      <c r="C22" s="4" t="s">
        <v>49</v>
      </c>
      <c r="D22" s="4" t="s">
        <v>50</v>
      </c>
      <c r="E22" s="4" t="s">
        <v>51</v>
      </c>
      <c r="F22" s="4" t="s">
        <v>52</v>
      </c>
      <c r="L22" s="2"/>
    </row>
    <row r="23" spans="1:12">
      <c r="A23" s="55" t="s">
        <v>53</v>
      </c>
      <c r="B23" s="11" t="s">
        <v>54</v>
      </c>
      <c r="C23" s="10" t="s">
        <v>55</v>
      </c>
      <c r="D23" s="11" t="s">
        <v>56</v>
      </c>
      <c r="E23" s="7" t="s">
        <v>57</v>
      </c>
      <c r="F23" s="11" t="s">
        <v>19</v>
      </c>
      <c r="G23" s="2"/>
      <c r="H23" s="11" t="s">
        <v>58</v>
      </c>
      <c r="L23" s="2"/>
    </row>
    <row r="24" spans="1:12">
      <c r="A24" s="10" t="s">
        <v>59</v>
      </c>
      <c r="B24" s="11" t="s">
        <v>60</v>
      </c>
      <c r="E24" s="7" t="s">
        <v>61</v>
      </c>
      <c r="F24" s="56">
        <v>1</v>
      </c>
      <c r="G24" s="2"/>
      <c r="H24" s="3" t="s">
        <v>62</v>
      </c>
      <c r="L24" s="2"/>
    </row>
    <row r="25" spans="1:12">
      <c r="A25" s="7" t="s">
        <v>63</v>
      </c>
      <c r="B25" s="11" t="s">
        <v>64</v>
      </c>
      <c r="C25" s="3"/>
      <c r="E25" s="7" t="s">
        <v>65</v>
      </c>
      <c r="F25" s="11" t="s">
        <v>66</v>
      </c>
      <c r="G25" s="2"/>
      <c r="H25" s="3" t="s">
        <v>67</v>
      </c>
      <c r="L25" s="2"/>
    </row>
    <row r="26" spans="1:12">
      <c r="E26" s="7" t="s">
        <v>68</v>
      </c>
      <c r="F26" s="11" t="s">
        <v>69</v>
      </c>
      <c r="G26" s="2"/>
      <c r="H26" s="11" t="s">
        <v>70</v>
      </c>
      <c r="L26" s="2"/>
    </row>
    <row r="27" spans="1:12">
      <c r="G27" s="2"/>
      <c r="L27" s="2"/>
    </row>
    <row r="28" spans="1:12">
      <c r="E28" s="2"/>
      <c r="G28" s="2"/>
      <c r="L28" s="2"/>
    </row>
    <row r="29" spans="1:12">
      <c r="G29" s="2" t="s">
        <v>71</v>
      </c>
    </row>
    <row r="30" spans="1:12">
      <c r="G30" s="2" t="s">
        <v>71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81"/>
  <sheetViews>
    <sheetView topLeftCell="A283" workbookViewId="0">
      <selection activeCell="E2" sqref="E2:E305"/>
    </sheetView>
  </sheetViews>
  <sheetFormatPr defaultColWidth="8.85546875" defaultRowHeight="15"/>
  <cols>
    <col min="1" max="1" width="26" customWidth="1"/>
    <col min="2" max="2" width="13.5703125" bestFit="1" customWidth="1"/>
  </cols>
  <sheetData>
    <row r="1" spans="1:7">
      <c r="A1" s="12"/>
      <c r="B1" s="12"/>
      <c r="C1" s="12"/>
      <c r="D1" s="12" t="s">
        <v>72</v>
      </c>
      <c r="E1" s="12" t="s">
        <v>73</v>
      </c>
      <c r="F1" s="12" t="s">
        <v>74</v>
      </c>
      <c r="G1" s="12" t="s">
        <v>75</v>
      </c>
    </row>
    <row r="2" spans="1:7">
      <c r="A2" t="s">
        <v>76</v>
      </c>
      <c r="B2" t="s">
        <v>77</v>
      </c>
      <c r="C2" s="13">
        <v>2015</v>
      </c>
      <c r="D2">
        <v>0.77473667727355167</v>
      </c>
      <c r="E2">
        <v>0.77473667727355167</v>
      </c>
      <c r="F2">
        <v>0.77473667727355167</v>
      </c>
      <c r="G2">
        <v>0.77473667727355167</v>
      </c>
    </row>
    <row r="3" spans="1:7">
      <c r="A3" t="s">
        <v>78</v>
      </c>
      <c r="B3" t="s">
        <v>77</v>
      </c>
      <c r="C3" s="13">
        <v>2015</v>
      </c>
      <c r="D3">
        <v>5.0089660970666576E-2</v>
      </c>
      <c r="E3">
        <v>5.0089660970666576E-2</v>
      </c>
      <c r="F3">
        <v>5.0089660970666576E-2</v>
      </c>
      <c r="G3">
        <v>5.0089660970666576E-2</v>
      </c>
    </row>
    <row r="4" spans="1:7">
      <c r="A4" t="s">
        <v>79</v>
      </c>
      <c r="B4" t="s">
        <v>77</v>
      </c>
      <c r="C4" s="13">
        <v>2015</v>
      </c>
      <c r="D4">
        <v>0</v>
      </c>
      <c r="E4">
        <v>0</v>
      </c>
      <c r="F4">
        <v>0</v>
      </c>
      <c r="G4">
        <v>0</v>
      </c>
    </row>
    <row r="5" spans="1:7">
      <c r="A5" t="s">
        <v>80</v>
      </c>
      <c r="B5" t="s">
        <v>77</v>
      </c>
      <c r="C5" s="13">
        <v>2015</v>
      </c>
      <c r="D5">
        <v>0.17517366175578189</v>
      </c>
      <c r="E5">
        <v>0.17517366175578189</v>
      </c>
      <c r="F5">
        <v>0.17517366175578189</v>
      </c>
      <c r="G5">
        <v>0.17517366175578189</v>
      </c>
    </row>
    <row r="6" spans="1:7">
      <c r="A6" t="s">
        <v>76</v>
      </c>
      <c r="B6" t="s">
        <v>81</v>
      </c>
      <c r="C6" s="13">
        <v>2015</v>
      </c>
      <c r="D6">
        <v>0.65354798088101373</v>
      </c>
      <c r="E6">
        <v>0.65354798088101373</v>
      </c>
      <c r="F6">
        <v>0.65354798088101373</v>
      </c>
      <c r="G6">
        <v>0.65354798088101373</v>
      </c>
    </row>
    <row r="7" spans="1:7">
      <c r="A7" t="s">
        <v>78</v>
      </c>
      <c r="B7" t="s">
        <v>81</v>
      </c>
      <c r="C7" s="13">
        <v>2015</v>
      </c>
      <c r="D7">
        <v>0.32026281942056922</v>
      </c>
      <c r="E7">
        <v>0.32026281942056922</v>
      </c>
      <c r="F7">
        <v>0.32026281942056922</v>
      </c>
      <c r="G7">
        <v>0.32026281942056922</v>
      </c>
    </row>
    <row r="8" spans="1:7">
      <c r="A8" t="s">
        <v>79</v>
      </c>
      <c r="B8" t="s">
        <v>81</v>
      </c>
      <c r="C8" s="13">
        <v>2015</v>
      </c>
      <c r="D8">
        <v>0</v>
      </c>
      <c r="E8">
        <v>0</v>
      </c>
      <c r="F8">
        <v>0</v>
      </c>
      <c r="G8">
        <v>0</v>
      </c>
    </row>
    <row r="9" spans="1:7">
      <c r="A9" t="s">
        <v>80</v>
      </c>
      <c r="B9" t="s">
        <v>81</v>
      </c>
      <c r="C9" s="13">
        <v>2015</v>
      </c>
      <c r="D9">
        <v>2.6189199698416977E-2</v>
      </c>
      <c r="E9">
        <v>2.6189199698416977E-2</v>
      </c>
      <c r="F9">
        <v>2.6189199698416977E-2</v>
      </c>
      <c r="G9">
        <v>2.6189199698416977E-2</v>
      </c>
    </row>
    <row r="10" spans="1:7">
      <c r="A10" t="s">
        <v>76</v>
      </c>
      <c r="B10" t="s">
        <v>82</v>
      </c>
      <c r="C10" s="13">
        <v>2015</v>
      </c>
      <c r="D10">
        <v>0.74576936211570988</v>
      </c>
      <c r="E10">
        <v>0.74576936211570988</v>
      </c>
      <c r="F10">
        <v>0.74576936211570988</v>
      </c>
      <c r="G10">
        <v>0.74576936211570988</v>
      </c>
    </row>
    <row r="11" spans="1:7">
      <c r="A11" t="s">
        <v>78</v>
      </c>
      <c r="B11" t="s">
        <v>82</v>
      </c>
      <c r="C11" s="13">
        <v>2015</v>
      </c>
      <c r="D11">
        <v>0.1978069311091934</v>
      </c>
      <c r="E11">
        <v>0.1978069311091934</v>
      </c>
      <c r="F11">
        <v>0.1978069311091934</v>
      </c>
      <c r="G11">
        <v>0.1978069311091934</v>
      </c>
    </row>
    <row r="12" spans="1:7">
      <c r="A12" t="s">
        <v>79</v>
      </c>
      <c r="B12" t="s">
        <v>82</v>
      </c>
      <c r="C12" s="13">
        <v>2015</v>
      </c>
      <c r="D12">
        <v>0</v>
      </c>
      <c r="E12">
        <v>0</v>
      </c>
      <c r="F12">
        <v>0</v>
      </c>
      <c r="G12">
        <v>0</v>
      </c>
    </row>
    <row r="13" spans="1:7">
      <c r="A13" t="s">
        <v>80</v>
      </c>
      <c r="B13" t="s">
        <v>82</v>
      </c>
      <c r="C13" s="13">
        <v>2015</v>
      </c>
      <c r="D13">
        <v>5.642370677509663E-2</v>
      </c>
      <c r="E13">
        <v>5.642370677509663E-2</v>
      </c>
      <c r="F13">
        <v>5.642370677509663E-2</v>
      </c>
      <c r="G13">
        <v>5.642370677509663E-2</v>
      </c>
    </row>
    <row r="14" spans="1:7">
      <c r="A14" t="s">
        <v>76</v>
      </c>
      <c r="B14" t="s">
        <v>83</v>
      </c>
      <c r="C14" s="13">
        <v>2015</v>
      </c>
      <c r="D14">
        <v>0.34463537678106521</v>
      </c>
      <c r="E14">
        <v>0.34463537678106521</v>
      </c>
      <c r="F14">
        <v>0.34463537678106521</v>
      </c>
      <c r="G14">
        <v>0.34463537678106521</v>
      </c>
    </row>
    <row r="15" spans="1:7">
      <c r="A15" t="s">
        <v>78</v>
      </c>
      <c r="B15" t="s">
        <v>83</v>
      </c>
      <c r="C15" s="13">
        <v>2015</v>
      </c>
      <c r="D15">
        <v>0.28208230298380865</v>
      </c>
      <c r="E15">
        <v>0.28208230298380865</v>
      </c>
      <c r="F15">
        <v>0.28208230298380865</v>
      </c>
      <c r="G15">
        <v>0.28208230298380865</v>
      </c>
    </row>
    <row r="16" spans="1:7">
      <c r="A16" t="s">
        <v>79</v>
      </c>
      <c r="B16" t="s">
        <v>83</v>
      </c>
      <c r="C16" s="13">
        <v>2015</v>
      </c>
      <c r="D16">
        <v>0</v>
      </c>
      <c r="E16">
        <v>0</v>
      </c>
      <c r="F16">
        <v>0</v>
      </c>
      <c r="G16">
        <v>0</v>
      </c>
    </row>
    <row r="17" spans="1:8">
      <c r="A17" t="s">
        <v>80</v>
      </c>
      <c r="B17" t="s">
        <v>83</v>
      </c>
      <c r="C17" s="13">
        <v>2015</v>
      </c>
      <c r="D17">
        <v>0.37328232023512614</v>
      </c>
      <c r="E17">
        <v>0.37328232023512614</v>
      </c>
      <c r="F17">
        <v>0.37328232023512614</v>
      </c>
      <c r="G17">
        <v>0.37328232023512614</v>
      </c>
    </row>
    <row r="18" spans="1:8">
      <c r="A18" t="s">
        <v>76</v>
      </c>
      <c r="B18" t="s">
        <v>84</v>
      </c>
      <c r="C18" s="13">
        <v>2015</v>
      </c>
      <c r="D18">
        <v>0.4679040272474681</v>
      </c>
      <c r="E18">
        <v>0.4679040272474681</v>
      </c>
      <c r="F18">
        <v>0.4679040272474681</v>
      </c>
      <c r="G18">
        <v>0.4679040272474681</v>
      </c>
    </row>
    <row r="19" spans="1:8">
      <c r="A19" t="s">
        <v>78</v>
      </c>
      <c r="B19" t="s">
        <v>84</v>
      </c>
      <c r="C19" s="13">
        <v>2015</v>
      </c>
      <c r="D19">
        <v>0.25698149689584532</v>
      </c>
      <c r="E19">
        <v>0.25698149689584532</v>
      </c>
      <c r="F19">
        <v>0.25698149689584532</v>
      </c>
      <c r="G19">
        <v>0.25698149689584532</v>
      </c>
    </row>
    <row r="20" spans="1:8">
      <c r="A20" t="s">
        <v>79</v>
      </c>
      <c r="B20" t="s">
        <v>84</v>
      </c>
      <c r="C20" s="13">
        <v>2015</v>
      </c>
      <c r="D20">
        <v>0</v>
      </c>
      <c r="E20">
        <v>0</v>
      </c>
      <c r="F20">
        <v>0</v>
      </c>
      <c r="G20">
        <v>0</v>
      </c>
    </row>
    <row r="21" spans="1:8">
      <c r="A21" t="s">
        <v>80</v>
      </c>
      <c r="B21" t="s">
        <v>84</v>
      </c>
      <c r="C21" s="13">
        <v>2015</v>
      </c>
      <c r="D21">
        <v>0.27511447585668652</v>
      </c>
      <c r="E21">
        <v>0.27511447585668652</v>
      </c>
      <c r="F21">
        <v>0.27511447585668652</v>
      </c>
      <c r="G21">
        <v>0.27511447585668652</v>
      </c>
    </row>
    <row r="22" spans="1:8">
      <c r="A22" t="s">
        <v>76</v>
      </c>
      <c r="B22" t="s">
        <v>85</v>
      </c>
      <c r="C22" s="13">
        <v>2015</v>
      </c>
      <c r="D22">
        <v>0.99065161174714322</v>
      </c>
      <c r="E22">
        <v>0.99065161174714322</v>
      </c>
      <c r="F22">
        <v>0.99065161174714322</v>
      </c>
      <c r="G22">
        <v>0.99065161174714322</v>
      </c>
    </row>
    <row r="23" spans="1:8">
      <c r="A23" t="s">
        <v>78</v>
      </c>
      <c r="B23" t="s">
        <v>85</v>
      </c>
      <c r="C23" s="13">
        <v>2015</v>
      </c>
      <c r="D23">
        <v>5.1507685665801457E-3</v>
      </c>
      <c r="E23">
        <v>5.1507685665801457E-3</v>
      </c>
      <c r="F23">
        <v>5.1507685665801457E-3</v>
      </c>
      <c r="G23">
        <v>5.1507685665801457E-3</v>
      </c>
    </row>
    <row r="24" spans="1:8">
      <c r="A24" t="s">
        <v>79</v>
      </c>
      <c r="B24" t="s">
        <v>85</v>
      </c>
      <c r="C24" s="13">
        <v>2015</v>
      </c>
      <c r="D24">
        <v>0</v>
      </c>
      <c r="E24">
        <v>0</v>
      </c>
      <c r="F24">
        <v>0</v>
      </c>
      <c r="G24">
        <v>0</v>
      </c>
    </row>
    <row r="25" spans="1:8">
      <c r="A25" t="s">
        <v>80</v>
      </c>
      <c r="B25" t="s">
        <v>85</v>
      </c>
      <c r="C25" s="13">
        <v>2015</v>
      </c>
      <c r="D25">
        <v>4.1976196862766411E-3</v>
      </c>
      <c r="E25">
        <v>4.1976196862766411E-3</v>
      </c>
      <c r="F25">
        <v>4.1976196862766411E-3</v>
      </c>
      <c r="G25">
        <v>4.1976196862766411E-3</v>
      </c>
    </row>
    <row r="26" spans="1:8">
      <c r="A26" t="s">
        <v>76</v>
      </c>
      <c r="B26" t="s">
        <v>86</v>
      </c>
      <c r="C26" s="13">
        <v>2015</v>
      </c>
      <c r="D26">
        <v>0.35085119728316827</v>
      </c>
      <c r="E26">
        <v>0.35085119728316827</v>
      </c>
      <c r="F26">
        <v>0.35085119728316827</v>
      </c>
      <c r="G26">
        <v>0.35085119728316827</v>
      </c>
    </row>
    <row r="27" spans="1:8">
      <c r="A27" t="s">
        <v>78</v>
      </c>
      <c r="B27" t="s">
        <v>86</v>
      </c>
      <c r="C27" s="13">
        <v>2015</v>
      </c>
      <c r="D27">
        <v>0.64589900852136406</v>
      </c>
      <c r="E27">
        <v>0.64589900852136406</v>
      </c>
      <c r="F27">
        <v>0.64589900852136406</v>
      </c>
      <c r="G27">
        <v>0.64589900852136406</v>
      </c>
    </row>
    <row r="28" spans="1:8">
      <c r="A28" t="s">
        <v>79</v>
      </c>
      <c r="B28" t="s">
        <v>86</v>
      </c>
      <c r="C28" s="13">
        <v>2015</v>
      </c>
      <c r="D28">
        <v>0</v>
      </c>
      <c r="E28">
        <v>0</v>
      </c>
      <c r="F28">
        <v>0</v>
      </c>
      <c r="G28">
        <v>0</v>
      </c>
    </row>
    <row r="29" spans="1:8">
      <c r="A29" t="s">
        <v>80</v>
      </c>
      <c r="B29" t="s">
        <v>86</v>
      </c>
      <c r="C29" s="13">
        <v>2015</v>
      </c>
      <c r="D29">
        <v>3.2497941954676194E-3</v>
      </c>
      <c r="E29">
        <v>3.2497941954676194E-3</v>
      </c>
      <c r="F29">
        <v>3.2497941954676194E-3</v>
      </c>
      <c r="G29">
        <v>3.2497941954676194E-3</v>
      </c>
      <c r="H29" s="13"/>
    </row>
    <row r="30" spans="1:8">
      <c r="A30" t="s">
        <v>76</v>
      </c>
      <c r="B30" t="s">
        <v>87</v>
      </c>
      <c r="C30" s="13">
        <v>2015</v>
      </c>
      <c r="D30">
        <v>0.24022756999744552</v>
      </c>
      <c r="E30">
        <v>0.24022756999744552</v>
      </c>
      <c r="F30">
        <v>0.24022756999744552</v>
      </c>
      <c r="G30">
        <v>0.24022756999744552</v>
      </c>
      <c r="H30" s="13"/>
    </row>
    <row r="31" spans="1:8">
      <c r="A31" t="s">
        <v>78</v>
      </c>
      <c r="B31" t="s">
        <v>87</v>
      </c>
      <c r="C31" s="13">
        <v>2015</v>
      </c>
      <c r="D31">
        <v>4.9390034525753572E-2</v>
      </c>
      <c r="E31">
        <v>4.9390034525753572E-2</v>
      </c>
      <c r="F31">
        <v>4.9390034525753572E-2</v>
      </c>
      <c r="G31">
        <v>4.9390034525753572E-2</v>
      </c>
      <c r="H31" s="13"/>
    </row>
    <row r="32" spans="1:8">
      <c r="A32" t="s">
        <v>79</v>
      </c>
      <c r="B32" t="s">
        <v>87</v>
      </c>
      <c r="C32" s="13">
        <v>2015</v>
      </c>
      <c r="D32">
        <v>0</v>
      </c>
      <c r="E32">
        <v>0</v>
      </c>
      <c r="F32">
        <v>0</v>
      </c>
      <c r="G32">
        <v>0</v>
      </c>
      <c r="H32" s="13"/>
    </row>
    <row r="33" spans="1:8">
      <c r="A33" t="s">
        <v>80</v>
      </c>
      <c r="B33" t="s">
        <v>87</v>
      </c>
      <c r="C33" s="13">
        <v>2015</v>
      </c>
      <c r="D33">
        <v>0.71038239547680093</v>
      </c>
      <c r="E33">
        <v>0.71038239547680093</v>
      </c>
      <c r="F33">
        <v>0.71038239547680093</v>
      </c>
      <c r="G33">
        <v>0.71038239547680093</v>
      </c>
      <c r="H33" s="13"/>
    </row>
    <row r="34" spans="1:8">
      <c r="A34" t="s">
        <v>76</v>
      </c>
      <c r="B34" t="s">
        <v>88</v>
      </c>
      <c r="C34" s="13">
        <v>2015</v>
      </c>
      <c r="D34">
        <v>0.58592645777619301</v>
      </c>
      <c r="E34">
        <v>0.58592645777619301</v>
      </c>
      <c r="F34">
        <v>0.58592645777619301</v>
      </c>
      <c r="G34">
        <v>0.58592645777619301</v>
      </c>
      <c r="H34" s="13"/>
    </row>
    <row r="35" spans="1:8">
      <c r="A35" t="s">
        <v>78</v>
      </c>
      <c r="B35" t="s">
        <v>88</v>
      </c>
      <c r="C35" s="13">
        <v>2015</v>
      </c>
      <c r="D35">
        <v>0.28855184304875148</v>
      </c>
      <c r="E35">
        <v>0.28855184304875148</v>
      </c>
      <c r="F35">
        <v>0.28855184304875148</v>
      </c>
      <c r="G35">
        <v>0.28855184304875148</v>
      </c>
      <c r="H35" s="13"/>
    </row>
    <row r="36" spans="1:8">
      <c r="A36" t="s">
        <v>79</v>
      </c>
      <c r="B36" t="s">
        <v>88</v>
      </c>
      <c r="C36" s="13">
        <v>2015</v>
      </c>
      <c r="D36">
        <v>0</v>
      </c>
      <c r="E36">
        <v>0</v>
      </c>
      <c r="F36">
        <v>0</v>
      </c>
      <c r="G36">
        <v>0</v>
      </c>
      <c r="H36" s="13"/>
    </row>
    <row r="37" spans="1:8">
      <c r="A37" t="s">
        <v>80</v>
      </c>
      <c r="B37" t="s">
        <v>88</v>
      </c>
      <c r="C37" s="13">
        <v>2015</v>
      </c>
      <c r="D37">
        <v>0.1255216991750556</v>
      </c>
      <c r="E37">
        <v>0.1255216991750556</v>
      </c>
      <c r="F37">
        <v>0.1255216991750556</v>
      </c>
      <c r="G37">
        <v>0.1255216991750556</v>
      </c>
      <c r="H37" s="13"/>
    </row>
    <row r="38" spans="1:8">
      <c r="A38" t="s">
        <v>76</v>
      </c>
      <c r="B38" t="s">
        <v>89</v>
      </c>
      <c r="C38" s="13">
        <v>2015</v>
      </c>
      <c r="D38">
        <v>0.9305271749798415</v>
      </c>
      <c r="E38">
        <v>0.9305271749798415</v>
      </c>
      <c r="F38">
        <v>0.9305271749798415</v>
      </c>
      <c r="G38">
        <v>0.9305271749798415</v>
      </c>
      <c r="H38" s="13"/>
    </row>
    <row r="39" spans="1:8">
      <c r="A39" t="s">
        <v>78</v>
      </c>
      <c r="B39" t="s">
        <v>89</v>
      </c>
      <c r="C39" s="13">
        <v>2015</v>
      </c>
      <c r="D39">
        <v>6.730132011117361E-2</v>
      </c>
      <c r="E39">
        <v>6.730132011117361E-2</v>
      </c>
      <c r="F39">
        <v>6.730132011117361E-2</v>
      </c>
      <c r="G39">
        <v>6.730132011117361E-2</v>
      </c>
      <c r="H39" s="13"/>
    </row>
    <row r="40" spans="1:8">
      <c r="A40" t="s">
        <v>79</v>
      </c>
      <c r="B40" t="s">
        <v>89</v>
      </c>
      <c r="C40" s="13">
        <v>2015</v>
      </c>
      <c r="D40">
        <v>0</v>
      </c>
      <c r="E40">
        <v>0</v>
      </c>
      <c r="F40">
        <v>0</v>
      </c>
      <c r="G40">
        <v>0</v>
      </c>
      <c r="H40" s="13"/>
    </row>
    <row r="41" spans="1:8">
      <c r="A41" t="s">
        <v>80</v>
      </c>
      <c r="B41" t="s">
        <v>89</v>
      </c>
      <c r="C41" s="13">
        <v>2015</v>
      </c>
      <c r="D41">
        <v>2.1715049089850152E-3</v>
      </c>
      <c r="E41">
        <v>2.1715049089850152E-3</v>
      </c>
      <c r="F41">
        <v>2.1715049089850152E-3</v>
      </c>
      <c r="G41">
        <v>2.1715049089850152E-3</v>
      </c>
      <c r="H41" s="13"/>
    </row>
    <row r="42" spans="1:8">
      <c r="A42" t="s">
        <v>76</v>
      </c>
      <c r="B42" t="s">
        <v>90</v>
      </c>
      <c r="C42" s="13">
        <v>2015</v>
      </c>
      <c r="D42">
        <v>0.17556231395502842</v>
      </c>
      <c r="E42">
        <v>0.17556231395502842</v>
      </c>
      <c r="F42">
        <v>0.17556231395502842</v>
      </c>
      <c r="G42">
        <v>0.17556231395502842</v>
      </c>
      <c r="H42" s="13"/>
    </row>
    <row r="43" spans="1:8">
      <c r="A43" t="s">
        <v>78</v>
      </c>
      <c r="B43" t="s">
        <v>90</v>
      </c>
      <c r="C43" s="13">
        <v>2015</v>
      </c>
      <c r="D43">
        <v>0.79425490032867385</v>
      </c>
      <c r="E43">
        <v>0.79425490032867385</v>
      </c>
      <c r="F43">
        <v>0.79425490032867385</v>
      </c>
      <c r="G43">
        <v>0.79425490032867385</v>
      </c>
      <c r="H43" s="13"/>
    </row>
    <row r="44" spans="1:8">
      <c r="A44" t="s">
        <v>79</v>
      </c>
      <c r="B44" t="s">
        <v>90</v>
      </c>
      <c r="C44" s="13">
        <v>2015</v>
      </c>
      <c r="D44">
        <v>0</v>
      </c>
      <c r="E44">
        <v>0</v>
      </c>
      <c r="F44">
        <v>0</v>
      </c>
      <c r="G44">
        <v>0</v>
      </c>
      <c r="H44" s="13"/>
    </row>
    <row r="45" spans="1:8">
      <c r="A45" t="s">
        <v>80</v>
      </c>
      <c r="B45" t="s">
        <v>90</v>
      </c>
      <c r="C45" s="13">
        <v>2015</v>
      </c>
      <c r="D45">
        <v>3.0182785716297657E-2</v>
      </c>
      <c r="E45">
        <v>3.0182785716297657E-2</v>
      </c>
      <c r="F45">
        <v>3.0182785716297657E-2</v>
      </c>
      <c r="G45">
        <v>3.0182785716297657E-2</v>
      </c>
      <c r="H45" s="13"/>
    </row>
    <row r="46" spans="1:8">
      <c r="A46" t="s">
        <v>76</v>
      </c>
      <c r="B46" t="s">
        <v>91</v>
      </c>
      <c r="C46" s="13">
        <v>2015</v>
      </c>
      <c r="D46">
        <v>0.19056614701340863</v>
      </c>
      <c r="E46">
        <v>0.19056614701340863</v>
      </c>
      <c r="F46">
        <v>0.19056614701340863</v>
      </c>
      <c r="G46">
        <v>0.19056614701340863</v>
      </c>
      <c r="H46" s="13"/>
    </row>
    <row r="47" spans="1:8">
      <c r="A47" t="s">
        <v>78</v>
      </c>
      <c r="B47" t="s">
        <v>91</v>
      </c>
      <c r="C47" s="13">
        <v>2015</v>
      </c>
      <c r="D47">
        <v>0.79241344996825236</v>
      </c>
      <c r="E47">
        <v>0.79241344996825236</v>
      </c>
      <c r="F47">
        <v>0.79241344996825236</v>
      </c>
      <c r="G47">
        <v>0.79241344996825236</v>
      </c>
      <c r="H47" s="13"/>
    </row>
    <row r="48" spans="1:8">
      <c r="A48" t="s">
        <v>79</v>
      </c>
      <c r="B48" t="s">
        <v>91</v>
      </c>
      <c r="C48" s="13">
        <v>2015</v>
      </c>
      <c r="D48">
        <v>0</v>
      </c>
      <c r="E48">
        <v>0</v>
      </c>
      <c r="F48">
        <v>0</v>
      </c>
      <c r="G48">
        <v>0</v>
      </c>
    </row>
    <row r="49" spans="1:7">
      <c r="A49" t="s">
        <v>80</v>
      </c>
      <c r="B49" t="s">
        <v>91</v>
      </c>
      <c r="C49" s="13">
        <v>2015</v>
      </c>
      <c r="D49">
        <v>1.7020403018339153E-2</v>
      </c>
      <c r="E49">
        <v>1.7020403018339153E-2</v>
      </c>
      <c r="F49">
        <v>1.7020403018339153E-2</v>
      </c>
      <c r="G49">
        <v>1.7020403018339153E-2</v>
      </c>
    </row>
    <row r="50" spans="1:7">
      <c r="A50" t="s">
        <v>76</v>
      </c>
      <c r="B50" t="s">
        <v>92</v>
      </c>
      <c r="C50" s="13">
        <v>2015</v>
      </c>
      <c r="D50">
        <v>0.86162198601479123</v>
      </c>
      <c r="E50">
        <v>0.86162198601479123</v>
      </c>
      <c r="F50">
        <v>0.86162198601479123</v>
      </c>
      <c r="G50">
        <v>0.86162198601479123</v>
      </c>
    </row>
    <row r="51" spans="1:7">
      <c r="A51" t="s">
        <v>78</v>
      </c>
      <c r="B51" t="s">
        <v>92</v>
      </c>
      <c r="C51" s="13">
        <v>2015</v>
      </c>
      <c r="D51">
        <v>0.11555187862199071</v>
      </c>
      <c r="E51">
        <v>0.11555187862199071</v>
      </c>
      <c r="F51">
        <v>0.11555187862199071</v>
      </c>
      <c r="G51">
        <v>0.11555187862199071</v>
      </c>
    </row>
    <row r="52" spans="1:7">
      <c r="A52" t="s">
        <v>79</v>
      </c>
      <c r="B52" t="s">
        <v>92</v>
      </c>
      <c r="C52" s="13">
        <v>2015</v>
      </c>
      <c r="D52">
        <v>0</v>
      </c>
      <c r="E52">
        <v>0</v>
      </c>
      <c r="F52">
        <v>0</v>
      </c>
      <c r="G52">
        <v>0</v>
      </c>
    </row>
    <row r="53" spans="1:7">
      <c r="A53" t="s">
        <v>80</v>
      </c>
      <c r="B53" t="s">
        <v>92</v>
      </c>
      <c r="C53" s="13">
        <v>2015</v>
      </c>
      <c r="D53">
        <v>2.2826135363218099E-2</v>
      </c>
      <c r="E53">
        <v>2.2826135363218099E-2</v>
      </c>
      <c r="F53">
        <v>2.2826135363218099E-2</v>
      </c>
      <c r="G53">
        <v>2.2826135363218099E-2</v>
      </c>
    </row>
    <row r="54" spans="1:7">
      <c r="A54" t="s">
        <v>76</v>
      </c>
      <c r="B54" t="s">
        <v>93</v>
      </c>
      <c r="C54" s="13">
        <v>2015</v>
      </c>
      <c r="D54">
        <v>0.67013155582163841</v>
      </c>
      <c r="E54">
        <v>0.67013155582163841</v>
      </c>
      <c r="F54">
        <v>0.67013155582163841</v>
      </c>
      <c r="G54">
        <v>0.67013155582163841</v>
      </c>
    </row>
    <row r="55" spans="1:7">
      <c r="A55" t="s">
        <v>78</v>
      </c>
      <c r="B55" t="s">
        <v>93</v>
      </c>
      <c r="C55" s="13">
        <v>2015</v>
      </c>
      <c r="D55">
        <v>0.32134274753740394</v>
      </c>
      <c r="E55">
        <v>0.32134274753740394</v>
      </c>
      <c r="F55">
        <v>0.32134274753740394</v>
      </c>
      <c r="G55">
        <v>0.32134274753740394</v>
      </c>
    </row>
    <row r="56" spans="1:7">
      <c r="A56" t="s">
        <v>79</v>
      </c>
      <c r="B56" t="s">
        <v>93</v>
      </c>
      <c r="C56" s="13">
        <v>2015</v>
      </c>
      <c r="D56">
        <v>8.5256966409574964E-3</v>
      </c>
      <c r="E56">
        <v>8.5256966409574964E-3</v>
      </c>
      <c r="F56">
        <v>8.5256966409574964E-3</v>
      </c>
      <c r="G56">
        <v>8.5256966409574964E-3</v>
      </c>
    </row>
    <row r="57" spans="1:7">
      <c r="A57" t="s">
        <v>80</v>
      </c>
      <c r="B57" t="s">
        <v>93</v>
      </c>
      <c r="C57" s="13">
        <v>2015</v>
      </c>
      <c r="D57">
        <v>0</v>
      </c>
      <c r="E57">
        <v>0</v>
      </c>
      <c r="F57">
        <v>0</v>
      </c>
      <c r="G57">
        <v>0</v>
      </c>
    </row>
    <row r="58" spans="1:7">
      <c r="A58" t="s">
        <v>76</v>
      </c>
      <c r="B58" t="s">
        <v>94</v>
      </c>
      <c r="C58" s="13">
        <v>2015</v>
      </c>
      <c r="D58">
        <v>0.63608684362040324</v>
      </c>
      <c r="E58">
        <v>0.63608684362040324</v>
      </c>
      <c r="F58">
        <v>0.63608684362040324</v>
      </c>
      <c r="G58">
        <v>0.63608684362040324</v>
      </c>
    </row>
    <row r="59" spans="1:7">
      <c r="A59" t="s">
        <v>78</v>
      </c>
      <c r="B59" t="s">
        <v>94</v>
      </c>
      <c r="C59" s="13">
        <v>2015</v>
      </c>
      <c r="D59">
        <v>0.3546267347185158</v>
      </c>
      <c r="E59">
        <v>0.3546267347185158</v>
      </c>
      <c r="F59">
        <v>0.3546267347185158</v>
      </c>
      <c r="G59">
        <v>0.3546267347185158</v>
      </c>
    </row>
    <row r="60" spans="1:7">
      <c r="A60" t="s">
        <v>79</v>
      </c>
      <c r="B60" t="s">
        <v>94</v>
      </c>
      <c r="C60" s="13">
        <v>2015</v>
      </c>
      <c r="D60">
        <v>9.286421661081035E-3</v>
      </c>
      <c r="E60">
        <v>9.286421661081035E-3</v>
      </c>
      <c r="F60">
        <v>9.286421661081035E-3</v>
      </c>
      <c r="G60">
        <v>9.286421661081035E-3</v>
      </c>
    </row>
    <row r="61" spans="1:7">
      <c r="A61" t="s">
        <v>80</v>
      </c>
      <c r="B61" t="s">
        <v>94</v>
      </c>
      <c r="C61" s="13">
        <v>2015</v>
      </c>
      <c r="D61">
        <v>0</v>
      </c>
      <c r="E61">
        <v>0</v>
      </c>
      <c r="F61">
        <v>0</v>
      </c>
      <c r="G61">
        <v>0</v>
      </c>
    </row>
    <row r="62" spans="1:7">
      <c r="A62" t="s">
        <v>76</v>
      </c>
      <c r="B62" t="s">
        <v>95</v>
      </c>
      <c r="C62" s="13">
        <v>2015</v>
      </c>
      <c r="D62">
        <v>0.38798439541544233</v>
      </c>
      <c r="E62">
        <v>0.38798439541544233</v>
      </c>
      <c r="F62">
        <v>0.38798439541544233</v>
      </c>
      <c r="G62">
        <v>0.38798439541544233</v>
      </c>
    </row>
    <row r="63" spans="1:7">
      <c r="A63" t="s">
        <v>78</v>
      </c>
      <c r="B63" t="s">
        <v>95</v>
      </c>
      <c r="C63" s="13">
        <v>2015</v>
      </c>
      <c r="D63">
        <v>0.61201560458455762</v>
      </c>
      <c r="E63">
        <v>0.61201560458455762</v>
      </c>
      <c r="F63">
        <v>0.61201560458455762</v>
      </c>
      <c r="G63">
        <v>0.61201560458455762</v>
      </c>
    </row>
    <row r="64" spans="1:7">
      <c r="A64" t="s">
        <v>79</v>
      </c>
      <c r="B64" t="s">
        <v>95</v>
      </c>
      <c r="C64" s="13">
        <v>2015</v>
      </c>
      <c r="D64">
        <v>0</v>
      </c>
      <c r="E64">
        <v>0</v>
      </c>
      <c r="F64">
        <v>0</v>
      </c>
      <c r="G64">
        <v>0</v>
      </c>
    </row>
    <row r="65" spans="1:7">
      <c r="A65" t="s">
        <v>80</v>
      </c>
      <c r="B65" t="s">
        <v>95</v>
      </c>
      <c r="C65" s="13">
        <v>2015</v>
      </c>
      <c r="D65">
        <v>0</v>
      </c>
      <c r="E65">
        <v>0</v>
      </c>
      <c r="F65">
        <v>0</v>
      </c>
      <c r="G65">
        <v>0</v>
      </c>
    </row>
    <row r="66" spans="1:7">
      <c r="A66" t="s">
        <v>76</v>
      </c>
      <c r="B66" t="s">
        <v>96</v>
      </c>
      <c r="C66" s="13">
        <v>2015</v>
      </c>
      <c r="D66">
        <v>0.56257105782518702</v>
      </c>
      <c r="E66">
        <v>0.56257105782518702</v>
      </c>
      <c r="F66">
        <v>0.56257105782518702</v>
      </c>
      <c r="G66">
        <v>0.56257105782518702</v>
      </c>
    </row>
    <row r="67" spans="1:7">
      <c r="A67" t="s">
        <v>78</v>
      </c>
      <c r="B67" t="s">
        <v>96</v>
      </c>
      <c r="C67" s="13">
        <v>2015</v>
      </c>
      <c r="D67">
        <v>0.36137023016158398</v>
      </c>
      <c r="E67">
        <v>0.36137023016158398</v>
      </c>
      <c r="F67">
        <v>0.36137023016158398</v>
      </c>
      <c r="G67">
        <v>0.36137023016158398</v>
      </c>
    </row>
    <row r="68" spans="1:7">
      <c r="A68" t="s">
        <v>79</v>
      </c>
      <c r="B68" t="s">
        <v>96</v>
      </c>
      <c r="C68" s="13">
        <v>2015</v>
      </c>
      <c r="D68">
        <v>0</v>
      </c>
      <c r="E68">
        <v>0</v>
      </c>
      <c r="F68">
        <v>0</v>
      </c>
      <c r="G68">
        <v>0</v>
      </c>
    </row>
    <row r="69" spans="1:7">
      <c r="A69" t="s">
        <v>80</v>
      </c>
      <c r="B69" t="s">
        <v>96</v>
      </c>
      <c r="C69" s="13">
        <v>2015</v>
      </c>
      <c r="D69">
        <v>7.6058712013229002E-2</v>
      </c>
      <c r="E69">
        <v>7.6058712013229002E-2</v>
      </c>
      <c r="F69">
        <v>7.6058712013229002E-2</v>
      </c>
      <c r="G69">
        <v>7.6058712013229002E-2</v>
      </c>
    </row>
    <row r="70" spans="1:7">
      <c r="A70" t="s">
        <v>76</v>
      </c>
      <c r="B70" t="s">
        <v>97</v>
      </c>
      <c r="C70" s="13">
        <v>2015</v>
      </c>
      <c r="D70">
        <v>0.82484221485566012</v>
      </c>
      <c r="E70">
        <v>0.82484221485566012</v>
      </c>
      <c r="F70">
        <v>0.82484221485566012</v>
      </c>
      <c r="G70">
        <v>0.82484221485566012</v>
      </c>
    </row>
    <row r="71" spans="1:7">
      <c r="A71" t="s">
        <v>78</v>
      </c>
      <c r="B71" t="s">
        <v>97</v>
      </c>
      <c r="C71" s="13">
        <v>2015</v>
      </c>
      <c r="D71">
        <v>0.16266510507644524</v>
      </c>
      <c r="E71">
        <v>0.16266510507644524</v>
      </c>
      <c r="F71">
        <v>0.16266510507644524</v>
      </c>
      <c r="G71">
        <v>0.16266510507644524</v>
      </c>
    </row>
    <row r="72" spans="1:7">
      <c r="A72" t="s">
        <v>79</v>
      </c>
      <c r="B72" t="s">
        <v>97</v>
      </c>
      <c r="C72" s="13">
        <v>2015</v>
      </c>
      <c r="D72">
        <v>0</v>
      </c>
      <c r="E72">
        <v>0</v>
      </c>
      <c r="F72">
        <v>0</v>
      </c>
      <c r="G72">
        <v>0</v>
      </c>
    </row>
    <row r="73" spans="1:7">
      <c r="A73" t="s">
        <v>80</v>
      </c>
      <c r="B73" t="s">
        <v>97</v>
      </c>
      <c r="C73" s="13">
        <v>2015</v>
      </c>
      <c r="D73">
        <v>1.2492680067894694E-2</v>
      </c>
      <c r="E73">
        <v>1.2492680067894694E-2</v>
      </c>
      <c r="F73">
        <v>1.2492680067894694E-2</v>
      </c>
      <c r="G73">
        <v>1.2492680067894694E-2</v>
      </c>
    </row>
    <row r="74" spans="1:7">
      <c r="A74" t="s">
        <v>76</v>
      </c>
      <c r="B74" t="s">
        <v>98</v>
      </c>
      <c r="C74" s="13">
        <v>2015</v>
      </c>
      <c r="D74">
        <v>0.41615635941570894</v>
      </c>
      <c r="E74">
        <v>0.41615635941570894</v>
      </c>
      <c r="F74">
        <v>0.41615635941570894</v>
      </c>
      <c r="G74">
        <v>0.41615635941570894</v>
      </c>
    </row>
    <row r="75" spans="1:7">
      <c r="A75" t="s">
        <v>78</v>
      </c>
      <c r="B75" t="s">
        <v>98</v>
      </c>
      <c r="C75" s="13">
        <v>2015</v>
      </c>
      <c r="D75">
        <v>0.53754670085115963</v>
      </c>
      <c r="E75">
        <v>0.53754670085115963</v>
      </c>
      <c r="F75">
        <v>0.53754670085115963</v>
      </c>
      <c r="G75">
        <v>0.53754670085115963</v>
      </c>
    </row>
    <row r="76" spans="1:7">
      <c r="A76" t="s">
        <v>79</v>
      </c>
      <c r="B76" t="s">
        <v>98</v>
      </c>
      <c r="C76" s="13">
        <v>2015</v>
      </c>
      <c r="D76">
        <v>4.6296939733131551E-2</v>
      </c>
      <c r="E76">
        <v>4.6296939733131551E-2</v>
      </c>
      <c r="F76">
        <v>4.6296939733131551E-2</v>
      </c>
      <c r="G76">
        <v>4.6296939733131551E-2</v>
      </c>
    </row>
    <row r="77" spans="1:7">
      <c r="A77" t="s">
        <v>80</v>
      </c>
      <c r="B77" t="s">
        <v>98</v>
      </c>
      <c r="C77" s="13">
        <v>2015</v>
      </c>
      <c r="D77">
        <v>0</v>
      </c>
      <c r="E77">
        <v>0</v>
      </c>
      <c r="F77">
        <v>0</v>
      </c>
      <c r="G77">
        <v>0</v>
      </c>
    </row>
    <row r="78" spans="1:7">
      <c r="A78" t="s">
        <v>76</v>
      </c>
      <c r="B78" t="s">
        <v>77</v>
      </c>
      <c r="C78" s="13">
        <v>2024</v>
      </c>
      <c r="D78">
        <v>0.77473667727355167</v>
      </c>
      <c r="E78">
        <v>0.77473667727355167</v>
      </c>
      <c r="F78">
        <v>0.77473667727355167</v>
      </c>
      <c r="G78">
        <v>0.77473667727355167</v>
      </c>
    </row>
    <row r="79" spans="1:7">
      <c r="A79" t="s">
        <v>78</v>
      </c>
      <c r="B79" t="s">
        <v>77</v>
      </c>
      <c r="C79" s="13">
        <v>2024</v>
      </c>
      <c r="D79">
        <v>5.0089660970666576E-2</v>
      </c>
      <c r="E79">
        <v>5.0089660970666576E-2</v>
      </c>
      <c r="F79">
        <v>5.0089660970666576E-2</v>
      </c>
      <c r="G79">
        <v>5.0089660970666576E-2</v>
      </c>
    </row>
    <row r="80" spans="1:7">
      <c r="A80" t="s">
        <v>79</v>
      </c>
      <c r="B80" t="s">
        <v>77</v>
      </c>
      <c r="C80" s="13">
        <v>2024</v>
      </c>
      <c r="D80">
        <v>0</v>
      </c>
      <c r="E80">
        <v>0</v>
      </c>
      <c r="F80">
        <v>0</v>
      </c>
      <c r="G80">
        <v>0</v>
      </c>
    </row>
    <row r="81" spans="1:7">
      <c r="A81" t="s">
        <v>80</v>
      </c>
      <c r="B81" t="s">
        <v>77</v>
      </c>
      <c r="C81" s="13">
        <v>2024</v>
      </c>
      <c r="D81">
        <v>0.17517366175578189</v>
      </c>
      <c r="E81">
        <v>0.17517366175578189</v>
      </c>
      <c r="F81">
        <v>0.17517366175578189</v>
      </c>
      <c r="G81">
        <v>0.17517366175578189</v>
      </c>
    </row>
    <row r="82" spans="1:7">
      <c r="A82" t="s">
        <v>76</v>
      </c>
      <c r="B82" t="s">
        <v>81</v>
      </c>
      <c r="C82" s="13">
        <v>2024</v>
      </c>
      <c r="D82">
        <v>0.65354798088101373</v>
      </c>
      <c r="E82">
        <v>0.65354798088101373</v>
      </c>
      <c r="F82">
        <v>0.65354798088101373</v>
      </c>
      <c r="G82">
        <v>0.65354798088101373</v>
      </c>
    </row>
    <row r="83" spans="1:7">
      <c r="A83" t="s">
        <v>78</v>
      </c>
      <c r="B83" t="s">
        <v>81</v>
      </c>
      <c r="C83" s="13">
        <v>2024</v>
      </c>
      <c r="D83">
        <v>0.32026281942056922</v>
      </c>
      <c r="E83">
        <v>0.32026281942056922</v>
      </c>
      <c r="F83">
        <v>0.32026281942056922</v>
      </c>
      <c r="G83">
        <v>0.32026281942056922</v>
      </c>
    </row>
    <row r="84" spans="1:7">
      <c r="A84" t="s">
        <v>79</v>
      </c>
      <c r="B84" t="s">
        <v>81</v>
      </c>
      <c r="C84" s="13">
        <v>2024</v>
      </c>
      <c r="D84">
        <v>0</v>
      </c>
      <c r="E84">
        <v>0</v>
      </c>
      <c r="F84">
        <v>0</v>
      </c>
      <c r="G84">
        <v>0</v>
      </c>
    </row>
    <row r="85" spans="1:7">
      <c r="A85" t="s">
        <v>80</v>
      </c>
      <c r="B85" t="s">
        <v>81</v>
      </c>
      <c r="C85" s="13">
        <v>2024</v>
      </c>
      <c r="D85">
        <v>2.6189199698416977E-2</v>
      </c>
      <c r="E85">
        <v>2.6189199698416977E-2</v>
      </c>
      <c r="F85">
        <v>2.6189199698416977E-2</v>
      </c>
      <c r="G85">
        <v>2.6189199698416977E-2</v>
      </c>
    </row>
    <row r="86" spans="1:7">
      <c r="A86" t="s">
        <v>76</v>
      </c>
      <c r="B86" t="s">
        <v>82</v>
      </c>
      <c r="C86" s="13">
        <v>2024</v>
      </c>
      <c r="D86">
        <v>0.74576936211570988</v>
      </c>
      <c r="E86">
        <v>0.74576936211570988</v>
      </c>
      <c r="F86">
        <v>0.74576936211570988</v>
      </c>
      <c r="G86">
        <v>0.74576936211570988</v>
      </c>
    </row>
    <row r="87" spans="1:7">
      <c r="A87" t="s">
        <v>78</v>
      </c>
      <c r="B87" t="s">
        <v>82</v>
      </c>
      <c r="C87" s="13">
        <v>2024</v>
      </c>
      <c r="D87">
        <v>0.1978069311091934</v>
      </c>
      <c r="E87">
        <v>0.1978069311091934</v>
      </c>
      <c r="F87">
        <v>0.1978069311091934</v>
      </c>
      <c r="G87">
        <v>0.1978069311091934</v>
      </c>
    </row>
    <row r="88" spans="1:7">
      <c r="A88" t="s">
        <v>79</v>
      </c>
      <c r="B88" t="s">
        <v>82</v>
      </c>
      <c r="C88" s="13">
        <v>2024</v>
      </c>
      <c r="D88">
        <v>0</v>
      </c>
      <c r="E88">
        <v>0</v>
      </c>
      <c r="F88">
        <v>0</v>
      </c>
      <c r="G88">
        <v>0</v>
      </c>
    </row>
    <row r="89" spans="1:7">
      <c r="A89" t="s">
        <v>80</v>
      </c>
      <c r="B89" t="s">
        <v>82</v>
      </c>
      <c r="C89" s="13">
        <v>2024</v>
      </c>
      <c r="D89">
        <v>5.642370677509663E-2</v>
      </c>
      <c r="E89">
        <v>5.642370677509663E-2</v>
      </c>
      <c r="F89">
        <v>5.642370677509663E-2</v>
      </c>
      <c r="G89">
        <v>5.642370677509663E-2</v>
      </c>
    </row>
    <row r="90" spans="1:7">
      <c r="A90" t="s">
        <v>76</v>
      </c>
      <c r="B90" t="s">
        <v>83</v>
      </c>
      <c r="C90" s="13">
        <v>2024</v>
      </c>
      <c r="D90">
        <v>0.34463537678106521</v>
      </c>
      <c r="E90">
        <v>0.34463537678106521</v>
      </c>
      <c r="F90">
        <v>0.34463537678106521</v>
      </c>
      <c r="G90">
        <v>0.34463537678106521</v>
      </c>
    </row>
    <row r="91" spans="1:7">
      <c r="A91" t="s">
        <v>78</v>
      </c>
      <c r="B91" t="s">
        <v>83</v>
      </c>
      <c r="C91" s="13">
        <v>2024</v>
      </c>
      <c r="D91">
        <v>0.28208230298380865</v>
      </c>
      <c r="E91">
        <v>0.28208230298380865</v>
      </c>
      <c r="F91">
        <v>0.28208230298380865</v>
      </c>
      <c r="G91">
        <v>0.28208230298380865</v>
      </c>
    </row>
    <row r="92" spans="1:7">
      <c r="A92" t="s">
        <v>79</v>
      </c>
      <c r="B92" t="s">
        <v>83</v>
      </c>
      <c r="C92" s="13">
        <v>2024</v>
      </c>
      <c r="D92">
        <v>0</v>
      </c>
      <c r="E92">
        <v>0</v>
      </c>
      <c r="F92">
        <v>0</v>
      </c>
      <c r="G92">
        <v>0</v>
      </c>
    </row>
    <row r="93" spans="1:7">
      <c r="A93" t="s">
        <v>80</v>
      </c>
      <c r="B93" t="s">
        <v>83</v>
      </c>
      <c r="C93" s="13">
        <v>2024</v>
      </c>
      <c r="D93">
        <v>0.37328232023512614</v>
      </c>
      <c r="E93">
        <v>0.37328232023512614</v>
      </c>
      <c r="F93">
        <v>0.37328232023512614</v>
      </c>
      <c r="G93">
        <v>0.37328232023512614</v>
      </c>
    </row>
    <row r="94" spans="1:7">
      <c r="A94" t="s">
        <v>76</v>
      </c>
      <c r="B94" t="s">
        <v>84</v>
      </c>
      <c r="C94" s="13">
        <v>2024</v>
      </c>
      <c r="D94">
        <v>0.4679040272474681</v>
      </c>
      <c r="E94">
        <v>0.4679040272474681</v>
      </c>
      <c r="F94">
        <v>0.4679040272474681</v>
      </c>
      <c r="G94">
        <v>0.4679040272474681</v>
      </c>
    </row>
    <row r="95" spans="1:7">
      <c r="A95" t="s">
        <v>78</v>
      </c>
      <c r="B95" t="s">
        <v>84</v>
      </c>
      <c r="C95" s="13">
        <v>2024</v>
      </c>
      <c r="D95">
        <v>0.25698149689584532</v>
      </c>
      <c r="E95">
        <v>0.25698149689584532</v>
      </c>
      <c r="F95">
        <v>0.25698149689584532</v>
      </c>
      <c r="G95">
        <v>0.25698149689584532</v>
      </c>
    </row>
    <row r="96" spans="1:7">
      <c r="A96" t="s">
        <v>79</v>
      </c>
      <c r="B96" t="s">
        <v>84</v>
      </c>
      <c r="C96" s="13">
        <v>2024</v>
      </c>
      <c r="D96">
        <v>0</v>
      </c>
      <c r="E96">
        <v>0</v>
      </c>
      <c r="F96">
        <v>0</v>
      </c>
      <c r="G96">
        <v>0</v>
      </c>
    </row>
    <row r="97" spans="1:7">
      <c r="A97" t="s">
        <v>80</v>
      </c>
      <c r="B97" t="s">
        <v>84</v>
      </c>
      <c r="C97" s="13">
        <v>2024</v>
      </c>
      <c r="D97">
        <v>0.27511447585668652</v>
      </c>
      <c r="E97">
        <v>0.27511447585668652</v>
      </c>
      <c r="F97">
        <v>0.27511447585668652</v>
      </c>
      <c r="G97">
        <v>0.27511447585668652</v>
      </c>
    </row>
    <row r="98" spans="1:7">
      <c r="A98" t="s">
        <v>76</v>
      </c>
      <c r="B98" t="s">
        <v>85</v>
      </c>
      <c r="C98" s="13">
        <v>2024</v>
      </c>
      <c r="D98">
        <v>0.99065161174714322</v>
      </c>
      <c r="E98">
        <v>0.99065161174714322</v>
      </c>
      <c r="F98">
        <v>0.99065161174714322</v>
      </c>
      <c r="G98">
        <v>0.99065161174714322</v>
      </c>
    </row>
    <row r="99" spans="1:7">
      <c r="A99" t="s">
        <v>78</v>
      </c>
      <c r="B99" t="s">
        <v>85</v>
      </c>
      <c r="C99" s="13">
        <v>2024</v>
      </c>
      <c r="D99">
        <v>5.1507685665801457E-3</v>
      </c>
      <c r="E99">
        <v>5.1507685665801457E-3</v>
      </c>
      <c r="F99">
        <v>5.1507685665801457E-3</v>
      </c>
      <c r="G99">
        <v>5.1507685665801457E-3</v>
      </c>
    </row>
    <row r="100" spans="1:7">
      <c r="A100" t="s">
        <v>79</v>
      </c>
      <c r="B100" t="s">
        <v>85</v>
      </c>
      <c r="C100" s="13">
        <v>2024</v>
      </c>
      <c r="D100">
        <v>0</v>
      </c>
      <c r="E100">
        <v>0</v>
      </c>
      <c r="F100">
        <v>0</v>
      </c>
      <c r="G100">
        <v>0</v>
      </c>
    </row>
    <row r="101" spans="1:7">
      <c r="A101" t="s">
        <v>80</v>
      </c>
      <c r="B101" t="s">
        <v>85</v>
      </c>
      <c r="C101" s="13">
        <v>2024</v>
      </c>
      <c r="D101">
        <v>4.1976196862766411E-3</v>
      </c>
      <c r="E101">
        <v>4.1976196862766411E-3</v>
      </c>
      <c r="F101">
        <v>4.1976196862766411E-3</v>
      </c>
      <c r="G101">
        <v>4.1976196862766411E-3</v>
      </c>
    </row>
    <row r="102" spans="1:7">
      <c r="A102" t="s">
        <v>76</v>
      </c>
      <c r="B102" t="s">
        <v>86</v>
      </c>
      <c r="C102" s="13">
        <v>2024</v>
      </c>
      <c r="D102">
        <v>0.35085119728316827</v>
      </c>
      <c r="E102">
        <v>0.35085119728316827</v>
      </c>
      <c r="F102">
        <v>0.35085119728316827</v>
      </c>
      <c r="G102">
        <v>0.35085119728316827</v>
      </c>
    </row>
    <row r="103" spans="1:7">
      <c r="A103" t="s">
        <v>78</v>
      </c>
      <c r="B103" t="s">
        <v>86</v>
      </c>
      <c r="C103" s="13">
        <v>2024</v>
      </c>
      <c r="D103">
        <v>0.64589900852136406</v>
      </c>
      <c r="E103">
        <v>0.64589900852136406</v>
      </c>
      <c r="F103">
        <v>0.64589900852136406</v>
      </c>
      <c r="G103">
        <v>0.64589900852136406</v>
      </c>
    </row>
    <row r="104" spans="1:7">
      <c r="A104" t="s">
        <v>79</v>
      </c>
      <c r="B104" t="s">
        <v>86</v>
      </c>
      <c r="C104" s="13">
        <v>2024</v>
      </c>
      <c r="D104">
        <v>0</v>
      </c>
      <c r="E104">
        <v>0</v>
      </c>
      <c r="F104">
        <v>0</v>
      </c>
      <c r="G104">
        <v>0</v>
      </c>
    </row>
    <row r="105" spans="1:7">
      <c r="A105" t="s">
        <v>80</v>
      </c>
      <c r="B105" t="s">
        <v>86</v>
      </c>
      <c r="C105" s="13">
        <v>2024</v>
      </c>
      <c r="D105">
        <v>3.2497941954676194E-3</v>
      </c>
      <c r="E105">
        <v>3.2497941954676194E-3</v>
      </c>
      <c r="F105">
        <v>3.2497941954676194E-3</v>
      </c>
      <c r="G105">
        <v>3.2497941954676194E-3</v>
      </c>
    </row>
    <row r="106" spans="1:7">
      <c r="A106" t="s">
        <v>76</v>
      </c>
      <c r="B106" t="s">
        <v>87</v>
      </c>
      <c r="C106" s="13">
        <v>2024</v>
      </c>
      <c r="D106">
        <v>0.24022756999744552</v>
      </c>
      <c r="E106">
        <v>0.24022756999744552</v>
      </c>
      <c r="F106">
        <v>0.24022756999744552</v>
      </c>
      <c r="G106">
        <v>0.24022756999744552</v>
      </c>
    </row>
    <row r="107" spans="1:7">
      <c r="A107" t="s">
        <v>78</v>
      </c>
      <c r="B107" t="s">
        <v>87</v>
      </c>
      <c r="C107" s="13">
        <v>2024</v>
      </c>
      <c r="D107">
        <v>4.9390034525753572E-2</v>
      </c>
      <c r="E107">
        <v>4.9390034525753572E-2</v>
      </c>
      <c r="F107">
        <v>4.9390034525753572E-2</v>
      </c>
      <c r="G107">
        <v>4.9390034525753572E-2</v>
      </c>
    </row>
    <row r="108" spans="1:7">
      <c r="A108" t="s">
        <v>79</v>
      </c>
      <c r="B108" t="s">
        <v>87</v>
      </c>
      <c r="C108" s="13">
        <v>2024</v>
      </c>
      <c r="D108">
        <v>0</v>
      </c>
      <c r="E108">
        <v>0</v>
      </c>
      <c r="F108">
        <v>0</v>
      </c>
      <c r="G108">
        <v>0</v>
      </c>
    </row>
    <row r="109" spans="1:7">
      <c r="A109" t="s">
        <v>80</v>
      </c>
      <c r="B109" t="s">
        <v>87</v>
      </c>
      <c r="C109" s="13">
        <v>2024</v>
      </c>
      <c r="D109">
        <v>0.71038239547680093</v>
      </c>
      <c r="E109">
        <v>0.71038239547680093</v>
      </c>
      <c r="F109">
        <v>0.71038239547680093</v>
      </c>
      <c r="G109">
        <v>0.71038239547680093</v>
      </c>
    </row>
    <row r="110" spans="1:7">
      <c r="A110" t="s">
        <v>76</v>
      </c>
      <c r="B110" t="s">
        <v>88</v>
      </c>
      <c r="C110" s="13">
        <v>2024</v>
      </c>
      <c r="D110">
        <v>0.58592645777619301</v>
      </c>
      <c r="E110">
        <v>0.58592645777619301</v>
      </c>
      <c r="F110">
        <v>0.58592645777619301</v>
      </c>
      <c r="G110">
        <v>0.58592645777619301</v>
      </c>
    </row>
    <row r="111" spans="1:7">
      <c r="A111" t="s">
        <v>78</v>
      </c>
      <c r="B111" t="s">
        <v>88</v>
      </c>
      <c r="C111" s="13">
        <v>2024</v>
      </c>
      <c r="D111">
        <v>0.28855184304875148</v>
      </c>
      <c r="E111">
        <v>0.28855184304875148</v>
      </c>
      <c r="F111">
        <v>0.28855184304875148</v>
      </c>
      <c r="G111">
        <v>0.28855184304875148</v>
      </c>
    </row>
    <row r="112" spans="1:7">
      <c r="A112" t="s">
        <v>79</v>
      </c>
      <c r="B112" t="s">
        <v>88</v>
      </c>
      <c r="C112" s="13">
        <v>2024</v>
      </c>
      <c r="D112">
        <v>0</v>
      </c>
      <c r="E112">
        <v>0</v>
      </c>
      <c r="F112">
        <v>0</v>
      </c>
      <c r="G112">
        <v>0</v>
      </c>
    </row>
    <row r="113" spans="1:7">
      <c r="A113" t="s">
        <v>80</v>
      </c>
      <c r="B113" t="s">
        <v>88</v>
      </c>
      <c r="C113" s="13">
        <v>2024</v>
      </c>
      <c r="D113">
        <v>0.1255216991750556</v>
      </c>
      <c r="E113">
        <v>0.1255216991750556</v>
      </c>
      <c r="F113">
        <v>0.1255216991750556</v>
      </c>
      <c r="G113">
        <v>0.1255216991750556</v>
      </c>
    </row>
    <row r="114" spans="1:7">
      <c r="A114" t="s">
        <v>76</v>
      </c>
      <c r="B114" t="s">
        <v>89</v>
      </c>
      <c r="C114" s="13">
        <v>2024</v>
      </c>
      <c r="D114">
        <v>0.9305271749798415</v>
      </c>
      <c r="E114">
        <v>0.9305271749798415</v>
      </c>
      <c r="F114">
        <v>0.9305271749798415</v>
      </c>
      <c r="G114">
        <v>0.9305271749798415</v>
      </c>
    </row>
    <row r="115" spans="1:7">
      <c r="A115" t="s">
        <v>78</v>
      </c>
      <c r="B115" t="s">
        <v>89</v>
      </c>
      <c r="C115" s="13">
        <v>2024</v>
      </c>
      <c r="D115">
        <v>6.730132011117361E-2</v>
      </c>
      <c r="E115">
        <v>6.730132011117361E-2</v>
      </c>
      <c r="F115">
        <v>6.730132011117361E-2</v>
      </c>
      <c r="G115">
        <v>6.730132011117361E-2</v>
      </c>
    </row>
    <row r="116" spans="1:7">
      <c r="A116" t="s">
        <v>79</v>
      </c>
      <c r="B116" t="s">
        <v>89</v>
      </c>
      <c r="C116" s="13">
        <v>2024</v>
      </c>
      <c r="D116">
        <v>0</v>
      </c>
      <c r="E116">
        <v>0</v>
      </c>
      <c r="F116">
        <v>0</v>
      </c>
      <c r="G116">
        <v>0</v>
      </c>
    </row>
    <row r="117" spans="1:7">
      <c r="A117" t="s">
        <v>80</v>
      </c>
      <c r="B117" t="s">
        <v>89</v>
      </c>
      <c r="C117" s="13">
        <v>2024</v>
      </c>
      <c r="D117">
        <v>2.1715049089850152E-3</v>
      </c>
      <c r="E117">
        <v>2.1715049089850152E-3</v>
      </c>
      <c r="F117">
        <v>2.1715049089850152E-3</v>
      </c>
      <c r="G117">
        <v>2.1715049089850152E-3</v>
      </c>
    </row>
    <row r="118" spans="1:7">
      <c r="A118" t="s">
        <v>76</v>
      </c>
      <c r="B118" t="s">
        <v>90</v>
      </c>
      <c r="C118" s="13">
        <v>2024</v>
      </c>
      <c r="D118">
        <v>0.17556231395502842</v>
      </c>
      <c r="E118">
        <v>0.17556231395502842</v>
      </c>
      <c r="F118">
        <v>0.17556231395502842</v>
      </c>
      <c r="G118">
        <v>0.17556231395502842</v>
      </c>
    </row>
    <row r="119" spans="1:7">
      <c r="A119" t="s">
        <v>78</v>
      </c>
      <c r="B119" t="s">
        <v>90</v>
      </c>
      <c r="C119" s="13">
        <v>2024</v>
      </c>
      <c r="D119">
        <v>0.79425490032867385</v>
      </c>
      <c r="E119">
        <v>0.79425490032867385</v>
      </c>
      <c r="F119">
        <v>0.79425490032867385</v>
      </c>
      <c r="G119">
        <v>0.79425490032867385</v>
      </c>
    </row>
    <row r="120" spans="1:7">
      <c r="A120" t="s">
        <v>79</v>
      </c>
      <c r="B120" t="s">
        <v>90</v>
      </c>
      <c r="C120" s="13">
        <v>2024</v>
      </c>
      <c r="D120">
        <v>0</v>
      </c>
      <c r="E120">
        <v>0</v>
      </c>
      <c r="F120">
        <v>0</v>
      </c>
      <c r="G120">
        <v>0</v>
      </c>
    </row>
    <row r="121" spans="1:7">
      <c r="A121" t="s">
        <v>80</v>
      </c>
      <c r="B121" t="s">
        <v>90</v>
      </c>
      <c r="C121" s="13">
        <v>2024</v>
      </c>
      <c r="D121">
        <v>3.0182785716297657E-2</v>
      </c>
      <c r="E121">
        <v>3.0182785716297657E-2</v>
      </c>
      <c r="F121">
        <v>3.0182785716297657E-2</v>
      </c>
      <c r="G121">
        <v>3.0182785716297657E-2</v>
      </c>
    </row>
    <row r="122" spans="1:7">
      <c r="A122" t="s">
        <v>76</v>
      </c>
      <c r="B122" t="s">
        <v>91</v>
      </c>
      <c r="C122" s="13">
        <v>2024</v>
      </c>
      <c r="D122">
        <v>0.19056614701340863</v>
      </c>
      <c r="E122">
        <v>0.19056614701340863</v>
      </c>
      <c r="F122">
        <v>0.19056614701340863</v>
      </c>
      <c r="G122">
        <v>0.19056614701340863</v>
      </c>
    </row>
    <row r="123" spans="1:7">
      <c r="A123" t="s">
        <v>78</v>
      </c>
      <c r="B123" t="s">
        <v>91</v>
      </c>
      <c r="C123" s="13">
        <v>2024</v>
      </c>
      <c r="D123">
        <v>0.79241344996825236</v>
      </c>
      <c r="E123">
        <v>0.79241344996825236</v>
      </c>
      <c r="F123">
        <v>0.79241344996825236</v>
      </c>
      <c r="G123">
        <v>0.79241344996825236</v>
      </c>
    </row>
    <row r="124" spans="1:7">
      <c r="A124" t="s">
        <v>79</v>
      </c>
      <c r="B124" t="s">
        <v>91</v>
      </c>
      <c r="C124" s="13">
        <v>2024</v>
      </c>
      <c r="D124">
        <v>0</v>
      </c>
      <c r="E124">
        <v>0</v>
      </c>
      <c r="F124">
        <v>0</v>
      </c>
      <c r="G124">
        <v>0</v>
      </c>
    </row>
    <row r="125" spans="1:7">
      <c r="A125" t="s">
        <v>80</v>
      </c>
      <c r="B125" t="s">
        <v>91</v>
      </c>
      <c r="C125" s="13">
        <v>2024</v>
      </c>
      <c r="D125">
        <v>1.7020403018339153E-2</v>
      </c>
      <c r="E125">
        <v>1.7020403018339153E-2</v>
      </c>
      <c r="F125">
        <v>1.7020403018339153E-2</v>
      </c>
      <c r="G125">
        <v>1.7020403018339153E-2</v>
      </c>
    </row>
    <row r="126" spans="1:7">
      <c r="A126" t="s">
        <v>76</v>
      </c>
      <c r="B126" t="s">
        <v>92</v>
      </c>
      <c r="C126" s="13">
        <v>2024</v>
      </c>
      <c r="D126">
        <v>0.86162198601479123</v>
      </c>
      <c r="E126">
        <v>0.86162198601479123</v>
      </c>
      <c r="F126">
        <v>0.86162198601479123</v>
      </c>
      <c r="G126">
        <v>0.86162198601479123</v>
      </c>
    </row>
    <row r="127" spans="1:7">
      <c r="A127" t="s">
        <v>78</v>
      </c>
      <c r="B127" t="s">
        <v>92</v>
      </c>
      <c r="C127" s="13">
        <v>2024</v>
      </c>
      <c r="D127">
        <v>0.11555187862199071</v>
      </c>
      <c r="E127">
        <v>0.11555187862199071</v>
      </c>
      <c r="F127">
        <v>0.11555187862199071</v>
      </c>
      <c r="G127">
        <v>0.11555187862199071</v>
      </c>
    </row>
    <row r="128" spans="1:7">
      <c r="A128" t="s">
        <v>79</v>
      </c>
      <c r="B128" t="s">
        <v>92</v>
      </c>
      <c r="C128" s="13">
        <v>2024</v>
      </c>
      <c r="D128">
        <v>0</v>
      </c>
      <c r="E128">
        <v>0</v>
      </c>
      <c r="F128">
        <v>0</v>
      </c>
      <c r="G128">
        <v>0</v>
      </c>
    </row>
    <row r="129" spans="1:7">
      <c r="A129" t="s">
        <v>80</v>
      </c>
      <c r="B129" t="s">
        <v>92</v>
      </c>
      <c r="C129" s="13">
        <v>2024</v>
      </c>
      <c r="D129">
        <v>2.2826135363218099E-2</v>
      </c>
      <c r="E129">
        <v>2.2826135363218099E-2</v>
      </c>
      <c r="F129">
        <v>2.2826135363218099E-2</v>
      </c>
      <c r="G129">
        <v>2.2826135363218099E-2</v>
      </c>
    </row>
    <row r="130" spans="1:7">
      <c r="A130" t="s">
        <v>76</v>
      </c>
      <c r="B130" t="s">
        <v>93</v>
      </c>
      <c r="C130" s="13">
        <v>2024</v>
      </c>
      <c r="D130">
        <v>0.67013155582163841</v>
      </c>
      <c r="E130">
        <v>0.67013155582163841</v>
      </c>
      <c r="F130">
        <v>0.67013155582163841</v>
      </c>
      <c r="G130">
        <v>0.67013155582163841</v>
      </c>
    </row>
    <row r="131" spans="1:7">
      <c r="A131" t="s">
        <v>78</v>
      </c>
      <c r="B131" t="s">
        <v>93</v>
      </c>
      <c r="C131" s="13">
        <v>2024</v>
      </c>
      <c r="D131">
        <v>0.32134274753740394</v>
      </c>
      <c r="E131">
        <v>0.32134274753740394</v>
      </c>
      <c r="F131">
        <v>0.32134274753740394</v>
      </c>
      <c r="G131">
        <v>0.32134274753740394</v>
      </c>
    </row>
    <row r="132" spans="1:7">
      <c r="A132" t="s">
        <v>79</v>
      </c>
      <c r="B132" t="s">
        <v>93</v>
      </c>
      <c r="C132" s="13">
        <v>2024</v>
      </c>
      <c r="D132">
        <v>8.5256966409574964E-3</v>
      </c>
      <c r="E132">
        <v>8.5256966409574964E-3</v>
      </c>
      <c r="F132">
        <v>8.5256966409574964E-3</v>
      </c>
      <c r="G132">
        <v>8.5256966409574964E-3</v>
      </c>
    </row>
    <row r="133" spans="1:7">
      <c r="A133" t="s">
        <v>80</v>
      </c>
      <c r="B133" t="s">
        <v>93</v>
      </c>
      <c r="C133" s="13">
        <v>2024</v>
      </c>
      <c r="D133">
        <v>0</v>
      </c>
      <c r="E133">
        <v>0</v>
      </c>
      <c r="F133">
        <v>0</v>
      </c>
      <c r="G133">
        <v>0</v>
      </c>
    </row>
    <row r="134" spans="1:7">
      <c r="A134" t="s">
        <v>76</v>
      </c>
      <c r="B134" t="s">
        <v>94</v>
      </c>
      <c r="C134" s="13">
        <v>2024</v>
      </c>
      <c r="D134">
        <v>0.63608684362040324</v>
      </c>
      <c r="E134">
        <v>0.63608684362040324</v>
      </c>
      <c r="F134">
        <v>0.63608684362040324</v>
      </c>
      <c r="G134">
        <v>0.63608684362040324</v>
      </c>
    </row>
    <row r="135" spans="1:7">
      <c r="A135" t="s">
        <v>78</v>
      </c>
      <c r="B135" t="s">
        <v>94</v>
      </c>
      <c r="C135" s="13">
        <v>2024</v>
      </c>
      <c r="D135">
        <v>0.3546267347185158</v>
      </c>
      <c r="E135">
        <v>0.3546267347185158</v>
      </c>
      <c r="F135">
        <v>0.3546267347185158</v>
      </c>
      <c r="G135">
        <v>0.3546267347185158</v>
      </c>
    </row>
    <row r="136" spans="1:7">
      <c r="A136" t="s">
        <v>79</v>
      </c>
      <c r="B136" t="s">
        <v>94</v>
      </c>
      <c r="C136" s="13">
        <v>2024</v>
      </c>
      <c r="D136">
        <v>9.286421661081035E-3</v>
      </c>
      <c r="E136">
        <v>9.286421661081035E-3</v>
      </c>
      <c r="F136">
        <v>9.286421661081035E-3</v>
      </c>
      <c r="G136">
        <v>9.286421661081035E-3</v>
      </c>
    </row>
    <row r="137" spans="1:7">
      <c r="A137" t="s">
        <v>80</v>
      </c>
      <c r="B137" t="s">
        <v>94</v>
      </c>
      <c r="C137" s="13">
        <v>2024</v>
      </c>
      <c r="D137">
        <v>0</v>
      </c>
      <c r="E137">
        <v>0</v>
      </c>
      <c r="F137">
        <v>0</v>
      </c>
      <c r="G137">
        <v>0</v>
      </c>
    </row>
    <row r="138" spans="1:7">
      <c r="A138" t="s">
        <v>76</v>
      </c>
      <c r="B138" t="s">
        <v>95</v>
      </c>
      <c r="C138" s="13">
        <v>2024</v>
      </c>
      <c r="D138">
        <v>0.38798439541544233</v>
      </c>
      <c r="E138">
        <v>0.38798439541544233</v>
      </c>
      <c r="F138">
        <v>0.38798439541544233</v>
      </c>
      <c r="G138">
        <v>0.38798439541544233</v>
      </c>
    </row>
    <row r="139" spans="1:7">
      <c r="A139" t="s">
        <v>78</v>
      </c>
      <c r="B139" t="s">
        <v>95</v>
      </c>
      <c r="C139" s="13">
        <v>2024</v>
      </c>
      <c r="D139">
        <v>0.61201560458455762</v>
      </c>
      <c r="E139">
        <v>0.61201560458455762</v>
      </c>
      <c r="F139">
        <v>0.61201560458455762</v>
      </c>
      <c r="G139">
        <v>0.61201560458455762</v>
      </c>
    </row>
    <row r="140" spans="1:7">
      <c r="A140" t="s">
        <v>79</v>
      </c>
      <c r="B140" t="s">
        <v>95</v>
      </c>
      <c r="C140" s="13">
        <v>2024</v>
      </c>
      <c r="D140">
        <v>0</v>
      </c>
      <c r="E140">
        <v>0</v>
      </c>
      <c r="F140">
        <v>0</v>
      </c>
      <c r="G140">
        <v>0</v>
      </c>
    </row>
    <row r="141" spans="1:7">
      <c r="A141" t="s">
        <v>80</v>
      </c>
      <c r="B141" t="s">
        <v>95</v>
      </c>
      <c r="C141" s="13">
        <v>2024</v>
      </c>
      <c r="D141">
        <v>0</v>
      </c>
      <c r="E141">
        <v>0</v>
      </c>
      <c r="F141">
        <v>0</v>
      </c>
      <c r="G141">
        <v>0</v>
      </c>
    </row>
    <row r="142" spans="1:7">
      <c r="A142" t="s">
        <v>76</v>
      </c>
      <c r="B142" t="s">
        <v>96</v>
      </c>
      <c r="C142" s="13">
        <v>2024</v>
      </c>
      <c r="D142">
        <v>0.56257105782518702</v>
      </c>
      <c r="E142">
        <v>0.56257105782518702</v>
      </c>
      <c r="F142">
        <v>0.56257105782518702</v>
      </c>
      <c r="G142">
        <v>0.56257105782518702</v>
      </c>
    </row>
    <row r="143" spans="1:7">
      <c r="A143" t="s">
        <v>78</v>
      </c>
      <c r="B143" t="s">
        <v>96</v>
      </c>
      <c r="C143" s="13">
        <v>2024</v>
      </c>
      <c r="D143">
        <v>0.36137023016158398</v>
      </c>
      <c r="E143">
        <v>0.36137023016158398</v>
      </c>
      <c r="F143">
        <v>0.36137023016158398</v>
      </c>
      <c r="G143">
        <v>0.36137023016158398</v>
      </c>
    </row>
    <row r="144" spans="1:7">
      <c r="A144" t="s">
        <v>79</v>
      </c>
      <c r="B144" t="s">
        <v>96</v>
      </c>
      <c r="C144" s="13">
        <v>2024</v>
      </c>
      <c r="D144">
        <v>0</v>
      </c>
      <c r="E144">
        <v>0</v>
      </c>
      <c r="F144">
        <v>0</v>
      </c>
      <c r="G144">
        <v>0</v>
      </c>
    </row>
    <row r="145" spans="1:7">
      <c r="A145" t="s">
        <v>80</v>
      </c>
      <c r="B145" t="s">
        <v>96</v>
      </c>
      <c r="C145" s="13">
        <v>2024</v>
      </c>
      <c r="D145">
        <v>7.6058712013229002E-2</v>
      </c>
      <c r="E145">
        <v>7.6058712013229002E-2</v>
      </c>
      <c r="F145">
        <v>7.6058712013229002E-2</v>
      </c>
      <c r="G145">
        <v>7.6058712013229002E-2</v>
      </c>
    </row>
    <row r="146" spans="1:7">
      <c r="A146" t="s">
        <v>76</v>
      </c>
      <c r="B146" t="s">
        <v>97</v>
      </c>
      <c r="C146" s="13">
        <v>2024</v>
      </c>
      <c r="D146">
        <v>0.82484221485566012</v>
      </c>
      <c r="E146">
        <v>0.82484221485566012</v>
      </c>
      <c r="F146">
        <v>0.82484221485566012</v>
      </c>
      <c r="G146">
        <v>0.82484221485566012</v>
      </c>
    </row>
    <row r="147" spans="1:7">
      <c r="A147" t="s">
        <v>78</v>
      </c>
      <c r="B147" t="s">
        <v>97</v>
      </c>
      <c r="C147" s="13">
        <v>2024</v>
      </c>
      <c r="D147">
        <v>0.16266510507644524</v>
      </c>
      <c r="E147">
        <v>0.16266510507644524</v>
      </c>
      <c r="F147">
        <v>0.16266510507644524</v>
      </c>
      <c r="G147">
        <v>0.16266510507644524</v>
      </c>
    </row>
    <row r="148" spans="1:7">
      <c r="A148" t="s">
        <v>79</v>
      </c>
      <c r="B148" t="s">
        <v>97</v>
      </c>
      <c r="C148" s="13">
        <v>2024</v>
      </c>
      <c r="D148">
        <v>0</v>
      </c>
      <c r="E148">
        <v>0</v>
      </c>
      <c r="F148">
        <v>0</v>
      </c>
      <c r="G148">
        <v>0</v>
      </c>
    </row>
    <row r="149" spans="1:7">
      <c r="A149" t="s">
        <v>80</v>
      </c>
      <c r="B149" t="s">
        <v>97</v>
      </c>
      <c r="C149" s="13">
        <v>2024</v>
      </c>
      <c r="D149">
        <v>1.2492680067894694E-2</v>
      </c>
      <c r="E149">
        <v>1.2492680067894694E-2</v>
      </c>
      <c r="F149">
        <v>1.2492680067894694E-2</v>
      </c>
      <c r="G149">
        <v>1.2492680067894694E-2</v>
      </c>
    </row>
    <row r="150" spans="1:7">
      <c r="A150" t="s">
        <v>76</v>
      </c>
      <c r="B150" t="s">
        <v>98</v>
      </c>
      <c r="C150" s="13">
        <v>2024</v>
      </c>
      <c r="D150">
        <v>0.41615635941570894</v>
      </c>
      <c r="E150">
        <v>0.41615635941570894</v>
      </c>
      <c r="F150">
        <v>0.41615635941570894</v>
      </c>
      <c r="G150">
        <v>0.41615635941570894</v>
      </c>
    </row>
    <row r="151" spans="1:7">
      <c r="A151" t="s">
        <v>78</v>
      </c>
      <c r="B151" t="s">
        <v>98</v>
      </c>
      <c r="C151" s="13">
        <v>2024</v>
      </c>
      <c r="D151">
        <v>0.53754670085115963</v>
      </c>
      <c r="E151">
        <v>0.53754670085115963</v>
      </c>
      <c r="F151">
        <v>0.53754670085115963</v>
      </c>
      <c r="G151">
        <v>0.53754670085115963</v>
      </c>
    </row>
    <row r="152" spans="1:7">
      <c r="A152" t="s">
        <v>79</v>
      </c>
      <c r="B152" t="s">
        <v>98</v>
      </c>
      <c r="C152" s="13">
        <v>2024</v>
      </c>
      <c r="D152">
        <v>4.6296939733131551E-2</v>
      </c>
      <c r="E152">
        <v>4.6296939733131551E-2</v>
      </c>
      <c r="F152">
        <v>4.6296939733131551E-2</v>
      </c>
      <c r="G152">
        <v>4.6296939733131551E-2</v>
      </c>
    </row>
    <row r="153" spans="1:7">
      <c r="A153" t="s">
        <v>80</v>
      </c>
      <c r="B153" t="s">
        <v>98</v>
      </c>
      <c r="C153" s="13">
        <v>2024</v>
      </c>
      <c r="D153">
        <v>0</v>
      </c>
      <c r="E153">
        <v>0</v>
      </c>
      <c r="F153">
        <v>0</v>
      </c>
      <c r="G153">
        <v>0</v>
      </c>
    </row>
    <row r="154" spans="1:7">
      <c r="A154" t="s">
        <v>76</v>
      </c>
      <c r="B154" t="s">
        <v>77</v>
      </c>
      <c r="C154" s="13">
        <v>2060</v>
      </c>
      <c r="D154">
        <v>0.77473667727355167</v>
      </c>
      <c r="E154">
        <v>0.77473667727355167</v>
      </c>
      <c r="F154">
        <v>0.77473667727355167</v>
      </c>
      <c r="G154">
        <v>0.77473667727355167</v>
      </c>
    </row>
    <row r="155" spans="1:7">
      <c r="A155" t="s">
        <v>78</v>
      </c>
      <c r="B155" t="s">
        <v>77</v>
      </c>
      <c r="C155" s="13">
        <v>2060</v>
      </c>
      <c r="D155">
        <v>5.0089660970666576E-2</v>
      </c>
      <c r="E155">
        <v>5.0089660970666576E-2</v>
      </c>
      <c r="F155">
        <v>5.0089660970666576E-2</v>
      </c>
      <c r="G155">
        <v>5.0089660970666576E-2</v>
      </c>
    </row>
    <row r="156" spans="1:7">
      <c r="A156" t="s">
        <v>79</v>
      </c>
      <c r="B156" t="s">
        <v>77</v>
      </c>
      <c r="C156" s="13">
        <v>2060</v>
      </c>
      <c r="D156">
        <v>0</v>
      </c>
      <c r="E156">
        <v>0</v>
      </c>
      <c r="F156">
        <v>0</v>
      </c>
      <c r="G156">
        <v>0</v>
      </c>
    </row>
    <row r="157" spans="1:7">
      <c r="A157" t="s">
        <v>80</v>
      </c>
      <c r="B157" t="s">
        <v>77</v>
      </c>
      <c r="C157" s="13">
        <v>2060</v>
      </c>
      <c r="D157">
        <v>0.17517366175578189</v>
      </c>
      <c r="E157">
        <v>0.17517366175578189</v>
      </c>
      <c r="F157">
        <v>0.17517366175578189</v>
      </c>
      <c r="G157">
        <v>0.17517366175578189</v>
      </c>
    </row>
    <row r="158" spans="1:7">
      <c r="A158" t="s">
        <v>76</v>
      </c>
      <c r="B158" t="s">
        <v>81</v>
      </c>
      <c r="C158" s="13">
        <v>2060</v>
      </c>
      <c r="D158">
        <v>0.65354798088101373</v>
      </c>
      <c r="E158">
        <v>0.65354798088101373</v>
      </c>
      <c r="F158">
        <v>0.65354798088101373</v>
      </c>
      <c r="G158">
        <v>0.65354798088101373</v>
      </c>
    </row>
    <row r="159" spans="1:7">
      <c r="A159" t="s">
        <v>78</v>
      </c>
      <c r="B159" t="s">
        <v>81</v>
      </c>
      <c r="C159" s="13">
        <v>2060</v>
      </c>
      <c r="D159">
        <v>0.32026281942056922</v>
      </c>
      <c r="E159">
        <v>0.32026281942056922</v>
      </c>
      <c r="F159">
        <v>0.32026281942056922</v>
      </c>
      <c r="G159">
        <v>0.32026281942056922</v>
      </c>
    </row>
    <row r="160" spans="1:7">
      <c r="A160" t="s">
        <v>79</v>
      </c>
      <c r="B160" t="s">
        <v>81</v>
      </c>
      <c r="C160" s="13">
        <v>2060</v>
      </c>
      <c r="D160">
        <v>0</v>
      </c>
      <c r="E160">
        <v>0</v>
      </c>
      <c r="F160">
        <v>0</v>
      </c>
      <c r="G160">
        <v>0</v>
      </c>
    </row>
    <row r="161" spans="1:7">
      <c r="A161" t="s">
        <v>80</v>
      </c>
      <c r="B161" t="s">
        <v>81</v>
      </c>
      <c r="C161" s="13">
        <v>2060</v>
      </c>
      <c r="D161">
        <v>2.6189199698416977E-2</v>
      </c>
      <c r="E161">
        <v>2.6189199698416977E-2</v>
      </c>
      <c r="F161">
        <v>2.6189199698416977E-2</v>
      </c>
      <c r="G161">
        <v>2.6189199698416977E-2</v>
      </c>
    </row>
    <row r="162" spans="1:7">
      <c r="A162" t="s">
        <v>76</v>
      </c>
      <c r="B162" t="s">
        <v>82</v>
      </c>
      <c r="C162" s="13">
        <v>2060</v>
      </c>
      <c r="D162">
        <v>0.74576936211570988</v>
      </c>
      <c r="E162">
        <v>0.74576936211570988</v>
      </c>
      <c r="F162">
        <v>0.74576936211570988</v>
      </c>
      <c r="G162">
        <v>0.74576936211570988</v>
      </c>
    </row>
    <row r="163" spans="1:7">
      <c r="A163" t="s">
        <v>78</v>
      </c>
      <c r="B163" t="s">
        <v>82</v>
      </c>
      <c r="C163" s="13">
        <v>2060</v>
      </c>
      <c r="D163">
        <v>0.1978069311091934</v>
      </c>
      <c r="E163">
        <v>0.1978069311091934</v>
      </c>
      <c r="F163">
        <v>0.1978069311091934</v>
      </c>
      <c r="G163">
        <v>0.1978069311091934</v>
      </c>
    </row>
    <row r="164" spans="1:7">
      <c r="A164" t="s">
        <v>79</v>
      </c>
      <c r="B164" t="s">
        <v>82</v>
      </c>
      <c r="C164" s="13">
        <v>2060</v>
      </c>
      <c r="D164">
        <v>0</v>
      </c>
      <c r="E164">
        <v>0</v>
      </c>
      <c r="F164">
        <v>0</v>
      </c>
      <c r="G164">
        <v>0</v>
      </c>
    </row>
    <row r="165" spans="1:7">
      <c r="A165" t="s">
        <v>80</v>
      </c>
      <c r="B165" t="s">
        <v>82</v>
      </c>
      <c r="C165" s="13">
        <v>2060</v>
      </c>
      <c r="D165">
        <v>5.642370677509663E-2</v>
      </c>
      <c r="E165">
        <v>5.642370677509663E-2</v>
      </c>
      <c r="F165">
        <v>5.642370677509663E-2</v>
      </c>
      <c r="G165">
        <v>5.642370677509663E-2</v>
      </c>
    </row>
    <row r="166" spans="1:7">
      <c r="A166" t="s">
        <v>76</v>
      </c>
      <c r="B166" t="s">
        <v>83</v>
      </c>
      <c r="C166" s="13">
        <v>2060</v>
      </c>
      <c r="D166">
        <v>0.34463537678106521</v>
      </c>
      <c r="E166">
        <v>0.34463537678106521</v>
      </c>
      <c r="F166">
        <v>0.34463537678106521</v>
      </c>
      <c r="G166">
        <v>0.34463537678106521</v>
      </c>
    </row>
    <row r="167" spans="1:7">
      <c r="A167" t="s">
        <v>78</v>
      </c>
      <c r="B167" t="s">
        <v>83</v>
      </c>
      <c r="C167" s="13">
        <v>2060</v>
      </c>
      <c r="D167">
        <v>0.28208230298380865</v>
      </c>
      <c r="E167">
        <v>0.28208230298380865</v>
      </c>
      <c r="F167">
        <v>0.28208230298380865</v>
      </c>
      <c r="G167">
        <v>0.28208230298380865</v>
      </c>
    </row>
    <row r="168" spans="1:7">
      <c r="A168" t="s">
        <v>79</v>
      </c>
      <c r="B168" t="s">
        <v>83</v>
      </c>
      <c r="C168" s="13">
        <v>2060</v>
      </c>
      <c r="D168">
        <v>0</v>
      </c>
      <c r="E168">
        <v>0</v>
      </c>
      <c r="F168">
        <v>0</v>
      </c>
      <c r="G168">
        <v>0</v>
      </c>
    </row>
    <row r="169" spans="1:7">
      <c r="A169" t="s">
        <v>80</v>
      </c>
      <c r="B169" t="s">
        <v>83</v>
      </c>
      <c r="C169" s="13">
        <v>2060</v>
      </c>
      <c r="D169">
        <v>0.37328232023512614</v>
      </c>
      <c r="E169">
        <v>0.37328232023512614</v>
      </c>
      <c r="F169">
        <v>0.37328232023512614</v>
      </c>
      <c r="G169">
        <v>0.37328232023512614</v>
      </c>
    </row>
    <row r="170" spans="1:7">
      <c r="A170" t="s">
        <v>76</v>
      </c>
      <c r="B170" t="s">
        <v>84</v>
      </c>
      <c r="C170" s="13">
        <v>2060</v>
      </c>
      <c r="D170">
        <v>0.4679040272474681</v>
      </c>
      <c r="E170">
        <v>0.4679040272474681</v>
      </c>
      <c r="F170">
        <v>0.4679040272474681</v>
      </c>
      <c r="G170">
        <v>0.4679040272474681</v>
      </c>
    </row>
    <row r="171" spans="1:7">
      <c r="A171" t="s">
        <v>78</v>
      </c>
      <c r="B171" t="s">
        <v>84</v>
      </c>
      <c r="C171" s="13">
        <v>2060</v>
      </c>
      <c r="D171">
        <v>0.25698149689584532</v>
      </c>
      <c r="E171">
        <v>0.25698149689584532</v>
      </c>
      <c r="F171">
        <v>0.25698149689584532</v>
      </c>
      <c r="G171">
        <v>0.25698149689584532</v>
      </c>
    </row>
    <row r="172" spans="1:7">
      <c r="A172" t="s">
        <v>79</v>
      </c>
      <c r="B172" t="s">
        <v>84</v>
      </c>
      <c r="C172" s="13">
        <v>2060</v>
      </c>
      <c r="D172">
        <v>0</v>
      </c>
      <c r="E172">
        <v>0</v>
      </c>
      <c r="F172">
        <v>0</v>
      </c>
      <c r="G172">
        <v>0</v>
      </c>
    </row>
    <row r="173" spans="1:7">
      <c r="A173" t="s">
        <v>80</v>
      </c>
      <c r="B173" t="s">
        <v>84</v>
      </c>
      <c r="C173" s="13">
        <v>2060</v>
      </c>
      <c r="D173">
        <v>0.27511447585668652</v>
      </c>
      <c r="E173">
        <v>0.27511447585668652</v>
      </c>
      <c r="F173">
        <v>0.27511447585668652</v>
      </c>
      <c r="G173">
        <v>0.27511447585668652</v>
      </c>
    </row>
    <row r="174" spans="1:7">
      <c r="A174" t="s">
        <v>76</v>
      </c>
      <c r="B174" t="s">
        <v>85</v>
      </c>
      <c r="C174" s="13">
        <v>2060</v>
      </c>
      <c r="D174">
        <v>0.99065161174714322</v>
      </c>
      <c r="E174">
        <v>0.99065161174714322</v>
      </c>
      <c r="F174">
        <v>0.99065161174714322</v>
      </c>
      <c r="G174">
        <v>0.99065161174714322</v>
      </c>
    </row>
    <row r="175" spans="1:7">
      <c r="A175" t="s">
        <v>78</v>
      </c>
      <c r="B175" t="s">
        <v>85</v>
      </c>
      <c r="C175" s="13">
        <v>2060</v>
      </c>
      <c r="D175">
        <v>5.1507685665801457E-3</v>
      </c>
      <c r="E175">
        <v>5.1507685665801457E-3</v>
      </c>
      <c r="F175">
        <v>5.1507685665801457E-3</v>
      </c>
      <c r="G175">
        <v>5.1507685665801457E-3</v>
      </c>
    </row>
    <row r="176" spans="1:7">
      <c r="A176" t="s">
        <v>79</v>
      </c>
      <c r="B176" t="s">
        <v>85</v>
      </c>
      <c r="C176" s="13">
        <v>2060</v>
      </c>
      <c r="D176">
        <v>0</v>
      </c>
      <c r="E176">
        <v>0</v>
      </c>
      <c r="F176">
        <v>0</v>
      </c>
      <c r="G176">
        <v>0</v>
      </c>
    </row>
    <row r="177" spans="1:7">
      <c r="A177" t="s">
        <v>80</v>
      </c>
      <c r="B177" t="s">
        <v>85</v>
      </c>
      <c r="C177" s="13">
        <v>2060</v>
      </c>
      <c r="D177">
        <v>4.1976196862766411E-3</v>
      </c>
      <c r="E177">
        <v>4.1976196862766411E-3</v>
      </c>
      <c r="F177">
        <v>4.1976196862766411E-3</v>
      </c>
      <c r="G177">
        <v>4.1976196862766411E-3</v>
      </c>
    </row>
    <row r="178" spans="1:7">
      <c r="A178" t="s">
        <v>76</v>
      </c>
      <c r="B178" t="s">
        <v>86</v>
      </c>
      <c r="C178" s="13">
        <v>2060</v>
      </c>
      <c r="D178">
        <v>0.35085119728316827</v>
      </c>
      <c r="E178">
        <v>0.35085119728316827</v>
      </c>
      <c r="F178">
        <v>0.35085119728316827</v>
      </c>
      <c r="G178">
        <v>0.35085119728316827</v>
      </c>
    </row>
    <row r="179" spans="1:7">
      <c r="A179" t="s">
        <v>78</v>
      </c>
      <c r="B179" t="s">
        <v>86</v>
      </c>
      <c r="C179" s="13">
        <v>2060</v>
      </c>
      <c r="D179">
        <v>0.64589900852136406</v>
      </c>
      <c r="E179">
        <v>0.64589900852136406</v>
      </c>
      <c r="F179">
        <v>0.64589900852136406</v>
      </c>
      <c r="G179">
        <v>0.64589900852136406</v>
      </c>
    </row>
    <row r="180" spans="1:7">
      <c r="A180" t="s">
        <v>79</v>
      </c>
      <c r="B180" t="s">
        <v>86</v>
      </c>
      <c r="C180" s="13">
        <v>2060</v>
      </c>
      <c r="D180">
        <v>0</v>
      </c>
      <c r="E180">
        <v>0</v>
      </c>
      <c r="F180">
        <v>0</v>
      </c>
      <c r="G180">
        <v>0</v>
      </c>
    </row>
    <row r="181" spans="1:7">
      <c r="A181" t="s">
        <v>80</v>
      </c>
      <c r="B181" t="s">
        <v>86</v>
      </c>
      <c r="C181" s="13">
        <v>2060</v>
      </c>
      <c r="D181">
        <v>3.2497941954676194E-3</v>
      </c>
      <c r="E181">
        <v>3.2497941954676194E-3</v>
      </c>
      <c r="F181">
        <v>3.2497941954676194E-3</v>
      </c>
      <c r="G181">
        <v>3.2497941954676194E-3</v>
      </c>
    </row>
    <row r="182" spans="1:7">
      <c r="A182" t="s">
        <v>76</v>
      </c>
      <c r="B182" t="s">
        <v>87</v>
      </c>
      <c r="C182" s="13">
        <v>2060</v>
      </c>
      <c r="D182">
        <v>0.24022756999744552</v>
      </c>
      <c r="E182">
        <v>0.24022756999744552</v>
      </c>
      <c r="F182">
        <v>0.24022756999744552</v>
      </c>
      <c r="G182">
        <v>0.24022756999744552</v>
      </c>
    </row>
    <row r="183" spans="1:7">
      <c r="A183" t="s">
        <v>78</v>
      </c>
      <c r="B183" t="s">
        <v>87</v>
      </c>
      <c r="C183" s="13">
        <v>2060</v>
      </c>
      <c r="D183">
        <v>4.9390034525753572E-2</v>
      </c>
      <c r="E183">
        <v>4.9390034525753572E-2</v>
      </c>
      <c r="F183">
        <v>4.9390034525753572E-2</v>
      </c>
      <c r="G183">
        <v>4.9390034525753572E-2</v>
      </c>
    </row>
    <row r="184" spans="1:7">
      <c r="A184" t="s">
        <v>79</v>
      </c>
      <c r="B184" t="s">
        <v>87</v>
      </c>
      <c r="C184" s="13">
        <v>2060</v>
      </c>
      <c r="D184">
        <v>0</v>
      </c>
      <c r="E184">
        <v>0</v>
      </c>
      <c r="F184">
        <v>0</v>
      </c>
      <c r="G184">
        <v>0</v>
      </c>
    </row>
    <row r="185" spans="1:7">
      <c r="A185" t="s">
        <v>80</v>
      </c>
      <c r="B185" t="s">
        <v>87</v>
      </c>
      <c r="C185" s="13">
        <v>2060</v>
      </c>
      <c r="D185">
        <v>0.71038239547680093</v>
      </c>
      <c r="E185">
        <v>0.71038239547680093</v>
      </c>
      <c r="F185">
        <v>0.71038239547680093</v>
      </c>
      <c r="G185">
        <v>0.71038239547680093</v>
      </c>
    </row>
    <row r="186" spans="1:7">
      <c r="A186" t="s">
        <v>76</v>
      </c>
      <c r="B186" t="s">
        <v>88</v>
      </c>
      <c r="C186" s="13">
        <v>2060</v>
      </c>
      <c r="D186">
        <v>0.58592645777619301</v>
      </c>
      <c r="E186">
        <v>0.58592645777619301</v>
      </c>
      <c r="F186">
        <v>0.58592645777619301</v>
      </c>
      <c r="G186">
        <v>0.58592645777619301</v>
      </c>
    </row>
    <row r="187" spans="1:7">
      <c r="A187" t="s">
        <v>78</v>
      </c>
      <c r="B187" t="s">
        <v>88</v>
      </c>
      <c r="C187" s="13">
        <v>2060</v>
      </c>
      <c r="D187">
        <v>0.28855184304875148</v>
      </c>
      <c r="E187">
        <v>0.28855184304875148</v>
      </c>
      <c r="F187">
        <v>0.28855184304875148</v>
      </c>
      <c r="G187">
        <v>0.28855184304875148</v>
      </c>
    </row>
    <row r="188" spans="1:7">
      <c r="A188" t="s">
        <v>79</v>
      </c>
      <c r="B188" t="s">
        <v>88</v>
      </c>
      <c r="C188" s="13">
        <v>2060</v>
      </c>
      <c r="D188">
        <v>0</v>
      </c>
      <c r="E188">
        <v>0</v>
      </c>
      <c r="F188">
        <v>0</v>
      </c>
      <c r="G188">
        <v>0</v>
      </c>
    </row>
    <row r="189" spans="1:7">
      <c r="A189" t="s">
        <v>80</v>
      </c>
      <c r="B189" t="s">
        <v>88</v>
      </c>
      <c r="C189" s="13">
        <v>2060</v>
      </c>
      <c r="D189">
        <v>0.1255216991750556</v>
      </c>
      <c r="E189">
        <v>0.1255216991750556</v>
      </c>
      <c r="F189">
        <v>0.1255216991750556</v>
      </c>
      <c r="G189">
        <v>0.1255216991750556</v>
      </c>
    </row>
    <row r="190" spans="1:7">
      <c r="A190" t="s">
        <v>76</v>
      </c>
      <c r="B190" t="s">
        <v>89</v>
      </c>
      <c r="C190" s="13">
        <v>2060</v>
      </c>
      <c r="D190">
        <v>0.9305271749798415</v>
      </c>
      <c r="E190">
        <v>0.9305271749798415</v>
      </c>
      <c r="F190">
        <v>0.9305271749798415</v>
      </c>
      <c r="G190">
        <v>0.9305271749798415</v>
      </c>
    </row>
    <row r="191" spans="1:7">
      <c r="A191" t="s">
        <v>78</v>
      </c>
      <c r="B191" t="s">
        <v>89</v>
      </c>
      <c r="C191" s="13">
        <v>2060</v>
      </c>
      <c r="D191">
        <v>6.730132011117361E-2</v>
      </c>
      <c r="E191">
        <v>6.730132011117361E-2</v>
      </c>
      <c r="F191">
        <v>6.730132011117361E-2</v>
      </c>
      <c r="G191">
        <v>6.730132011117361E-2</v>
      </c>
    </row>
    <row r="192" spans="1:7">
      <c r="A192" t="s">
        <v>79</v>
      </c>
      <c r="B192" t="s">
        <v>89</v>
      </c>
      <c r="C192" s="13">
        <v>2060</v>
      </c>
      <c r="D192">
        <v>0</v>
      </c>
      <c r="E192">
        <v>0</v>
      </c>
      <c r="F192">
        <v>0</v>
      </c>
      <c r="G192">
        <v>0</v>
      </c>
    </row>
    <row r="193" spans="1:7">
      <c r="A193" t="s">
        <v>80</v>
      </c>
      <c r="B193" t="s">
        <v>89</v>
      </c>
      <c r="C193" s="13">
        <v>2060</v>
      </c>
      <c r="D193">
        <v>2.1715049089850152E-3</v>
      </c>
      <c r="E193">
        <v>2.1715049089850152E-3</v>
      </c>
      <c r="F193">
        <v>2.1715049089850152E-3</v>
      </c>
      <c r="G193">
        <v>2.1715049089850152E-3</v>
      </c>
    </row>
    <row r="194" spans="1:7">
      <c r="A194" t="s">
        <v>76</v>
      </c>
      <c r="B194" t="s">
        <v>90</v>
      </c>
      <c r="C194" s="13">
        <v>2060</v>
      </c>
      <c r="D194">
        <v>0.17556231395502842</v>
      </c>
      <c r="E194">
        <v>0.17556231395502842</v>
      </c>
      <c r="F194">
        <v>0.17556231395502842</v>
      </c>
      <c r="G194">
        <v>0.17556231395502842</v>
      </c>
    </row>
    <row r="195" spans="1:7">
      <c r="A195" t="s">
        <v>78</v>
      </c>
      <c r="B195" t="s">
        <v>90</v>
      </c>
      <c r="C195" s="13">
        <v>2060</v>
      </c>
      <c r="D195">
        <v>0.79425490032867385</v>
      </c>
      <c r="E195">
        <v>0.79425490032867385</v>
      </c>
      <c r="F195">
        <v>0.79425490032867385</v>
      </c>
      <c r="G195">
        <v>0.79425490032867385</v>
      </c>
    </row>
    <row r="196" spans="1:7">
      <c r="A196" t="s">
        <v>79</v>
      </c>
      <c r="B196" t="s">
        <v>90</v>
      </c>
      <c r="C196" s="13">
        <v>2060</v>
      </c>
      <c r="D196">
        <v>0</v>
      </c>
      <c r="E196">
        <v>0</v>
      </c>
      <c r="F196">
        <v>0</v>
      </c>
      <c r="G196">
        <v>0</v>
      </c>
    </row>
    <row r="197" spans="1:7">
      <c r="A197" t="s">
        <v>80</v>
      </c>
      <c r="B197" t="s">
        <v>90</v>
      </c>
      <c r="C197" s="13">
        <v>2060</v>
      </c>
      <c r="D197">
        <v>3.0182785716297657E-2</v>
      </c>
      <c r="E197">
        <v>3.0182785716297657E-2</v>
      </c>
      <c r="F197">
        <v>3.0182785716297657E-2</v>
      </c>
      <c r="G197">
        <v>3.0182785716297657E-2</v>
      </c>
    </row>
    <row r="198" spans="1:7">
      <c r="A198" t="s">
        <v>76</v>
      </c>
      <c r="B198" t="s">
        <v>91</v>
      </c>
      <c r="C198" s="13">
        <v>2060</v>
      </c>
      <c r="D198">
        <v>0.19056614701340863</v>
      </c>
      <c r="E198">
        <v>0.19056614701340863</v>
      </c>
      <c r="F198">
        <v>0.19056614701340863</v>
      </c>
      <c r="G198">
        <v>0.19056614701340863</v>
      </c>
    </row>
    <row r="199" spans="1:7">
      <c r="A199" t="s">
        <v>78</v>
      </c>
      <c r="B199" t="s">
        <v>91</v>
      </c>
      <c r="C199" s="13">
        <v>2060</v>
      </c>
      <c r="D199">
        <v>0.79241344996825236</v>
      </c>
      <c r="E199">
        <v>0.79241344996825236</v>
      </c>
      <c r="F199">
        <v>0.79241344996825236</v>
      </c>
      <c r="G199">
        <v>0.79241344996825236</v>
      </c>
    </row>
    <row r="200" spans="1:7">
      <c r="A200" t="s">
        <v>79</v>
      </c>
      <c r="B200" t="s">
        <v>91</v>
      </c>
      <c r="C200" s="13">
        <v>2060</v>
      </c>
      <c r="D200">
        <v>0</v>
      </c>
      <c r="E200">
        <v>0</v>
      </c>
      <c r="F200">
        <v>0</v>
      </c>
      <c r="G200">
        <v>0</v>
      </c>
    </row>
    <row r="201" spans="1:7">
      <c r="A201" t="s">
        <v>80</v>
      </c>
      <c r="B201" t="s">
        <v>91</v>
      </c>
      <c r="C201" s="13">
        <v>2060</v>
      </c>
      <c r="D201">
        <v>1.7020403018339153E-2</v>
      </c>
      <c r="E201">
        <v>1.7020403018339153E-2</v>
      </c>
      <c r="F201">
        <v>1.7020403018339153E-2</v>
      </c>
      <c r="G201">
        <v>1.7020403018339153E-2</v>
      </c>
    </row>
    <row r="202" spans="1:7">
      <c r="A202" t="s">
        <v>76</v>
      </c>
      <c r="B202" t="s">
        <v>92</v>
      </c>
      <c r="C202" s="13">
        <v>2060</v>
      </c>
      <c r="D202">
        <v>0.86162198601479123</v>
      </c>
      <c r="E202">
        <v>0.86162198601479123</v>
      </c>
      <c r="F202">
        <v>0.86162198601479123</v>
      </c>
      <c r="G202">
        <v>0.86162198601479123</v>
      </c>
    </row>
    <row r="203" spans="1:7">
      <c r="A203" t="s">
        <v>78</v>
      </c>
      <c r="B203" t="s">
        <v>92</v>
      </c>
      <c r="C203" s="13">
        <v>2060</v>
      </c>
      <c r="D203">
        <v>0.11555187862199071</v>
      </c>
      <c r="E203">
        <v>0.11555187862199071</v>
      </c>
      <c r="F203">
        <v>0.11555187862199071</v>
      </c>
      <c r="G203">
        <v>0.11555187862199071</v>
      </c>
    </row>
    <row r="204" spans="1:7">
      <c r="A204" t="s">
        <v>79</v>
      </c>
      <c r="B204" t="s">
        <v>92</v>
      </c>
      <c r="C204" s="13">
        <v>2060</v>
      </c>
      <c r="D204">
        <v>0</v>
      </c>
      <c r="E204">
        <v>0</v>
      </c>
      <c r="F204">
        <v>0</v>
      </c>
      <c r="G204">
        <v>0</v>
      </c>
    </row>
    <row r="205" spans="1:7">
      <c r="A205" t="s">
        <v>80</v>
      </c>
      <c r="B205" t="s">
        <v>92</v>
      </c>
      <c r="C205" s="13">
        <v>2060</v>
      </c>
      <c r="D205">
        <v>2.2826135363218099E-2</v>
      </c>
      <c r="E205">
        <v>2.2826135363218099E-2</v>
      </c>
      <c r="F205">
        <v>2.2826135363218099E-2</v>
      </c>
      <c r="G205">
        <v>2.2826135363218099E-2</v>
      </c>
    </row>
    <row r="206" spans="1:7">
      <c r="A206" t="s">
        <v>76</v>
      </c>
      <c r="B206" t="s">
        <v>93</v>
      </c>
      <c r="C206" s="13">
        <v>2060</v>
      </c>
      <c r="D206">
        <v>0.67013155582163841</v>
      </c>
      <c r="E206">
        <v>0.67013155582163841</v>
      </c>
      <c r="F206">
        <v>0.67013155582163841</v>
      </c>
      <c r="G206">
        <v>0.67013155582163841</v>
      </c>
    </row>
    <row r="207" spans="1:7">
      <c r="A207" t="s">
        <v>78</v>
      </c>
      <c r="B207" t="s">
        <v>93</v>
      </c>
      <c r="C207" s="13">
        <v>2060</v>
      </c>
      <c r="D207">
        <v>0.32134274753740394</v>
      </c>
      <c r="E207">
        <v>0.32134274753740394</v>
      </c>
      <c r="F207">
        <v>0.32134274753740394</v>
      </c>
      <c r="G207">
        <v>0.32134274753740394</v>
      </c>
    </row>
    <row r="208" spans="1:7">
      <c r="A208" t="s">
        <v>79</v>
      </c>
      <c r="B208" t="s">
        <v>93</v>
      </c>
      <c r="C208" s="13">
        <v>2060</v>
      </c>
      <c r="D208">
        <v>8.5256966409574964E-3</v>
      </c>
      <c r="E208">
        <v>8.5256966409574964E-3</v>
      </c>
      <c r="F208">
        <v>8.5256966409574964E-3</v>
      </c>
      <c r="G208">
        <v>8.5256966409574964E-3</v>
      </c>
    </row>
    <row r="209" spans="1:7">
      <c r="A209" t="s">
        <v>80</v>
      </c>
      <c r="B209" t="s">
        <v>93</v>
      </c>
      <c r="C209" s="13">
        <v>2060</v>
      </c>
      <c r="D209">
        <v>0</v>
      </c>
      <c r="E209">
        <v>0</v>
      </c>
      <c r="F209">
        <v>0</v>
      </c>
      <c r="G209">
        <v>0</v>
      </c>
    </row>
    <row r="210" spans="1:7">
      <c r="A210" t="s">
        <v>76</v>
      </c>
      <c r="B210" t="s">
        <v>94</v>
      </c>
      <c r="C210" s="13">
        <v>2060</v>
      </c>
      <c r="D210">
        <v>0.63608684362040324</v>
      </c>
      <c r="E210">
        <v>0.63608684362040324</v>
      </c>
      <c r="F210">
        <v>0.63608684362040324</v>
      </c>
      <c r="G210">
        <v>0.63608684362040324</v>
      </c>
    </row>
    <row r="211" spans="1:7">
      <c r="A211" t="s">
        <v>78</v>
      </c>
      <c r="B211" t="s">
        <v>94</v>
      </c>
      <c r="C211" s="13">
        <v>2060</v>
      </c>
      <c r="D211">
        <v>0.3546267347185158</v>
      </c>
      <c r="E211">
        <v>0.3546267347185158</v>
      </c>
      <c r="F211">
        <v>0.3546267347185158</v>
      </c>
      <c r="G211">
        <v>0.3546267347185158</v>
      </c>
    </row>
    <row r="212" spans="1:7">
      <c r="A212" t="s">
        <v>79</v>
      </c>
      <c r="B212" t="s">
        <v>94</v>
      </c>
      <c r="C212" s="13">
        <v>2060</v>
      </c>
      <c r="D212">
        <v>9.286421661081035E-3</v>
      </c>
      <c r="E212">
        <v>9.286421661081035E-3</v>
      </c>
      <c r="F212">
        <v>9.286421661081035E-3</v>
      </c>
      <c r="G212">
        <v>9.286421661081035E-3</v>
      </c>
    </row>
    <row r="213" spans="1:7">
      <c r="A213" t="s">
        <v>80</v>
      </c>
      <c r="B213" t="s">
        <v>94</v>
      </c>
      <c r="C213" s="13">
        <v>2060</v>
      </c>
      <c r="D213">
        <v>0</v>
      </c>
      <c r="E213">
        <v>0</v>
      </c>
      <c r="F213">
        <v>0</v>
      </c>
      <c r="G213">
        <v>0</v>
      </c>
    </row>
    <row r="214" spans="1:7">
      <c r="A214" t="s">
        <v>76</v>
      </c>
      <c r="B214" t="s">
        <v>95</v>
      </c>
      <c r="C214" s="13">
        <v>2060</v>
      </c>
      <c r="D214">
        <v>0.38798439541544233</v>
      </c>
      <c r="E214">
        <v>0.38798439541544233</v>
      </c>
      <c r="F214">
        <v>0.38798439541544233</v>
      </c>
      <c r="G214">
        <v>0.38798439541544233</v>
      </c>
    </row>
    <row r="215" spans="1:7">
      <c r="A215" t="s">
        <v>78</v>
      </c>
      <c r="B215" t="s">
        <v>95</v>
      </c>
      <c r="C215" s="13">
        <v>2060</v>
      </c>
      <c r="D215">
        <v>0.61201560458455762</v>
      </c>
      <c r="E215">
        <v>0.61201560458455762</v>
      </c>
      <c r="F215">
        <v>0.61201560458455762</v>
      </c>
      <c r="G215">
        <v>0.61201560458455762</v>
      </c>
    </row>
    <row r="216" spans="1:7">
      <c r="A216" t="s">
        <v>79</v>
      </c>
      <c r="B216" t="s">
        <v>95</v>
      </c>
      <c r="C216" s="13">
        <v>2060</v>
      </c>
      <c r="D216">
        <v>0</v>
      </c>
      <c r="E216">
        <v>0</v>
      </c>
      <c r="F216">
        <v>0</v>
      </c>
      <c r="G216">
        <v>0</v>
      </c>
    </row>
    <row r="217" spans="1:7">
      <c r="A217" t="s">
        <v>80</v>
      </c>
      <c r="B217" t="s">
        <v>95</v>
      </c>
      <c r="C217" s="13">
        <v>2060</v>
      </c>
      <c r="D217">
        <v>0</v>
      </c>
      <c r="E217">
        <v>0</v>
      </c>
      <c r="F217">
        <v>0</v>
      </c>
      <c r="G217">
        <v>0</v>
      </c>
    </row>
    <row r="218" spans="1:7">
      <c r="A218" t="s">
        <v>76</v>
      </c>
      <c r="B218" t="s">
        <v>96</v>
      </c>
      <c r="C218" s="13">
        <v>2060</v>
      </c>
      <c r="D218">
        <v>0.56257105782518702</v>
      </c>
      <c r="E218">
        <v>0.56257105782518702</v>
      </c>
      <c r="F218">
        <v>0.56257105782518702</v>
      </c>
      <c r="G218">
        <v>0.56257105782518702</v>
      </c>
    </row>
    <row r="219" spans="1:7">
      <c r="A219" t="s">
        <v>78</v>
      </c>
      <c r="B219" t="s">
        <v>96</v>
      </c>
      <c r="C219" s="13">
        <v>2060</v>
      </c>
      <c r="D219">
        <v>0.36137023016158398</v>
      </c>
      <c r="E219">
        <v>0.36137023016158398</v>
      </c>
      <c r="F219">
        <v>0.36137023016158398</v>
      </c>
      <c r="G219">
        <v>0.36137023016158398</v>
      </c>
    </row>
    <row r="220" spans="1:7">
      <c r="A220" t="s">
        <v>79</v>
      </c>
      <c r="B220" t="s">
        <v>96</v>
      </c>
      <c r="C220" s="13">
        <v>2060</v>
      </c>
      <c r="D220">
        <v>0</v>
      </c>
      <c r="E220">
        <v>0</v>
      </c>
      <c r="F220">
        <v>0</v>
      </c>
      <c r="G220">
        <v>0</v>
      </c>
    </row>
    <row r="221" spans="1:7">
      <c r="A221" t="s">
        <v>80</v>
      </c>
      <c r="B221" t="s">
        <v>96</v>
      </c>
      <c r="C221" s="13">
        <v>2060</v>
      </c>
      <c r="D221">
        <v>7.6058712013229002E-2</v>
      </c>
      <c r="E221">
        <v>7.6058712013229002E-2</v>
      </c>
      <c r="F221">
        <v>7.6058712013229002E-2</v>
      </c>
      <c r="G221">
        <v>7.6058712013229002E-2</v>
      </c>
    </row>
    <row r="222" spans="1:7">
      <c r="A222" t="s">
        <v>76</v>
      </c>
      <c r="B222" t="s">
        <v>97</v>
      </c>
      <c r="C222" s="13">
        <v>2060</v>
      </c>
      <c r="D222">
        <v>0.82484221485566012</v>
      </c>
      <c r="E222">
        <v>0.82484221485566012</v>
      </c>
      <c r="F222">
        <v>0.82484221485566012</v>
      </c>
      <c r="G222">
        <v>0.82484221485566012</v>
      </c>
    </row>
    <row r="223" spans="1:7">
      <c r="A223" t="s">
        <v>78</v>
      </c>
      <c r="B223" t="s">
        <v>97</v>
      </c>
      <c r="C223" s="13">
        <v>2060</v>
      </c>
      <c r="D223">
        <v>0.16266510507644524</v>
      </c>
      <c r="E223">
        <v>0.16266510507644524</v>
      </c>
      <c r="F223">
        <v>0.16266510507644524</v>
      </c>
      <c r="G223">
        <v>0.16266510507644524</v>
      </c>
    </row>
    <row r="224" spans="1:7">
      <c r="A224" t="s">
        <v>79</v>
      </c>
      <c r="B224" t="s">
        <v>97</v>
      </c>
      <c r="C224" s="13">
        <v>2060</v>
      </c>
      <c r="D224">
        <v>0</v>
      </c>
      <c r="E224">
        <v>0</v>
      </c>
      <c r="F224">
        <v>0</v>
      </c>
      <c r="G224">
        <v>0</v>
      </c>
    </row>
    <row r="225" spans="1:7">
      <c r="A225" t="s">
        <v>80</v>
      </c>
      <c r="B225" t="s">
        <v>97</v>
      </c>
      <c r="C225" s="13">
        <v>2060</v>
      </c>
      <c r="D225">
        <v>1.2492680067894694E-2</v>
      </c>
      <c r="E225">
        <v>1.2492680067894694E-2</v>
      </c>
      <c r="F225">
        <v>1.2492680067894694E-2</v>
      </c>
      <c r="G225">
        <v>1.2492680067894694E-2</v>
      </c>
    </row>
    <row r="226" spans="1:7">
      <c r="A226" t="s">
        <v>76</v>
      </c>
      <c r="B226" t="s">
        <v>98</v>
      </c>
      <c r="C226" s="13">
        <v>2060</v>
      </c>
      <c r="D226">
        <v>0.41615635941570894</v>
      </c>
      <c r="E226">
        <v>0.41615635941570894</v>
      </c>
      <c r="F226">
        <v>0.41615635941570894</v>
      </c>
      <c r="G226">
        <v>0.41615635941570894</v>
      </c>
    </row>
    <row r="227" spans="1:7">
      <c r="A227" t="s">
        <v>78</v>
      </c>
      <c r="B227" t="s">
        <v>98</v>
      </c>
      <c r="C227" s="13">
        <v>2060</v>
      </c>
      <c r="D227">
        <v>0.53754670085115963</v>
      </c>
      <c r="E227">
        <v>0.53754670085115963</v>
      </c>
      <c r="F227">
        <v>0.53754670085115963</v>
      </c>
      <c r="G227">
        <v>0.53754670085115963</v>
      </c>
    </row>
    <row r="228" spans="1:7">
      <c r="A228" t="s">
        <v>79</v>
      </c>
      <c r="B228" t="s">
        <v>98</v>
      </c>
      <c r="C228" s="13">
        <v>2060</v>
      </c>
      <c r="D228">
        <v>4.6296939733131551E-2</v>
      </c>
      <c r="E228">
        <v>4.6296939733131551E-2</v>
      </c>
      <c r="F228">
        <v>4.6296939733131551E-2</v>
      </c>
      <c r="G228">
        <v>4.6296939733131551E-2</v>
      </c>
    </row>
    <row r="229" spans="1:7">
      <c r="A229" t="s">
        <v>80</v>
      </c>
      <c r="B229" t="s">
        <v>98</v>
      </c>
      <c r="C229" s="13">
        <v>2060</v>
      </c>
      <c r="D229">
        <v>0</v>
      </c>
      <c r="E229">
        <v>0</v>
      </c>
      <c r="F229">
        <v>0</v>
      </c>
      <c r="G229">
        <v>0</v>
      </c>
    </row>
    <row r="230" spans="1:7">
      <c r="A230" t="s">
        <v>76</v>
      </c>
      <c r="B230" t="s">
        <v>77</v>
      </c>
      <c r="C230" s="13">
        <v>2025</v>
      </c>
      <c r="D230">
        <v>0.77473667727355167</v>
      </c>
      <c r="E230">
        <v>0.77473667727355167</v>
      </c>
      <c r="F230">
        <v>0.77473667727355167</v>
      </c>
      <c r="G230">
        <v>0.77473667727355167</v>
      </c>
    </row>
    <row r="231" spans="1:7">
      <c r="A231" t="s">
        <v>78</v>
      </c>
      <c r="B231" t="s">
        <v>77</v>
      </c>
      <c r="C231" s="13">
        <v>2025</v>
      </c>
      <c r="D231">
        <v>5.0089660970666576E-2</v>
      </c>
      <c r="E231">
        <v>5.0089660970666576E-2</v>
      </c>
      <c r="F231">
        <v>5.0089660970666576E-2</v>
      </c>
      <c r="G231">
        <v>5.0089660970666576E-2</v>
      </c>
    </row>
    <row r="232" spans="1:7">
      <c r="A232" t="s">
        <v>79</v>
      </c>
      <c r="B232" t="s">
        <v>77</v>
      </c>
      <c r="C232" s="13">
        <v>2025</v>
      </c>
      <c r="D232">
        <v>0</v>
      </c>
      <c r="E232">
        <v>0</v>
      </c>
      <c r="F232">
        <v>0</v>
      </c>
      <c r="G232">
        <v>0</v>
      </c>
    </row>
    <row r="233" spans="1:7">
      <c r="A233" t="s">
        <v>80</v>
      </c>
      <c r="B233" t="s">
        <v>77</v>
      </c>
      <c r="C233" s="13">
        <v>2025</v>
      </c>
      <c r="D233">
        <v>0.17517366175578189</v>
      </c>
      <c r="E233">
        <v>0.17517366175578189</v>
      </c>
      <c r="F233">
        <v>0.17517366175578189</v>
      </c>
      <c r="G233">
        <v>0.17517366175578189</v>
      </c>
    </row>
    <row r="234" spans="1:7">
      <c r="A234" t="s">
        <v>76</v>
      </c>
      <c r="B234" t="s">
        <v>81</v>
      </c>
      <c r="C234" s="13">
        <v>2025</v>
      </c>
      <c r="D234">
        <v>0.65354798088101373</v>
      </c>
      <c r="E234">
        <v>0.65354798088101373</v>
      </c>
      <c r="F234">
        <v>0.65354798088101373</v>
      </c>
      <c r="G234">
        <v>0.65354798088101373</v>
      </c>
    </row>
    <row r="235" spans="1:7">
      <c r="A235" t="s">
        <v>78</v>
      </c>
      <c r="B235" t="s">
        <v>81</v>
      </c>
      <c r="C235" s="13">
        <v>2025</v>
      </c>
      <c r="D235">
        <v>0.32026281942056922</v>
      </c>
      <c r="E235">
        <v>0.32026281942056922</v>
      </c>
      <c r="F235">
        <v>0.32026281942056922</v>
      </c>
      <c r="G235">
        <v>0.32026281942056922</v>
      </c>
    </row>
    <row r="236" spans="1:7">
      <c r="A236" t="s">
        <v>79</v>
      </c>
      <c r="B236" t="s">
        <v>81</v>
      </c>
      <c r="C236" s="13">
        <v>2025</v>
      </c>
      <c r="D236">
        <v>0</v>
      </c>
      <c r="E236">
        <v>0</v>
      </c>
      <c r="F236">
        <v>0</v>
      </c>
      <c r="G236">
        <v>0</v>
      </c>
    </row>
    <row r="237" spans="1:7">
      <c r="A237" t="s">
        <v>80</v>
      </c>
      <c r="B237" t="s">
        <v>81</v>
      </c>
      <c r="C237" s="13">
        <v>2025</v>
      </c>
      <c r="D237">
        <v>2.6189199698416977E-2</v>
      </c>
      <c r="E237">
        <v>2.6189199698416977E-2</v>
      </c>
      <c r="F237">
        <v>2.6189199698416977E-2</v>
      </c>
      <c r="G237">
        <v>2.6189199698416977E-2</v>
      </c>
    </row>
    <row r="238" spans="1:7">
      <c r="A238" t="s">
        <v>76</v>
      </c>
      <c r="B238" t="s">
        <v>82</v>
      </c>
      <c r="C238" s="13">
        <v>2025</v>
      </c>
      <c r="D238">
        <v>0.74576936211570988</v>
      </c>
      <c r="E238">
        <v>0.74576936211570988</v>
      </c>
      <c r="F238">
        <v>0.74576936211570988</v>
      </c>
      <c r="G238">
        <v>0.74576936211570988</v>
      </c>
    </row>
    <row r="239" spans="1:7">
      <c r="A239" t="s">
        <v>78</v>
      </c>
      <c r="B239" t="s">
        <v>82</v>
      </c>
      <c r="C239" s="13">
        <v>2025</v>
      </c>
      <c r="D239">
        <v>0.1978069311091934</v>
      </c>
      <c r="E239">
        <v>0.1978069311091934</v>
      </c>
      <c r="F239">
        <v>0.1978069311091934</v>
      </c>
      <c r="G239">
        <v>0.1978069311091934</v>
      </c>
    </row>
    <row r="240" spans="1:7">
      <c r="A240" t="s">
        <v>79</v>
      </c>
      <c r="B240" t="s">
        <v>82</v>
      </c>
      <c r="C240" s="13">
        <v>2025</v>
      </c>
      <c r="D240">
        <v>0</v>
      </c>
      <c r="E240">
        <v>0</v>
      </c>
      <c r="F240">
        <v>0</v>
      </c>
      <c r="G240">
        <v>0</v>
      </c>
    </row>
    <row r="241" spans="1:7">
      <c r="A241" t="s">
        <v>80</v>
      </c>
      <c r="B241" t="s">
        <v>82</v>
      </c>
      <c r="C241" s="13">
        <v>2025</v>
      </c>
      <c r="D241">
        <v>5.642370677509663E-2</v>
      </c>
      <c r="E241">
        <v>5.642370677509663E-2</v>
      </c>
      <c r="F241">
        <v>5.642370677509663E-2</v>
      </c>
      <c r="G241">
        <v>5.642370677509663E-2</v>
      </c>
    </row>
    <row r="242" spans="1:7">
      <c r="A242" t="s">
        <v>76</v>
      </c>
      <c r="B242" t="s">
        <v>83</v>
      </c>
      <c r="C242" s="13">
        <v>2025</v>
      </c>
      <c r="D242">
        <v>0.34463537678106521</v>
      </c>
      <c r="E242">
        <v>0.34463537678106521</v>
      </c>
      <c r="F242">
        <v>0.34463537678106521</v>
      </c>
      <c r="G242">
        <v>0.34463537678106521</v>
      </c>
    </row>
    <row r="243" spans="1:7">
      <c r="A243" t="s">
        <v>78</v>
      </c>
      <c r="B243" t="s">
        <v>83</v>
      </c>
      <c r="C243" s="13">
        <v>2025</v>
      </c>
      <c r="D243">
        <v>0.28208230298380865</v>
      </c>
      <c r="E243">
        <v>0.28208230298380865</v>
      </c>
      <c r="F243">
        <v>0.28208230298380865</v>
      </c>
      <c r="G243">
        <v>0.28208230298380865</v>
      </c>
    </row>
    <row r="244" spans="1:7">
      <c r="A244" t="s">
        <v>79</v>
      </c>
      <c r="B244" t="s">
        <v>83</v>
      </c>
      <c r="C244" s="13">
        <v>2025</v>
      </c>
      <c r="D244">
        <v>0</v>
      </c>
      <c r="E244">
        <v>0</v>
      </c>
      <c r="F244">
        <v>0</v>
      </c>
      <c r="G244">
        <v>0</v>
      </c>
    </row>
    <row r="245" spans="1:7">
      <c r="A245" t="s">
        <v>80</v>
      </c>
      <c r="B245" t="s">
        <v>83</v>
      </c>
      <c r="C245" s="13">
        <v>2025</v>
      </c>
      <c r="D245">
        <v>0.37328232023512614</v>
      </c>
      <c r="E245">
        <v>0.37328232023512614</v>
      </c>
      <c r="F245">
        <v>0.37328232023512614</v>
      </c>
      <c r="G245">
        <v>0.37328232023512614</v>
      </c>
    </row>
    <row r="246" spans="1:7">
      <c r="A246" t="s">
        <v>76</v>
      </c>
      <c r="B246" t="s">
        <v>84</v>
      </c>
      <c r="C246" s="13">
        <v>2025</v>
      </c>
      <c r="D246">
        <v>0.4679040272474681</v>
      </c>
      <c r="E246">
        <v>0.4679040272474681</v>
      </c>
      <c r="F246">
        <v>0.4679040272474681</v>
      </c>
      <c r="G246">
        <v>0.4679040272474681</v>
      </c>
    </row>
    <row r="247" spans="1:7">
      <c r="A247" t="s">
        <v>78</v>
      </c>
      <c r="B247" t="s">
        <v>84</v>
      </c>
      <c r="C247" s="13">
        <v>2025</v>
      </c>
      <c r="D247">
        <v>0.25698149689584532</v>
      </c>
      <c r="E247">
        <v>0.25698149689584532</v>
      </c>
      <c r="F247">
        <v>0.25698149689584532</v>
      </c>
      <c r="G247">
        <v>0.25698149689584532</v>
      </c>
    </row>
    <row r="248" spans="1:7">
      <c r="A248" t="s">
        <v>79</v>
      </c>
      <c r="B248" t="s">
        <v>84</v>
      </c>
      <c r="C248" s="13">
        <v>2025</v>
      </c>
      <c r="D248">
        <v>0</v>
      </c>
      <c r="E248">
        <v>0</v>
      </c>
      <c r="F248">
        <v>0</v>
      </c>
      <c r="G248">
        <v>0</v>
      </c>
    </row>
    <row r="249" spans="1:7">
      <c r="A249" t="s">
        <v>80</v>
      </c>
      <c r="B249" t="s">
        <v>84</v>
      </c>
      <c r="C249" s="13">
        <v>2025</v>
      </c>
      <c r="D249">
        <v>0.27511447585668652</v>
      </c>
      <c r="E249">
        <v>0.27511447585668652</v>
      </c>
      <c r="F249">
        <v>0.27511447585668652</v>
      </c>
      <c r="G249">
        <v>0.27511447585668652</v>
      </c>
    </row>
    <row r="250" spans="1:7">
      <c r="A250" t="s">
        <v>76</v>
      </c>
      <c r="B250" t="s">
        <v>85</v>
      </c>
      <c r="C250" s="13">
        <v>2025</v>
      </c>
      <c r="D250">
        <v>0.99065161174714322</v>
      </c>
      <c r="E250">
        <v>0.99065161174714322</v>
      </c>
      <c r="F250">
        <v>0.99065161174714322</v>
      </c>
      <c r="G250">
        <v>0.99065161174714322</v>
      </c>
    </row>
    <row r="251" spans="1:7">
      <c r="A251" t="s">
        <v>78</v>
      </c>
      <c r="B251" t="s">
        <v>85</v>
      </c>
      <c r="C251" s="13">
        <v>2025</v>
      </c>
      <c r="D251">
        <v>5.1507685665801457E-3</v>
      </c>
      <c r="E251">
        <v>5.1507685665801457E-3</v>
      </c>
      <c r="F251">
        <v>5.1507685665801457E-3</v>
      </c>
      <c r="G251">
        <v>5.1507685665801457E-3</v>
      </c>
    </row>
    <row r="252" spans="1:7">
      <c r="A252" t="s">
        <v>79</v>
      </c>
      <c r="B252" t="s">
        <v>85</v>
      </c>
      <c r="C252" s="13">
        <v>2025</v>
      </c>
      <c r="D252">
        <v>0</v>
      </c>
      <c r="E252">
        <v>0</v>
      </c>
      <c r="F252">
        <v>0</v>
      </c>
      <c r="G252">
        <v>0</v>
      </c>
    </row>
    <row r="253" spans="1:7">
      <c r="A253" t="s">
        <v>80</v>
      </c>
      <c r="B253" t="s">
        <v>85</v>
      </c>
      <c r="C253" s="13">
        <v>2025</v>
      </c>
      <c r="D253">
        <v>4.1976196862766411E-3</v>
      </c>
      <c r="E253">
        <v>4.1976196862766411E-3</v>
      </c>
      <c r="F253">
        <v>4.1976196862766411E-3</v>
      </c>
      <c r="G253">
        <v>4.1976196862766411E-3</v>
      </c>
    </row>
    <row r="254" spans="1:7">
      <c r="A254" t="s">
        <v>76</v>
      </c>
      <c r="B254" t="s">
        <v>86</v>
      </c>
      <c r="C254" s="13">
        <v>2025</v>
      </c>
      <c r="D254">
        <v>0.35085119728316827</v>
      </c>
      <c r="E254">
        <v>0.35085119728316827</v>
      </c>
      <c r="F254">
        <v>0.35085119728316827</v>
      </c>
      <c r="G254">
        <v>0.35085119728316827</v>
      </c>
    </row>
    <row r="255" spans="1:7">
      <c r="A255" t="s">
        <v>78</v>
      </c>
      <c r="B255" t="s">
        <v>86</v>
      </c>
      <c r="C255" s="13">
        <v>2025</v>
      </c>
      <c r="D255">
        <v>0.64589900852136406</v>
      </c>
      <c r="E255">
        <v>0.64589900852136406</v>
      </c>
      <c r="F255">
        <v>0.64589900852136406</v>
      </c>
      <c r="G255">
        <v>0.64589900852136406</v>
      </c>
    </row>
    <row r="256" spans="1:7">
      <c r="A256" t="s">
        <v>79</v>
      </c>
      <c r="B256" t="s">
        <v>86</v>
      </c>
      <c r="C256" s="13">
        <v>2025</v>
      </c>
      <c r="D256">
        <v>0</v>
      </c>
      <c r="E256">
        <v>0</v>
      </c>
      <c r="F256">
        <v>0</v>
      </c>
      <c r="G256">
        <v>0</v>
      </c>
    </row>
    <row r="257" spans="1:7">
      <c r="A257" t="s">
        <v>80</v>
      </c>
      <c r="B257" t="s">
        <v>86</v>
      </c>
      <c r="C257" s="13">
        <v>2025</v>
      </c>
      <c r="D257">
        <v>3.2497941954676194E-3</v>
      </c>
      <c r="E257">
        <v>3.2497941954676194E-3</v>
      </c>
      <c r="F257">
        <v>3.2497941954676194E-3</v>
      </c>
      <c r="G257">
        <v>3.2497941954676194E-3</v>
      </c>
    </row>
    <row r="258" spans="1:7">
      <c r="A258" t="s">
        <v>76</v>
      </c>
      <c r="B258" t="s">
        <v>87</v>
      </c>
      <c r="C258" s="13">
        <v>2025</v>
      </c>
      <c r="D258">
        <v>0.24022756999744552</v>
      </c>
      <c r="E258">
        <v>0.24022756999744552</v>
      </c>
      <c r="F258">
        <v>0.24022756999744552</v>
      </c>
      <c r="G258">
        <v>0.24022756999744552</v>
      </c>
    </row>
    <row r="259" spans="1:7">
      <c r="A259" t="s">
        <v>78</v>
      </c>
      <c r="B259" t="s">
        <v>87</v>
      </c>
      <c r="C259" s="13">
        <v>2025</v>
      </c>
      <c r="D259">
        <v>4.9390034525753572E-2</v>
      </c>
      <c r="E259">
        <v>4.9390034525753572E-2</v>
      </c>
      <c r="F259">
        <v>4.9390034525753572E-2</v>
      </c>
      <c r="G259">
        <v>4.9390034525753572E-2</v>
      </c>
    </row>
    <row r="260" spans="1:7">
      <c r="A260" t="s">
        <v>79</v>
      </c>
      <c r="B260" t="s">
        <v>87</v>
      </c>
      <c r="C260" s="13">
        <v>2025</v>
      </c>
      <c r="D260">
        <v>0</v>
      </c>
      <c r="E260">
        <v>0</v>
      </c>
      <c r="F260">
        <v>0</v>
      </c>
      <c r="G260">
        <v>0</v>
      </c>
    </row>
    <row r="261" spans="1:7">
      <c r="A261" t="s">
        <v>80</v>
      </c>
      <c r="B261" t="s">
        <v>87</v>
      </c>
      <c r="C261" s="13">
        <v>2025</v>
      </c>
      <c r="D261">
        <v>0.71038239547680093</v>
      </c>
      <c r="E261">
        <v>0.71038239547680093</v>
      </c>
      <c r="F261">
        <v>0.71038239547680093</v>
      </c>
      <c r="G261">
        <v>0.71038239547680093</v>
      </c>
    </row>
    <row r="262" spans="1:7">
      <c r="A262" t="s">
        <v>76</v>
      </c>
      <c r="B262" t="s">
        <v>88</v>
      </c>
      <c r="C262" s="13">
        <v>2025</v>
      </c>
      <c r="D262">
        <v>0.58592645777619301</v>
      </c>
      <c r="E262">
        <v>0.58592645777619301</v>
      </c>
      <c r="F262">
        <v>0.58592645777619301</v>
      </c>
      <c r="G262">
        <v>0.58592645777619301</v>
      </c>
    </row>
    <row r="263" spans="1:7">
      <c r="A263" t="s">
        <v>78</v>
      </c>
      <c r="B263" t="s">
        <v>88</v>
      </c>
      <c r="C263" s="13">
        <v>2025</v>
      </c>
      <c r="D263">
        <v>0.28855184304875148</v>
      </c>
      <c r="E263">
        <v>0.28855184304875148</v>
      </c>
      <c r="F263">
        <v>0.28855184304875148</v>
      </c>
      <c r="G263">
        <v>0.28855184304875148</v>
      </c>
    </row>
    <row r="264" spans="1:7">
      <c r="A264" t="s">
        <v>79</v>
      </c>
      <c r="B264" t="s">
        <v>88</v>
      </c>
      <c r="C264" s="13">
        <v>2025</v>
      </c>
      <c r="D264">
        <v>0</v>
      </c>
      <c r="E264">
        <v>0</v>
      </c>
      <c r="F264">
        <v>0</v>
      </c>
      <c r="G264">
        <v>0</v>
      </c>
    </row>
    <row r="265" spans="1:7">
      <c r="A265" t="s">
        <v>80</v>
      </c>
      <c r="B265" t="s">
        <v>88</v>
      </c>
      <c r="C265" s="13">
        <v>2025</v>
      </c>
      <c r="D265">
        <v>0.1255216991750556</v>
      </c>
      <c r="E265">
        <v>0.1255216991750556</v>
      </c>
      <c r="F265">
        <v>0.1255216991750556</v>
      </c>
      <c r="G265">
        <v>0.1255216991750556</v>
      </c>
    </row>
    <row r="266" spans="1:7">
      <c r="A266" t="s">
        <v>76</v>
      </c>
      <c r="B266" t="s">
        <v>89</v>
      </c>
      <c r="C266" s="13">
        <v>2025</v>
      </c>
      <c r="D266">
        <v>0.9305271749798415</v>
      </c>
      <c r="E266">
        <v>0.9305271749798415</v>
      </c>
      <c r="F266">
        <v>0.9305271749798415</v>
      </c>
      <c r="G266">
        <v>0.9305271749798415</v>
      </c>
    </row>
    <row r="267" spans="1:7">
      <c r="A267" t="s">
        <v>78</v>
      </c>
      <c r="B267" t="s">
        <v>89</v>
      </c>
      <c r="C267" s="13">
        <v>2025</v>
      </c>
      <c r="D267">
        <v>6.730132011117361E-2</v>
      </c>
      <c r="E267">
        <v>6.730132011117361E-2</v>
      </c>
      <c r="F267">
        <v>6.730132011117361E-2</v>
      </c>
      <c r="G267">
        <v>6.730132011117361E-2</v>
      </c>
    </row>
    <row r="268" spans="1:7">
      <c r="A268" t="s">
        <v>79</v>
      </c>
      <c r="B268" t="s">
        <v>89</v>
      </c>
      <c r="C268" s="13">
        <v>2025</v>
      </c>
      <c r="D268">
        <v>0</v>
      </c>
      <c r="E268">
        <v>0</v>
      </c>
      <c r="F268">
        <v>0</v>
      </c>
      <c r="G268">
        <v>0</v>
      </c>
    </row>
    <row r="269" spans="1:7">
      <c r="A269" t="s">
        <v>80</v>
      </c>
      <c r="B269" t="s">
        <v>89</v>
      </c>
      <c r="C269" s="13">
        <v>2025</v>
      </c>
      <c r="D269">
        <v>2.1715049089850152E-3</v>
      </c>
      <c r="E269">
        <v>2.1715049089850152E-3</v>
      </c>
      <c r="F269">
        <v>2.1715049089850152E-3</v>
      </c>
      <c r="G269">
        <v>2.1715049089850152E-3</v>
      </c>
    </row>
    <row r="270" spans="1:7">
      <c r="A270" t="s">
        <v>76</v>
      </c>
      <c r="B270" t="s">
        <v>90</v>
      </c>
      <c r="C270" s="13">
        <v>2025</v>
      </c>
      <c r="D270">
        <v>0.17556231395502842</v>
      </c>
      <c r="E270">
        <v>0.17556231395502842</v>
      </c>
      <c r="F270">
        <v>0.17556231395502842</v>
      </c>
      <c r="G270">
        <v>0.17556231395502842</v>
      </c>
    </row>
    <row r="271" spans="1:7">
      <c r="A271" t="s">
        <v>78</v>
      </c>
      <c r="B271" t="s">
        <v>90</v>
      </c>
      <c r="C271" s="13">
        <v>2025</v>
      </c>
      <c r="D271">
        <v>0.79425490032867385</v>
      </c>
      <c r="E271">
        <v>0.79425490032867385</v>
      </c>
      <c r="F271">
        <v>0.79425490032867385</v>
      </c>
      <c r="G271">
        <v>0.79425490032867385</v>
      </c>
    </row>
    <row r="272" spans="1:7">
      <c r="A272" t="s">
        <v>79</v>
      </c>
      <c r="B272" t="s">
        <v>90</v>
      </c>
      <c r="C272" s="13">
        <v>2025</v>
      </c>
      <c r="D272">
        <v>0</v>
      </c>
      <c r="E272">
        <v>0</v>
      </c>
      <c r="F272">
        <v>0</v>
      </c>
      <c r="G272">
        <v>0</v>
      </c>
    </row>
    <row r="273" spans="1:7">
      <c r="A273" t="s">
        <v>80</v>
      </c>
      <c r="B273" t="s">
        <v>90</v>
      </c>
      <c r="C273" s="13">
        <v>2025</v>
      </c>
      <c r="D273">
        <v>3.0182785716297657E-2</v>
      </c>
      <c r="E273">
        <v>3.0182785716297657E-2</v>
      </c>
      <c r="F273">
        <v>3.0182785716297657E-2</v>
      </c>
      <c r="G273">
        <v>3.0182785716297657E-2</v>
      </c>
    </row>
    <row r="274" spans="1:7">
      <c r="A274" t="s">
        <v>76</v>
      </c>
      <c r="B274" t="s">
        <v>91</v>
      </c>
      <c r="C274" s="13">
        <v>2025</v>
      </c>
      <c r="D274">
        <v>0.19056614701340863</v>
      </c>
      <c r="E274">
        <v>0.19056614701340863</v>
      </c>
      <c r="F274">
        <v>0.19056614701340863</v>
      </c>
      <c r="G274">
        <v>0.19056614701340863</v>
      </c>
    </row>
    <row r="275" spans="1:7">
      <c r="A275" t="s">
        <v>78</v>
      </c>
      <c r="B275" t="s">
        <v>91</v>
      </c>
      <c r="C275" s="13">
        <v>2025</v>
      </c>
      <c r="D275">
        <v>0.79241344996825236</v>
      </c>
      <c r="E275">
        <v>0.79241344996825236</v>
      </c>
      <c r="F275">
        <v>0.79241344996825236</v>
      </c>
      <c r="G275">
        <v>0.79241344996825236</v>
      </c>
    </row>
    <row r="276" spans="1:7">
      <c r="A276" t="s">
        <v>79</v>
      </c>
      <c r="B276" t="s">
        <v>91</v>
      </c>
      <c r="C276" s="13">
        <v>2025</v>
      </c>
      <c r="D276">
        <v>0</v>
      </c>
      <c r="E276">
        <v>0</v>
      </c>
      <c r="F276">
        <v>0</v>
      </c>
      <c r="G276">
        <v>0</v>
      </c>
    </row>
    <row r="277" spans="1:7">
      <c r="A277" t="s">
        <v>80</v>
      </c>
      <c r="B277" t="s">
        <v>91</v>
      </c>
      <c r="C277" s="13">
        <v>2025</v>
      </c>
      <c r="D277">
        <v>1.7020403018339153E-2</v>
      </c>
      <c r="E277">
        <v>1.7020403018339153E-2</v>
      </c>
      <c r="F277">
        <v>1.7020403018339153E-2</v>
      </c>
      <c r="G277">
        <v>1.7020403018339153E-2</v>
      </c>
    </row>
    <row r="278" spans="1:7">
      <c r="A278" t="s">
        <v>76</v>
      </c>
      <c r="B278" t="s">
        <v>92</v>
      </c>
      <c r="C278" s="13">
        <v>2025</v>
      </c>
      <c r="D278">
        <v>0.86162198601479123</v>
      </c>
      <c r="E278">
        <v>0.86162198601479123</v>
      </c>
      <c r="F278">
        <v>0.86162198601479123</v>
      </c>
      <c r="G278">
        <v>0.86162198601479123</v>
      </c>
    </row>
    <row r="279" spans="1:7">
      <c r="A279" t="s">
        <v>78</v>
      </c>
      <c r="B279" t="s">
        <v>92</v>
      </c>
      <c r="C279" s="13">
        <v>2025</v>
      </c>
      <c r="D279">
        <v>0.11555187862199071</v>
      </c>
      <c r="E279">
        <v>0.11555187862199071</v>
      </c>
      <c r="F279">
        <v>0.11555187862199071</v>
      </c>
      <c r="G279">
        <v>0.11555187862199071</v>
      </c>
    </row>
    <row r="280" spans="1:7">
      <c r="A280" t="s">
        <v>79</v>
      </c>
      <c r="B280" t="s">
        <v>92</v>
      </c>
      <c r="C280" s="13">
        <v>2025</v>
      </c>
      <c r="D280">
        <v>0</v>
      </c>
      <c r="E280">
        <v>0</v>
      </c>
      <c r="F280">
        <v>0</v>
      </c>
      <c r="G280">
        <v>0</v>
      </c>
    </row>
    <row r="281" spans="1:7">
      <c r="A281" t="s">
        <v>80</v>
      </c>
      <c r="B281" t="s">
        <v>92</v>
      </c>
      <c r="C281" s="13">
        <v>2025</v>
      </c>
      <c r="D281">
        <v>2.2826135363218099E-2</v>
      </c>
      <c r="E281">
        <v>2.2826135363218099E-2</v>
      </c>
      <c r="F281">
        <v>2.2826135363218099E-2</v>
      </c>
      <c r="G281">
        <v>2.2826135363218099E-2</v>
      </c>
    </row>
    <row r="282" spans="1:7">
      <c r="A282" t="s">
        <v>76</v>
      </c>
      <c r="B282" t="s">
        <v>93</v>
      </c>
      <c r="C282" s="13">
        <v>2025</v>
      </c>
      <c r="D282">
        <v>0.67013155582163841</v>
      </c>
      <c r="E282">
        <v>0.67013155582163841</v>
      </c>
      <c r="F282">
        <v>0.67013155582163841</v>
      </c>
      <c r="G282">
        <v>0.67013155582163841</v>
      </c>
    </row>
    <row r="283" spans="1:7">
      <c r="A283" t="s">
        <v>78</v>
      </c>
      <c r="B283" t="s">
        <v>93</v>
      </c>
      <c r="C283" s="13">
        <v>2025</v>
      </c>
      <c r="D283">
        <v>0.32134274753740394</v>
      </c>
      <c r="E283">
        <v>0.32134274753740394</v>
      </c>
      <c r="F283">
        <v>0.32134274753740394</v>
      </c>
      <c r="G283">
        <v>0.32134274753740394</v>
      </c>
    </row>
    <row r="284" spans="1:7">
      <c r="A284" t="s">
        <v>79</v>
      </c>
      <c r="B284" t="s">
        <v>93</v>
      </c>
      <c r="C284" s="13">
        <v>2025</v>
      </c>
      <c r="D284">
        <v>8.5256966409574964E-3</v>
      </c>
      <c r="E284">
        <v>8.5256966409574964E-3</v>
      </c>
      <c r="F284">
        <v>8.5256966409574964E-3</v>
      </c>
      <c r="G284">
        <v>8.5256966409574964E-3</v>
      </c>
    </row>
    <row r="285" spans="1:7">
      <c r="A285" t="s">
        <v>80</v>
      </c>
      <c r="B285" t="s">
        <v>93</v>
      </c>
      <c r="C285" s="13">
        <v>2025</v>
      </c>
      <c r="D285">
        <v>0</v>
      </c>
      <c r="E285">
        <v>0</v>
      </c>
      <c r="F285">
        <v>0</v>
      </c>
      <c r="G285">
        <v>0</v>
      </c>
    </row>
    <row r="286" spans="1:7">
      <c r="A286" t="s">
        <v>76</v>
      </c>
      <c r="B286" t="s">
        <v>94</v>
      </c>
      <c r="C286" s="13">
        <v>2025</v>
      </c>
      <c r="D286">
        <v>0.63608684362040324</v>
      </c>
      <c r="E286">
        <v>0.63608684362040324</v>
      </c>
      <c r="F286">
        <v>0.63608684362040324</v>
      </c>
      <c r="G286">
        <v>0.63608684362040324</v>
      </c>
    </row>
    <row r="287" spans="1:7">
      <c r="A287" t="s">
        <v>78</v>
      </c>
      <c r="B287" t="s">
        <v>94</v>
      </c>
      <c r="C287" s="13">
        <v>2025</v>
      </c>
      <c r="D287">
        <v>0.3546267347185158</v>
      </c>
      <c r="E287">
        <v>0.3546267347185158</v>
      </c>
      <c r="F287">
        <v>0.3546267347185158</v>
      </c>
      <c r="G287">
        <v>0.3546267347185158</v>
      </c>
    </row>
    <row r="288" spans="1:7">
      <c r="A288" t="s">
        <v>79</v>
      </c>
      <c r="B288" t="s">
        <v>94</v>
      </c>
      <c r="C288" s="13">
        <v>2025</v>
      </c>
      <c r="D288">
        <v>9.286421661081035E-3</v>
      </c>
      <c r="E288">
        <v>9.286421661081035E-3</v>
      </c>
      <c r="F288">
        <v>9.286421661081035E-3</v>
      </c>
      <c r="G288">
        <v>9.286421661081035E-3</v>
      </c>
    </row>
    <row r="289" spans="1:7">
      <c r="A289" t="s">
        <v>80</v>
      </c>
      <c r="B289" t="s">
        <v>94</v>
      </c>
      <c r="C289" s="13">
        <v>2025</v>
      </c>
      <c r="D289">
        <v>0</v>
      </c>
      <c r="E289">
        <v>0</v>
      </c>
      <c r="F289">
        <v>0</v>
      </c>
      <c r="G289">
        <v>0</v>
      </c>
    </row>
    <row r="290" spans="1:7">
      <c r="A290" t="s">
        <v>76</v>
      </c>
      <c r="B290" t="s">
        <v>95</v>
      </c>
      <c r="C290" s="13">
        <v>2025</v>
      </c>
      <c r="D290">
        <v>0.38798439541544233</v>
      </c>
      <c r="E290">
        <v>0.38798439541544233</v>
      </c>
      <c r="F290">
        <v>0.38798439541544233</v>
      </c>
      <c r="G290">
        <v>0.38798439541544233</v>
      </c>
    </row>
    <row r="291" spans="1:7">
      <c r="A291" t="s">
        <v>78</v>
      </c>
      <c r="B291" t="s">
        <v>95</v>
      </c>
      <c r="C291" s="13">
        <v>2025</v>
      </c>
      <c r="D291">
        <v>0.61201560458455762</v>
      </c>
      <c r="E291">
        <v>0.61201560458455762</v>
      </c>
      <c r="F291">
        <v>0.61201560458455762</v>
      </c>
      <c r="G291">
        <v>0.61201560458455762</v>
      </c>
    </row>
    <row r="292" spans="1:7">
      <c r="A292" t="s">
        <v>79</v>
      </c>
      <c r="B292" t="s">
        <v>95</v>
      </c>
      <c r="C292" s="13">
        <v>2025</v>
      </c>
      <c r="D292">
        <v>0</v>
      </c>
      <c r="E292">
        <v>0</v>
      </c>
      <c r="F292">
        <v>0</v>
      </c>
      <c r="G292">
        <v>0</v>
      </c>
    </row>
    <row r="293" spans="1:7">
      <c r="A293" t="s">
        <v>80</v>
      </c>
      <c r="B293" t="s">
        <v>95</v>
      </c>
      <c r="C293" s="13">
        <v>2025</v>
      </c>
      <c r="D293">
        <v>0</v>
      </c>
      <c r="E293">
        <v>0</v>
      </c>
      <c r="F293">
        <v>0</v>
      </c>
      <c r="G293">
        <v>0</v>
      </c>
    </row>
    <row r="294" spans="1:7">
      <c r="A294" t="s">
        <v>76</v>
      </c>
      <c r="B294" t="s">
        <v>96</v>
      </c>
      <c r="C294" s="13">
        <v>2025</v>
      </c>
      <c r="D294">
        <v>0.56257105782518702</v>
      </c>
      <c r="E294">
        <v>0.56257105782518702</v>
      </c>
      <c r="F294">
        <v>0.56257105782518702</v>
      </c>
      <c r="G294">
        <v>0.56257105782518702</v>
      </c>
    </row>
    <row r="295" spans="1:7">
      <c r="A295" t="s">
        <v>78</v>
      </c>
      <c r="B295" t="s">
        <v>96</v>
      </c>
      <c r="C295" s="13">
        <v>2025</v>
      </c>
      <c r="D295">
        <v>0.36137023016158398</v>
      </c>
      <c r="E295">
        <v>0.36137023016158398</v>
      </c>
      <c r="F295">
        <v>0.36137023016158398</v>
      </c>
      <c r="G295">
        <v>0.36137023016158398</v>
      </c>
    </row>
    <row r="296" spans="1:7">
      <c r="A296" t="s">
        <v>79</v>
      </c>
      <c r="B296" t="s">
        <v>96</v>
      </c>
      <c r="C296" s="13">
        <v>2025</v>
      </c>
      <c r="D296">
        <v>0</v>
      </c>
      <c r="E296">
        <v>0</v>
      </c>
      <c r="F296">
        <v>0</v>
      </c>
      <c r="G296">
        <v>0</v>
      </c>
    </row>
    <row r="297" spans="1:7">
      <c r="A297" t="s">
        <v>80</v>
      </c>
      <c r="B297" t="s">
        <v>96</v>
      </c>
      <c r="C297" s="13">
        <v>2025</v>
      </c>
      <c r="D297">
        <v>7.6058712013229002E-2</v>
      </c>
      <c r="E297">
        <v>7.6058712013229002E-2</v>
      </c>
      <c r="F297">
        <v>7.6058712013229002E-2</v>
      </c>
      <c r="G297">
        <v>7.6058712013229002E-2</v>
      </c>
    </row>
    <row r="298" spans="1:7">
      <c r="A298" t="s">
        <v>76</v>
      </c>
      <c r="B298" t="s">
        <v>97</v>
      </c>
      <c r="C298" s="13">
        <v>2025</v>
      </c>
      <c r="D298">
        <v>0.82484221485566012</v>
      </c>
      <c r="E298">
        <v>0.82484221485566012</v>
      </c>
      <c r="F298">
        <v>0.82484221485566012</v>
      </c>
      <c r="G298">
        <v>0.82484221485566012</v>
      </c>
    </row>
    <row r="299" spans="1:7">
      <c r="A299" t="s">
        <v>78</v>
      </c>
      <c r="B299" t="s">
        <v>97</v>
      </c>
      <c r="C299" s="13">
        <v>2025</v>
      </c>
      <c r="D299">
        <v>0.16266510507644524</v>
      </c>
      <c r="E299">
        <v>0.16266510507644524</v>
      </c>
      <c r="F299">
        <v>0.16266510507644524</v>
      </c>
      <c r="G299">
        <v>0.16266510507644524</v>
      </c>
    </row>
    <row r="300" spans="1:7">
      <c r="A300" t="s">
        <v>79</v>
      </c>
      <c r="B300" t="s">
        <v>97</v>
      </c>
      <c r="C300" s="13">
        <v>2025</v>
      </c>
      <c r="D300">
        <v>0</v>
      </c>
      <c r="E300">
        <v>0</v>
      </c>
      <c r="F300">
        <v>0</v>
      </c>
      <c r="G300">
        <v>0</v>
      </c>
    </row>
    <row r="301" spans="1:7">
      <c r="A301" t="s">
        <v>80</v>
      </c>
      <c r="B301" t="s">
        <v>97</v>
      </c>
      <c r="C301" s="13">
        <v>2025</v>
      </c>
      <c r="D301">
        <v>1.2492680067894694E-2</v>
      </c>
      <c r="E301">
        <v>1.2492680067894694E-2</v>
      </c>
      <c r="F301">
        <v>1.2492680067894694E-2</v>
      </c>
      <c r="G301">
        <v>1.2492680067894694E-2</v>
      </c>
    </row>
    <row r="302" spans="1:7">
      <c r="A302" t="s">
        <v>76</v>
      </c>
      <c r="B302" t="s">
        <v>98</v>
      </c>
      <c r="C302" s="13">
        <v>2025</v>
      </c>
      <c r="D302">
        <v>0.41615635941570894</v>
      </c>
      <c r="E302">
        <v>0.41615635941570894</v>
      </c>
      <c r="F302">
        <v>0.41615635941570894</v>
      </c>
      <c r="G302">
        <v>0.41615635941570894</v>
      </c>
    </row>
    <row r="303" spans="1:7">
      <c r="A303" t="s">
        <v>78</v>
      </c>
      <c r="B303" t="s">
        <v>98</v>
      </c>
      <c r="C303" s="13">
        <v>2025</v>
      </c>
      <c r="D303">
        <v>0.53754670085115963</v>
      </c>
      <c r="E303">
        <v>0.53754670085115963</v>
      </c>
      <c r="F303">
        <v>0.53754670085115963</v>
      </c>
      <c r="G303">
        <v>0.53754670085115963</v>
      </c>
    </row>
    <row r="304" spans="1:7">
      <c r="A304" t="s">
        <v>79</v>
      </c>
      <c r="B304" t="s">
        <v>98</v>
      </c>
      <c r="C304" s="13">
        <v>2025</v>
      </c>
      <c r="D304">
        <v>4.6296939733131551E-2</v>
      </c>
      <c r="E304">
        <v>4.6296939733131551E-2</v>
      </c>
      <c r="F304">
        <v>4.6296939733131551E-2</v>
      </c>
      <c r="G304">
        <v>4.6296939733131551E-2</v>
      </c>
    </row>
    <row r="305" spans="1:7">
      <c r="A305" t="s">
        <v>80</v>
      </c>
      <c r="B305" t="s">
        <v>98</v>
      </c>
      <c r="C305" s="13">
        <v>2025</v>
      </c>
      <c r="D305">
        <v>0</v>
      </c>
      <c r="E305">
        <v>0</v>
      </c>
      <c r="F305">
        <v>0</v>
      </c>
      <c r="G305">
        <v>0</v>
      </c>
    </row>
    <row r="306" spans="1:7">
      <c r="C306" s="13"/>
    </row>
    <row r="307" spans="1:7">
      <c r="C307" s="13"/>
    </row>
    <row r="308" spans="1:7">
      <c r="C308" s="13"/>
    </row>
    <row r="309" spans="1:7">
      <c r="C309" s="13"/>
    </row>
    <row r="310" spans="1:7">
      <c r="C310" s="13"/>
    </row>
    <row r="311" spans="1:7">
      <c r="C311" s="13"/>
    </row>
    <row r="312" spans="1:7">
      <c r="C312" s="13"/>
    </row>
    <row r="313" spans="1:7">
      <c r="C313" s="13"/>
    </row>
    <row r="314" spans="1:7">
      <c r="C314" s="13"/>
    </row>
    <row r="315" spans="1:7">
      <c r="C315" s="13"/>
    </row>
    <row r="316" spans="1:7">
      <c r="C316" s="13"/>
    </row>
    <row r="317" spans="1:7">
      <c r="C317" s="13"/>
    </row>
    <row r="318" spans="1:7">
      <c r="C318" s="13"/>
    </row>
    <row r="319" spans="1:7">
      <c r="C319" s="13"/>
    </row>
    <row r="320" spans="1:7">
      <c r="C320" s="13"/>
    </row>
    <row r="321" spans="3:3">
      <c r="C321" s="13"/>
    </row>
    <row r="322" spans="3:3">
      <c r="C322" s="13"/>
    </row>
    <row r="323" spans="3:3">
      <c r="C323" s="13"/>
    </row>
    <row r="324" spans="3:3">
      <c r="C324" s="13"/>
    </row>
    <row r="325" spans="3:3">
      <c r="C325" s="13"/>
    </row>
    <row r="326" spans="3:3">
      <c r="C326" s="13"/>
    </row>
    <row r="327" spans="3:3">
      <c r="C327" s="13"/>
    </row>
    <row r="328" spans="3:3">
      <c r="C328" s="13"/>
    </row>
    <row r="329" spans="3:3">
      <c r="C329" s="13"/>
    </row>
    <row r="330" spans="3:3">
      <c r="C330" s="13"/>
    </row>
    <row r="331" spans="3:3">
      <c r="C331" s="13"/>
    </row>
    <row r="332" spans="3:3">
      <c r="C332" s="13"/>
    </row>
    <row r="333" spans="3:3">
      <c r="C333" s="13"/>
    </row>
    <row r="334" spans="3:3">
      <c r="C334" s="13"/>
    </row>
    <row r="335" spans="3:3">
      <c r="C335" s="13"/>
    </row>
    <row r="336" spans="3:3">
      <c r="C336" s="13"/>
    </row>
    <row r="337" spans="3:3">
      <c r="C337" s="13"/>
    </row>
    <row r="338" spans="3:3">
      <c r="C338" s="13"/>
    </row>
    <row r="339" spans="3:3">
      <c r="C339" s="13"/>
    </row>
    <row r="340" spans="3:3">
      <c r="C340" s="13"/>
    </row>
    <row r="341" spans="3:3">
      <c r="C341" s="13"/>
    </row>
    <row r="342" spans="3:3">
      <c r="C342" s="13"/>
    </row>
    <row r="343" spans="3:3">
      <c r="C343" s="13"/>
    </row>
    <row r="344" spans="3:3">
      <c r="C344" s="13"/>
    </row>
    <row r="345" spans="3:3">
      <c r="C345" s="13"/>
    </row>
    <row r="346" spans="3:3">
      <c r="C346" s="13"/>
    </row>
    <row r="347" spans="3:3">
      <c r="C347" s="13"/>
    </row>
    <row r="348" spans="3:3">
      <c r="C348" s="13"/>
    </row>
    <row r="349" spans="3:3">
      <c r="C349" s="13"/>
    </row>
    <row r="350" spans="3:3">
      <c r="C350" s="13"/>
    </row>
    <row r="351" spans="3:3">
      <c r="C351" s="13"/>
    </row>
    <row r="352" spans="3:3">
      <c r="C352" s="13"/>
    </row>
    <row r="353" spans="3:3">
      <c r="C353" s="13"/>
    </row>
    <row r="354" spans="3:3">
      <c r="C354" s="13"/>
    </row>
    <row r="355" spans="3:3">
      <c r="C355" s="13"/>
    </row>
    <row r="356" spans="3:3">
      <c r="C356" s="13"/>
    </row>
    <row r="357" spans="3:3">
      <c r="C357" s="13"/>
    </row>
    <row r="358" spans="3:3">
      <c r="C358" s="13"/>
    </row>
    <row r="359" spans="3:3">
      <c r="C359" s="13"/>
    </row>
    <row r="360" spans="3:3">
      <c r="C360" s="13"/>
    </row>
    <row r="361" spans="3:3">
      <c r="C361" s="13"/>
    </row>
    <row r="362" spans="3:3">
      <c r="C362" s="13"/>
    </row>
    <row r="363" spans="3:3">
      <c r="C363" s="13"/>
    </row>
    <row r="364" spans="3:3">
      <c r="C364" s="13"/>
    </row>
    <row r="365" spans="3:3">
      <c r="C365" s="13"/>
    </row>
    <row r="366" spans="3:3">
      <c r="C366" s="13"/>
    </row>
    <row r="367" spans="3:3">
      <c r="C367" s="13"/>
    </row>
    <row r="368" spans="3:3">
      <c r="C368" s="13"/>
    </row>
    <row r="369" spans="3:3">
      <c r="C369" s="13"/>
    </row>
    <row r="370" spans="3:3">
      <c r="C370" s="13"/>
    </row>
    <row r="371" spans="3:3">
      <c r="C371" s="13"/>
    </row>
    <row r="372" spans="3:3">
      <c r="C372" s="13"/>
    </row>
    <row r="373" spans="3:3">
      <c r="C373" s="13"/>
    </row>
    <row r="374" spans="3:3">
      <c r="C374" s="13"/>
    </row>
    <row r="375" spans="3:3">
      <c r="C375" s="13"/>
    </row>
    <row r="376" spans="3:3">
      <c r="C376" s="13"/>
    </row>
    <row r="377" spans="3:3">
      <c r="C377" s="13"/>
    </row>
    <row r="378" spans="3:3">
      <c r="C378" s="13"/>
    </row>
    <row r="379" spans="3:3">
      <c r="C379" s="13"/>
    </row>
    <row r="380" spans="3:3">
      <c r="C380" s="13"/>
    </row>
    <row r="381" spans="3:3">
      <c r="C381" s="13"/>
    </row>
  </sheetData>
  <autoFilter ref="A1:G229" xr:uid="{00000000-0001-0000-0100-000000000000}">
    <sortState xmlns:xlrd2="http://schemas.microsoft.com/office/spreadsheetml/2017/richdata2" ref="A2:G229">
      <sortCondition ref="C1:C229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49CFF-EE52-494E-ADED-83AD32A3603F}">
  <sheetPr filterMode="1"/>
  <dimension ref="A1:K34"/>
  <sheetViews>
    <sheetView workbookViewId="0">
      <selection activeCell="F15" sqref="F15:F18"/>
    </sheetView>
  </sheetViews>
  <sheetFormatPr defaultColWidth="8.85546875" defaultRowHeight="15"/>
  <cols>
    <col min="1" max="1" width="26" customWidth="1"/>
    <col min="2" max="2" width="13.5703125" bestFit="1" customWidth="1"/>
  </cols>
  <sheetData>
    <row r="1" spans="1:6">
      <c r="A1" s="12"/>
      <c r="B1" s="12"/>
      <c r="C1" s="12"/>
      <c r="D1" s="12" t="s">
        <v>73</v>
      </c>
      <c r="E1" s="12" t="s">
        <v>74</v>
      </c>
      <c r="F1" s="12" t="s">
        <v>75</v>
      </c>
    </row>
    <row r="2" spans="1:6" hidden="1">
      <c r="A2" t="s">
        <v>76</v>
      </c>
      <c r="B2" t="s">
        <v>99</v>
      </c>
      <c r="C2">
        <v>2015</v>
      </c>
      <c r="D2" s="52">
        <v>0</v>
      </c>
      <c r="E2" s="52">
        <v>0</v>
      </c>
      <c r="F2" s="52">
        <v>0</v>
      </c>
    </row>
    <row r="3" spans="1:6" hidden="1">
      <c r="A3" t="s">
        <v>100</v>
      </c>
      <c r="B3" t="s">
        <v>99</v>
      </c>
      <c r="C3">
        <v>2015</v>
      </c>
      <c r="D3" s="52">
        <v>0.5</v>
      </c>
      <c r="E3" s="52">
        <v>0.5</v>
      </c>
      <c r="F3" s="52">
        <v>0.5</v>
      </c>
    </row>
    <row r="4" spans="1:6" hidden="1">
      <c r="A4" t="s">
        <v>101</v>
      </c>
      <c r="B4" t="s">
        <v>99</v>
      </c>
      <c r="C4">
        <v>2015</v>
      </c>
      <c r="D4" s="52">
        <v>0</v>
      </c>
      <c r="E4" s="52">
        <v>0</v>
      </c>
      <c r="F4" s="52">
        <v>0</v>
      </c>
    </row>
    <row r="5" spans="1:6" hidden="1">
      <c r="A5" t="s">
        <v>102</v>
      </c>
      <c r="B5" t="s">
        <v>99</v>
      </c>
      <c r="C5">
        <v>2015</v>
      </c>
      <c r="D5" s="52">
        <v>0</v>
      </c>
      <c r="E5" s="52">
        <v>0</v>
      </c>
      <c r="F5" s="52">
        <v>0</v>
      </c>
    </row>
    <row r="6" spans="1:6" hidden="1">
      <c r="A6" t="s">
        <v>78</v>
      </c>
      <c r="B6" t="s">
        <v>99</v>
      </c>
      <c r="C6">
        <v>2015</v>
      </c>
      <c r="D6" s="52">
        <v>0</v>
      </c>
      <c r="E6" s="52">
        <v>0</v>
      </c>
      <c r="F6" s="52">
        <v>0</v>
      </c>
    </row>
    <row r="7" spans="1:6" hidden="1">
      <c r="A7" t="s">
        <v>103</v>
      </c>
      <c r="B7" t="s">
        <v>99</v>
      </c>
      <c r="C7">
        <v>2015</v>
      </c>
      <c r="D7" s="52">
        <v>0.49</v>
      </c>
      <c r="E7" s="52">
        <v>0.49</v>
      </c>
      <c r="F7" s="52">
        <v>0.49</v>
      </c>
    </row>
    <row r="8" spans="1:6" hidden="1">
      <c r="A8" t="s">
        <v>104</v>
      </c>
      <c r="B8" t="s">
        <v>99</v>
      </c>
      <c r="C8">
        <v>2015</v>
      </c>
      <c r="D8" s="52">
        <v>0</v>
      </c>
      <c r="E8" s="52">
        <v>0</v>
      </c>
      <c r="F8" s="52">
        <v>0</v>
      </c>
    </row>
    <row r="9" spans="1:6" hidden="1">
      <c r="A9" t="s">
        <v>105</v>
      </c>
      <c r="B9" t="s">
        <v>99</v>
      </c>
      <c r="C9">
        <v>2015</v>
      </c>
      <c r="D9" s="52">
        <v>0</v>
      </c>
      <c r="E9" s="52">
        <v>0</v>
      </c>
      <c r="F9" s="52">
        <v>0</v>
      </c>
    </row>
    <row r="10" spans="1:6" hidden="1">
      <c r="A10" t="s">
        <v>79</v>
      </c>
      <c r="B10" t="s">
        <v>99</v>
      </c>
      <c r="C10">
        <v>2015</v>
      </c>
      <c r="D10" s="52">
        <v>0</v>
      </c>
      <c r="E10" s="52">
        <v>0</v>
      </c>
      <c r="F10" s="52">
        <v>0</v>
      </c>
    </row>
    <row r="11" spans="1:6" hidden="1">
      <c r="A11" t="s">
        <v>106</v>
      </c>
      <c r="B11" t="s">
        <v>99</v>
      </c>
      <c r="C11">
        <v>2015</v>
      </c>
      <c r="D11" s="52">
        <v>0.01</v>
      </c>
      <c r="E11" s="52">
        <v>0.01</v>
      </c>
      <c r="F11" s="52">
        <v>0.01</v>
      </c>
    </row>
    <row r="12" spans="1:6" hidden="1">
      <c r="A12" t="s">
        <v>107</v>
      </c>
      <c r="B12" t="s">
        <v>99</v>
      </c>
      <c r="C12">
        <v>2015</v>
      </c>
      <c r="D12" s="52">
        <v>0</v>
      </c>
      <c r="E12" s="52">
        <v>0</v>
      </c>
      <c r="F12" s="52">
        <v>0</v>
      </c>
    </row>
    <row r="13" spans="1:6" hidden="1">
      <c r="A13" t="s">
        <v>108</v>
      </c>
      <c r="B13" t="s">
        <v>99</v>
      </c>
      <c r="C13">
        <v>2015</v>
      </c>
      <c r="D13" s="52">
        <v>0</v>
      </c>
      <c r="E13" s="52">
        <v>0</v>
      </c>
      <c r="F13" s="52">
        <v>0</v>
      </c>
    </row>
    <row r="14" spans="1:6" hidden="1">
      <c r="A14" t="s">
        <v>80</v>
      </c>
      <c r="B14" t="s">
        <v>99</v>
      </c>
      <c r="C14">
        <v>2015</v>
      </c>
      <c r="D14" s="52">
        <v>0</v>
      </c>
      <c r="E14" s="52">
        <v>0</v>
      </c>
      <c r="F14" s="52">
        <v>0</v>
      </c>
    </row>
    <row r="15" spans="1:6">
      <c r="A15" t="s">
        <v>76</v>
      </c>
      <c r="B15" t="s">
        <v>99</v>
      </c>
      <c r="C15">
        <v>2050</v>
      </c>
      <c r="D15" s="52">
        <v>0</v>
      </c>
      <c r="E15" s="52">
        <v>0</v>
      </c>
      <c r="F15" s="52">
        <v>0</v>
      </c>
    </row>
    <row r="16" spans="1:6">
      <c r="A16" t="s">
        <v>100</v>
      </c>
      <c r="B16" t="s">
        <v>99</v>
      </c>
      <c r="C16">
        <v>2050</v>
      </c>
      <c r="D16" s="52">
        <v>0.02</v>
      </c>
      <c r="E16" s="52">
        <v>0.09</v>
      </c>
      <c r="F16" s="52">
        <v>0.16</v>
      </c>
    </row>
    <row r="17" spans="1:11">
      <c r="A17" t="s">
        <v>101</v>
      </c>
      <c r="B17" t="s">
        <v>99</v>
      </c>
      <c r="C17">
        <v>2050</v>
      </c>
      <c r="D17" s="52">
        <v>8.0000000000000016E-2</v>
      </c>
      <c r="E17" s="52">
        <v>0.12</v>
      </c>
      <c r="F17" s="52">
        <v>0.16</v>
      </c>
    </row>
    <row r="18" spans="1:11">
      <c r="A18" t="s">
        <v>102</v>
      </c>
      <c r="B18" t="s">
        <v>99</v>
      </c>
      <c r="C18">
        <v>2050</v>
      </c>
      <c r="D18" s="52">
        <v>0.1</v>
      </c>
      <c r="E18" s="52">
        <v>0.09</v>
      </c>
      <c r="F18" s="52">
        <v>8.0000000000000016E-2</v>
      </c>
    </row>
    <row r="19" spans="1:11">
      <c r="A19" t="s">
        <v>78</v>
      </c>
      <c r="B19" t="s">
        <v>99</v>
      </c>
      <c r="C19">
        <v>2050</v>
      </c>
      <c r="D19" s="52">
        <v>0</v>
      </c>
      <c r="E19" s="52">
        <v>0</v>
      </c>
      <c r="F19" s="52">
        <v>0</v>
      </c>
    </row>
    <row r="20" spans="1:11">
      <c r="A20" t="s">
        <v>103</v>
      </c>
      <c r="B20" t="s">
        <v>99</v>
      </c>
      <c r="C20">
        <v>2050</v>
      </c>
      <c r="D20" s="52">
        <v>6.8000000000000005E-2</v>
      </c>
      <c r="E20" s="52">
        <v>0.17849999999999999</v>
      </c>
      <c r="F20" s="52">
        <v>0.20399999999999999</v>
      </c>
    </row>
    <row r="21" spans="1:11">
      <c r="A21" t="s">
        <v>104</v>
      </c>
      <c r="B21" t="s">
        <v>99</v>
      </c>
      <c r="C21">
        <v>2050</v>
      </c>
      <c r="D21" s="52">
        <v>0.27200000000000002</v>
      </c>
      <c r="E21" s="52">
        <v>0.23799999999999999</v>
      </c>
      <c r="F21" s="52">
        <v>0.20399999999999999</v>
      </c>
    </row>
    <row r="22" spans="1:11">
      <c r="A22" t="s">
        <v>105</v>
      </c>
      <c r="B22" t="s">
        <v>99</v>
      </c>
      <c r="C22">
        <v>2050</v>
      </c>
      <c r="D22" s="52">
        <v>0.34</v>
      </c>
      <c r="E22" s="52">
        <v>0.17849999999999999</v>
      </c>
      <c r="F22" s="52">
        <v>0.10199999999999999</v>
      </c>
    </row>
    <row r="23" spans="1:11">
      <c r="A23" t="s">
        <v>79</v>
      </c>
      <c r="B23" t="s">
        <v>99</v>
      </c>
      <c r="C23">
        <v>2050</v>
      </c>
      <c r="D23" s="52">
        <v>0</v>
      </c>
      <c r="E23" s="52">
        <v>0</v>
      </c>
      <c r="F23" s="52">
        <v>0</v>
      </c>
    </row>
    <row r="24" spans="1:11">
      <c r="A24" t="s">
        <v>106</v>
      </c>
      <c r="B24" t="s">
        <v>99</v>
      </c>
      <c r="C24">
        <v>2050</v>
      </c>
      <c r="D24" s="52">
        <v>1.2E-2</v>
      </c>
      <c r="E24" s="52">
        <v>3.15E-2</v>
      </c>
      <c r="F24" s="52">
        <v>3.5999999999999997E-2</v>
      </c>
    </row>
    <row r="25" spans="1:11">
      <c r="A25" t="s">
        <v>107</v>
      </c>
      <c r="B25" t="s">
        <v>99</v>
      </c>
      <c r="C25">
        <v>2050</v>
      </c>
      <c r="D25" s="52">
        <v>4.8000000000000001E-2</v>
      </c>
      <c r="E25" s="52">
        <v>4.2000000000000003E-2</v>
      </c>
      <c r="F25" s="52">
        <v>3.5999999999999997E-2</v>
      </c>
    </row>
    <row r="26" spans="1:11">
      <c r="A26" t="s">
        <v>108</v>
      </c>
      <c r="B26" t="s">
        <v>99</v>
      </c>
      <c r="C26">
        <v>2050</v>
      </c>
      <c r="D26" s="52">
        <v>0.06</v>
      </c>
      <c r="E26" s="52">
        <v>3.15E-2</v>
      </c>
      <c r="F26" s="52">
        <v>1.7999999999999999E-2</v>
      </c>
    </row>
    <row r="27" spans="1:11">
      <c r="A27" t="s">
        <v>80</v>
      </c>
      <c r="B27" t="s">
        <v>99</v>
      </c>
      <c r="C27">
        <v>2050</v>
      </c>
      <c r="D27" s="52">
        <v>0</v>
      </c>
      <c r="E27" s="52">
        <v>0</v>
      </c>
      <c r="F27" s="52">
        <v>0</v>
      </c>
    </row>
    <row r="31" spans="1:11">
      <c r="I31">
        <v>0.5</v>
      </c>
      <c r="J31">
        <v>0.5</v>
      </c>
      <c r="K31">
        <v>0.5</v>
      </c>
    </row>
    <row r="32" spans="1:11">
      <c r="I32">
        <v>0.49</v>
      </c>
      <c r="J32">
        <v>0.49</v>
      </c>
      <c r="K32">
        <v>0.49</v>
      </c>
    </row>
    <row r="33" spans="9:11">
      <c r="I33">
        <v>0.01</v>
      </c>
      <c r="J33">
        <v>0.01</v>
      </c>
      <c r="K33">
        <v>0.01</v>
      </c>
    </row>
    <row r="34" spans="9:11">
      <c r="I34">
        <v>0</v>
      </c>
      <c r="J34">
        <v>0</v>
      </c>
      <c r="K34">
        <v>0</v>
      </c>
    </row>
  </sheetData>
  <autoFilter ref="A1:F27" xr:uid="{00000000-0001-0000-0100-000000000000}">
    <filterColumn colId="2">
      <filters>
        <filter val="2050"/>
      </filters>
    </filterColumn>
    <sortState xmlns:xlrd2="http://schemas.microsoft.com/office/spreadsheetml/2017/richdata2" ref="A2:F27">
      <sortCondition ref="C1:C27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B883-86E7-40A0-9BC6-FA18E9F4C978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8E10-80D1-4D1D-8C69-93F613BE7313}">
  <dimension ref="A1:DC229"/>
  <sheetViews>
    <sheetView topLeftCell="A96" zoomScale="75" workbookViewId="0">
      <selection activeCell="AI50" sqref="AI50"/>
    </sheetView>
  </sheetViews>
  <sheetFormatPr defaultColWidth="11" defaultRowHeight="15"/>
  <cols>
    <col min="2" max="2" width="13.42578125" bestFit="1" customWidth="1"/>
    <col min="4" max="4" width="20" bestFit="1" customWidth="1"/>
    <col min="5" max="13" width="13.42578125" customWidth="1"/>
    <col min="14" max="14" width="36.42578125" style="18" customWidth="1"/>
  </cols>
  <sheetData>
    <row r="1" spans="1:15" ht="19.5" customHeight="1">
      <c r="A1" s="48" t="s">
        <v>109</v>
      </c>
    </row>
    <row r="2" spans="1:15">
      <c r="A2" s="47" t="s">
        <v>110</v>
      </c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5">
      <c r="A3" s="47" t="s">
        <v>111</v>
      </c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5">
      <c r="C4" s="13"/>
      <c r="D4" s="13"/>
      <c r="E4" s="13"/>
      <c r="F4" s="13"/>
      <c r="G4" s="13"/>
      <c r="H4" s="13"/>
      <c r="I4" s="13"/>
      <c r="J4" s="13"/>
      <c r="K4" s="13"/>
      <c r="L4" s="13"/>
      <c r="M4" s="67" t="s">
        <v>112</v>
      </c>
      <c r="N4" s="68"/>
      <c r="O4" s="69"/>
    </row>
    <row r="5" spans="1:15">
      <c r="C5" s="13" t="s">
        <v>113</v>
      </c>
      <c r="D5" s="13" t="str">
        <f>"SFH_"&amp;I$22</f>
        <v>SFH_non-standard</v>
      </c>
      <c r="E5" s="13" t="str">
        <f>"SFH_"&amp;J$22</f>
        <v>SFH_standard</v>
      </c>
      <c r="F5" s="13" t="str">
        <f>"SFH_"&amp;K$22</f>
        <v>SFH_efficient</v>
      </c>
      <c r="G5" s="13" t="str">
        <f>"SFH_"&amp;L$22</f>
        <v>SFH_ZEB</v>
      </c>
      <c r="H5" s="13" t="str">
        <f>"MFH_"&amp;I$22</f>
        <v>MFH_non-standard</v>
      </c>
      <c r="I5" s="13" t="str">
        <f>"MFH_"&amp;J$22</f>
        <v>MFH_standard</v>
      </c>
      <c r="J5" s="13" t="str">
        <f>"MFH_"&amp;K$22</f>
        <v>MFH_efficient</v>
      </c>
      <c r="K5" s="13" t="str">
        <f>"MFH_"&amp;L$22</f>
        <v>MFH_ZEB</v>
      </c>
      <c r="L5" s="13" t="s">
        <v>114</v>
      </c>
      <c r="M5" s="45" t="s">
        <v>73</v>
      </c>
      <c r="N5" s="46" t="s">
        <v>74</v>
      </c>
      <c r="O5" s="45" t="s">
        <v>75</v>
      </c>
    </row>
    <row r="6" spans="1:15">
      <c r="C6" t="s">
        <v>115</v>
      </c>
      <c r="D6" s="24"/>
      <c r="E6" s="24">
        <f>117.9900032/(117.9900032+16.61252284+4.754821025)</f>
        <v>0.84667228305491693</v>
      </c>
      <c r="F6" s="24"/>
      <c r="G6" s="24"/>
      <c r="H6" s="24"/>
      <c r="I6" s="24">
        <f>16.61252284/(117.9900032+16.61252284+4.754821025)</f>
        <v>0.11920808762419588</v>
      </c>
      <c r="J6" s="24"/>
      <c r="K6" s="24"/>
      <c r="L6" s="24">
        <f>4.754821025/(117.9900032+16.61252284+4.754821025)</f>
        <v>3.4119629320886996E-2</v>
      </c>
      <c r="M6">
        <v>40</v>
      </c>
      <c r="N6">
        <v>67.398365543056883</v>
      </c>
      <c r="O6">
        <v>85</v>
      </c>
    </row>
    <row r="7" spans="1:15">
      <c r="C7" t="s">
        <v>116</v>
      </c>
      <c r="D7" s="23"/>
      <c r="E7" s="24">
        <f>56.5746606/(56.5746606+25.66927856)</f>
        <v>0.68788850799008838</v>
      </c>
      <c r="F7" s="23"/>
      <c r="G7" s="23"/>
      <c r="H7" s="23"/>
      <c r="I7" s="24">
        <f>25.66927856/(56.5746606+25.66927856)</f>
        <v>0.31211149200991167</v>
      </c>
      <c r="J7" s="23"/>
      <c r="K7" s="23"/>
      <c r="L7" s="23"/>
      <c r="M7">
        <v>30</v>
      </c>
      <c r="N7">
        <v>46.656061476222177</v>
      </c>
      <c r="O7">
        <v>53</v>
      </c>
    </row>
    <row r="8" spans="1:15">
      <c r="C8" t="s">
        <v>117</v>
      </c>
      <c r="D8" s="23"/>
      <c r="E8" s="24">
        <f>11.63904108/(11.63904108+1.638730659+0.469035984)</f>
        <v>0.84667228308769737</v>
      </c>
      <c r="F8" s="23"/>
      <c r="G8" s="23"/>
      <c r="H8" s="24"/>
      <c r="I8" s="24">
        <f>1.638730659/(11.63904108+1.638730659+0.469035984)</f>
        <v>0.11920808758081441</v>
      </c>
      <c r="J8" s="24"/>
      <c r="K8" s="24"/>
      <c r="L8" s="24">
        <f>0.469035984/(11.63904108+1.638730659+0.469035984)</f>
        <v>3.4119629331488252E-2</v>
      </c>
      <c r="M8">
        <v>30</v>
      </c>
      <c r="N8">
        <v>60.589995077062902</v>
      </c>
      <c r="O8">
        <v>76</v>
      </c>
    </row>
    <row r="9" spans="1:15">
      <c r="C9" t="s">
        <v>118</v>
      </c>
      <c r="D9" s="23"/>
      <c r="E9" s="24">
        <f>1097/(1503+1097)</f>
        <v>0.4219230769230769</v>
      </c>
      <c r="F9" s="23"/>
      <c r="G9" s="23"/>
      <c r="H9" s="24"/>
      <c r="I9" s="24">
        <f>1503/(1503+1097)</f>
        <v>0.57807692307692304</v>
      </c>
      <c r="J9" s="24"/>
      <c r="K9" s="24"/>
      <c r="L9" s="24"/>
      <c r="M9">
        <v>30</v>
      </c>
      <c r="N9">
        <v>40</v>
      </c>
      <c r="O9">
        <v>50</v>
      </c>
    </row>
    <row r="10" spans="1:15">
      <c r="C10" t="s">
        <v>119</v>
      </c>
      <c r="D10" s="23"/>
      <c r="E10" s="24">
        <f>1-32.8%</f>
        <v>0.67200000000000004</v>
      </c>
      <c r="F10" s="23"/>
      <c r="G10" s="23"/>
      <c r="H10" s="24"/>
      <c r="I10" s="24">
        <f>0.328</f>
        <v>0.32800000000000001</v>
      </c>
      <c r="J10" s="24"/>
      <c r="K10" s="24"/>
      <c r="L10" s="24"/>
      <c r="M10">
        <v>25</v>
      </c>
      <c r="N10">
        <v>30</v>
      </c>
      <c r="O10">
        <v>40</v>
      </c>
    </row>
    <row r="11" spans="1:15">
      <c r="C11" t="s">
        <v>120</v>
      </c>
      <c r="D11" s="23"/>
      <c r="E11" s="24">
        <f>10.54837628/(10.54837628+43.81055844)</f>
        <v>0.19405045986155042</v>
      </c>
      <c r="F11" s="23"/>
      <c r="G11" s="23"/>
      <c r="H11" s="24"/>
      <c r="I11" s="24">
        <f>43.81055844/(10.54837628+43.81055844)</f>
        <v>0.80594954013844955</v>
      </c>
      <c r="J11" s="24"/>
      <c r="K11" s="24"/>
      <c r="L11" s="24"/>
      <c r="M11">
        <v>30</v>
      </c>
      <c r="N11">
        <v>40.631467391847707</v>
      </c>
      <c r="O11">
        <v>46</v>
      </c>
    </row>
    <row r="12" spans="1:15">
      <c r="C12" t="s">
        <v>121</v>
      </c>
      <c r="D12" s="23"/>
      <c r="E12" s="24">
        <f>15.2742214/(15.2742214+8.92643069)</f>
        <v>0.63114916669173116</v>
      </c>
      <c r="F12" s="23"/>
      <c r="G12" s="23"/>
      <c r="H12" s="24"/>
      <c r="I12" s="24">
        <f>8.92643069/(15.2742214+8.92643069)</f>
        <v>0.36885083330826895</v>
      </c>
      <c r="J12" s="24"/>
      <c r="K12" s="24"/>
      <c r="L12" s="24"/>
      <c r="M12">
        <v>30</v>
      </c>
      <c r="N12">
        <v>41.557996918646218</v>
      </c>
      <c r="O12">
        <v>47</v>
      </c>
    </row>
    <row r="13" spans="1:15">
      <c r="C13" t="s">
        <v>122</v>
      </c>
      <c r="D13" s="23"/>
      <c r="E13" s="24">
        <f>6.299606275/(6.299606275+44.96489646)</f>
        <v>0.12288437298542344</v>
      </c>
      <c r="F13" s="23"/>
      <c r="G13" s="23"/>
      <c r="H13" s="24"/>
      <c r="I13" s="24">
        <f>44.96489646/(6.299606275+44.96489646)</f>
        <v>0.87711562701457657</v>
      </c>
      <c r="J13" s="24"/>
      <c r="K13" s="24"/>
      <c r="L13" s="24"/>
      <c r="M13">
        <v>30</v>
      </c>
      <c r="N13">
        <v>42.85</v>
      </c>
      <c r="O13">
        <v>49</v>
      </c>
    </row>
    <row r="14" spans="1:15">
      <c r="C14" t="s">
        <v>123</v>
      </c>
      <c r="D14" s="23"/>
      <c r="E14" s="24">
        <f>7.675/(7.675+11.09166667)</f>
        <v>0.40896980454547605</v>
      </c>
      <c r="F14" s="23"/>
      <c r="G14" s="23"/>
      <c r="H14" s="24"/>
      <c r="I14" s="24">
        <f>11.09166667/(7.675+11.09166667)</f>
        <v>0.59103019545452395</v>
      </c>
      <c r="J14" s="24"/>
      <c r="K14" s="24"/>
      <c r="L14" s="24"/>
      <c r="M14">
        <v>30</v>
      </c>
      <c r="N14">
        <v>40</v>
      </c>
      <c r="O14">
        <v>50</v>
      </c>
    </row>
    <row r="15" spans="1:15">
      <c r="C15" t="s">
        <v>124</v>
      </c>
      <c r="D15" s="23"/>
      <c r="E15" s="24">
        <f>10.63833333/(10.63833333+17.1788)</f>
        <v>0.3824381615386247</v>
      </c>
      <c r="F15" s="23"/>
      <c r="G15" s="23"/>
      <c r="H15" s="24"/>
      <c r="I15" s="24">
        <f>17.1788/(10.63833333+17.1788)</f>
        <v>0.61756183846137536</v>
      </c>
      <c r="J15" s="24"/>
      <c r="K15" s="24"/>
      <c r="L15" s="24"/>
      <c r="M15">
        <v>30</v>
      </c>
      <c r="N15">
        <v>40</v>
      </c>
      <c r="O15">
        <v>50</v>
      </c>
    </row>
    <row r="16" spans="1:15">
      <c r="C16" t="s">
        <v>125</v>
      </c>
      <c r="D16" s="23"/>
      <c r="E16" s="24">
        <f>39.24407414/(39.24407414+6.240467745)</f>
        <v>0.86280025067026134</v>
      </c>
      <c r="F16" s="23"/>
      <c r="G16" s="23"/>
      <c r="H16" s="24"/>
      <c r="I16" s="24">
        <f>6.240467745/(39.24407414+6.240467745)</f>
        <v>0.13719974932973869</v>
      </c>
      <c r="J16" s="24"/>
      <c r="K16" s="24"/>
      <c r="L16" s="24"/>
      <c r="M16">
        <v>30</v>
      </c>
      <c r="N16">
        <v>40</v>
      </c>
      <c r="O16">
        <v>50</v>
      </c>
    </row>
    <row r="17" spans="2:27">
      <c r="C17" t="s">
        <v>126</v>
      </c>
      <c r="D17" s="23"/>
      <c r="E17" s="24">
        <f>7.294704612/(7.294704612+7.1631312)</f>
        <v>0.50455024575292229</v>
      </c>
      <c r="F17" s="23"/>
      <c r="G17" s="23"/>
      <c r="H17" s="24"/>
      <c r="I17" s="24">
        <f>7.1631312/(7.294704612+7.1631312)</f>
        <v>0.49544975424707777</v>
      </c>
      <c r="J17" s="24"/>
      <c r="K17" s="24"/>
      <c r="L17" s="24"/>
      <c r="M17">
        <v>30</v>
      </c>
      <c r="N17">
        <v>40</v>
      </c>
      <c r="O17">
        <v>50</v>
      </c>
    </row>
    <row r="18" spans="2:27">
      <c r="C18" t="s">
        <v>127</v>
      </c>
      <c r="D18" s="23"/>
      <c r="E18" s="24">
        <f>5.984659123/(5.984659123+8.074915899)</f>
        <v>0.42566429736570172</v>
      </c>
      <c r="F18" s="23"/>
      <c r="G18" s="23"/>
      <c r="H18" s="24"/>
      <c r="I18" s="24">
        <f>8.074915899/(5.984659123+8.074915899)</f>
        <v>0.57433570263429834</v>
      </c>
      <c r="J18" s="24"/>
      <c r="K18" s="24"/>
      <c r="L18" s="24"/>
      <c r="M18">
        <v>30</v>
      </c>
      <c r="N18">
        <v>40</v>
      </c>
      <c r="O18">
        <v>50</v>
      </c>
    </row>
    <row r="19" spans="2:27">
      <c r="C19" t="s">
        <v>128</v>
      </c>
      <c r="D19" s="23"/>
      <c r="E19" s="24">
        <f>13.69501341/(13.69501341+25.94329489)</f>
        <v>0.34549944226555196</v>
      </c>
      <c r="F19" s="23"/>
      <c r="G19" s="23"/>
      <c r="H19" s="24"/>
      <c r="I19" s="24">
        <f>25.94329489/(13.69501341+25.94329489)</f>
        <v>0.65450055773444804</v>
      </c>
      <c r="J19" s="24"/>
      <c r="K19" s="24"/>
      <c r="L19" s="24"/>
      <c r="M19">
        <v>30</v>
      </c>
      <c r="N19">
        <v>40</v>
      </c>
      <c r="O19">
        <v>50</v>
      </c>
    </row>
    <row r="20" spans="2:27">
      <c r="D20" s="23"/>
      <c r="E20" s="24"/>
      <c r="F20" s="23"/>
      <c r="G20" s="23"/>
      <c r="H20" s="24"/>
      <c r="I20" s="24"/>
      <c r="J20" s="24"/>
      <c r="K20" s="24"/>
      <c r="L20" s="24"/>
    </row>
    <row r="22" spans="2:27" ht="16.5" customHeight="1">
      <c r="B22" s="34" t="s">
        <v>115</v>
      </c>
      <c r="C22" s="33" t="s">
        <v>129</v>
      </c>
      <c r="D22" s="33" t="s">
        <v>130</v>
      </c>
      <c r="E22" s="33" t="s">
        <v>131</v>
      </c>
      <c r="F22" s="33" t="s">
        <v>132</v>
      </c>
      <c r="G22" s="31"/>
      <c r="H22" s="32" t="s">
        <v>133</v>
      </c>
      <c r="I22" s="32" t="s">
        <v>134</v>
      </c>
      <c r="J22" s="32" t="s">
        <v>135</v>
      </c>
      <c r="K22" s="32" t="s">
        <v>136</v>
      </c>
      <c r="L22" s="32" t="s">
        <v>137</v>
      </c>
      <c r="M22" s="31"/>
      <c r="N22" s="18" t="s">
        <v>138</v>
      </c>
    </row>
    <row r="23" spans="2:27">
      <c r="B23" s="37"/>
      <c r="C23" s="30">
        <v>2015</v>
      </c>
      <c r="D23" s="44">
        <f>SUM(D6:G6)</f>
        <v>0.84667228305491693</v>
      </c>
      <c r="E23" s="44">
        <f>SUM(H6:K6)</f>
        <v>0.11920808762419588</v>
      </c>
      <c r="F23" s="44">
        <f>L6</f>
        <v>3.4119629320886996E-2</v>
      </c>
      <c r="H23" s="28">
        <v>2015</v>
      </c>
      <c r="I23" s="38">
        <f>(D6+H6+L6)</f>
        <v>3.4119629320886996E-2</v>
      </c>
      <c r="J23" s="38">
        <f>(E6+I6)</f>
        <v>0.96588037067911281</v>
      </c>
      <c r="K23" s="38">
        <f>(F6+J6)</f>
        <v>0</v>
      </c>
      <c r="L23" s="38">
        <f>(G6+K6)</f>
        <v>0</v>
      </c>
    </row>
    <row r="24" spans="2:27">
      <c r="B24" s="37"/>
      <c r="C24" s="30" t="s">
        <v>139</v>
      </c>
      <c r="D24" s="29">
        <v>0.35</v>
      </c>
      <c r="E24" s="29">
        <v>0.65</v>
      </c>
      <c r="F24" s="29">
        <v>0</v>
      </c>
      <c r="H24" s="28" t="s">
        <v>140</v>
      </c>
      <c r="I24" s="38">
        <v>0</v>
      </c>
      <c r="J24" s="38">
        <v>0</v>
      </c>
      <c r="K24" s="38">
        <v>0.2</v>
      </c>
      <c r="L24" s="38">
        <v>0.8</v>
      </c>
    </row>
    <row r="25" spans="2:27">
      <c r="B25" s="37"/>
      <c r="C25" s="61" t="s">
        <v>73</v>
      </c>
      <c r="D25" s="62">
        <v>0.2</v>
      </c>
      <c r="E25" s="62">
        <v>0.8</v>
      </c>
      <c r="F25" s="62">
        <v>0</v>
      </c>
      <c r="G25" s="47"/>
      <c r="H25" s="61" t="s">
        <v>73</v>
      </c>
      <c r="I25" s="62">
        <v>0</v>
      </c>
      <c r="J25" s="62">
        <v>0</v>
      </c>
      <c r="K25" s="62">
        <v>0.4</v>
      </c>
      <c r="L25" s="62">
        <v>0.6</v>
      </c>
    </row>
    <row r="26" spans="2:27">
      <c r="B26" s="37"/>
      <c r="C26" s="30" t="s">
        <v>74</v>
      </c>
      <c r="D26" s="29">
        <v>0.45</v>
      </c>
      <c r="E26" s="29">
        <v>0.55000000000000004</v>
      </c>
      <c r="F26" s="29">
        <v>0</v>
      </c>
      <c r="H26" s="28" t="s">
        <v>74</v>
      </c>
      <c r="I26" s="27">
        <v>0</v>
      </c>
      <c r="J26" s="27">
        <v>0.2</v>
      </c>
      <c r="K26" s="27">
        <v>0.5</v>
      </c>
      <c r="L26" s="27">
        <v>0.3</v>
      </c>
    </row>
    <row r="27" spans="2:27">
      <c r="B27" s="37"/>
      <c r="C27" s="30" t="s">
        <v>75</v>
      </c>
      <c r="D27" s="29">
        <v>0.55000000000000004</v>
      </c>
      <c r="E27" s="29">
        <v>0.45</v>
      </c>
      <c r="F27" s="29">
        <v>0</v>
      </c>
      <c r="H27" s="28" t="s">
        <v>75</v>
      </c>
      <c r="I27" s="27">
        <v>0</v>
      </c>
      <c r="J27" s="27">
        <v>0.55000000000000004</v>
      </c>
      <c r="K27" s="27">
        <v>0.35</v>
      </c>
      <c r="L27" s="27">
        <v>0.1</v>
      </c>
    </row>
    <row r="28" spans="2:27">
      <c r="B28" s="37"/>
      <c r="X28" s="63" t="s">
        <v>232</v>
      </c>
      <c r="Y28" s="63" t="s">
        <v>233</v>
      </c>
      <c r="Z28" s="63" t="s">
        <v>234</v>
      </c>
    </row>
    <row r="29" spans="2:27">
      <c r="B29" s="37"/>
      <c r="D29" t="s">
        <v>224</v>
      </c>
      <c r="E29" t="s">
        <v>225</v>
      </c>
      <c r="F29" t="s">
        <v>226</v>
      </c>
      <c r="G29" t="s">
        <v>227</v>
      </c>
      <c r="H29" t="s">
        <v>228</v>
      </c>
      <c r="I29" t="s">
        <v>229</v>
      </c>
      <c r="J29" t="s">
        <v>230</v>
      </c>
      <c r="K29" t="s">
        <v>231</v>
      </c>
      <c r="L29" t="e">
        <f>#REF!</f>
        <v>#REF!</v>
      </c>
      <c r="X29" s="63" t="s">
        <v>235</v>
      </c>
      <c r="Y29" s="64" t="s">
        <v>77</v>
      </c>
      <c r="Z29" s="63">
        <v>0.19966020815041322</v>
      </c>
      <c r="AA29">
        <v>0.76411813466188871</v>
      </c>
    </row>
    <row r="30" spans="2:27">
      <c r="B30" s="37"/>
      <c r="C30" s="25">
        <v>2015</v>
      </c>
      <c r="D30" s="24">
        <f t="shared" ref="D30:G34" si="0">$D23*I23</f>
        <v>2.8888144454102878E-2</v>
      </c>
      <c r="E30" s="24">
        <f t="shared" si="0"/>
        <v>0.81778413860081389</v>
      </c>
      <c r="F30" s="24">
        <f t="shared" si="0"/>
        <v>0</v>
      </c>
      <c r="G30" s="24">
        <f t="shared" si="0"/>
        <v>0</v>
      </c>
      <c r="H30" s="24">
        <f t="shared" ref="H30:K34" si="1">$E23*I23</f>
        <v>4.0673357617893799E-3</v>
      </c>
      <c r="I30" s="24">
        <f t="shared" si="1"/>
        <v>0.11514075186240648</v>
      </c>
      <c r="J30" s="24">
        <f t="shared" si="1"/>
        <v>0</v>
      </c>
      <c r="K30" s="24">
        <f t="shared" si="1"/>
        <v>0</v>
      </c>
      <c r="L30" s="24">
        <f>F23</f>
        <v>3.4119629320886996E-2</v>
      </c>
      <c r="M30" s="23">
        <f>SUM(D30:L30)</f>
        <v>0.99999999999999967</v>
      </c>
      <c r="X30" s="63" t="s">
        <v>235</v>
      </c>
      <c r="Y30" s="64" t="s">
        <v>81</v>
      </c>
      <c r="Z30" s="63">
        <v>6.6630929219414423E-2</v>
      </c>
      <c r="AA30">
        <v>3.6221657187698098E-2</v>
      </c>
    </row>
    <row r="31" spans="2:27">
      <c r="B31" s="37"/>
      <c r="C31" s="25" t="s">
        <v>139</v>
      </c>
      <c r="D31" s="24">
        <f t="shared" si="0"/>
        <v>0</v>
      </c>
      <c r="E31" s="24">
        <f t="shared" si="0"/>
        <v>0</v>
      </c>
      <c r="F31" s="24">
        <f t="shared" si="0"/>
        <v>6.9999999999999993E-2</v>
      </c>
      <c r="G31" s="24">
        <f t="shared" si="0"/>
        <v>0.27999999999999997</v>
      </c>
      <c r="H31" s="24">
        <f t="shared" si="1"/>
        <v>0</v>
      </c>
      <c r="I31" s="24">
        <f t="shared" si="1"/>
        <v>0</v>
      </c>
      <c r="J31" s="24">
        <f t="shared" si="1"/>
        <v>0.13</v>
      </c>
      <c r="K31" s="24">
        <f t="shared" si="1"/>
        <v>0.52</v>
      </c>
      <c r="L31" s="24">
        <f>F24</f>
        <v>0</v>
      </c>
      <c r="M31" s="23">
        <f>SUM(D31:L31)</f>
        <v>1</v>
      </c>
      <c r="X31" s="63" t="s">
        <v>235</v>
      </c>
      <c r="Y31" s="64" t="s">
        <v>82</v>
      </c>
      <c r="Z31" s="63">
        <v>9.4067554957906474E-2</v>
      </c>
      <c r="AA31">
        <v>0</v>
      </c>
    </row>
    <row r="32" spans="2:27">
      <c r="B32" s="37"/>
      <c r="C32" s="59" t="s">
        <v>73</v>
      </c>
      <c r="D32" s="60">
        <f>$D25*I25</f>
        <v>0</v>
      </c>
      <c r="E32" s="60">
        <f>$D25*J25</f>
        <v>0</v>
      </c>
      <c r="F32" s="60">
        <f t="shared" si="0"/>
        <v>8.0000000000000016E-2</v>
      </c>
      <c r="G32" s="60">
        <f>$D25*L25</f>
        <v>0.12</v>
      </c>
      <c r="H32" s="60">
        <f t="shared" si="1"/>
        <v>0</v>
      </c>
      <c r="I32" s="60">
        <f t="shared" si="1"/>
        <v>0</v>
      </c>
      <c r="J32" s="60">
        <f t="shared" si="1"/>
        <v>0.32000000000000006</v>
      </c>
      <c r="K32" s="60">
        <f t="shared" si="1"/>
        <v>0.48</v>
      </c>
      <c r="L32" s="60">
        <f>F25</f>
        <v>0</v>
      </c>
      <c r="M32" s="23">
        <f>SUM(D32:L32)</f>
        <v>1</v>
      </c>
      <c r="X32" s="63" t="s">
        <v>235</v>
      </c>
      <c r="Y32" s="64" t="s">
        <v>94</v>
      </c>
      <c r="Z32" s="63">
        <v>0</v>
      </c>
      <c r="AA32">
        <v>0.19966020815041322</v>
      </c>
    </row>
    <row r="33" spans="2:51">
      <c r="B33" s="37"/>
      <c r="C33" s="25" t="s">
        <v>74</v>
      </c>
      <c r="D33" s="24">
        <f t="shared" si="0"/>
        <v>0</v>
      </c>
      <c r="E33" s="24">
        <f t="shared" si="0"/>
        <v>9.0000000000000011E-2</v>
      </c>
      <c r="F33" s="24">
        <f t="shared" si="0"/>
        <v>0.22500000000000001</v>
      </c>
      <c r="G33" s="24">
        <f t="shared" si="0"/>
        <v>0.13500000000000001</v>
      </c>
      <c r="H33" s="24">
        <f t="shared" si="1"/>
        <v>0</v>
      </c>
      <c r="I33" s="24">
        <f t="shared" si="1"/>
        <v>0.11000000000000001</v>
      </c>
      <c r="J33" s="24">
        <f t="shared" si="1"/>
        <v>0.27500000000000002</v>
      </c>
      <c r="K33" s="24">
        <f t="shared" si="1"/>
        <v>0.16500000000000001</v>
      </c>
      <c r="L33" s="24">
        <f>F26</f>
        <v>0</v>
      </c>
      <c r="M33" s="23">
        <f>SUM(D33:L33)</f>
        <v>1</v>
      </c>
      <c r="X33" s="63" t="s">
        <v>235</v>
      </c>
      <c r="Y33" s="64" t="s">
        <v>83</v>
      </c>
      <c r="Z33" s="63">
        <v>0.44271553952847859</v>
      </c>
      <c r="AA33">
        <v>0.32694938891719311</v>
      </c>
    </row>
    <row r="34" spans="2:51">
      <c r="B34" s="37"/>
      <c r="C34" s="25" t="s">
        <v>75</v>
      </c>
      <c r="D34" s="24">
        <f t="shared" si="0"/>
        <v>0</v>
      </c>
      <c r="E34" s="24">
        <f t="shared" si="0"/>
        <v>0.30250000000000005</v>
      </c>
      <c r="F34" s="24">
        <f t="shared" si="0"/>
        <v>0.1925</v>
      </c>
      <c r="G34" s="24">
        <f t="shared" si="0"/>
        <v>5.5000000000000007E-2</v>
      </c>
      <c r="H34" s="24">
        <f t="shared" si="1"/>
        <v>0</v>
      </c>
      <c r="I34" s="24">
        <f t="shared" si="1"/>
        <v>0.24750000000000003</v>
      </c>
      <c r="J34" s="24">
        <f t="shared" si="1"/>
        <v>0.1575</v>
      </c>
      <c r="K34" s="24">
        <f t="shared" si="1"/>
        <v>4.5000000000000005E-2</v>
      </c>
      <c r="L34" s="24">
        <f>F27</f>
        <v>0</v>
      </c>
      <c r="M34" s="23">
        <f>SUM(D34:L34)</f>
        <v>1</v>
      </c>
      <c r="X34" s="63" t="s">
        <v>235</v>
      </c>
      <c r="Y34" s="64" t="s">
        <v>84</v>
      </c>
      <c r="Z34" s="63">
        <v>0.45787732311612345</v>
      </c>
      <c r="AA34">
        <v>0.60641968186339257</v>
      </c>
    </row>
    <row r="35" spans="2:51">
      <c r="B35" s="40"/>
      <c r="C35" s="43"/>
      <c r="D35" s="42"/>
      <c r="E35" s="42"/>
      <c r="F35" s="42"/>
      <c r="G35" s="42"/>
      <c r="H35" s="42"/>
      <c r="I35" s="42"/>
      <c r="J35" s="42"/>
      <c r="K35" s="42"/>
      <c r="L35" s="42"/>
      <c r="M35" s="41"/>
      <c r="X35" s="63" t="s">
        <v>235</v>
      </c>
      <c r="Y35" s="64" t="s">
        <v>85</v>
      </c>
      <c r="Z35" s="63">
        <v>2.9161599088202957E-3</v>
      </c>
      <c r="AA35">
        <v>0</v>
      </c>
    </row>
    <row r="36" spans="2:51">
      <c r="B36" s="35"/>
      <c r="X36" s="63" t="s">
        <v>235</v>
      </c>
      <c r="Y36" s="64" t="s">
        <v>91</v>
      </c>
      <c r="Z36" s="63">
        <v>7.2513076342903731E-3</v>
      </c>
      <c r="AA36">
        <v>6.6630929219414423E-2</v>
      </c>
    </row>
    <row r="37" spans="2:51" ht="32.25" customHeight="1">
      <c r="B37" s="34" t="s">
        <v>116</v>
      </c>
      <c r="C37" s="33" t="s">
        <v>129</v>
      </c>
      <c r="D37" s="33" t="s">
        <v>130</v>
      </c>
      <c r="E37" s="33" t="s">
        <v>131</v>
      </c>
      <c r="F37" s="33" t="s">
        <v>132</v>
      </c>
      <c r="G37" s="31"/>
      <c r="H37" s="32" t="s">
        <v>133</v>
      </c>
      <c r="I37" s="32" t="s">
        <v>134</v>
      </c>
      <c r="J37" s="32" t="s">
        <v>135</v>
      </c>
      <c r="K37" s="32" t="s">
        <v>136</v>
      </c>
      <c r="L37" s="32" t="s">
        <v>137</v>
      </c>
      <c r="M37" s="31"/>
      <c r="N37" s="18" t="s">
        <v>141</v>
      </c>
      <c r="X37" s="63" t="s">
        <v>235</v>
      </c>
      <c r="Y37" s="64" t="s">
        <v>95</v>
      </c>
      <c r="Z37" s="63">
        <v>0</v>
      </c>
      <c r="AA37">
        <v>0.62034130769727702</v>
      </c>
    </row>
    <row r="38" spans="2:51">
      <c r="B38" s="37"/>
      <c r="C38" s="30">
        <v>2015</v>
      </c>
      <c r="D38" s="29">
        <f>SUM(D7:G7)</f>
        <v>0.68788850799008838</v>
      </c>
      <c r="E38" s="29">
        <f>SUM(H7:K7)</f>
        <v>0.31211149200991167</v>
      </c>
      <c r="F38" s="29">
        <f>L7</f>
        <v>0</v>
      </c>
      <c r="H38" s="28">
        <v>2015</v>
      </c>
      <c r="I38" s="27">
        <f>(D7+H7+L7)</f>
        <v>0</v>
      </c>
      <c r="J38" s="27">
        <f>(E7+I7)</f>
        <v>1</v>
      </c>
      <c r="K38" s="27">
        <f>(F7+J7)</f>
        <v>0</v>
      </c>
      <c r="L38" s="27">
        <f>(G7+K7)</f>
        <v>0</v>
      </c>
      <c r="X38" s="63" t="s">
        <v>235</v>
      </c>
      <c r="Y38" s="64" t="s">
        <v>86</v>
      </c>
      <c r="Z38" s="63">
        <v>2.1108238897607563E-3</v>
      </c>
      <c r="AA38">
        <v>0.2855911373448165</v>
      </c>
    </row>
    <row r="39" spans="2:51">
      <c r="B39" s="37"/>
      <c r="C39" s="30" t="s">
        <v>139</v>
      </c>
      <c r="D39" s="29">
        <v>0.3</v>
      </c>
      <c r="E39" s="29">
        <v>0.7</v>
      </c>
      <c r="F39" s="29">
        <v>0</v>
      </c>
      <c r="H39" s="28" t="s">
        <v>139</v>
      </c>
      <c r="I39" s="27">
        <v>0</v>
      </c>
      <c r="J39" s="27">
        <v>0</v>
      </c>
      <c r="K39" s="27">
        <v>0.2</v>
      </c>
      <c r="L39" s="27">
        <v>0.8</v>
      </c>
      <c r="X39" s="63" t="s">
        <v>235</v>
      </c>
      <c r="Y39" s="64" t="s">
        <v>97</v>
      </c>
      <c r="Z39" s="63">
        <v>1.2492680067894713E-2</v>
      </c>
      <c r="AA39">
        <v>0</v>
      </c>
    </row>
    <row r="40" spans="2:51">
      <c r="B40" s="37"/>
      <c r="C40" s="30" t="s">
        <v>73</v>
      </c>
      <c r="D40" s="29">
        <v>0.2</v>
      </c>
      <c r="E40" s="29">
        <v>0.8</v>
      </c>
      <c r="F40" s="29">
        <v>0</v>
      </c>
      <c r="H40" s="28" t="s">
        <v>73</v>
      </c>
      <c r="I40" s="27">
        <v>0</v>
      </c>
      <c r="J40" s="27">
        <v>0</v>
      </c>
      <c r="K40" s="27">
        <v>0.2</v>
      </c>
      <c r="L40" s="27">
        <v>0.8</v>
      </c>
      <c r="X40" s="63" t="s">
        <v>235</v>
      </c>
      <c r="Y40" s="64" t="s">
        <v>87</v>
      </c>
      <c r="Z40" s="63">
        <v>0.64159806272123432</v>
      </c>
      <c r="AA40">
        <v>9.4067554957906474E-2</v>
      </c>
    </row>
    <row r="41" spans="2:51">
      <c r="B41" s="37"/>
      <c r="C41" s="30" t="s">
        <v>74</v>
      </c>
      <c r="D41" s="29">
        <v>0.4</v>
      </c>
      <c r="E41" s="29">
        <v>0.6</v>
      </c>
      <c r="F41" s="29">
        <v>0</v>
      </c>
      <c r="H41" s="28" t="s">
        <v>74</v>
      </c>
      <c r="I41" s="27">
        <v>0</v>
      </c>
      <c r="J41" s="27">
        <v>0.2</v>
      </c>
      <c r="K41" s="27">
        <v>0.4</v>
      </c>
      <c r="L41" s="27">
        <v>0.4</v>
      </c>
      <c r="X41" s="63" t="s">
        <v>235</v>
      </c>
      <c r="Y41" s="64" t="s">
        <v>92</v>
      </c>
      <c r="Z41" s="63">
        <v>1.5458644935541128E-2</v>
      </c>
      <c r="AA41">
        <v>0.22707233580910618</v>
      </c>
    </row>
    <row r="42" spans="2:51">
      <c r="B42" s="37"/>
      <c r="C42" s="30" t="s">
        <v>75</v>
      </c>
      <c r="D42" s="29">
        <v>0.5</v>
      </c>
      <c r="E42" s="29">
        <v>0.5</v>
      </c>
      <c r="F42" s="29">
        <v>0</v>
      </c>
      <c r="H42" s="28" t="s">
        <v>75</v>
      </c>
      <c r="I42" s="27">
        <v>0</v>
      </c>
      <c r="J42" s="27">
        <v>0.55000000000000004</v>
      </c>
      <c r="K42" s="27">
        <v>0.35</v>
      </c>
      <c r="L42" s="27">
        <v>0.1</v>
      </c>
      <c r="X42" s="63" t="s">
        <v>235</v>
      </c>
      <c r="Y42" s="64" t="s">
        <v>93</v>
      </c>
      <c r="Z42" s="63">
        <v>0</v>
      </c>
      <c r="AA42">
        <v>0.33021212466241529</v>
      </c>
    </row>
    <row r="43" spans="2:51">
      <c r="B43" s="37"/>
      <c r="X43" s="63" t="s">
        <v>235</v>
      </c>
      <c r="Y43" s="64" t="s">
        <v>96</v>
      </c>
      <c r="Z43" s="63">
        <v>4.3845565792548717E-2</v>
      </c>
      <c r="AA43">
        <v>0</v>
      </c>
    </row>
    <row r="44" spans="2:51">
      <c r="B44" s="37"/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 t="e">
        <f>#REF!</f>
        <v>#REF!</v>
      </c>
      <c r="L44" t="e">
        <f>#REF!</f>
        <v>#REF!</v>
      </c>
      <c r="X44" s="63" t="s">
        <v>235</v>
      </c>
      <c r="Y44" s="64" t="s">
        <v>88</v>
      </c>
      <c r="Z44" s="63">
        <v>4.4655615737646355E-3</v>
      </c>
      <c r="AA44">
        <v>0.44271553952847859</v>
      </c>
    </row>
    <row r="45" spans="2:51">
      <c r="B45" s="37"/>
      <c r="C45" s="25">
        <v>2015</v>
      </c>
      <c r="D45" s="24">
        <f t="shared" ref="D45:G49" si="2">$D38*I38</f>
        <v>0</v>
      </c>
      <c r="E45" s="24">
        <f t="shared" si="2"/>
        <v>0.68788850799008838</v>
      </c>
      <c r="F45" s="24">
        <f t="shared" si="2"/>
        <v>0</v>
      </c>
      <c r="G45" s="24">
        <f t="shared" si="2"/>
        <v>0</v>
      </c>
      <c r="H45" s="24">
        <f t="shared" ref="H45:K49" si="3">$E38*I38</f>
        <v>0</v>
      </c>
      <c r="I45" s="24">
        <f t="shared" si="3"/>
        <v>0.31211149200991167</v>
      </c>
      <c r="J45" s="24">
        <f t="shared" si="3"/>
        <v>0</v>
      </c>
      <c r="K45" s="24">
        <f t="shared" si="3"/>
        <v>0</v>
      </c>
      <c r="L45" s="24">
        <f>F38</f>
        <v>0</v>
      </c>
      <c r="M45" s="23">
        <f>SUM(D45:L45)</f>
        <v>1</v>
      </c>
      <c r="X45" s="63" t="s">
        <v>235</v>
      </c>
      <c r="Y45" s="64" t="s">
        <v>89</v>
      </c>
      <c r="Z45" s="63">
        <v>1.0661564676825097E-3</v>
      </c>
      <c r="AA45">
        <v>0.30041192947845302</v>
      </c>
    </row>
    <row r="46" spans="2:51">
      <c r="B46" s="37"/>
      <c r="C46" s="25" t="s">
        <v>139</v>
      </c>
      <c r="D46" s="24">
        <f t="shared" si="2"/>
        <v>0</v>
      </c>
      <c r="E46" s="24">
        <f t="shared" si="2"/>
        <v>0</v>
      </c>
      <c r="F46" s="24">
        <f t="shared" si="2"/>
        <v>0.06</v>
      </c>
      <c r="G46" s="24">
        <f t="shared" si="2"/>
        <v>0.24</v>
      </c>
      <c r="H46" s="24">
        <f t="shared" si="3"/>
        <v>0</v>
      </c>
      <c r="I46" s="24">
        <f t="shared" si="3"/>
        <v>0</v>
      </c>
      <c r="J46" s="24">
        <f t="shared" si="3"/>
        <v>0.13999999999999999</v>
      </c>
      <c r="K46" s="24">
        <f t="shared" si="3"/>
        <v>0.55999999999999994</v>
      </c>
      <c r="L46" s="24">
        <f>F39</f>
        <v>0</v>
      </c>
      <c r="M46" s="23">
        <f>SUM(D46:L46)</f>
        <v>0.99999999999999989</v>
      </c>
      <c r="X46" s="63" t="s">
        <v>235</v>
      </c>
      <c r="Y46" s="64" t="s">
        <v>90</v>
      </c>
      <c r="Z46" s="63">
        <v>1.8022834956425485E-2</v>
      </c>
      <c r="AA46">
        <v>0.2417107474054235</v>
      </c>
    </row>
    <row r="47" spans="2:51">
      <c r="B47" s="37"/>
      <c r="C47" s="25" t="s">
        <v>73</v>
      </c>
      <c r="D47" s="24">
        <f t="shared" si="2"/>
        <v>0</v>
      </c>
      <c r="E47" s="24">
        <f t="shared" si="2"/>
        <v>0</v>
      </c>
      <c r="F47" s="24">
        <f t="shared" si="2"/>
        <v>4.0000000000000008E-2</v>
      </c>
      <c r="G47" s="24">
        <f t="shared" si="2"/>
        <v>0.16000000000000003</v>
      </c>
      <c r="H47" s="24">
        <f t="shared" si="3"/>
        <v>0</v>
      </c>
      <c r="I47" s="24">
        <f t="shared" si="3"/>
        <v>0</v>
      </c>
      <c r="J47" s="24">
        <f t="shared" si="3"/>
        <v>0.16000000000000003</v>
      </c>
      <c r="K47" s="24">
        <f t="shared" si="3"/>
        <v>0.64000000000000012</v>
      </c>
      <c r="L47" s="24">
        <f>F40</f>
        <v>0</v>
      </c>
      <c r="M47" s="23">
        <f>SUM(D47:L47)</f>
        <v>1.0000000000000002</v>
      </c>
      <c r="X47" s="63" t="s">
        <v>235</v>
      </c>
      <c r="Y47" s="64" t="s">
        <v>98</v>
      </c>
      <c r="Z47" s="63">
        <v>0</v>
      </c>
      <c r="AA47">
        <v>0</v>
      </c>
    </row>
    <row r="48" spans="2:51">
      <c r="B48" s="37"/>
      <c r="C48" s="25" t="s">
        <v>74</v>
      </c>
      <c r="D48" s="24">
        <f t="shared" si="2"/>
        <v>0</v>
      </c>
      <c r="E48" s="24">
        <f t="shared" si="2"/>
        <v>8.0000000000000016E-2</v>
      </c>
      <c r="F48" s="24">
        <f>$D41*K41</f>
        <v>0.16000000000000003</v>
      </c>
      <c r="G48" s="24">
        <f t="shared" si="2"/>
        <v>0.16000000000000003</v>
      </c>
      <c r="H48" s="24">
        <f t="shared" si="3"/>
        <v>0</v>
      </c>
      <c r="I48" s="24">
        <f t="shared" si="3"/>
        <v>0.12</v>
      </c>
      <c r="J48" s="24">
        <f t="shared" si="3"/>
        <v>0.24</v>
      </c>
      <c r="K48" s="24">
        <f t="shared" si="3"/>
        <v>0.24</v>
      </c>
      <c r="L48" s="24">
        <f>F41</f>
        <v>0</v>
      </c>
      <c r="M48" s="23">
        <f>SUM(D48:L48)</f>
        <v>1</v>
      </c>
      <c r="X48" s="63" t="s">
        <v>236</v>
      </c>
      <c r="Y48" s="64" t="s">
        <v>77</v>
      </c>
      <c r="Z48" s="63">
        <v>3.6221657187698098E-2</v>
      </c>
      <c r="AA48">
        <v>0.45787732311612345</v>
      </c>
      <c r="AG48" s="64" t="s">
        <v>77</v>
      </c>
      <c r="AH48" s="64" t="s">
        <v>81</v>
      </c>
      <c r="AI48" s="64" t="s">
        <v>82</v>
      </c>
      <c r="AJ48" s="64" t="s">
        <v>94</v>
      </c>
      <c r="AK48" s="64" t="s">
        <v>83</v>
      </c>
      <c r="AL48" s="64" t="s">
        <v>84</v>
      </c>
      <c r="AM48" s="64" t="s">
        <v>85</v>
      </c>
      <c r="AN48" s="64" t="s">
        <v>91</v>
      </c>
      <c r="AO48" s="64" t="s">
        <v>95</v>
      </c>
      <c r="AP48" s="64" t="s">
        <v>86</v>
      </c>
      <c r="AQ48" s="64" t="s">
        <v>97</v>
      </c>
      <c r="AR48" s="64" t="s">
        <v>87</v>
      </c>
      <c r="AS48" s="64" t="s">
        <v>92</v>
      </c>
      <c r="AT48" s="64" t="s">
        <v>93</v>
      </c>
      <c r="AU48" s="64" t="s">
        <v>96</v>
      </c>
      <c r="AV48" s="64" t="s">
        <v>88</v>
      </c>
      <c r="AW48" s="64" t="s">
        <v>89</v>
      </c>
      <c r="AX48" s="64" t="s">
        <v>90</v>
      </c>
      <c r="AY48" s="64" t="s">
        <v>98</v>
      </c>
    </row>
    <row r="49" spans="2:51">
      <c r="B49" s="37"/>
      <c r="C49" s="25" t="s">
        <v>75</v>
      </c>
      <c r="D49" s="24">
        <f t="shared" si="2"/>
        <v>0</v>
      </c>
      <c r="E49" s="24">
        <f t="shared" si="2"/>
        <v>0.27500000000000002</v>
      </c>
      <c r="F49" s="24">
        <f t="shared" si="2"/>
        <v>0.17499999999999999</v>
      </c>
      <c r="G49" s="24">
        <f t="shared" si="2"/>
        <v>0.05</v>
      </c>
      <c r="H49" s="24">
        <f t="shared" si="3"/>
        <v>0</v>
      </c>
      <c r="I49" s="24">
        <f t="shared" si="3"/>
        <v>0.27500000000000002</v>
      </c>
      <c r="J49" s="24">
        <f t="shared" si="3"/>
        <v>0.17499999999999999</v>
      </c>
      <c r="K49" s="24">
        <f t="shared" si="3"/>
        <v>0.05</v>
      </c>
      <c r="L49" s="24">
        <f>F42</f>
        <v>0</v>
      </c>
      <c r="M49" s="23">
        <f>SUM(D49:L49)</f>
        <v>1</v>
      </c>
      <c r="X49" s="63" t="s">
        <v>236</v>
      </c>
      <c r="Y49" s="64" t="s">
        <v>81</v>
      </c>
      <c r="Z49" s="63">
        <v>0.60641968186339257</v>
      </c>
      <c r="AA49">
        <v>0.9919264431931657</v>
      </c>
      <c r="AF49" t="s">
        <v>240</v>
      </c>
      <c r="AG49" s="63">
        <v>3.6221657187698098E-2</v>
      </c>
      <c r="AH49" s="63">
        <v>0.60641968186339257</v>
      </c>
      <c r="AI49" s="63">
        <v>0.2855911373448165</v>
      </c>
      <c r="AJ49" s="63">
        <v>0.48015589626269928</v>
      </c>
      <c r="AK49" s="63">
        <v>0.33021212466241529</v>
      </c>
      <c r="AL49" s="63">
        <v>0.2417107474054235</v>
      </c>
      <c r="AM49" s="63">
        <v>5.1573968980141082E-3</v>
      </c>
      <c r="AN49" s="63">
        <v>0.80028647190887825</v>
      </c>
      <c r="AO49" s="63">
        <v>0.56812286688249458</v>
      </c>
      <c r="AP49" s="63">
        <v>0.78191580097420121</v>
      </c>
      <c r="AQ49" s="63">
        <v>0.16266510507644541</v>
      </c>
      <c r="AR49" s="63">
        <v>0.10771714429551492</v>
      </c>
      <c r="AS49" s="63">
        <v>0.13639369152651634</v>
      </c>
      <c r="AT49" s="63">
        <v>0.33666882794407155</v>
      </c>
      <c r="AU49" s="63">
        <v>0.39765477354743711</v>
      </c>
      <c r="AV49" s="63">
        <v>0.32849676972303016</v>
      </c>
      <c r="AW49" s="63">
        <v>5.5604632952105271E-2</v>
      </c>
      <c r="AX49" s="63">
        <v>0.94460690718002549</v>
      </c>
      <c r="AY49" s="63">
        <v>0.54189996548229691</v>
      </c>
    </row>
    <row r="50" spans="2:51">
      <c r="B50" s="40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X50" s="63" t="s">
        <v>236</v>
      </c>
      <c r="Y50" s="64" t="s">
        <v>82</v>
      </c>
      <c r="Z50" s="63">
        <v>0.2855911373448165</v>
      </c>
      <c r="AA50">
        <v>5.1573968980141082E-3</v>
      </c>
      <c r="AF50" t="s">
        <v>239</v>
      </c>
      <c r="AG50" s="63">
        <v>0.76411813466188871</v>
      </c>
      <c r="AH50" s="63">
        <v>0.32694938891719311</v>
      </c>
      <c r="AI50" s="63">
        <v>0.62034130769727702</v>
      </c>
      <c r="AJ50" s="63">
        <v>0.51984410373730072</v>
      </c>
      <c r="AK50" s="63">
        <v>0.22707233580910618</v>
      </c>
      <c r="AL50" s="63">
        <v>0.30041192947845302</v>
      </c>
      <c r="AM50" s="63">
        <v>0.9919264431931657</v>
      </c>
      <c r="AN50" s="63">
        <v>0.19246222045683128</v>
      </c>
      <c r="AO50" s="63">
        <v>0.43187713311750553</v>
      </c>
      <c r="AP50" s="63">
        <v>0.2159733751360379</v>
      </c>
      <c r="AQ50" s="63">
        <v>0.82484221485565989</v>
      </c>
      <c r="AR50" s="63">
        <v>0.2506847929832508</v>
      </c>
      <c r="AS50" s="63">
        <v>0.84814766353794246</v>
      </c>
      <c r="AT50" s="63">
        <v>0.66333117205592851</v>
      </c>
      <c r="AU50" s="63">
        <v>0.55849966066001422</v>
      </c>
      <c r="AV50" s="63">
        <v>0.66703766870320524</v>
      </c>
      <c r="AW50" s="63">
        <v>0.94332921058021224</v>
      </c>
      <c r="AX50" s="63">
        <v>3.7370257863549042E-2</v>
      </c>
      <c r="AY50" s="63">
        <v>0.45810003451770315</v>
      </c>
    </row>
    <row r="51" spans="2:51">
      <c r="B51" s="35"/>
      <c r="X51" s="63" t="s">
        <v>236</v>
      </c>
      <c r="Y51" s="64" t="s">
        <v>94</v>
      </c>
      <c r="Z51" s="63">
        <v>0.47078896260294251</v>
      </c>
      <c r="AA51">
        <v>0</v>
      </c>
      <c r="AF51" t="s">
        <v>132</v>
      </c>
      <c r="AG51" s="63">
        <v>0.19966020815041322</v>
      </c>
      <c r="AH51" s="63">
        <v>6.6630929219414423E-2</v>
      </c>
      <c r="AI51" s="63">
        <v>9.4067554957906474E-2</v>
      </c>
      <c r="AJ51" s="63">
        <v>0</v>
      </c>
      <c r="AK51" s="63">
        <v>0.44271553952847859</v>
      </c>
      <c r="AL51" s="63">
        <v>0.45787732311612345</v>
      </c>
      <c r="AM51" s="63">
        <v>2.9161599088202957E-3</v>
      </c>
      <c r="AN51" s="63">
        <v>7.2513076342903731E-3</v>
      </c>
      <c r="AO51" s="63">
        <v>0</v>
      </c>
      <c r="AP51" s="63">
        <v>2.1108238897607563E-3</v>
      </c>
      <c r="AQ51" s="63">
        <v>1.2492680067894713E-2</v>
      </c>
      <c r="AR51" s="63">
        <v>0.64159806272123432</v>
      </c>
      <c r="AS51" s="63">
        <v>1.5458644935541128E-2</v>
      </c>
      <c r="AT51" s="63">
        <v>0</v>
      </c>
      <c r="AU51" s="63">
        <v>4.3845565792548717E-2</v>
      </c>
      <c r="AV51" s="63">
        <v>4.4655615737646355E-3</v>
      </c>
      <c r="AW51" s="63">
        <v>1.0661564676825097E-3</v>
      </c>
      <c r="AX51" s="63">
        <v>1.8022834956425485E-2</v>
      </c>
      <c r="AY51" s="63">
        <v>0</v>
      </c>
    </row>
    <row r="52" spans="2:51" ht="16.5" customHeight="1">
      <c r="B52" s="34" t="s">
        <v>117</v>
      </c>
      <c r="C52" s="33" t="s">
        <v>129</v>
      </c>
      <c r="D52" s="33" t="s">
        <v>130</v>
      </c>
      <c r="E52" s="33" t="s">
        <v>131</v>
      </c>
      <c r="F52" s="33" t="s">
        <v>132</v>
      </c>
      <c r="G52" s="31"/>
      <c r="H52" s="32" t="s">
        <v>133</v>
      </c>
      <c r="I52" s="32" t="s">
        <v>134</v>
      </c>
      <c r="J52" s="32" t="s">
        <v>135</v>
      </c>
      <c r="K52" s="32" t="s">
        <v>136</v>
      </c>
      <c r="L52" s="32" t="s">
        <v>137</v>
      </c>
      <c r="M52" s="31"/>
      <c r="N52" s="18" t="s">
        <v>142</v>
      </c>
      <c r="X52" s="63" t="s">
        <v>236</v>
      </c>
      <c r="Y52" s="64" t="s">
        <v>83</v>
      </c>
      <c r="Z52" s="63">
        <v>0.33021212466241529</v>
      </c>
      <c r="AA52">
        <v>2.9161599088202957E-3</v>
      </c>
    </row>
    <row r="53" spans="2:51">
      <c r="B53" s="37"/>
      <c r="C53" s="30">
        <v>2015</v>
      </c>
      <c r="D53" s="29">
        <f>SUM(D8:G8)</f>
        <v>0.84667228308769737</v>
      </c>
      <c r="E53" s="29">
        <f>SUM(H8:K8)</f>
        <v>0.11920808758081441</v>
      </c>
      <c r="F53" s="29">
        <f>L8</f>
        <v>3.4119629331488252E-2</v>
      </c>
      <c r="H53" s="28">
        <v>2015</v>
      </c>
      <c r="I53" s="27">
        <f>(D8+H8+L8)</f>
        <v>3.4119629331488252E-2</v>
      </c>
      <c r="J53" s="27">
        <f>(E8+I8)</f>
        <v>0.96588037066851173</v>
      </c>
      <c r="K53" s="27">
        <f>(F8+J8)</f>
        <v>0</v>
      </c>
      <c r="L53" s="27">
        <f>(G8+K8)</f>
        <v>0</v>
      </c>
      <c r="X53" s="63" t="s">
        <v>236</v>
      </c>
      <c r="Y53" s="64" t="s">
        <v>84</v>
      </c>
      <c r="Z53" s="63">
        <v>0.2417107474054235</v>
      </c>
      <c r="AA53">
        <v>0.2159733751360379</v>
      </c>
    </row>
    <row r="54" spans="2:51">
      <c r="B54" s="37"/>
      <c r="C54" s="30" t="s">
        <v>139</v>
      </c>
      <c r="D54" s="29">
        <v>0.35</v>
      </c>
      <c r="E54" s="29">
        <v>0.65</v>
      </c>
      <c r="F54" s="29">
        <v>0</v>
      </c>
      <c r="H54" s="28" t="s">
        <v>139</v>
      </c>
      <c r="I54" s="38">
        <v>0</v>
      </c>
      <c r="J54" s="38">
        <v>0</v>
      </c>
      <c r="K54" s="38">
        <v>0.2</v>
      </c>
      <c r="L54" s="38">
        <v>0.8</v>
      </c>
      <c r="X54" s="63" t="s">
        <v>236</v>
      </c>
      <c r="Y54" s="64" t="s">
        <v>85</v>
      </c>
      <c r="Z54" s="63">
        <v>5.1573968980141082E-3</v>
      </c>
      <c r="AA54">
        <v>0.78191580097420121</v>
      </c>
    </row>
    <row r="55" spans="2:51">
      <c r="B55" s="37"/>
      <c r="C55" s="30" t="s">
        <v>73</v>
      </c>
      <c r="D55" s="29">
        <v>0.2</v>
      </c>
      <c r="E55" s="29">
        <v>0.8</v>
      </c>
      <c r="F55" s="29">
        <v>0</v>
      </c>
      <c r="H55" s="28" t="s">
        <v>73</v>
      </c>
      <c r="I55" s="27">
        <v>0</v>
      </c>
      <c r="J55" s="27">
        <v>0</v>
      </c>
      <c r="K55" s="27">
        <v>0.4</v>
      </c>
      <c r="L55" s="27">
        <v>0.6</v>
      </c>
      <c r="X55" s="63" t="s">
        <v>236</v>
      </c>
      <c r="Y55" s="64" t="s">
        <v>91</v>
      </c>
      <c r="Z55" s="63">
        <v>0.80028647190887825</v>
      </c>
      <c r="AA55">
        <v>0</v>
      </c>
    </row>
    <row r="56" spans="2:51">
      <c r="B56" s="37"/>
      <c r="C56" s="30" t="s">
        <v>74</v>
      </c>
      <c r="D56" s="29">
        <v>0.45</v>
      </c>
      <c r="E56" s="29">
        <v>0.55000000000000004</v>
      </c>
      <c r="F56" s="29">
        <v>0</v>
      </c>
      <c r="H56" s="28" t="s">
        <v>74</v>
      </c>
      <c r="I56" s="27">
        <v>0</v>
      </c>
      <c r="J56" s="27">
        <v>0.2</v>
      </c>
      <c r="K56" s="27">
        <v>0.5</v>
      </c>
      <c r="L56" s="27">
        <v>0.3</v>
      </c>
      <c r="X56" s="63" t="s">
        <v>236</v>
      </c>
      <c r="Y56" s="64" t="s">
        <v>95</v>
      </c>
      <c r="Z56" s="63">
        <v>0.56812286688249458</v>
      </c>
      <c r="AA56">
        <v>2.1108238897607563E-3</v>
      </c>
      <c r="AG56" s="65" t="e">
        <f>AG49+#REF!</f>
        <v>#REF!</v>
      </c>
      <c r="AH56" s="65" t="e">
        <f>AH49+#REF!</f>
        <v>#REF!</v>
      </c>
      <c r="AI56" s="65" t="e">
        <f>AI49+#REF!</f>
        <v>#REF!</v>
      </c>
      <c r="AJ56" s="65" t="e">
        <f>AJ49+#REF!</f>
        <v>#REF!</v>
      </c>
      <c r="AK56" s="65" t="e">
        <f>AK49+#REF!</f>
        <v>#REF!</v>
      </c>
      <c r="AL56" s="65" t="e">
        <f>AL49+#REF!</f>
        <v>#REF!</v>
      </c>
      <c r="AM56" s="65" t="e">
        <f>AM49+#REF!</f>
        <v>#REF!</v>
      </c>
      <c r="AN56" s="65" t="e">
        <f>AN49+#REF!</f>
        <v>#REF!</v>
      </c>
      <c r="AO56" s="65" t="e">
        <f>AO49+#REF!</f>
        <v>#REF!</v>
      </c>
      <c r="AP56" s="65" t="e">
        <f>AP49+#REF!</f>
        <v>#REF!</v>
      </c>
      <c r="AQ56" s="65" t="e">
        <f>AQ49+#REF!</f>
        <v>#REF!</v>
      </c>
      <c r="AR56" s="65" t="e">
        <f>AR49+#REF!</f>
        <v>#REF!</v>
      </c>
      <c r="AS56" s="65" t="e">
        <f>AS49+#REF!</f>
        <v>#REF!</v>
      </c>
      <c r="AT56" s="65" t="e">
        <f>AT49+#REF!</f>
        <v>#REF!</v>
      </c>
      <c r="AU56" s="65" t="e">
        <f>AU49+#REF!</f>
        <v>#REF!</v>
      </c>
      <c r="AV56" s="65" t="e">
        <f>AV49+#REF!</f>
        <v>#REF!</v>
      </c>
      <c r="AW56" s="65" t="e">
        <f>AW49+#REF!</f>
        <v>#REF!</v>
      </c>
      <c r="AX56" s="65" t="e">
        <f>AX49+#REF!</f>
        <v>#REF!</v>
      </c>
      <c r="AY56" s="65" t="e">
        <f>AY49+#REF!</f>
        <v>#REF!</v>
      </c>
    </row>
    <row r="57" spans="2:51">
      <c r="B57" s="37"/>
      <c r="C57" s="30" t="s">
        <v>75</v>
      </c>
      <c r="D57" s="29">
        <v>0.55000000000000004</v>
      </c>
      <c r="E57" s="29">
        <v>0.45</v>
      </c>
      <c r="F57" s="29">
        <v>0</v>
      </c>
      <c r="H57" s="28" t="s">
        <v>75</v>
      </c>
      <c r="I57" s="27">
        <v>0</v>
      </c>
      <c r="J57" s="27">
        <v>0.55000000000000004</v>
      </c>
      <c r="K57" s="27">
        <v>0.35</v>
      </c>
      <c r="L57" s="27">
        <v>0.1</v>
      </c>
      <c r="X57" s="63" t="s">
        <v>236</v>
      </c>
      <c r="Y57" s="64" t="s">
        <v>86</v>
      </c>
      <c r="Z57" s="63">
        <v>0.78191580097420121</v>
      </c>
      <c r="AA57">
        <v>0.2506847929832508</v>
      </c>
    </row>
    <row r="58" spans="2:51">
      <c r="B58" s="37"/>
      <c r="X58" s="63" t="s">
        <v>236</v>
      </c>
      <c r="Y58" s="64" t="s">
        <v>97</v>
      </c>
      <c r="Z58" s="63">
        <v>0.16266510507644541</v>
      </c>
      <c r="AA58">
        <v>0.10771714429551492</v>
      </c>
    </row>
    <row r="59" spans="2:51">
      <c r="B59" s="37"/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 t="e">
        <f>#REF!</f>
        <v>#REF!</v>
      </c>
      <c r="L59" t="e">
        <f>#REF!</f>
        <v>#REF!</v>
      </c>
      <c r="X59" s="63" t="s">
        <v>236</v>
      </c>
      <c r="Y59" s="64" t="s">
        <v>87</v>
      </c>
      <c r="Z59" s="63">
        <v>0.10771714429551492</v>
      </c>
      <c r="AA59">
        <v>0</v>
      </c>
    </row>
    <row r="60" spans="2:51">
      <c r="B60" s="37"/>
      <c r="C60" s="25">
        <v>2015</v>
      </c>
      <c r="D60" s="24">
        <f t="shared" ref="D60:G64" si="4">$D53*I53</f>
        <v>2.8888144464197123E-2</v>
      </c>
      <c r="E60" s="24">
        <f t="shared" si="4"/>
        <v>0.81778413862350019</v>
      </c>
      <c r="F60" s="24">
        <f t="shared" si="4"/>
        <v>0</v>
      </c>
      <c r="G60" s="24">
        <f t="shared" si="4"/>
        <v>0</v>
      </c>
      <c r="H60" s="24">
        <f t="shared" ref="H60:K64" si="5">$E53*I53</f>
        <v>4.0673357615729757E-3</v>
      </c>
      <c r="I60" s="24">
        <f t="shared" si="5"/>
        <v>0.11514075181924144</v>
      </c>
      <c r="J60" s="24">
        <f t="shared" si="5"/>
        <v>0</v>
      </c>
      <c r="K60" s="24">
        <f t="shared" si="5"/>
        <v>0</v>
      </c>
      <c r="L60" s="24">
        <f>F53</f>
        <v>3.4119629331488252E-2</v>
      </c>
      <c r="M60" s="23">
        <f>SUM(D60:L60)</f>
        <v>0.99999999999999989</v>
      </c>
      <c r="X60" s="63" t="s">
        <v>236</v>
      </c>
      <c r="Y60" s="64" t="s">
        <v>92</v>
      </c>
      <c r="Z60" s="63">
        <v>0.13639369152651634</v>
      </c>
      <c r="AA60">
        <v>0.64159806272123432</v>
      </c>
    </row>
    <row r="61" spans="2:51">
      <c r="B61" s="37"/>
      <c r="C61" s="25" t="s">
        <v>139</v>
      </c>
      <c r="D61" s="24">
        <f t="shared" si="4"/>
        <v>0</v>
      </c>
      <c r="E61" s="24">
        <f t="shared" si="4"/>
        <v>0</v>
      </c>
      <c r="F61" s="24">
        <f t="shared" si="4"/>
        <v>6.9999999999999993E-2</v>
      </c>
      <c r="G61" s="24">
        <f t="shared" si="4"/>
        <v>0.27999999999999997</v>
      </c>
      <c r="H61" s="24">
        <f t="shared" si="5"/>
        <v>0</v>
      </c>
      <c r="I61" s="24">
        <f t="shared" si="5"/>
        <v>0</v>
      </c>
      <c r="J61" s="39">
        <f t="shared" si="5"/>
        <v>0.13</v>
      </c>
      <c r="K61" s="24">
        <f t="shared" si="5"/>
        <v>0.52</v>
      </c>
      <c r="L61" s="24">
        <f>F54</f>
        <v>0</v>
      </c>
      <c r="M61" s="23">
        <f>SUM(D61:L61)</f>
        <v>1</v>
      </c>
      <c r="X61" s="63" t="s">
        <v>236</v>
      </c>
      <c r="Y61" s="64" t="s">
        <v>93</v>
      </c>
      <c r="Z61" s="63">
        <v>0.32921505667884182</v>
      </c>
      <c r="AA61">
        <v>0.66703766870320524</v>
      </c>
    </row>
    <row r="62" spans="2:51">
      <c r="B62" s="37"/>
      <c r="C62" s="25" t="s">
        <v>73</v>
      </c>
      <c r="D62" s="24">
        <f t="shared" si="4"/>
        <v>0</v>
      </c>
      <c r="E62" s="24">
        <f t="shared" si="4"/>
        <v>0</v>
      </c>
      <c r="F62" s="24">
        <f t="shared" si="4"/>
        <v>8.0000000000000016E-2</v>
      </c>
      <c r="G62" s="24">
        <f t="shared" si="4"/>
        <v>0.12</v>
      </c>
      <c r="H62" s="24">
        <f t="shared" si="5"/>
        <v>0</v>
      </c>
      <c r="I62" s="24">
        <f t="shared" si="5"/>
        <v>0</v>
      </c>
      <c r="J62" s="24">
        <f t="shared" si="5"/>
        <v>0.32000000000000006</v>
      </c>
      <c r="K62" s="24">
        <f t="shared" si="5"/>
        <v>0.48</v>
      </c>
      <c r="L62" s="24">
        <f>F55</f>
        <v>0</v>
      </c>
      <c r="M62" s="23">
        <f>SUM(D62:L62)</f>
        <v>1</v>
      </c>
      <c r="X62" s="63" t="s">
        <v>236</v>
      </c>
      <c r="Y62" s="64" t="s">
        <v>96</v>
      </c>
      <c r="Z62" s="63">
        <v>0.39765477354743711</v>
      </c>
      <c r="AA62">
        <v>0.32849676972303016</v>
      </c>
    </row>
    <row r="63" spans="2:51">
      <c r="B63" s="37"/>
      <c r="C63" s="25" t="s">
        <v>74</v>
      </c>
      <c r="D63" s="24">
        <f t="shared" si="4"/>
        <v>0</v>
      </c>
      <c r="E63" s="24">
        <f t="shared" si="4"/>
        <v>9.0000000000000011E-2</v>
      </c>
      <c r="F63" s="24">
        <f t="shared" si="4"/>
        <v>0.22500000000000001</v>
      </c>
      <c r="G63" s="24">
        <f t="shared" si="4"/>
        <v>0.13500000000000001</v>
      </c>
      <c r="H63" s="24">
        <f t="shared" si="5"/>
        <v>0</v>
      </c>
      <c r="I63" s="24">
        <f t="shared" si="5"/>
        <v>0.11000000000000001</v>
      </c>
      <c r="J63" s="24">
        <f t="shared" si="5"/>
        <v>0.27500000000000002</v>
      </c>
      <c r="K63" s="24">
        <f t="shared" si="5"/>
        <v>0.16500000000000001</v>
      </c>
      <c r="L63" s="24">
        <f>F56</f>
        <v>0</v>
      </c>
      <c r="M63" s="23">
        <f>SUM(D63:L63)</f>
        <v>1</v>
      </c>
      <c r="X63" s="63" t="s">
        <v>236</v>
      </c>
      <c r="Y63" s="64" t="s">
        <v>88</v>
      </c>
      <c r="Z63" s="63">
        <v>0.32849676972303016</v>
      </c>
      <c r="AA63">
        <v>0</v>
      </c>
    </row>
    <row r="64" spans="2:51">
      <c r="B64" s="36"/>
      <c r="C64" s="21" t="s">
        <v>75</v>
      </c>
      <c r="D64" s="20">
        <f t="shared" si="4"/>
        <v>0</v>
      </c>
      <c r="E64" s="20">
        <f t="shared" si="4"/>
        <v>0.30250000000000005</v>
      </c>
      <c r="F64" s="20">
        <f t="shared" si="4"/>
        <v>0.1925</v>
      </c>
      <c r="G64" s="20">
        <f t="shared" si="4"/>
        <v>5.5000000000000007E-2</v>
      </c>
      <c r="H64" s="20">
        <f t="shared" si="5"/>
        <v>0</v>
      </c>
      <c r="I64" s="20">
        <f t="shared" si="5"/>
        <v>0.24750000000000003</v>
      </c>
      <c r="J64" s="20">
        <f t="shared" si="5"/>
        <v>0.1575</v>
      </c>
      <c r="K64" s="20">
        <f t="shared" si="5"/>
        <v>4.5000000000000005E-2</v>
      </c>
      <c r="L64" s="20">
        <f>F57</f>
        <v>0</v>
      </c>
      <c r="M64" s="19">
        <f>SUM(D64:L64)</f>
        <v>1</v>
      </c>
      <c r="X64" s="63" t="s">
        <v>236</v>
      </c>
      <c r="Y64" s="64" t="s">
        <v>89</v>
      </c>
      <c r="Z64" s="63">
        <v>5.5604632952105271E-2</v>
      </c>
      <c r="AA64">
        <v>4.4655615737646355E-3</v>
      </c>
    </row>
    <row r="65" spans="2:107">
      <c r="B65" s="35"/>
      <c r="X65" s="63" t="s">
        <v>236</v>
      </c>
      <c r="Y65" s="64" t="s">
        <v>90</v>
      </c>
      <c r="Z65" s="63">
        <v>0.94460690718002549</v>
      </c>
      <c r="AA65">
        <v>0.94332921058021224</v>
      </c>
    </row>
    <row r="66" spans="2:107">
      <c r="B66" s="35"/>
      <c r="X66" s="63" t="s">
        <v>236</v>
      </c>
      <c r="Y66" s="64" t="s">
        <v>98</v>
      </c>
      <c r="Z66" s="63">
        <v>0.43957484061679697</v>
      </c>
      <c r="AA66">
        <v>5.5604632952105271E-2</v>
      </c>
    </row>
    <row r="67" spans="2:107" ht="48" customHeight="1">
      <c r="B67" s="34" t="s">
        <v>118</v>
      </c>
      <c r="C67" s="33" t="s">
        <v>129</v>
      </c>
      <c r="D67" s="33" t="s">
        <v>130</v>
      </c>
      <c r="E67" s="33" t="s">
        <v>131</v>
      </c>
      <c r="F67" s="33" t="s">
        <v>132</v>
      </c>
      <c r="G67" s="31"/>
      <c r="H67" s="32" t="s">
        <v>133</v>
      </c>
      <c r="I67" s="32" t="s">
        <v>134</v>
      </c>
      <c r="J67" s="32" t="s">
        <v>135</v>
      </c>
      <c r="K67" s="32" t="s">
        <v>136</v>
      </c>
      <c r="L67" s="32" t="s">
        <v>137</v>
      </c>
      <c r="M67" s="31"/>
      <c r="N67" s="18" t="s">
        <v>143</v>
      </c>
      <c r="X67" s="63" t="s">
        <v>237</v>
      </c>
      <c r="Y67" s="64" t="s">
        <v>77</v>
      </c>
      <c r="Z67" s="63">
        <v>0</v>
      </c>
      <c r="AA67">
        <v>0</v>
      </c>
    </row>
    <row r="68" spans="2:107">
      <c r="B68" s="37"/>
      <c r="C68" s="30">
        <v>2015</v>
      </c>
      <c r="D68" s="29">
        <f>SUM(D9:G9)</f>
        <v>0.4219230769230769</v>
      </c>
      <c r="E68" s="29">
        <f>SUM(H9:K9)</f>
        <v>0.57807692307692304</v>
      </c>
      <c r="F68" s="29">
        <f>L9</f>
        <v>0</v>
      </c>
      <c r="H68" s="28">
        <v>2015</v>
      </c>
      <c r="I68" s="27">
        <f>(D9+H9+L9)</f>
        <v>0</v>
      </c>
      <c r="J68" s="27">
        <f>(E9+I9)</f>
        <v>1</v>
      </c>
      <c r="K68" s="27">
        <f>(F9+J9)</f>
        <v>0</v>
      </c>
      <c r="L68" s="27">
        <f>(G9+K9)</f>
        <v>0</v>
      </c>
      <c r="X68" s="63" t="s">
        <v>237</v>
      </c>
      <c r="Y68" s="64" t="s">
        <v>81</v>
      </c>
      <c r="Z68" s="63">
        <v>0</v>
      </c>
      <c r="AA68">
        <v>1.0661564676825097E-3</v>
      </c>
    </row>
    <row r="69" spans="2:107">
      <c r="B69" s="37"/>
      <c r="C69" s="30" t="s">
        <v>139</v>
      </c>
      <c r="D69" s="29">
        <v>0.3</v>
      </c>
      <c r="E69" s="29">
        <v>0.7</v>
      </c>
      <c r="F69" s="29">
        <v>0</v>
      </c>
      <c r="H69" s="28" t="s">
        <v>139</v>
      </c>
      <c r="I69" s="38">
        <v>0</v>
      </c>
      <c r="J69" s="38">
        <v>0</v>
      </c>
      <c r="K69" s="38">
        <v>0.2</v>
      </c>
      <c r="L69" s="38">
        <v>0.8</v>
      </c>
      <c r="X69" s="63" t="s">
        <v>237</v>
      </c>
      <c r="Y69" s="64" t="s">
        <v>82</v>
      </c>
      <c r="Z69" s="63">
        <v>0</v>
      </c>
      <c r="AA69">
        <v>3.7370257863549042E-2</v>
      </c>
    </row>
    <row r="70" spans="2:107">
      <c r="B70" s="37"/>
      <c r="C70" s="30" t="s">
        <v>73</v>
      </c>
      <c r="D70" s="29">
        <v>0.2</v>
      </c>
      <c r="E70" s="29">
        <v>0.8</v>
      </c>
      <c r="F70" s="29">
        <v>0</v>
      </c>
      <c r="H70" s="28" t="s">
        <v>73</v>
      </c>
      <c r="I70" s="27">
        <v>0</v>
      </c>
      <c r="J70" s="27">
        <v>0</v>
      </c>
      <c r="K70" s="27">
        <v>0.5</v>
      </c>
      <c r="L70" s="27">
        <v>0.5</v>
      </c>
      <c r="X70" s="63" t="s">
        <v>237</v>
      </c>
      <c r="Y70" s="64" t="s">
        <v>94</v>
      </c>
      <c r="Z70" s="63">
        <v>9.3669336597567779E-3</v>
      </c>
      <c r="AA70">
        <v>0.94460690718002549</v>
      </c>
    </row>
    <row r="71" spans="2:107">
      <c r="B71" s="37"/>
      <c r="C71" s="30" t="s">
        <v>74</v>
      </c>
      <c r="D71" s="29">
        <v>0.35</v>
      </c>
      <c r="E71" s="29">
        <v>0.65</v>
      </c>
      <c r="F71" s="29">
        <v>0</v>
      </c>
      <c r="H71" s="28" t="s">
        <v>74</v>
      </c>
      <c r="I71" s="27">
        <v>0</v>
      </c>
      <c r="J71" s="27">
        <v>0.3</v>
      </c>
      <c r="K71" s="27">
        <v>0.5</v>
      </c>
      <c r="L71" s="27">
        <v>0.2</v>
      </c>
      <c r="X71" s="63" t="s">
        <v>237</v>
      </c>
      <c r="Y71" s="64" t="s">
        <v>83</v>
      </c>
      <c r="Z71" s="63">
        <v>0</v>
      </c>
      <c r="AA71">
        <v>0</v>
      </c>
    </row>
    <row r="72" spans="2:107">
      <c r="B72" s="37"/>
      <c r="C72" s="30" t="s">
        <v>75</v>
      </c>
      <c r="D72" s="29">
        <v>0.4</v>
      </c>
      <c r="E72" s="29">
        <v>0.6</v>
      </c>
      <c r="F72" s="29">
        <v>0</v>
      </c>
      <c r="H72" s="28" t="s">
        <v>75</v>
      </c>
      <c r="I72" s="27">
        <v>0</v>
      </c>
      <c r="J72" s="27">
        <v>0.6</v>
      </c>
      <c r="K72" s="27">
        <v>0.35</v>
      </c>
      <c r="L72" s="27">
        <v>0.05</v>
      </c>
      <c r="X72" s="63" t="s">
        <v>237</v>
      </c>
      <c r="Y72" s="64" t="s">
        <v>84</v>
      </c>
      <c r="Z72" s="63">
        <v>0</v>
      </c>
      <c r="AA72">
        <v>1.8022834956425485E-2</v>
      </c>
    </row>
    <row r="73" spans="2:107">
      <c r="B73" s="37"/>
      <c r="X73" s="63" t="s">
        <v>237</v>
      </c>
      <c r="Y73" s="64" t="s">
        <v>85</v>
      </c>
      <c r="Z73" s="63">
        <v>0</v>
      </c>
      <c r="AA73">
        <v>0.19246222045683128</v>
      </c>
      <c r="AF73" s="66" t="s">
        <v>77</v>
      </c>
      <c r="AG73" s="66"/>
      <c r="AH73" s="66"/>
      <c r="AI73" s="66"/>
      <c r="AJ73" s="66" t="s">
        <v>81</v>
      </c>
      <c r="AK73" s="66"/>
      <c r="AL73" s="66"/>
      <c r="AM73" s="66"/>
      <c r="AN73" s="66" t="s">
        <v>82</v>
      </c>
      <c r="AO73" s="66"/>
      <c r="AP73" s="66"/>
      <c r="AQ73" s="66"/>
      <c r="AR73" s="66" t="s">
        <v>94</v>
      </c>
      <c r="AS73" s="66"/>
      <c r="AT73" s="66"/>
      <c r="AU73" s="66"/>
      <c r="AV73" s="66" t="s">
        <v>83</v>
      </c>
      <c r="AW73" s="66"/>
      <c r="AX73" s="66"/>
      <c r="AY73" s="66"/>
      <c r="AZ73" s="66" t="s">
        <v>84</v>
      </c>
      <c r="BA73" s="66"/>
      <c r="BB73" s="66"/>
      <c r="BC73" s="66"/>
      <c r="BD73" s="66" t="s">
        <v>85</v>
      </c>
      <c r="BE73" s="66"/>
      <c r="BF73" s="66"/>
      <c r="BG73" s="66"/>
      <c r="BH73" s="66" t="s">
        <v>91</v>
      </c>
      <c r="BI73" s="66"/>
      <c r="BJ73" s="66"/>
      <c r="BK73" s="66"/>
      <c r="BL73" s="66" t="s">
        <v>95</v>
      </c>
      <c r="BM73" s="66"/>
      <c r="BN73" s="66"/>
      <c r="BO73" s="66"/>
      <c r="BP73" s="66" t="s">
        <v>86</v>
      </c>
      <c r="BQ73" s="66"/>
      <c r="BR73" s="66"/>
      <c r="BS73" s="66"/>
      <c r="BT73" s="66" t="s">
        <v>97</v>
      </c>
      <c r="BU73" s="66"/>
      <c r="BV73" s="66"/>
      <c r="BW73" s="66"/>
      <c r="BX73" s="66" t="s">
        <v>87</v>
      </c>
      <c r="BY73" s="66"/>
      <c r="BZ73" s="66"/>
      <c r="CA73" s="66"/>
      <c r="CB73" s="66" t="s">
        <v>92</v>
      </c>
      <c r="CC73" s="66"/>
      <c r="CD73" s="66"/>
      <c r="CE73" s="66"/>
      <c r="CF73" s="66" t="s">
        <v>93</v>
      </c>
      <c r="CG73" s="66"/>
      <c r="CH73" s="66"/>
      <c r="CI73" s="66"/>
      <c r="CJ73" s="66" t="s">
        <v>96</v>
      </c>
      <c r="CK73" s="66"/>
      <c r="CL73" s="66"/>
      <c r="CM73" s="66"/>
      <c r="CN73" s="66" t="s">
        <v>88</v>
      </c>
      <c r="CO73" s="66"/>
      <c r="CP73" s="66"/>
      <c r="CQ73" s="66"/>
      <c r="CR73" s="66" t="s">
        <v>89</v>
      </c>
      <c r="CS73" s="66"/>
      <c r="CT73" s="66"/>
      <c r="CU73" s="66"/>
      <c r="CV73" s="66" t="s">
        <v>90</v>
      </c>
      <c r="CW73" s="66"/>
      <c r="CX73" s="66"/>
      <c r="CY73" s="66"/>
      <c r="CZ73" s="66" t="s">
        <v>98</v>
      </c>
      <c r="DA73" s="66"/>
      <c r="DB73" s="66"/>
      <c r="DC73" s="66"/>
    </row>
    <row r="74" spans="2:107">
      <c r="B74" s="37"/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t="e">
        <f>#REF!</f>
        <v>#REF!</v>
      </c>
      <c r="I74" t="e">
        <f>#REF!</f>
        <v>#REF!</v>
      </c>
      <c r="J74" t="e">
        <f>#REF!</f>
        <v>#REF!</v>
      </c>
      <c r="K74" t="e">
        <f>#REF!</f>
        <v>#REF!</v>
      </c>
      <c r="L74" t="e">
        <f>#REF!</f>
        <v>#REF!</v>
      </c>
      <c r="X74" s="63" t="s">
        <v>237</v>
      </c>
      <c r="Y74" s="64" t="s">
        <v>91</v>
      </c>
      <c r="Z74" s="63">
        <v>0</v>
      </c>
      <c r="AA74">
        <v>0.80028647190887825</v>
      </c>
      <c r="AF74" s="63" t="s">
        <v>235</v>
      </c>
      <c r="AG74" s="63" t="s">
        <v>236</v>
      </c>
      <c r="AH74" s="63" t="s">
        <v>237</v>
      </c>
      <c r="AI74" s="63" t="s">
        <v>238</v>
      </c>
      <c r="AJ74" s="63" t="s">
        <v>235</v>
      </c>
      <c r="AK74" s="63" t="s">
        <v>236</v>
      </c>
      <c r="AL74" s="63" t="s">
        <v>237</v>
      </c>
      <c r="AM74" s="63" t="s">
        <v>238</v>
      </c>
      <c r="AN74" s="63" t="s">
        <v>235</v>
      </c>
      <c r="AO74" s="63" t="s">
        <v>236</v>
      </c>
      <c r="AP74" s="63" t="s">
        <v>237</v>
      </c>
      <c r="AQ74" s="63" t="s">
        <v>238</v>
      </c>
      <c r="AR74" s="63" t="s">
        <v>235</v>
      </c>
      <c r="AS74" s="63" t="s">
        <v>236</v>
      </c>
      <c r="AT74" s="63" t="s">
        <v>237</v>
      </c>
      <c r="AU74" s="63" t="s">
        <v>238</v>
      </c>
      <c r="AV74" s="63" t="s">
        <v>235</v>
      </c>
      <c r="AW74" s="63" t="s">
        <v>236</v>
      </c>
      <c r="AX74" s="63" t="s">
        <v>237</v>
      </c>
      <c r="AY74" s="63" t="s">
        <v>238</v>
      </c>
      <c r="AZ74" s="63" t="s">
        <v>235</v>
      </c>
      <c r="BA74" s="63" t="s">
        <v>236</v>
      </c>
      <c r="BB74" s="63" t="s">
        <v>237</v>
      </c>
      <c r="BC74" s="63" t="s">
        <v>238</v>
      </c>
      <c r="BD74" s="63" t="s">
        <v>235</v>
      </c>
      <c r="BE74" s="63" t="s">
        <v>236</v>
      </c>
      <c r="BF74" s="63" t="s">
        <v>237</v>
      </c>
      <c r="BG74" s="63" t="s">
        <v>238</v>
      </c>
      <c r="BH74" s="63" t="s">
        <v>235</v>
      </c>
      <c r="BI74" s="63" t="s">
        <v>236</v>
      </c>
      <c r="BJ74" s="63" t="s">
        <v>237</v>
      </c>
      <c r="BK74" s="63" t="s">
        <v>238</v>
      </c>
      <c r="BL74" s="63" t="s">
        <v>235</v>
      </c>
      <c r="BM74" s="63" t="s">
        <v>236</v>
      </c>
      <c r="BN74" s="63" t="s">
        <v>237</v>
      </c>
      <c r="BO74" s="63" t="s">
        <v>238</v>
      </c>
      <c r="BP74" s="63" t="s">
        <v>235</v>
      </c>
      <c r="BQ74" s="63" t="s">
        <v>236</v>
      </c>
      <c r="BR74" s="63" t="s">
        <v>237</v>
      </c>
      <c r="BS74" s="63" t="s">
        <v>238</v>
      </c>
      <c r="BT74" s="63" t="s">
        <v>235</v>
      </c>
      <c r="BU74" s="63" t="s">
        <v>236</v>
      </c>
      <c r="BV74" s="63" t="s">
        <v>237</v>
      </c>
      <c r="BW74" s="63" t="s">
        <v>238</v>
      </c>
      <c r="BX74" s="63" t="s">
        <v>235</v>
      </c>
      <c r="BY74" s="63" t="s">
        <v>236</v>
      </c>
      <c r="BZ74" s="63" t="s">
        <v>237</v>
      </c>
      <c r="CA74" s="63" t="s">
        <v>238</v>
      </c>
      <c r="CB74" s="63" t="s">
        <v>235</v>
      </c>
      <c r="CC74" s="63" t="s">
        <v>236</v>
      </c>
      <c r="CD74" s="63" t="s">
        <v>237</v>
      </c>
      <c r="CE74" s="63" t="s">
        <v>238</v>
      </c>
      <c r="CF74" s="63" t="s">
        <v>235</v>
      </c>
      <c r="CG74" s="63" t="s">
        <v>236</v>
      </c>
      <c r="CH74" s="63" t="s">
        <v>237</v>
      </c>
      <c r="CI74" s="63" t="s">
        <v>238</v>
      </c>
      <c r="CJ74" s="63" t="s">
        <v>235</v>
      </c>
      <c r="CK74" s="63" t="s">
        <v>236</v>
      </c>
      <c r="CL74" s="63" t="s">
        <v>237</v>
      </c>
      <c r="CM74" s="63" t="s">
        <v>238</v>
      </c>
      <c r="CN74" s="63" t="s">
        <v>235</v>
      </c>
      <c r="CO74" s="63" t="s">
        <v>236</v>
      </c>
      <c r="CP74" s="63" t="s">
        <v>237</v>
      </c>
      <c r="CQ74" s="63" t="s">
        <v>238</v>
      </c>
      <c r="CR74" s="63" t="s">
        <v>235</v>
      </c>
      <c r="CS74" s="63" t="s">
        <v>236</v>
      </c>
      <c r="CT74" s="63" t="s">
        <v>237</v>
      </c>
      <c r="CU74" s="63" t="s">
        <v>238</v>
      </c>
      <c r="CV74" s="63" t="s">
        <v>235</v>
      </c>
      <c r="CW74" s="63" t="s">
        <v>236</v>
      </c>
      <c r="CX74" s="63" t="s">
        <v>237</v>
      </c>
      <c r="CY74" s="63" t="s">
        <v>238</v>
      </c>
      <c r="CZ74" s="63" t="s">
        <v>235</v>
      </c>
      <c r="DA74" s="63" t="s">
        <v>236</v>
      </c>
      <c r="DB74" s="63" t="s">
        <v>237</v>
      </c>
      <c r="DC74" s="63" t="s">
        <v>238</v>
      </c>
    </row>
    <row r="75" spans="2:107">
      <c r="B75" s="37"/>
      <c r="C75" s="25">
        <v>2015</v>
      </c>
      <c r="D75" s="24">
        <f t="shared" ref="D75:G79" si="6">$D68*I68</f>
        <v>0</v>
      </c>
      <c r="E75" s="24">
        <f t="shared" si="6"/>
        <v>0.4219230769230769</v>
      </c>
      <c r="F75" s="24">
        <f t="shared" si="6"/>
        <v>0</v>
      </c>
      <c r="G75" s="24">
        <f t="shared" si="6"/>
        <v>0</v>
      </c>
      <c r="H75" s="24">
        <f t="shared" ref="H75:K79" si="7">$E68*I68</f>
        <v>0</v>
      </c>
      <c r="I75" s="24">
        <f t="shared" si="7"/>
        <v>0.57807692307692304</v>
      </c>
      <c r="J75" s="24">
        <f t="shared" si="7"/>
        <v>0</v>
      </c>
      <c r="K75" s="24">
        <f t="shared" si="7"/>
        <v>0</v>
      </c>
      <c r="L75" s="24">
        <f>F68</f>
        <v>0</v>
      </c>
      <c r="M75" s="23">
        <f>SUM(D75:L75)</f>
        <v>1</v>
      </c>
      <c r="X75" s="63" t="s">
        <v>237</v>
      </c>
      <c r="Y75" s="64" t="s">
        <v>95</v>
      </c>
      <c r="Z75" s="63">
        <v>0</v>
      </c>
      <c r="AA75">
        <v>0</v>
      </c>
      <c r="AF75" s="63">
        <v>0.19966020815041322</v>
      </c>
      <c r="AG75" s="63">
        <v>3.6221657187698098E-2</v>
      </c>
      <c r="AH75" s="63">
        <v>0</v>
      </c>
      <c r="AI75" s="63">
        <v>0.76411813466188871</v>
      </c>
      <c r="AJ75" s="63">
        <v>6.6630929219414423E-2</v>
      </c>
      <c r="AK75" s="63">
        <v>0.60641968186339257</v>
      </c>
      <c r="AL75" s="63">
        <v>0</v>
      </c>
      <c r="AM75" s="63">
        <v>0.32694938891719311</v>
      </c>
      <c r="AN75" s="63">
        <v>9.4067554957906474E-2</v>
      </c>
      <c r="AO75" s="63">
        <v>0.2855911373448165</v>
      </c>
      <c r="AP75" s="63">
        <v>0</v>
      </c>
      <c r="AQ75" s="63">
        <v>0.62034130769727702</v>
      </c>
      <c r="AR75" s="63">
        <v>0</v>
      </c>
      <c r="AS75" s="63">
        <v>0.47078896260294251</v>
      </c>
      <c r="AT75" s="63">
        <v>9.3669336597567779E-3</v>
      </c>
      <c r="AU75" s="63">
        <v>0.51984410373730072</v>
      </c>
      <c r="AV75" s="63">
        <v>0.44271553952847859</v>
      </c>
      <c r="AW75" s="63">
        <v>0.33021212466241529</v>
      </c>
      <c r="AX75" s="63">
        <v>0</v>
      </c>
      <c r="AY75" s="63">
        <v>0.22707233580910618</v>
      </c>
      <c r="AZ75" s="63">
        <v>0.45787732311612345</v>
      </c>
      <c r="BA75" s="63">
        <v>0.2417107474054235</v>
      </c>
      <c r="BB75" s="63">
        <v>0</v>
      </c>
      <c r="BC75" s="63">
        <v>0.30041192947845302</v>
      </c>
      <c r="BD75" s="63">
        <v>2.9161599088202957E-3</v>
      </c>
      <c r="BE75" s="63">
        <v>5.1573968980141082E-3</v>
      </c>
      <c r="BF75" s="63">
        <v>0</v>
      </c>
      <c r="BG75" s="63">
        <v>0.9919264431931657</v>
      </c>
      <c r="BH75" s="63">
        <v>7.2513076342903731E-3</v>
      </c>
      <c r="BI75" s="63">
        <v>0.80028647190887825</v>
      </c>
      <c r="BJ75" s="63">
        <v>0</v>
      </c>
      <c r="BK75" s="63">
        <v>0.19246222045683128</v>
      </c>
      <c r="BL75" s="63">
        <v>0</v>
      </c>
      <c r="BM75" s="63">
        <v>0.56812286688249458</v>
      </c>
      <c r="BN75" s="63">
        <v>0</v>
      </c>
      <c r="BO75" s="63">
        <v>0.43187713311750553</v>
      </c>
      <c r="BP75" s="63">
        <v>2.1108238897607563E-3</v>
      </c>
      <c r="BQ75" s="63">
        <v>0.78191580097420121</v>
      </c>
      <c r="BR75" s="63">
        <v>0</v>
      </c>
      <c r="BS75" s="63">
        <v>0.2159733751360379</v>
      </c>
      <c r="BT75" s="63">
        <v>1.2492680067894713E-2</v>
      </c>
      <c r="BU75" s="63">
        <v>0.16266510507644541</v>
      </c>
      <c r="BV75" s="63">
        <v>0</v>
      </c>
      <c r="BW75" s="63">
        <v>0.82484221485565989</v>
      </c>
      <c r="BX75" s="63">
        <v>0.64159806272123432</v>
      </c>
      <c r="BY75" s="63">
        <v>0.10771714429551492</v>
      </c>
      <c r="BZ75" s="63">
        <v>0</v>
      </c>
      <c r="CA75" s="63">
        <v>0.2506847929832508</v>
      </c>
      <c r="CB75" s="63">
        <v>1.5458644935541128E-2</v>
      </c>
      <c r="CC75" s="63">
        <v>0.13639369152651634</v>
      </c>
      <c r="CD75" s="63">
        <v>0</v>
      </c>
      <c r="CE75" s="63">
        <v>0.84814766353794246</v>
      </c>
      <c r="CF75" s="63">
        <v>0</v>
      </c>
      <c r="CG75" s="63">
        <v>0.32921505667884182</v>
      </c>
      <c r="CH75" s="63">
        <v>7.4537712652297363E-3</v>
      </c>
      <c r="CI75" s="63">
        <v>0.66333117205592851</v>
      </c>
      <c r="CJ75" s="63">
        <v>4.3845565792548717E-2</v>
      </c>
      <c r="CK75" s="63">
        <v>0.39765477354743711</v>
      </c>
      <c r="CL75" s="63">
        <v>0</v>
      </c>
      <c r="CM75" s="63">
        <v>0.55849966066001422</v>
      </c>
      <c r="CN75" s="63">
        <v>4.4655615737646355E-3</v>
      </c>
      <c r="CO75" s="63">
        <v>0.32849676972303016</v>
      </c>
      <c r="CP75" s="63">
        <v>0</v>
      </c>
      <c r="CQ75" s="63">
        <v>0.66703766870320524</v>
      </c>
      <c r="CR75" s="63">
        <v>1.0661564676825097E-3</v>
      </c>
      <c r="CS75" s="63">
        <v>5.5604632952105271E-2</v>
      </c>
      <c r="CT75" s="63">
        <v>0</v>
      </c>
      <c r="CU75" s="63">
        <v>0.94332921058021224</v>
      </c>
      <c r="CV75" s="63">
        <v>1.8022834956425485E-2</v>
      </c>
      <c r="CW75" s="63">
        <v>0.94460690718002549</v>
      </c>
      <c r="CX75" s="63">
        <v>0</v>
      </c>
      <c r="CY75" s="63">
        <v>3.7370257863549042E-2</v>
      </c>
      <c r="CZ75" s="63">
        <v>0</v>
      </c>
      <c r="DA75" s="63">
        <v>0.43957484061679697</v>
      </c>
      <c r="DB75" s="63">
        <v>0.10232512486549997</v>
      </c>
      <c r="DC75" s="63">
        <v>0.45810003451770315</v>
      </c>
    </row>
    <row r="76" spans="2:107">
      <c r="B76" s="37"/>
      <c r="C76" s="25" t="s">
        <v>139</v>
      </c>
      <c r="D76" s="24">
        <f t="shared" si="6"/>
        <v>0</v>
      </c>
      <c r="E76" s="24">
        <f t="shared" si="6"/>
        <v>0</v>
      </c>
      <c r="F76" s="24">
        <f t="shared" si="6"/>
        <v>0.06</v>
      </c>
      <c r="G76" s="24">
        <f t="shared" si="6"/>
        <v>0.24</v>
      </c>
      <c r="H76" s="24">
        <f t="shared" si="7"/>
        <v>0</v>
      </c>
      <c r="I76" s="24">
        <f t="shared" si="7"/>
        <v>0</v>
      </c>
      <c r="J76" s="24">
        <f t="shared" si="7"/>
        <v>0.13999999999999999</v>
      </c>
      <c r="K76" s="24">
        <f t="shared" si="7"/>
        <v>0.55999999999999994</v>
      </c>
      <c r="L76" s="24">
        <f>F69</f>
        <v>0</v>
      </c>
      <c r="M76" s="23">
        <f>SUM(D76:L76)</f>
        <v>0.99999999999999989</v>
      </c>
      <c r="X76" s="63" t="s">
        <v>237</v>
      </c>
      <c r="Y76" s="64" t="s">
        <v>86</v>
      </c>
      <c r="Z76" s="63">
        <v>0</v>
      </c>
      <c r="AA76">
        <v>7.2513076342903731E-3</v>
      </c>
    </row>
    <row r="77" spans="2:107">
      <c r="B77" s="37"/>
      <c r="C77" s="25" t="s">
        <v>73</v>
      </c>
      <c r="D77" s="24">
        <f t="shared" si="6"/>
        <v>0</v>
      </c>
      <c r="E77" s="24">
        <f t="shared" si="6"/>
        <v>0</v>
      </c>
      <c r="F77" s="24">
        <f t="shared" si="6"/>
        <v>0.1</v>
      </c>
      <c r="G77" s="24">
        <f t="shared" si="6"/>
        <v>0.1</v>
      </c>
      <c r="H77" s="24">
        <f t="shared" si="7"/>
        <v>0</v>
      </c>
      <c r="I77" s="24">
        <f t="shared" si="7"/>
        <v>0</v>
      </c>
      <c r="J77" s="24">
        <f t="shared" si="7"/>
        <v>0.4</v>
      </c>
      <c r="K77" s="24">
        <f t="shared" si="7"/>
        <v>0.4</v>
      </c>
      <c r="L77" s="24">
        <f>F70</f>
        <v>0</v>
      </c>
      <c r="M77" s="23">
        <f>SUM(D77:L77)</f>
        <v>1</v>
      </c>
      <c r="X77" s="63" t="s">
        <v>237</v>
      </c>
      <c r="Y77" s="64" t="s">
        <v>97</v>
      </c>
      <c r="Z77" s="63">
        <v>0</v>
      </c>
      <c r="AA77">
        <v>0.84814766353794246</v>
      </c>
    </row>
    <row r="78" spans="2:107">
      <c r="B78" s="37"/>
      <c r="C78" s="25" t="s">
        <v>74</v>
      </c>
      <c r="D78" s="24">
        <f t="shared" si="6"/>
        <v>0</v>
      </c>
      <c r="E78" s="24">
        <f t="shared" si="6"/>
        <v>0.105</v>
      </c>
      <c r="F78" s="24">
        <f t="shared" si="6"/>
        <v>0.17499999999999999</v>
      </c>
      <c r="G78" s="24">
        <f t="shared" si="6"/>
        <v>6.9999999999999993E-2</v>
      </c>
      <c r="H78" s="24">
        <f t="shared" si="7"/>
        <v>0</v>
      </c>
      <c r="I78" s="24">
        <f t="shared" si="7"/>
        <v>0.19500000000000001</v>
      </c>
      <c r="J78" s="24">
        <f t="shared" si="7"/>
        <v>0.32500000000000001</v>
      </c>
      <c r="K78" s="24">
        <f t="shared" si="7"/>
        <v>0.13</v>
      </c>
      <c r="L78" s="24">
        <f>F71</f>
        <v>0</v>
      </c>
      <c r="M78" s="23">
        <f>SUM(D78:L78)</f>
        <v>0.99999999999999989</v>
      </c>
      <c r="X78" s="63" t="s">
        <v>237</v>
      </c>
      <c r="Y78" s="64" t="s">
        <v>87</v>
      </c>
      <c r="Z78" s="63">
        <v>0</v>
      </c>
      <c r="AA78">
        <v>0.13639369152651634</v>
      </c>
    </row>
    <row r="79" spans="2:107">
      <c r="B79" s="36"/>
      <c r="C79" s="21" t="s">
        <v>75</v>
      </c>
      <c r="D79" s="20">
        <f t="shared" si="6"/>
        <v>0</v>
      </c>
      <c r="E79" s="20">
        <f t="shared" si="6"/>
        <v>0.24</v>
      </c>
      <c r="F79" s="20">
        <f t="shared" si="6"/>
        <v>0.13999999999999999</v>
      </c>
      <c r="G79" s="20">
        <f t="shared" si="6"/>
        <v>2.0000000000000004E-2</v>
      </c>
      <c r="H79" s="20">
        <f t="shared" si="7"/>
        <v>0</v>
      </c>
      <c r="I79" s="20">
        <f t="shared" si="7"/>
        <v>0.36</v>
      </c>
      <c r="J79" s="20">
        <f t="shared" si="7"/>
        <v>0.21</v>
      </c>
      <c r="K79" s="20">
        <f t="shared" si="7"/>
        <v>0.03</v>
      </c>
      <c r="L79" s="20">
        <f>F72</f>
        <v>0</v>
      </c>
      <c r="M79" s="19">
        <f>SUM(D79:L79)</f>
        <v>1</v>
      </c>
      <c r="X79" s="63" t="s">
        <v>237</v>
      </c>
      <c r="Y79" s="64" t="s">
        <v>92</v>
      </c>
      <c r="Z79" s="63">
        <v>0</v>
      </c>
      <c r="AA79">
        <v>0</v>
      </c>
    </row>
    <row r="80" spans="2:107">
      <c r="B80" s="35"/>
      <c r="X80" s="63" t="s">
        <v>237</v>
      </c>
      <c r="Y80" s="64" t="s">
        <v>93</v>
      </c>
      <c r="Z80" s="63">
        <v>7.4537712652297363E-3</v>
      </c>
      <c r="AA80">
        <v>1.5458644935541128E-2</v>
      </c>
    </row>
    <row r="81" spans="2:27">
      <c r="B81" s="35"/>
      <c r="X81" s="63" t="s">
        <v>237</v>
      </c>
      <c r="Y81" s="64" t="s">
        <v>96</v>
      </c>
      <c r="Z81" s="63">
        <v>0</v>
      </c>
      <c r="AA81">
        <v>0.66333117205592851</v>
      </c>
    </row>
    <row r="82" spans="2:27">
      <c r="B82" s="34" t="s">
        <v>119</v>
      </c>
      <c r="C82" s="33" t="s">
        <v>129</v>
      </c>
      <c r="D82" s="33" t="s">
        <v>130</v>
      </c>
      <c r="E82" s="33" t="s">
        <v>131</v>
      </c>
      <c r="F82" s="33" t="s">
        <v>132</v>
      </c>
      <c r="G82" s="31"/>
      <c r="H82" s="32" t="s">
        <v>133</v>
      </c>
      <c r="I82" s="32" t="s">
        <v>134</v>
      </c>
      <c r="J82" s="32" t="s">
        <v>135</v>
      </c>
      <c r="K82" s="32" t="s">
        <v>136</v>
      </c>
      <c r="L82" s="32" t="s">
        <v>137</v>
      </c>
      <c r="M82" s="31"/>
      <c r="X82" s="63" t="s">
        <v>237</v>
      </c>
      <c r="Y82" s="64" t="s">
        <v>88</v>
      </c>
      <c r="Z82" s="63">
        <v>0</v>
      </c>
      <c r="AA82">
        <v>0.32921505667884182</v>
      </c>
    </row>
    <row r="83" spans="2:27">
      <c r="B83" s="37"/>
      <c r="C83" s="30">
        <v>2015</v>
      </c>
      <c r="D83" s="29">
        <f>SUM(D10:G10)</f>
        <v>0.67200000000000004</v>
      </c>
      <c r="E83" s="29">
        <f>SUM(H10:K10)</f>
        <v>0.32800000000000001</v>
      </c>
      <c r="F83" s="29">
        <f>L10</f>
        <v>0</v>
      </c>
      <c r="H83" s="28">
        <v>2015</v>
      </c>
      <c r="I83" s="27">
        <f>(D10+H10+L10)</f>
        <v>0</v>
      </c>
      <c r="J83" s="27">
        <f>(E10+I10)</f>
        <v>1</v>
      </c>
      <c r="K83" s="27">
        <f>(F10+J10)</f>
        <v>0</v>
      </c>
      <c r="L83" s="27">
        <f>(G10+K10)</f>
        <v>0</v>
      </c>
      <c r="X83" s="63" t="s">
        <v>237</v>
      </c>
      <c r="Y83" s="64" t="s">
        <v>89</v>
      </c>
      <c r="Z83" s="63">
        <v>0</v>
      </c>
      <c r="AA83">
        <v>7.4537712652297363E-3</v>
      </c>
    </row>
    <row r="84" spans="2:27">
      <c r="B84" s="37"/>
      <c r="C84" s="30" t="s">
        <v>139</v>
      </c>
      <c r="D84" s="29">
        <v>0.4</v>
      </c>
      <c r="E84" s="29">
        <v>0.6</v>
      </c>
      <c r="F84" s="29">
        <v>0</v>
      </c>
      <c r="H84" s="28" t="s">
        <v>139</v>
      </c>
      <c r="I84" s="38">
        <v>0</v>
      </c>
      <c r="J84" s="38">
        <v>0.2</v>
      </c>
      <c r="K84" s="38">
        <v>0.4</v>
      </c>
      <c r="L84" s="38">
        <v>0.4</v>
      </c>
      <c r="X84" s="63" t="s">
        <v>237</v>
      </c>
      <c r="Y84" s="64" t="s">
        <v>90</v>
      </c>
      <c r="Z84" s="63">
        <v>0</v>
      </c>
      <c r="AA84">
        <v>0</v>
      </c>
    </row>
    <row r="85" spans="2:27">
      <c r="B85" s="37"/>
      <c r="C85" s="30" t="s">
        <v>73</v>
      </c>
      <c r="D85" s="29">
        <v>0.2</v>
      </c>
      <c r="E85" s="29">
        <v>0.8</v>
      </c>
      <c r="F85" s="29">
        <v>0</v>
      </c>
      <c r="H85" s="28" t="s">
        <v>73</v>
      </c>
      <c r="I85" s="27">
        <v>0</v>
      </c>
      <c r="J85" s="27">
        <v>0.2</v>
      </c>
      <c r="K85" s="27">
        <v>0.4</v>
      </c>
      <c r="L85" s="27">
        <v>0.4</v>
      </c>
      <c r="X85" s="63" t="s">
        <v>237</v>
      </c>
      <c r="Y85" s="64" t="s">
        <v>98</v>
      </c>
      <c r="Z85" s="63">
        <v>0.10232512486549997</v>
      </c>
      <c r="AA85">
        <v>0.51984410373730072</v>
      </c>
    </row>
    <row r="86" spans="2:27">
      <c r="B86" s="37"/>
      <c r="C86" s="30" t="s">
        <v>74</v>
      </c>
      <c r="D86" s="29">
        <v>0.5</v>
      </c>
      <c r="E86" s="29">
        <v>0.5</v>
      </c>
      <c r="F86" s="29">
        <v>0</v>
      </c>
      <c r="H86" s="28" t="s">
        <v>74</v>
      </c>
      <c r="I86" s="27">
        <v>0</v>
      </c>
      <c r="J86" s="27">
        <v>0.4</v>
      </c>
      <c r="K86" s="27">
        <v>0.3</v>
      </c>
      <c r="L86" s="27">
        <v>0.3</v>
      </c>
      <c r="X86" s="63" t="s">
        <v>238</v>
      </c>
      <c r="Y86" s="64" t="s">
        <v>77</v>
      </c>
      <c r="Z86" s="63">
        <v>0.76411813466188871</v>
      </c>
      <c r="AA86">
        <v>0.47078896260294251</v>
      </c>
    </row>
    <row r="87" spans="2:27">
      <c r="B87" s="37"/>
      <c r="C87" s="30" t="s">
        <v>75</v>
      </c>
      <c r="D87" s="29">
        <v>0.6</v>
      </c>
      <c r="E87" s="29">
        <v>0.4</v>
      </c>
      <c r="F87" s="29">
        <v>0</v>
      </c>
      <c r="H87" s="28" t="s">
        <v>75</v>
      </c>
      <c r="I87" s="27">
        <v>0</v>
      </c>
      <c r="J87" s="27">
        <v>0.7</v>
      </c>
      <c r="K87" s="27">
        <v>0.25</v>
      </c>
      <c r="L87" s="27">
        <v>0.05</v>
      </c>
      <c r="X87" s="63" t="s">
        <v>238</v>
      </c>
      <c r="Y87" s="64" t="s">
        <v>81</v>
      </c>
      <c r="Z87" s="63">
        <v>0.32694938891719311</v>
      </c>
      <c r="AA87">
        <v>9.3669336597567779E-3</v>
      </c>
    </row>
    <row r="88" spans="2:27">
      <c r="B88" s="37"/>
      <c r="X88" s="63" t="s">
        <v>238</v>
      </c>
      <c r="Y88" s="64" t="s">
        <v>82</v>
      </c>
      <c r="Z88" s="63">
        <v>0.62034130769727702</v>
      </c>
      <c r="AA88">
        <v>0</v>
      </c>
    </row>
    <row r="89" spans="2:27">
      <c r="B89" s="37"/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t="e">
        <f>#REF!</f>
        <v>#REF!</v>
      </c>
      <c r="I89" t="e">
        <f>#REF!</f>
        <v>#REF!</v>
      </c>
      <c r="J89" t="e">
        <f>#REF!</f>
        <v>#REF!</v>
      </c>
      <c r="K89" t="e">
        <f>#REF!</f>
        <v>#REF!</v>
      </c>
      <c r="L89" t="e">
        <f>#REF!</f>
        <v>#REF!</v>
      </c>
      <c r="X89" s="63" t="s">
        <v>238</v>
      </c>
      <c r="Y89" s="64" t="s">
        <v>94</v>
      </c>
      <c r="Z89" s="63">
        <v>0.51984410373730072</v>
      </c>
      <c r="AA89">
        <v>0.43187713311750553</v>
      </c>
    </row>
    <row r="90" spans="2:27">
      <c r="B90" s="37"/>
      <c r="C90" s="25">
        <v>2015</v>
      </c>
      <c r="D90" s="24">
        <f t="shared" ref="D90:G94" si="8">$D83*I83</f>
        <v>0</v>
      </c>
      <c r="E90" s="24">
        <f t="shared" si="8"/>
        <v>0.67200000000000004</v>
      </c>
      <c r="F90" s="24">
        <f t="shared" si="8"/>
        <v>0</v>
      </c>
      <c r="G90" s="24">
        <f t="shared" si="8"/>
        <v>0</v>
      </c>
      <c r="H90" s="24">
        <f t="shared" ref="H90:K94" si="9">$E83*I83</f>
        <v>0</v>
      </c>
      <c r="I90" s="24">
        <f t="shared" si="9"/>
        <v>0.32800000000000001</v>
      </c>
      <c r="J90" s="24">
        <f t="shared" si="9"/>
        <v>0</v>
      </c>
      <c r="K90" s="24">
        <f t="shared" si="9"/>
        <v>0</v>
      </c>
      <c r="L90" s="24">
        <f>F83</f>
        <v>0</v>
      </c>
      <c r="M90" s="23">
        <f>SUM(D90:L90)</f>
        <v>1</v>
      </c>
      <c r="X90" s="63" t="s">
        <v>238</v>
      </c>
      <c r="Y90" s="64" t="s">
        <v>83</v>
      </c>
      <c r="Z90" s="63">
        <v>0.22707233580910618</v>
      </c>
      <c r="AA90">
        <v>0.56812286688249458</v>
      </c>
    </row>
    <row r="91" spans="2:27">
      <c r="B91" s="37"/>
      <c r="C91" s="25" t="s">
        <v>139</v>
      </c>
      <c r="D91" s="24">
        <f t="shared" si="8"/>
        <v>0</v>
      </c>
      <c r="E91" s="24">
        <f t="shared" si="8"/>
        <v>8.0000000000000016E-2</v>
      </c>
      <c r="F91" s="24">
        <f t="shared" si="8"/>
        <v>0.16000000000000003</v>
      </c>
      <c r="G91" s="24">
        <f t="shared" si="8"/>
        <v>0.16000000000000003</v>
      </c>
      <c r="H91" s="24">
        <f t="shared" si="9"/>
        <v>0</v>
      </c>
      <c r="I91" s="24">
        <f t="shared" si="9"/>
        <v>0.12</v>
      </c>
      <c r="J91" s="24">
        <f t="shared" si="9"/>
        <v>0.24</v>
      </c>
      <c r="K91" s="24">
        <f t="shared" si="9"/>
        <v>0.24</v>
      </c>
      <c r="L91" s="24">
        <f>F84</f>
        <v>0</v>
      </c>
      <c r="M91" s="23">
        <f>SUM(D91:L91)</f>
        <v>1</v>
      </c>
      <c r="X91" s="63" t="s">
        <v>238</v>
      </c>
      <c r="Y91" s="64" t="s">
        <v>84</v>
      </c>
      <c r="Z91" s="63">
        <v>0.30041192947845302</v>
      </c>
      <c r="AA91">
        <v>0</v>
      </c>
    </row>
    <row r="92" spans="2:27">
      <c r="B92" s="37"/>
      <c r="C92" s="25" t="s">
        <v>73</v>
      </c>
      <c r="D92" s="24">
        <f t="shared" si="8"/>
        <v>0</v>
      </c>
      <c r="E92" s="24">
        <f t="shared" si="8"/>
        <v>4.0000000000000008E-2</v>
      </c>
      <c r="F92" s="24">
        <f t="shared" si="8"/>
        <v>8.0000000000000016E-2</v>
      </c>
      <c r="G92" s="24">
        <f t="shared" si="8"/>
        <v>8.0000000000000016E-2</v>
      </c>
      <c r="H92" s="24">
        <f t="shared" si="9"/>
        <v>0</v>
      </c>
      <c r="I92" s="24">
        <f t="shared" si="9"/>
        <v>0.16000000000000003</v>
      </c>
      <c r="J92" s="24">
        <f t="shared" si="9"/>
        <v>0.32000000000000006</v>
      </c>
      <c r="K92" s="24">
        <f t="shared" si="9"/>
        <v>0.32000000000000006</v>
      </c>
      <c r="L92" s="24">
        <f>F85</f>
        <v>0</v>
      </c>
      <c r="M92" s="23">
        <f>SUM(D92:L92)</f>
        <v>1.0000000000000002</v>
      </c>
      <c r="X92" s="63" t="s">
        <v>238</v>
      </c>
      <c r="Y92" s="64" t="s">
        <v>85</v>
      </c>
      <c r="Z92" s="63">
        <v>0.9919264431931657</v>
      </c>
      <c r="AA92">
        <v>0</v>
      </c>
    </row>
    <row r="93" spans="2:27">
      <c r="B93" s="37"/>
      <c r="C93" s="25" t="s">
        <v>74</v>
      </c>
      <c r="D93" s="24">
        <f t="shared" si="8"/>
        <v>0</v>
      </c>
      <c r="E93" s="24">
        <f t="shared" si="8"/>
        <v>0.2</v>
      </c>
      <c r="F93" s="24">
        <f t="shared" si="8"/>
        <v>0.15</v>
      </c>
      <c r="G93" s="24">
        <f t="shared" si="8"/>
        <v>0.15</v>
      </c>
      <c r="H93" s="24">
        <f t="shared" si="9"/>
        <v>0</v>
      </c>
      <c r="I93" s="24">
        <f t="shared" si="9"/>
        <v>0.2</v>
      </c>
      <c r="J93" s="24">
        <f t="shared" si="9"/>
        <v>0.15</v>
      </c>
      <c r="K93" s="24">
        <f t="shared" si="9"/>
        <v>0.15</v>
      </c>
      <c r="L93" s="24">
        <f>F86</f>
        <v>0</v>
      </c>
      <c r="M93" s="23">
        <f>SUM(D93:L93)</f>
        <v>1</v>
      </c>
      <c r="X93" s="63" t="s">
        <v>238</v>
      </c>
      <c r="Y93" s="64" t="s">
        <v>91</v>
      </c>
      <c r="Z93" s="63">
        <v>0.19246222045683128</v>
      </c>
      <c r="AA93">
        <v>0.55849966066001422</v>
      </c>
    </row>
    <row r="94" spans="2:27">
      <c r="B94" s="36"/>
      <c r="C94" s="21" t="s">
        <v>75</v>
      </c>
      <c r="D94" s="20">
        <f t="shared" si="8"/>
        <v>0</v>
      </c>
      <c r="E94" s="20">
        <f t="shared" si="8"/>
        <v>0.42</v>
      </c>
      <c r="F94" s="20">
        <f t="shared" si="8"/>
        <v>0.15</v>
      </c>
      <c r="G94" s="20">
        <f t="shared" si="8"/>
        <v>0.03</v>
      </c>
      <c r="H94" s="20">
        <f t="shared" si="9"/>
        <v>0</v>
      </c>
      <c r="I94" s="20">
        <f t="shared" si="9"/>
        <v>0.27999999999999997</v>
      </c>
      <c r="J94" s="20">
        <f t="shared" si="9"/>
        <v>0.1</v>
      </c>
      <c r="K94" s="20">
        <f t="shared" si="9"/>
        <v>2.0000000000000004E-2</v>
      </c>
      <c r="L94" s="20">
        <f>F87</f>
        <v>0</v>
      </c>
      <c r="M94" s="19">
        <f>SUM(D94:L94)</f>
        <v>0.99999999999999989</v>
      </c>
      <c r="X94" s="63" t="s">
        <v>238</v>
      </c>
      <c r="Y94" s="64" t="s">
        <v>95</v>
      </c>
      <c r="Z94" s="63">
        <v>0.43187713311750553</v>
      </c>
      <c r="AA94">
        <v>0.39765477354743711</v>
      </c>
    </row>
    <row r="95" spans="2:27">
      <c r="B95" s="35"/>
      <c r="X95" s="63" t="s">
        <v>238</v>
      </c>
      <c r="Y95" s="64" t="s">
        <v>86</v>
      </c>
      <c r="Z95" s="63">
        <v>0.2159733751360379</v>
      </c>
      <c r="AA95">
        <v>0</v>
      </c>
    </row>
    <row r="96" spans="2:27">
      <c r="B96" s="35"/>
      <c r="X96" s="63" t="s">
        <v>238</v>
      </c>
      <c r="Y96" s="64" t="s">
        <v>97</v>
      </c>
      <c r="Z96" s="63">
        <v>0.82484221485565989</v>
      </c>
      <c r="AA96">
        <v>4.3845565792548717E-2</v>
      </c>
    </row>
    <row r="97" spans="2:27" ht="16.5" customHeight="1">
      <c r="B97" s="34" t="s">
        <v>120</v>
      </c>
      <c r="C97" s="33" t="s">
        <v>129</v>
      </c>
      <c r="D97" s="33" t="s">
        <v>130</v>
      </c>
      <c r="E97" s="33" t="s">
        <v>131</v>
      </c>
      <c r="F97" s="33" t="s">
        <v>132</v>
      </c>
      <c r="G97" s="31"/>
      <c r="H97" s="32" t="s">
        <v>133</v>
      </c>
      <c r="I97" s="32" t="s">
        <v>134</v>
      </c>
      <c r="J97" s="32" t="s">
        <v>135</v>
      </c>
      <c r="K97" s="32" t="s">
        <v>136</v>
      </c>
      <c r="L97" s="32" t="s">
        <v>137</v>
      </c>
      <c r="M97" s="31"/>
      <c r="N97" s="18" t="s">
        <v>144</v>
      </c>
      <c r="X97" s="63" t="s">
        <v>238</v>
      </c>
      <c r="Y97" s="64" t="s">
        <v>87</v>
      </c>
      <c r="Z97" s="63">
        <v>0.2506847929832508</v>
      </c>
      <c r="AA97">
        <v>0.82484221485565989</v>
      </c>
    </row>
    <row r="98" spans="2:27">
      <c r="B98" s="37"/>
      <c r="C98" s="30">
        <v>2015</v>
      </c>
      <c r="D98" s="29">
        <f>SUM(D11:G11)</f>
        <v>0.19405045986155042</v>
      </c>
      <c r="E98" s="29">
        <f>SUM(H11:K11)</f>
        <v>0.80594954013844955</v>
      </c>
      <c r="F98" s="29">
        <f>L11</f>
        <v>0</v>
      </c>
      <c r="H98" s="28">
        <v>2015</v>
      </c>
      <c r="I98" s="27">
        <f>(D11+H11+L11)</f>
        <v>0</v>
      </c>
      <c r="J98" s="27">
        <f>(E11+I11)</f>
        <v>1</v>
      </c>
      <c r="K98" s="27">
        <f>(F26+J11)</f>
        <v>0</v>
      </c>
      <c r="L98" s="27">
        <f>(G26+K11)</f>
        <v>0</v>
      </c>
      <c r="X98" s="63" t="s">
        <v>238</v>
      </c>
      <c r="Y98" s="64" t="s">
        <v>92</v>
      </c>
      <c r="Z98" s="63">
        <v>0.84814766353794246</v>
      </c>
      <c r="AA98">
        <v>0.16266510507644541</v>
      </c>
    </row>
    <row r="99" spans="2:27">
      <c r="B99" s="37"/>
      <c r="C99" s="30" t="s">
        <v>139</v>
      </c>
      <c r="D99" s="29">
        <v>0.15</v>
      </c>
      <c r="E99" s="29">
        <v>0.85</v>
      </c>
      <c r="F99" s="29">
        <v>0</v>
      </c>
      <c r="H99" s="28" t="s">
        <v>139</v>
      </c>
      <c r="I99" s="27">
        <v>0</v>
      </c>
      <c r="J99" s="27">
        <v>0</v>
      </c>
      <c r="K99" s="27">
        <v>0.2</v>
      </c>
      <c r="L99" s="27">
        <v>0.8</v>
      </c>
      <c r="X99" s="63" t="s">
        <v>238</v>
      </c>
      <c r="Y99" s="64" t="s">
        <v>93</v>
      </c>
      <c r="Z99" s="63">
        <v>0.66333117205592851</v>
      </c>
      <c r="AA99">
        <v>0</v>
      </c>
    </row>
    <row r="100" spans="2:27">
      <c r="B100" s="37"/>
      <c r="C100" s="30" t="s">
        <v>73</v>
      </c>
      <c r="D100" s="29">
        <v>0.15</v>
      </c>
      <c r="E100" s="29">
        <v>0.85</v>
      </c>
      <c r="F100" s="29">
        <v>0</v>
      </c>
      <c r="H100" s="28" t="s">
        <v>73</v>
      </c>
      <c r="I100" s="27">
        <v>0</v>
      </c>
      <c r="J100" s="27">
        <v>0</v>
      </c>
      <c r="K100" s="27">
        <v>0.2</v>
      </c>
      <c r="L100" s="27">
        <v>0.8</v>
      </c>
      <c r="X100" s="63" t="s">
        <v>238</v>
      </c>
      <c r="Y100" s="64" t="s">
        <v>96</v>
      </c>
      <c r="Z100" s="63">
        <v>0.55849966066001422</v>
      </c>
      <c r="AA100">
        <v>1.2492680067894713E-2</v>
      </c>
    </row>
    <row r="101" spans="2:27">
      <c r="B101" s="37"/>
      <c r="C101" s="30" t="s">
        <v>74</v>
      </c>
      <c r="D101" s="29">
        <v>0.15</v>
      </c>
      <c r="E101" s="29">
        <v>0.85</v>
      </c>
      <c r="F101" s="29">
        <v>0</v>
      </c>
      <c r="H101" s="28" t="s">
        <v>74</v>
      </c>
      <c r="I101" s="27">
        <v>0</v>
      </c>
      <c r="J101" s="27">
        <v>0.2</v>
      </c>
      <c r="K101" s="27">
        <v>0.4</v>
      </c>
      <c r="L101" s="27">
        <v>0.4</v>
      </c>
      <c r="X101" s="63" t="s">
        <v>238</v>
      </c>
      <c r="Y101" s="64" t="s">
        <v>88</v>
      </c>
      <c r="Z101" s="63">
        <v>0.66703766870320524</v>
      </c>
      <c r="AA101">
        <v>0.45810003451770315</v>
      </c>
    </row>
    <row r="102" spans="2:27">
      <c r="B102" s="37"/>
      <c r="C102" s="30" t="s">
        <v>75</v>
      </c>
      <c r="D102" s="29">
        <v>0.15</v>
      </c>
      <c r="E102" s="29">
        <v>0.85</v>
      </c>
      <c r="F102" s="29">
        <v>0</v>
      </c>
      <c r="H102" s="28" t="s">
        <v>75</v>
      </c>
      <c r="I102" s="27">
        <v>0</v>
      </c>
      <c r="J102" s="27">
        <v>0.4</v>
      </c>
      <c r="K102" s="27">
        <v>0.4</v>
      </c>
      <c r="L102" s="27">
        <v>0.2</v>
      </c>
      <c r="X102" s="63" t="s">
        <v>238</v>
      </c>
      <c r="Y102" s="64" t="s">
        <v>89</v>
      </c>
      <c r="Z102" s="63">
        <v>0.94332921058021224</v>
      </c>
      <c r="AA102">
        <v>0.43957484061679697</v>
      </c>
    </row>
    <row r="103" spans="2:27">
      <c r="B103" s="37"/>
      <c r="X103" s="63" t="s">
        <v>238</v>
      </c>
      <c r="Y103" s="64" t="s">
        <v>90</v>
      </c>
      <c r="Z103" s="63">
        <v>3.7370257863549042E-2</v>
      </c>
      <c r="AA103">
        <v>0.10232512486549997</v>
      </c>
    </row>
    <row r="104" spans="2:27">
      <c r="B104" s="37"/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t="e">
        <f>#REF!</f>
        <v>#REF!</v>
      </c>
      <c r="I104" t="e">
        <f>#REF!</f>
        <v>#REF!</v>
      </c>
      <c r="J104" t="e">
        <f>#REF!</f>
        <v>#REF!</v>
      </c>
      <c r="K104" t="e">
        <f>#REF!</f>
        <v>#REF!</v>
      </c>
      <c r="L104" t="e">
        <f>#REF!</f>
        <v>#REF!</v>
      </c>
      <c r="X104" s="63" t="s">
        <v>238</v>
      </c>
      <c r="Y104" s="64" t="s">
        <v>98</v>
      </c>
      <c r="Z104" s="63">
        <v>0.45810003451770315</v>
      </c>
      <c r="AA104">
        <v>0</v>
      </c>
    </row>
    <row r="105" spans="2:27">
      <c r="B105" s="37"/>
      <c r="C105" s="25">
        <v>2015</v>
      </c>
      <c r="D105" s="24">
        <f t="shared" ref="D105:G109" si="10">$D98*I98</f>
        <v>0</v>
      </c>
      <c r="E105" s="24">
        <f t="shared" si="10"/>
        <v>0.19405045986155042</v>
      </c>
      <c r="F105" s="24">
        <f t="shared" si="10"/>
        <v>0</v>
      </c>
      <c r="G105" s="24">
        <f t="shared" si="10"/>
        <v>0</v>
      </c>
      <c r="H105" s="24">
        <f t="shared" ref="H105:K109" si="11">$E98*I98</f>
        <v>0</v>
      </c>
      <c r="I105" s="24">
        <f t="shared" si="11"/>
        <v>0.80594954013844955</v>
      </c>
      <c r="J105" s="24">
        <f t="shared" si="11"/>
        <v>0</v>
      </c>
      <c r="K105" s="24">
        <f t="shared" si="11"/>
        <v>0</v>
      </c>
      <c r="L105" s="24">
        <f>F98</f>
        <v>0</v>
      </c>
      <c r="M105" s="23">
        <f>SUM(D105:L105)</f>
        <v>1</v>
      </c>
    </row>
    <row r="106" spans="2:27">
      <c r="B106" s="37"/>
      <c r="C106" s="25" t="s">
        <v>139</v>
      </c>
      <c r="D106" s="24">
        <f t="shared" si="10"/>
        <v>0</v>
      </c>
      <c r="E106" s="24">
        <f t="shared" si="10"/>
        <v>0</v>
      </c>
      <c r="F106" s="24">
        <f t="shared" si="10"/>
        <v>0.03</v>
      </c>
      <c r="G106" s="24">
        <f t="shared" si="10"/>
        <v>0.12</v>
      </c>
      <c r="H106" s="24">
        <f t="shared" si="11"/>
        <v>0</v>
      </c>
      <c r="I106" s="24">
        <f t="shared" si="11"/>
        <v>0</v>
      </c>
      <c r="J106" s="24">
        <f t="shared" si="11"/>
        <v>0.17</v>
      </c>
      <c r="K106" s="24">
        <f t="shared" si="11"/>
        <v>0.68</v>
      </c>
      <c r="L106" s="24">
        <f>F99</f>
        <v>0</v>
      </c>
      <c r="M106" s="23">
        <f>SUM(D106:L106)</f>
        <v>1</v>
      </c>
    </row>
    <row r="107" spans="2:27">
      <c r="B107" s="37"/>
      <c r="C107" s="25" t="s">
        <v>73</v>
      </c>
      <c r="D107" s="24">
        <f t="shared" si="10"/>
        <v>0</v>
      </c>
      <c r="E107" s="24">
        <f t="shared" si="10"/>
        <v>0</v>
      </c>
      <c r="F107" s="24">
        <f t="shared" si="10"/>
        <v>0.03</v>
      </c>
      <c r="G107" s="24">
        <f t="shared" si="10"/>
        <v>0.12</v>
      </c>
      <c r="H107" s="24">
        <f t="shared" si="11"/>
        <v>0</v>
      </c>
      <c r="I107" s="24">
        <f t="shared" si="11"/>
        <v>0</v>
      </c>
      <c r="J107" s="24">
        <f t="shared" si="11"/>
        <v>0.17</v>
      </c>
      <c r="K107" s="24">
        <f t="shared" si="11"/>
        <v>0.68</v>
      </c>
      <c r="L107" s="24">
        <f>F100</f>
        <v>0</v>
      </c>
      <c r="M107" s="23">
        <f>SUM(D107:L107)</f>
        <v>1</v>
      </c>
    </row>
    <row r="108" spans="2:27">
      <c r="B108" s="37"/>
      <c r="C108" s="25" t="s">
        <v>74</v>
      </c>
      <c r="D108" s="24">
        <f t="shared" si="10"/>
        <v>0</v>
      </c>
      <c r="E108" s="24">
        <f t="shared" si="10"/>
        <v>0.03</v>
      </c>
      <c r="F108" s="24">
        <f t="shared" si="10"/>
        <v>0.06</v>
      </c>
      <c r="G108" s="24">
        <f t="shared" si="10"/>
        <v>0.06</v>
      </c>
      <c r="H108" s="24">
        <f t="shared" si="11"/>
        <v>0</v>
      </c>
      <c r="I108" s="24">
        <f t="shared" si="11"/>
        <v>0.17</v>
      </c>
      <c r="J108" s="24">
        <f t="shared" si="11"/>
        <v>0.34</v>
      </c>
      <c r="K108" s="24">
        <f t="shared" si="11"/>
        <v>0.34</v>
      </c>
      <c r="L108" s="24">
        <f>F101</f>
        <v>0</v>
      </c>
      <c r="M108" s="23">
        <f>SUM(D108:L108)</f>
        <v>1</v>
      </c>
    </row>
    <row r="109" spans="2:27">
      <c r="B109" s="36"/>
      <c r="C109" s="21" t="s">
        <v>75</v>
      </c>
      <c r="D109" s="20">
        <f t="shared" si="10"/>
        <v>0</v>
      </c>
      <c r="E109" s="20">
        <f t="shared" si="10"/>
        <v>0.06</v>
      </c>
      <c r="F109" s="20">
        <f t="shared" si="10"/>
        <v>0.06</v>
      </c>
      <c r="G109" s="20">
        <f t="shared" si="10"/>
        <v>0.03</v>
      </c>
      <c r="H109" s="20">
        <f t="shared" si="11"/>
        <v>0</v>
      </c>
      <c r="I109" s="20">
        <f t="shared" si="11"/>
        <v>0.34</v>
      </c>
      <c r="J109" s="20">
        <f t="shared" si="11"/>
        <v>0.34</v>
      </c>
      <c r="K109" s="20">
        <f t="shared" si="11"/>
        <v>0.17</v>
      </c>
      <c r="L109" s="20">
        <f>F102</f>
        <v>0</v>
      </c>
      <c r="M109" s="19">
        <f>SUM(D109:L109)</f>
        <v>1</v>
      </c>
    </row>
    <row r="110" spans="2:27">
      <c r="B110" s="35"/>
    </row>
    <row r="111" spans="2:27">
      <c r="B111" s="35"/>
    </row>
    <row r="112" spans="2:27" ht="16.5" customHeight="1">
      <c r="B112" s="34" t="s">
        <v>121</v>
      </c>
      <c r="C112" s="33" t="s">
        <v>129</v>
      </c>
      <c r="D112" s="33" t="s">
        <v>130</v>
      </c>
      <c r="E112" s="33" t="s">
        <v>131</v>
      </c>
      <c r="F112" s="33" t="s">
        <v>132</v>
      </c>
      <c r="G112" s="31"/>
      <c r="H112" s="32" t="s">
        <v>133</v>
      </c>
      <c r="I112" s="32" t="s">
        <v>134</v>
      </c>
      <c r="J112" s="32" t="s">
        <v>135</v>
      </c>
      <c r="K112" s="32" t="s">
        <v>136</v>
      </c>
      <c r="L112" s="32" t="s">
        <v>137</v>
      </c>
      <c r="M112" s="31"/>
      <c r="N112" s="18" t="s">
        <v>144</v>
      </c>
    </row>
    <row r="113" spans="2:14">
      <c r="B113" s="37"/>
      <c r="C113" s="30">
        <v>2015</v>
      </c>
      <c r="D113" s="29">
        <f>SUM(D12:G12)</f>
        <v>0.63114916669173116</v>
      </c>
      <c r="E113" s="29">
        <f>SUM(H12:K12)</f>
        <v>0.36885083330826895</v>
      </c>
      <c r="F113" s="29">
        <f>L12</f>
        <v>0</v>
      </c>
      <c r="H113" s="28">
        <v>2015</v>
      </c>
      <c r="I113" s="27">
        <f>(D12+H12+L12)</f>
        <v>0</v>
      </c>
      <c r="J113" s="27">
        <f>(E12+I12)</f>
        <v>1</v>
      </c>
      <c r="K113" s="27">
        <f>(F12+J12)</f>
        <v>0</v>
      </c>
      <c r="L113" s="27">
        <f>(G12+K12)</f>
        <v>0</v>
      </c>
    </row>
    <row r="114" spans="2:14">
      <c r="B114" s="37"/>
      <c r="C114" s="30" t="s">
        <v>139</v>
      </c>
      <c r="D114" s="29">
        <v>0.4</v>
      </c>
      <c r="E114" s="29">
        <v>0.6</v>
      </c>
      <c r="F114" s="29">
        <v>0</v>
      </c>
      <c r="H114" s="28" t="s">
        <v>139</v>
      </c>
      <c r="I114" s="27">
        <v>0</v>
      </c>
      <c r="J114" s="27">
        <v>0</v>
      </c>
      <c r="K114" s="27">
        <v>0.2</v>
      </c>
      <c r="L114" s="27">
        <v>0.8</v>
      </c>
    </row>
    <row r="115" spans="2:14">
      <c r="B115" s="37"/>
      <c r="C115" s="30" t="s">
        <v>73</v>
      </c>
      <c r="D115" s="29">
        <v>0.2</v>
      </c>
      <c r="E115" s="29">
        <v>0.8</v>
      </c>
      <c r="F115" s="29">
        <v>0</v>
      </c>
      <c r="H115" s="28" t="s">
        <v>73</v>
      </c>
      <c r="I115" s="27">
        <v>0</v>
      </c>
      <c r="J115" s="27">
        <v>0</v>
      </c>
      <c r="K115" s="27">
        <v>0.2</v>
      </c>
      <c r="L115" s="27">
        <v>0.8</v>
      </c>
    </row>
    <row r="116" spans="2:14">
      <c r="B116" s="37"/>
      <c r="C116" s="30" t="s">
        <v>74</v>
      </c>
      <c r="D116" s="29">
        <v>0.5</v>
      </c>
      <c r="E116" s="29">
        <v>0.5</v>
      </c>
      <c r="F116" s="29">
        <v>0</v>
      </c>
      <c r="H116" s="28" t="s">
        <v>74</v>
      </c>
      <c r="I116" s="27">
        <v>0</v>
      </c>
      <c r="J116" s="27">
        <v>0.2</v>
      </c>
      <c r="K116" s="27">
        <v>0.4</v>
      </c>
      <c r="L116" s="27">
        <v>0.4</v>
      </c>
    </row>
    <row r="117" spans="2:14">
      <c r="B117" s="37"/>
      <c r="C117" s="30" t="s">
        <v>75</v>
      </c>
      <c r="D117" s="29">
        <v>0.55000000000000004</v>
      </c>
      <c r="E117" s="29">
        <v>0.45</v>
      </c>
      <c r="F117" s="29">
        <v>0</v>
      </c>
      <c r="H117" s="28" t="s">
        <v>75</v>
      </c>
      <c r="I117" s="27">
        <v>0</v>
      </c>
      <c r="J117" s="27">
        <v>0.4</v>
      </c>
      <c r="K117" s="27">
        <v>0.4</v>
      </c>
      <c r="L117" s="27">
        <v>0.2</v>
      </c>
    </row>
    <row r="118" spans="2:14">
      <c r="B118" s="37"/>
    </row>
    <row r="119" spans="2:14">
      <c r="B119" s="37"/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t="e">
        <f>#REF!</f>
        <v>#REF!</v>
      </c>
      <c r="I119" t="e">
        <f>#REF!</f>
        <v>#REF!</v>
      </c>
      <c r="J119" t="e">
        <f>#REF!</f>
        <v>#REF!</v>
      </c>
      <c r="K119" t="e">
        <f>#REF!</f>
        <v>#REF!</v>
      </c>
      <c r="L119" t="e">
        <f>#REF!</f>
        <v>#REF!</v>
      </c>
    </row>
    <row r="120" spans="2:14">
      <c r="B120" s="37"/>
      <c r="C120" s="25">
        <v>2015</v>
      </c>
      <c r="D120" s="24">
        <f t="shared" ref="D120:G124" si="12">$D113*I113</f>
        <v>0</v>
      </c>
      <c r="E120" s="24">
        <f t="shared" si="12"/>
        <v>0.63114916669173116</v>
      </c>
      <c r="F120" s="24">
        <f t="shared" si="12"/>
        <v>0</v>
      </c>
      <c r="G120" s="24">
        <f t="shared" si="12"/>
        <v>0</v>
      </c>
      <c r="H120" s="24">
        <f t="shared" ref="H120:K124" si="13">$E113*I113</f>
        <v>0</v>
      </c>
      <c r="I120" s="24">
        <f t="shared" si="13"/>
        <v>0.36885083330826895</v>
      </c>
      <c r="J120" s="24">
        <f t="shared" si="13"/>
        <v>0</v>
      </c>
      <c r="K120" s="24">
        <f t="shared" si="13"/>
        <v>0</v>
      </c>
      <c r="L120" s="24">
        <f>F113</f>
        <v>0</v>
      </c>
      <c r="M120" s="23">
        <f>SUM(D120:L120)</f>
        <v>1</v>
      </c>
    </row>
    <row r="121" spans="2:14">
      <c r="B121" s="37"/>
      <c r="C121" s="25" t="s">
        <v>139</v>
      </c>
      <c r="D121" s="24">
        <f t="shared" si="12"/>
        <v>0</v>
      </c>
      <c r="E121" s="24">
        <f t="shared" si="12"/>
        <v>0</v>
      </c>
      <c r="F121" s="24">
        <f t="shared" si="12"/>
        <v>8.0000000000000016E-2</v>
      </c>
      <c r="G121" s="24">
        <f t="shared" si="12"/>
        <v>0.32000000000000006</v>
      </c>
      <c r="H121" s="24">
        <f t="shared" si="13"/>
        <v>0</v>
      </c>
      <c r="I121" s="24">
        <f t="shared" si="13"/>
        <v>0</v>
      </c>
      <c r="J121" s="24">
        <f t="shared" si="13"/>
        <v>0.12</v>
      </c>
      <c r="K121" s="24">
        <f t="shared" si="13"/>
        <v>0.48</v>
      </c>
      <c r="L121" s="24">
        <f>F114</f>
        <v>0</v>
      </c>
      <c r="M121" s="23">
        <f>SUM(D121:L121)</f>
        <v>1</v>
      </c>
    </row>
    <row r="122" spans="2:14">
      <c r="B122" s="37"/>
      <c r="C122" s="25" t="s">
        <v>73</v>
      </c>
      <c r="D122" s="24">
        <f t="shared" si="12"/>
        <v>0</v>
      </c>
      <c r="E122" s="24">
        <f t="shared" si="12"/>
        <v>0</v>
      </c>
      <c r="F122" s="24">
        <f t="shared" si="12"/>
        <v>4.0000000000000008E-2</v>
      </c>
      <c r="G122" s="24">
        <f t="shared" si="12"/>
        <v>0.16000000000000003</v>
      </c>
      <c r="H122" s="24">
        <f t="shared" si="13"/>
        <v>0</v>
      </c>
      <c r="I122" s="24">
        <f t="shared" si="13"/>
        <v>0</v>
      </c>
      <c r="J122" s="24">
        <f t="shared" si="13"/>
        <v>0.16000000000000003</v>
      </c>
      <c r="K122" s="24">
        <f t="shared" si="13"/>
        <v>0.64000000000000012</v>
      </c>
      <c r="L122" s="24">
        <f>F115</f>
        <v>0</v>
      </c>
      <c r="M122" s="23">
        <f>SUM(D122:L122)</f>
        <v>1.0000000000000002</v>
      </c>
    </row>
    <row r="123" spans="2:14">
      <c r="B123" s="37"/>
      <c r="C123" s="25" t="s">
        <v>74</v>
      </c>
      <c r="D123" s="24">
        <f t="shared" si="12"/>
        <v>0</v>
      </c>
      <c r="E123" s="24">
        <f t="shared" si="12"/>
        <v>0.1</v>
      </c>
      <c r="F123" s="24">
        <f t="shared" si="12"/>
        <v>0.2</v>
      </c>
      <c r="G123" s="24">
        <f t="shared" si="12"/>
        <v>0.2</v>
      </c>
      <c r="H123" s="24">
        <f t="shared" si="13"/>
        <v>0</v>
      </c>
      <c r="I123" s="24">
        <f t="shared" si="13"/>
        <v>0.1</v>
      </c>
      <c r="J123" s="24">
        <f t="shared" si="13"/>
        <v>0.2</v>
      </c>
      <c r="K123" s="24">
        <f t="shared" si="13"/>
        <v>0.2</v>
      </c>
      <c r="L123" s="24">
        <f>F116</f>
        <v>0</v>
      </c>
      <c r="M123" s="23">
        <f>SUM(D123:L123)</f>
        <v>1</v>
      </c>
    </row>
    <row r="124" spans="2:14">
      <c r="B124" s="36"/>
      <c r="C124" s="21" t="s">
        <v>75</v>
      </c>
      <c r="D124" s="20">
        <f t="shared" si="12"/>
        <v>0</v>
      </c>
      <c r="E124" s="20">
        <f t="shared" si="12"/>
        <v>0.22000000000000003</v>
      </c>
      <c r="F124" s="20">
        <f t="shared" si="12"/>
        <v>0.22000000000000003</v>
      </c>
      <c r="G124" s="20">
        <f t="shared" si="12"/>
        <v>0.11000000000000001</v>
      </c>
      <c r="H124" s="20">
        <f t="shared" si="13"/>
        <v>0</v>
      </c>
      <c r="I124" s="20">
        <f t="shared" si="13"/>
        <v>0.18000000000000002</v>
      </c>
      <c r="J124" s="20">
        <f t="shared" si="13"/>
        <v>0.18000000000000002</v>
      </c>
      <c r="K124" s="20">
        <f t="shared" si="13"/>
        <v>9.0000000000000011E-2</v>
      </c>
      <c r="L124" s="20">
        <f>F117</f>
        <v>0</v>
      </c>
      <c r="M124" s="19">
        <f>SUM(D124:L124)</f>
        <v>1.0000000000000002</v>
      </c>
    </row>
    <row r="125" spans="2:14">
      <c r="B125" s="35"/>
    </row>
    <row r="126" spans="2:14">
      <c r="B126" s="35"/>
    </row>
    <row r="127" spans="2:14" ht="32.25" customHeight="1">
      <c r="B127" s="34" t="s">
        <v>122</v>
      </c>
      <c r="C127" s="33" t="s">
        <v>129</v>
      </c>
      <c r="D127" s="33" t="s">
        <v>130</v>
      </c>
      <c r="E127" s="33" t="s">
        <v>131</v>
      </c>
      <c r="F127" s="33" t="s">
        <v>132</v>
      </c>
      <c r="G127" s="31"/>
      <c r="H127" s="32" t="s">
        <v>133</v>
      </c>
      <c r="I127" s="32" t="s">
        <v>134</v>
      </c>
      <c r="J127" s="32" t="s">
        <v>135</v>
      </c>
      <c r="K127" s="32" t="s">
        <v>136</v>
      </c>
      <c r="L127" s="32" t="s">
        <v>137</v>
      </c>
      <c r="M127" s="31"/>
      <c r="N127" s="18" t="s">
        <v>145</v>
      </c>
    </row>
    <row r="128" spans="2:14">
      <c r="B128" s="37"/>
      <c r="C128" s="30">
        <v>2015</v>
      </c>
      <c r="D128" s="29">
        <f>SUM(D13:G13)</f>
        <v>0.12288437298542344</v>
      </c>
      <c r="E128" s="29">
        <f>SUM(H13:K13)</f>
        <v>0.87711562701457657</v>
      </c>
      <c r="F128" s="29">
        <f>L13</f>
        <v>0</v>
      </c>
      <c r="H128" s="28">
        <v>2015</v>
      </c>
      <c r="I128" s="27">
        <f>(D13+H13+L13)</f>
        <v>0</v>
      </c>
      <c r="J128" s="27">
        <f>(E13+I13)</f>
        <v>1</v>
      </c>
      <c r="K128" s="27">
        <f>(F13+J13)</f>
        <v>0</v>
      </c>
      <c r="L128" s="27">
        <f>(G13+K13)</f>
        <v>0</v>
      </c>
    </row>
    <row r="129" spans="2:14">
      <c r="B129" s="37"/>
      <c r="C129" s="30" t="s">
        <v>139</v>
      </c>
      <c r="D129" s="29">
        <v>0.1</v>
      </c>
      <c r="E129" s="29">
        <v>0.9</v>
      </c>
      <c r="F129" s="29">
        <v>0</v>
      </c>
      <c r="H129" s="28" t="s">
        <v>139</v>
      </c>
      <c r="I129" s="27">
        <v>0</v>
      </c>
      <c r="J129" s="27">
        <v>0</v>
      </c>
      <c r="K129" s="27">
        <v>0.2</v>
      </c>
      <c r="L129" s="27">
        <v>0.8</v>
      </c>
    </row>
    <row r="130" spans="2:14">
      <c r="B130" s="37"/>
      <c r="C130" s="30" t="s">
        <v>73</v>
      </c>
      <c r="D130" s="29">
        <v>0.1</v>
      </c>
      <c r="E130" s="29">
        <v>0.9</v>
      </c>
      <c r="F130" s="29">
        <v>0</v>
      </c>
      <c r="H130" s="28" t="s">
        <v>73</v>
      </c>
      <c r="I130" s="27">
        <v>0</v>
      </c>
      <c r="J130" s="27">
        <v>0</v>
      </c>
      <c r="K130" s="27">
        <v>0.2</v>
      </c>
      <c r="L130" s="27">
        <v>0.8</v>
      </c>
    </row>
    <row r="131" spans="2:14">
      <c r="B131" s="37"/>
      <c r="C131" s="30" t="s">
        <v>74</v>
      </c>
      <c r="D131" s="29">
        <v>0.1</v>
      </c>
      <c r="E131" s="29">
        <v>0.9</v>
      </c>
      <c r="F131" s="29">
        <v>0</v>
      </c>
      <c r="H131" s="28" t="s">
        <v>74</v>
      </c>
      <c r="I131" s="27">
        <v>0</v>
      </c>
      <c r="J131" s="27">
        <v>0.2</v>
      </c>
      <c r="K131" s="27">
        <v>0.4</v>
      </c>
      <c r="L131" s="27">
        <v>0.4</v>
      </c>
    </row>
    <row r="132" spans="2:14">
      <c r="B132" s="37"/>
      <c r="C132" s="30" t="s">
        <v>75</v>
      </c>
      <c r="D132" s="29">
        <v>0.1</v>
      </c>
      <c r="E132" s="29">
        <v>0.9</v>
      </c>
      <c r="F132" s="29">
        <v>0</v>
      </c>
      <c r="H132" s="28" t="s">
        <v>75</v>
      </c>
      <c r="I132" s="27">
        <v>0</v>
      </c>
      <c r="J132" s="27">
        <v>0.4</v>
      </c>
      <c r="K132" s="27">
        <v>0.4</v>
      </c>
      <c r="L132" s="27">
        <v>0.2</v>
      </c>
    </row>
    <row r="133" spans="2:14">
      <c r="B133" s="37"/>
    </row>
    <row r="134" spans="2:14">
      <c r="B134" s="37"/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t="e">
        <f>#REF!</f>
        <v>#REF!</v>
      </c>
      <c r="I134" t="e">
        <f>#REF!</f>
        <v>#REF!</v>
      </c>
      <c r="J134" t="e">
        <f>#REF!</f>
        <v>#REF!</v>
      </c>
      <c r="K134" t="e">
        <f>#REF!</f>
        <v>#REF!</v>
      </c>
      <c r="L134" t="e">
        <f>#REF!</f>
        <v>#REF!</v>
      </c>
    </row>
    <row r="135" spans="2:14">
      <c r="B135" s="37"/>
      <c r="C135" s="25">
        <v>2015</v>
      </c>
      <c r="D135" s="24">
        <f t="shared" ref="D135:G139" si="14">$D128*I128</f>
        <v>0</v>
      </c>
      <c r="E135" s="24">
        <f t="shared" si="14"/>
        <v>0.12288437298542344</v>
      </c>
      <c r="F135" s="24">
        <f t="shared" si="14"/>
        <v>0</v>
      </c>
      <c r="G135" s="24">
        <f t="shared" si="14"/>
        <v>0</v>
      </c>
      <c r="H135" s="24">
        <f t="shared" ref="H135:K139" si="15">$E128*I128</f>
        <v>0</v>
      </c>
      <c r="I135" s="24">
        <f t="shared" si="15"/>
        <v>0.87711562701457657</v>
      </c>
      <c r="J135" s="24">
        <f t="shared" si="15"/>
        <v>0</v>
      </c>
      <c r="K135" s="24">
        <f t="shared" si="15"/>
        <v>0</v>
      </c>
      <c r="L135" s="24">
        <f>F128</f>
        <v>0</v>
      </c>
      <c r="M135" s="23">
        <f>SUM(D135:L135)</f>
        <v>1</v>
      </c>
    </row>
    <row r="136" spans="2:14">
      <c r="B136" s="37"/>
      <c r="C136" s="25" t="s">
        <v>139</v>
      </c>
      <c r="D136" s="24">
        <f t="shared" si="14"/>
        <v>0</v>
      </c>
      <c r="E136" s="24">
        <f t="shared" si="14"/>
        <v>0</v>
      </c>
      <c r="F136" s="24">
        <f t="shared" si="14"/>
        <v>2.0000000000000004E-2</v>
      </c>
      <c r="G136" s="24">
        <f t="shared" si="14"/>
        <v>8.0000000000000016E-2</v>
      </c>
      <c r="H136" s="24">
        <f t="shared" si="15"/>
        <v>0</v>
      </c>
      <c r="I136" s="24">
        <f t="shared" si="15"/>
        <v>0</v>
      </c>
      <c r="J136" s="24">
        <f t="shared" si="15"/>
        <v>0.18000000000000002</v>
      </c>
      <c r="K136" s="24">
        <f t="shared" si="15"/>
        <v>0.72000000000000008</v>
      </c>
      <c r="L136" s="24">
        <f>F129</f>
        <v>0</v>
      </c>
      <c r="M136" s="23">
        <f>SUM(D136:L136)</f>
        <v>1</v>
      </c>
    </row>
    <row r="137" spans="2:14">
      <c r="B137" s="37"/>
      <c r="C137" s="25" t="s">
        <v>73</v>
      </c>
      <c r="D137" s="24">
        <f t="shared" si="14"/>
        <v>0</v>
      </c>
      <c r="E137" s="24">
        <f t="shared" si="14"/>
        <v>0</v>
      </c>
      <c r="F137" s="24">
        <f t="shared" si="14"/>
        <v>2.0000000000000004E-2</v>
      </c>
      <c r="G137" s="24">
        <f t="shared" si="14"/>
        <v>8.0000000000000016E-2</v>
      </c>
      <c r="H137" s="24">
        <f t="shared" si="15"/>
        <v>0</v>
      </c>
      <c r="I137" s="24">
        <f t="shared" si="15"/>
        <v>0</v>
      </c>
      <c r="J137" s="24">
        <f t="shared" si="15"/>
        <v>0.18000000000000002</v>
      </c>
      <c r="K137" s="24">
        <f t="shared" si="15"/>
        <v>0.72000000000000008</v>
      </c>
      <c r="L137" s="24">
        <f>F130</f>
        <v>0</v>
      </c>
      <c r="M137" s="23">
        <f>SUM(D137:L137)</f>
        <v>1</v>
      </c>
    </row>
    <row r="138" spans="2:14">
      <c r="B138" s="37"/>
      <c r="C138" s="25" t="s">
        <v>74</v>
      </c>
      <c r="D138" s="24">
        <f t="shared" si="14"/>
        <v>0</v>
      </c>
      <c r="E138" s="24">
        <f t="shared" si="14"/>
        <v>2.0000000000000004E-2</v>
      </c>
      <c r="F138" s="24">
        <f t="shared" si="14"/>
        <v>4.0000000000000008E-2</v>
      </c>
      <c r="G138" s="24">
        <f t="shared" si="14"/>
        <v>4.0000000000000008E-2</v>
      </c>
      <c r="H138" s="24">
        <f t="shared" si="15"/>
        <v>0</v>
      </c>
      <c r="I138" s="24">
        <f t="shared" si="15"/>
        <v>0.18000000000000002</v>
      </c>
      <c r="J138" s="24">
        <f t="shared" si="15"/>
        <v>0.36000000000000004</v>
      </c>
      <c r="K138" s="24">
        <f t="shared" si="15"/>
        <v>0.36000000000000004</v>
      </c>
      <c r="L138" s="24">
        <f>F131</f>
        <v>0</v>
      </c>
      <c r="M138" s="23">
        <f>SUM(D138:L138)</f>
        <v>1.0000000000000002</v>
      </c>
    </row>
    <row r="139" spans="2:14">
      <c r="B139" s="36"/>
      <c r="C139" s="21" t="s">
        <v>75</v>
      </c>
      <c r="D139" s="20">
        <f t="shared" si="14"/>
        <v>0</v>
      </c>
      <c r="E139" s="20">
        <f t="shared" si="14"/>
        <v>4.0000000000000008E-2</v>
      </c>
      <c r="F139" s="20">
        <f t="shared" si="14"/>
        <v>4.0000000000000008E-2</v>
      </c>
      <c r="G139" s="20">
        <f t="shared" si="14"/>
        <v>2.0000000000000004E-2</v>
      </c>
      <c r="H139" s="20">
        <f t="shared" si="15"/>
        <v>0</v>
      </c>
      <c r="I139" s="20">
        <f t="shared" si="15"/>
        <v>0.36000000000000004</v>
      </c>
      <c r="J139" s="20">
        <f t="shared" si="15"/>
        <v>0.36000000000000004</v>
      </c>
      <c r="K139" s="20">
        <f t="shared" si="15"/>
        <v>0.18000000000000002</v>
      </c>
      <c r="L139" s="20">
        <f>F132</f>
        <v>0</v>
      </c>
      <c r="M139" s="19">
        <f>SUM(D139:L139)</f>
        <v>1</v>
      </c>
    </row>
    <row r="140" spans="2:14">
      <c r="B140" s="35"/>
    </row>
    <row r="141" spans="2:14">
      <c r="B141" s="35"/>
    </row>
    <row r="142" spans="2:14" ht="16.5" customHeight="1">
      <c r="B142" s="34" t="s">
        <v>123</v>
      </c>
      <c r="C142" s="33" t="s">
        <v>129</v>
      </c>
      <c r="D142" s="33"/>
      <c r="E142" s="33"/>
      <c r="F142" s="33" t="s">
        <v>132</v>
      </c>
      <c r="G142" s="31"/>
      <c r="H142" s="32" t="s">
        <v>133</v>
      </c>
      <c r="I142" s="32" t="s">
        <v>134</v>
      </c>
      <c r="J142" s="32" t="s">
        <v>135</v>
      </c>
      <c r="K142" s="32" t="s">
        <v>136</v>
      </c>
      <c r="L142" s="32" t="s">
        <v>137</v>
      </c>
      <c r="M142" s="31"/>
      <c r="N142" s="18" t="s">
        <v>146</v>
      </c>
    </row>
    <row r="143" spans="2:14">
      <c r="B143" s="37"/>
      <c r="C143" s="30">
        <v>2015</v>
      </c>
      <c r="D143" s="29">
        <f>SUM(D14:G14)</f>
        <v>0.40896980454547605</v>
      </c>
      <c r="E143" s="29">
        <f>SUM(H14:K14)</f>
        <v>0.59103019545452395</v>
      </c>
      <c r="F143" s="29">
        <f>L14</f>
        <v>0</v>
      </c>
      <c r="H143" s="28">
        <v>2015</v>
      </c>
      <c r="I143" s="27">
        <f>(D14+H14+L14)</f>
        <v>0</v>
      </c>
      <c r="J143" s="27">
        <f>(E14+I14)</f>
        <v>1</v>
      </c>
      <c r="K143" s="27">
        <f>(F14+J14)</f>
        <v>0</v>
      </c>
      <c r="L143" s="27">
        <f>(G14+K14)</f>
        <v>0</v>
      </c>
    </row>
    <row r="144" spans="2:14">
      <c r="B144" s="37"/>
      <c r="C144" s="30" t="s">
        <v>139</v>
      </c>
      <c r="D144" s="29">
        <v>0.3</v>
      </c>
      <c r="E144" s="29">
        <v>0.7</v>
      </c>
      <c r="F144" s="29">
        <f>L15</f>
        <v>0</v>
      </c>
      <c r="H144" s="28" t="s">
        <v>139</v>
      </c>
      <c r="I144" s="27">
        <v>0</v>
      </c>
      <c r="J144" s="27">
        <v>0</v>
      </c>
      <c r="K144" s="27">
        <v>0.2</v>
      </c>
      <c r="L144" s="27">
        <v>0.8</v>
      </c>
    </row>
    <row r="145" spans="2:14">
      <c r="B145" s="37"/>
      <c r="C145" s="30" t="s">
        <v>73</v>
      </c>
      <c r="D145" s="29">
        <v>0.2</v>
      </c>
      <c r="E145" s="29">
        <v>0.8</v>
      </c>
      <c r="F145" s="29">
        <f>L16</f>
        <v>0</v>
      </c>
      <c r="H145" s="28" t="s">
        <v>73</v>
      </c>
      <c r="I145" s="27">
        <v>0</v>
      </c>
      <c r="J145" s="27">
        <v>0</v>
      </c>
      <c r="K145" s="27">
        <v>0.2</v>
      </c>
      <c r="L145" s="27">
        <v>0.8</v>
      </c>
    </row>
    <row r="146" spans="2:14">
      <c r="B146" s="37"/>
      <c r="C146" s="30" t="s">
        <v>74</v>
      </c>
      <c r="D146" s="29">
        <v>0.35</v>
      </c>
      <c r="E146" s="29">
        <v>0.65</v>
      </c>
      <c r="F146" s="29">
        <f>L17</f>
        <v>0</v>
      </c>
      <c r="H146" s="28" t="s">
        <v>74</v>
      </c>
      <c r="I146" s="27">
        <v>0</v>
      </c>
      <c r="J146" s="27">
        <v>0.2</v>
      </c>
      <c r="K146" s="27">
        <v>0.4</v>
      </c>
      <c r="L146" s="27">
        <v>0.4</v>
      </c>
    </row>
    <row r="147" spans="2:14">
      <c r="B147" s="37"/>
      <c r="C147" s="30" t="s">
        <v>75</v>
      </c>
      <c r="D147" s="29">
        <v>0.4</v>
      </c>
      <c r="E147" s="29">
        <v>0.6</v>
      </c>
      <c r="F147" s="29">
        <f>L18</f>
        <v>0</v>
      </c>
      <c r="H147" s="28" t="s">
        <v>75</v>
      </c>
      <c r="I147" s="27">
        <v>0</v>
      </c>
      <c r="J147" s="27">
        <v>0.4</v>
      </c>
      <c r="K147" s="27">
        <v>0.4</v>
      </c>
      <c r="L147" s="27">
        <v>0.2</v>
      </c>
    </row>
    <row r="148" spans="2:14">
      <c r="B148" s="37"/>
    </row>
    <row r="149" spans="2:14">
      <c r="B149" s="37"/>
      <c r="F149" t="e">
        <f>#REF!</f>
        <v>#REF!</v>
      </c>
      <c r="G149" t="e">
        <f>#REF!</f>
        <v>#REF!</v>
      </c>
      <c r="H149" t="e">
        <f>#REF!</f>
        <v>#REF!</v>
      </c>
      <c r="I149" t="e">
        <f>#REF!</f>
        <v>#REF!</v>
      </c>
      <c r="J149" t="e">
        <f>#REF!</f>
        <v>#REF!</v>
      </c>
      <c r="K149" t="e">
        <f>#REF!</f>
        <v>#REF!</v>
      </c>
      <c r="L149" t="e">
        <f>#REF!</f>
        <v>#REF!</v>
      </c>
    </row>
    <row r="150" spans="2:14">
      <c r="B150" s="37"/>
      <c r="C150" s="25">
        <v>2015</v>
      </c>
      <c r="D150" s="24">
        <f t="shared" ref="D150:G154" si="16">$D143*I143</f>
        <v>0</v>
      </c>
      <c r="E150" s="24">
        <f t="shared" si="16"/>
        <v>0.40896980454547605</v>
      </c>
      <c r="F150" s="24">
        <f t="shared" si="16"/>
        <v>0</v>
      </c>
      <c r="G150" s="24">
        <f t="shared" si="16"/>
        <v>0</v>
      </c>
      <c r="H150" s="24">
        <f t="shared" ref="H150:K154" si="17">$E143*I143</f>
        <v>0</v>
      </c>
      <c r="I150" s="24">
        <f t="shared" si="17"/>
        <v>0.59103019545452395</v>
      </c>
      <c r="J150" s="24">
        <f t="shared" si="17"/>
        <v>0</v>
      </c>
      <c r="K150" s="24">
        <f t="shared" si="17"/>
        <v>0</v>
      </c>
      <c r="L150" s="24">
        <f>F143</f>
        <v>0</v>
      </c>
      <c r="M150" s="23">
        <f>SUM(D150:L150)</f>
        <v>1</v>
      </c>
    </row>
    <row r="151" spans="2:14">
      <c r="B151" s="37"/>
      <c r="C151" s="25" t="s">
        <v>139</v>
      </c>
      <c r="D151" s="24">
        <f t="shared" si="16"/>
        <v>0</v>
      </c>
      <c r="E151" s="24">
        <f t="shared" si="16"/>
        <v>0</v>
      </c>
      <c r="F151" s="24">
        <f t="shared" si="16"/>
        <v>0.06</v>
      </c>
      <c r="G151" s="24">
        <f t="shared" si="16"/>
        <v>0.24</v>
      </c>
      <c r="H151" s="24">
        <f t="shared" si="17"/>
        <v>0</v>
      </c>
      <c r="I151" s="24">
        <f t="shared" si="17"/>
        <v>0</v>
      </c>
      <c r="J151" s="24">
        <f t="shared" si="17"/>
        <v>0.13999999999999999</v>
      </c>
      <c r="K151" s="24">
        <f t="shared" si="17"/>
        <v>0.55999999999999994</v>
      </c>
      <c r="L151" s="24">
        <f>F144</f>
        <v>0</v>
      </c>
      <c r="M151" s="23">
        <f>SUM(D151:L151)</f>
        <v>0.99999999999999989</v>
      </c>
    </row>
    <row r="152" spans="2:14">
      <c r="B152" s="37"/>
      <c r="C152" s="25" t="s">
        <v>73</v>
      </c>
      <c r="D152" s="24">
        <f t="shared" si="16"/>
        <v>0</v>
      </c>
      <c r="E152" s="24">
        <f t="shared" si="16"/>
        <v>0</v>
      </c>
      <c r="F152" s="24">
        <f t="shared" si="16"/>
        <v>4.0000000000000008E-2</v>
      </c>
      <c r="G152" s="24">
        <f t="shared" si="16"/>
        <v>0.16000000000000003</v>
      </c>
      <c r="H152" s="24">
        <f t="shared" si="17"/>
        <v>0</v>
      </c>
      <c r="I152" s="24">
        <f t="shared" si="17"/>
        <v>0</v>
      </c>
      <c r="J152" s="24">
        <f t="shared" si="17"/>
        <v>0.16000000000000003</v>
      </c>
      <c r="K152" s="24">
        <f t="shared" si="17"/>
        <v>0.64000000000000012</v>
      </c>
      <c r="L152" s="24">
        <f>F145</f>
        <v>0</v>
      </c>
      <c r="M152" s="23">
        <f>SUM(D152:L152)</f>
        <v>1.0000000000000002</v>
      </c>
    </row>
    <row r="153" spans="2:14">
      <c r="B153" s="37"/>
      <c r="C153" s="25" t="s">
        <v>74</v>
      </c>
      <c r="D153" s="24">
        <f t="shared" si="16"/>
        <v>0</v>
      </c>
      <c r="E153" s="24">
        <f t="shared" si="16"/>
        <v>6.9999999999999993E-2</v>
      </c>
      <c r="F153" s="24">
        <f t="shared" si="16"/>
        <v>0.13999999999999999</v>
      </c>
      <c r="G153" s="24">
        <f t="shared" si="16"/>
        <v>0.13999999999999999</v>
      </c>
      <c r="H153" s="24">
        <f t="shared" si="17"/>
        <v>0</v>
      </c>
      <c r="I153" s="24">
        <f t="shared" si="17"/>
        <v>0.13</v>
      </c>
      <c r="J153" s="24">
        <f t="shared" si="17"/>
        <v>0.26</v>
      </c>
      <c r="K153" s="24">
        <f t="shared" si="17"/>
        <v>0.26</v>
      </c>
      <c r="L153" s="24">
        <f>F146</f>
        <v>0</v>
      </c>
      <c r="M153" s="23">
        <f>SUM(D153:L153)</f>
        <v>1</v>
      </c>
    </row>
    <row r="154" spans="2:14">
      <c r="B154" s="36"/>
      <c r="C154" s="21" t="s">
        <v>75</v>
      </c>
      <c r="D154" s="20">
        <f t="shared" si="16"/>
        <v>0</v>
      </c>
      <c r="E154" s="20">
        <f t="shared" si="16"/>
        <v>0.16000000000000003</v>
      </c>
      <c r="F154" s="20">
        <f t="shared" si="16"/>
        <v>0.16000000000000003</v>
      </c>
      <c r="G154" s="20">
        <f t="shared" si="16"/>
        <v>8.0000000000000016E-2</v>
      </c>
      <c r="H154" s="20">
        <f t="shared" si="17"/>
        <v>0</v>
      </c>
      <c r="I154" s="20">
        <f t="shared" si="17"/>
        <v>0.24</v>
      </c>
      <c r="J154" s="20">
        <f t="shared" si="17"/>
        <v>0.24</v>
      </c>
      <c r="K154" s="20">
        <f t="shared" si="17"/>
        <v>0.12</v>
      </c>
      <c r="L154" s="20">
        <f>F147</f>
        <v>0</v>
      </c>
      <c r="M154" s="19">
        <f>SUM(D154:L154)</f>
        <v>1</v>
      </c>
    </row>
    <row r="155" spans="2:14">
      <c r="B155" s="35"/>
    </row>
    <row r="156" spans="2:14">
      <c r="B156" s="35"/>
    </row>
    <row r="157" spans="2:14" ht="16.5" customHeight="1">
      <c r="B157" s="34" t="s">
        <v>124</v>
      </c>
      <c r="C157" s="33" t="s">
        <v>129</v>
      </c>
      <c r="D157" s="33"/>
      <c r="E157" s="33"/>
      <c r="F157" s="33" t="s">
        <v>132</v>
      </c>
      <c r="G157" s="31"/>
      <c r="H157" s="32" t="s">
        <v>133</v>
      </c>
      <c r="I157" s="32" t="s">
        <v>134</v>
      </c>
      <c r="J157" s="32" t="s">
        <v>135</v>
      </c>
      <c r="K157" s="32" t="s">
        <v>136</v>
      </c>
      <c r="L157" s="32" t="s">
        <v>137</v>
      </c>
      <c r="M157" s="31"/>
      <c r="N157" s="18" t="s">
        <v>146</v>
      </c>
    </row>
    <row r="158" spans="2:14">
      <c r="B158" s="37"/>
      <c r="C158" s="30">
        <v>2015</v>
      </c>
      <c r="D158" s="29">
        <f>SUM(D15:G15)</f>
        <v>0.3824381615386247</v>
      </c>
      <c r="E158" s="29">
        <f>SUM(H15:K15)</f>
        <v>0.61756183846137536</v>
      </c>
      <c r="F158" s="29">
        <f>L15</f>
        <v>0</v>
      </c>
      <c r="H158" s="28">
        <v>2015</v>
      </c>
      <c r="I158" s="27">
        <f>(D15+H15+L15)</f>
        <v>0</v>
      </c>
      <c r="J158" s="27">
        <f>(E15+I15)</f>
        <v>1</v>
      </c>
      <c r="K158" s="27">
        <f>(F15+J15)</f>
        <v>0</v>
      </c>
      <c r="L158" s="27">
        <f>(G15+K15)</f>
        <v>0</v>
      </c>
    </row>
    <row r="159" spans="2:14">
      <c r="B159" s="37"/>
      <c r="C159" s="30" t="s">
        <v>139</v>
      </c>
      <c r="D159" s="29">
        <v>0.3</v>
      </c>
      <c r="E159" s="29">
        <v>0.7</v>
      </c>
      <c r="F159" s="29">
        <v>0</v>
      </c>
      <c r="H159" s="28" t="s">
        <v>139</v>
      </c>
      <c r="I159" s="27">
        <v>0</v>
      </c>
      <c r="J159" s="27">
        <v>0</v>
      </c>
      <c r="K159" s="27">
        <v>0.2</v>
      </c>
      <c r="L159" s="27">
        <v>0.8</v>
      </c>
    </row>
    <row r="160" spans="2:14">
      <c r="B160" s="37"/>
      <c r="C160" s="30" t="s">
        <v>73</v>
      </c>
      <c r="D160" s="29">
        <v>0.2</v>
      </c>
      <c r="E160" s="29">
        <v>0.8</v>
      </c>
      <c r="F160" s="29">
        <v>0</v>
      </c>
      <c r="H160" s="28" t="s">
        <v>73</v>
      </c>
      <c r="I160" s="27">
        <v>0</v>
      </c>
      <c r="J160" s="27">
        <v>0</v>
      </c>
      <c r="K160" s="27">
        <v>0.2</v>
      </c>
      <c r="L160" s="27">
        <v>0.8</v>
      </c>
    </row>
    <row r="161" spans="2:13">
      <c r="B161" s="37"/>
      <c r="C161" s="30" t="s">
        <v>74</v>
      </c>
      <c r="D161" s="29">
        <v>0.35</v>
      </c>
      <c r="E161" s="29">
        <v>0.65</v>
      </c>
      <c r="F161" s="29">
        <v>0</v>
      </c>
      <c r="H161" s="28" t="s">
        <v>74</v>
      </c>
      <c r="I161" s="27">
        <v>0</v>
      </c>
      <c r="J161" s="27">
        <v>0.2</v>
      </c>
      <c r="K161" s="27">
        <v>0.4</v>
      </c>
      <c r="L161" s="27">
        <v>0.4</v>
      </c>
    </row>
    <row r="162" spans="2:13">
      <c r="B162" s="37"/>
      <c r="C162" s="30" t="s">
        <v>75</v>
      </c>
      <c r="D162" s="29">
        <v>0.4</v>
      </c>
      <c r="E162" s="29">
        <v>0.6</v>
      </c>
      <c r="F162" s="29">
        <v>0</v>
      </c>
      <c r="H162" s="28" t="s">
        <v>75</v>
      </c>
      <c r="I162" s="27">
        <v>0</v>
      </c>
      <c r="J162" s="27">
        <v>0.4</v>
      </c>
      <c r="K162" s="27">
        <v>0.4</v>
      </c>
      <c r="L162" s="27">
        <v>0.2</v>
      </c>
    </row>
    <row r="163" spans="2:13">
      <c r="B163" s="37"/>
    </row>
    <row r="164" spans="2:13">
      <c r="B164" s="37"/>
      <c r="F164" t="e">
        <f>#REF!</f>
        <v>#REF!</v>
      </c>
      <c r="G164" t="e">
        <f>#REF!</f>
        <v>#REF!</v>
      </c>
      <c r="H164" t="e">
        <f>#REF!</f>
        <v>#REF!</v>
      </c>
      <c r="I164" t="e">
        <f>#REF!</f>
        <v>#REF!</v>
      </c>
      <c r="J164" t="e">
        <f>#REF!</f>
        <v>#REF!</v>
      </c>
      <c r="K164" t="e">
        <f>#REF!</f>
        <v>#REF!</v>
      </c>
      <c r="L164" t="e">
        <f>#REF!</f>
        <v>#REF!</v>
      </c>
    </row>
    <row r="165" spans="2:13">
      <c r="B165" s="37"/>
      <c r="C165" s="25">
        <v>2015</v>
      </c>
      <c r="D165" s="24">
        <f t="shared" ref="D165:G169" si="18">$D158*I158</f>
        <v>0</v>
      </c>
      <c r="E165" s="24">
        <f t="shared" si="18"/>
        <v>0.3824381615386247</v>
      </c>
      <c r="F165" s="24">
        <f t="shared" si="18"/>
        <v>0</v>
      </c>
      <c r="G165" s="24">
        <f t="shared" si="18"/>
        <v>0</v>
      </c>
      <c r="H165" s="24">
        <f t="shared" ref="H165:K169" si="19">$E158*I158</f>
        <v>0</v>
      </c>
      <c r="I165" s="24">
        <f t="shared" si="19"/>
        <v>0.61756183846137536</v>
      </c>
      <c r="J165" s="24">
        <f t="shared" si="19"/>
        <v>0</v>
      </c>
      <c r="K165" s="24">
        <f t="shared" si="19"/>
        <v>0</v>
      </c>
      <c r="L165" s="24">
        <f>F158</f>
        <v>0</v>
      </c>
      <c r="M165" s="23">
        <f>SUM(D165:L165)</f>
        <v>1</v>
      </c>
    </row>
    <row r="166" spans="2:13">
      <c r="B166" s="37"/>
      <c r="C166" s="25" t="s">
        <v>139</v>
      </c>
      <c r="D166" s="24">
        <f t="shared" si="18"/>
        <v>0</v>
      </c>
      <c r="E166" s="24">
        <f t="shared" si="18"/>
        <v>0</v>
      </c>
      <c r="F166" s="24">
        <f t="shared" si="18"/>
        <v>0.06</v>
      </c>
      <c r="G166" s="24">
        <f t="shared" si="18"/>
        <v>0.24</v>
      </c>
      <c r="H166" s="24">
        <f t="shared" si="19"/>
        <v>0</v>
      </c>
      <c r="I166" s="24">
        <f t="shared" si="19"/>
        <v>0</v>
      </c>
      <c r="J166" s="24">
        <f t="shared" si="19"/>
        <v>0.13999999999999999</v>
      </c>
      <c r="K166" s="24">
        <f t="shared" si="19"/>
        <v>0.55999999999999994</v>
      </c>
      <c r="L166" s="24">
        <f>F159</f>
        <v>0</v>
      </c>
      <c r="M166" s="23">
        <f>SUM(D166:L166)</f>
        <v>0.99999999999999989</v>
      </c>
    </row>
    <row r="167" spans="2:13">
      <c r="B167" s="37"/>
      <c r="C167" s="25" t="s">
        <v>73</v>
      </c>
      <c r="D167" s="24">
        <f t="shared" si="18"/>
        <v>0</v>
      </c>
      <c r="E167" s="24">
        <f t="shared" si="18"/>
        <v>0</v>
      </c>
      <c r="F167" s="24">
        <f t="shared" si="18"/>
        <v>4.0000000000000008E-2</v>
      </c>
      <c r="G167" s="24">
        <f t="shared" si="18"/>
        <v>0.16000000000000003</v>
      </c>
      <c r="H167" s="24">
        <f t="shared" si="19"/>
        <v>0</v>
      </c>
      <c r="I167" s="24">
        <f t="shared" si="19"/>
        <v>0</v>
      </c>
      <c r="J167" s="24">
        <f t="shared" si="19"/>
        <v>0.16000000000000003</v>
      </c>
      <c r="K167" s="24">
        <f t="shared" si="19"/>
        <v>0.64000000000000012</v>
      </c>
      <c r="L167" s="24">
        <f>F160</f>
        <v>0</v>
      </c>
      <c r="M167" s="23">
        <f>SUM(D167:L167)</f>
        <v>1.0000000000000002</v>
      </c>
    </row>
    <row r="168" spans="2:13">
      <c r="B168" s="37"/>
      <c r="C168" s="25" t="s">
        <v>74</v>
      </c>
      <c r="D168" s="24">
        <f t="shared" si="18"/>
        <v>0</v>
      </c>
      <c r="E168" s="24">
        <f t="shared" si="18"/>
        <v>6.9999999999999993E-2</v>
      </c>
      <c r="F168" s="24">
        <f t="shared" si="18"/>
        <v>0.13999999999999999</v>
      </c>
      <c r="G168" s="24">
        <f t="shared" si="18"/>
        <v>0.13999999999999999</v>
      </c>
      <c r="H168" s="24">
        <f t="shared" si="19"/>
        <v>0</v>
      </c>
      <c r="I168" s="24">
        <f t="shared" si="19"/>
        <v>0.13</v>
      </c>
      <c r="J168" s="24">
        <f t="shared" si="19"/>
        <v>0.26</v>
      </c>
      <c r="K168" s="24">
        <f t="shared" si="19"/>
        <v>0.26</v>
      </c>
      <c r="L168" s="24">
        <f>F161</f>
        <v>0</v>
      </c>
      <c r="M168" s="23">
        <f>SUM(D168:L168)</f>
        <v>1</v>
      </c>
    </row>
    <row r="169" spans="2:13">
      <c r="B169" s="36"/>
      <c r="C169" s="21" t="s">
        <v>75</v>
      </c>
      <c r="D169" s="20">
        <f t="shared" si="18"/>
        <v>0</v>
      </c>
      <c r="E169" s="20">
        <f t="shared" si="18"/>
        <v>0.16000000000000003</v>
      </c>
      <c r="F169" s="20">
        <f t="shared" si="18"/>
        <v>0.16000000000000003</v>
      </c>
      <c r="G169" s="20">
        <f t="shared" si="18"/>
        <v>8.0000000000000016E-2</v>
      </c>
      <c r="H169" s="20">
        <f t="shared" si="19"/>
        <v>0</v>
      </c>
      <c r="I169" s="20">
        <f t="shared" si="19"/>
        <v>0.24</v>
      </c>
      <c r="J169" s="20">
        <f t="shared" si="19"/>
        <v>0.24</v>
      </c>
      <c r="K169" s="20">
        <f t="shared" si="19"/>
        <v>0.12</v>
      </c>
      <c r="L169" s="20">
        <f>F162</f>
        <v>0</v>
      </c>
      <c r="M169" s="19">
        <f>SUM(D169:L169)</f>
        <v>1</v>
      </c>
    </row>
    <row r="170" spans="2:13">
      <c r="B170" s="35"/>
    </row>
    <row r="171" spans="2:13">
      <c r="B171" s="35"/>
    </row>
    <row r="172" spans="2:13">
      <c r="B172" s="34" t="s">
        <v>125</v>
      </c>
      <c r="C172" s="33" t="s">
        <v>129</v>
      </c>
      <c r="D172" s="33"/>
      <c r="E172" s="33"/>
      <c r="F172" s="33" t="s">
        <v>132</v>
      </c>
      <c r="G172" s="31"/>
      <c r="H172" s="32" t="s">
        <v>133</v>
      </c>
      <c r="I172" s="32" t="s">
        <v>134</v>
      </c>
      <c r="J172" s="32" t="s">
        <v>135</v>
      </c>
      <c r="K172" s="32" t="s">
        <v>136</v>
      </c>
      <c r="L172" s="32" t="s">
        <v>137</v>
      </c>
      <c r="M172" s="31"/>
    </row>
    <row r="173" spans="2:13">
      <c r="B173" s="37"/>
      <c r="C173" s="30">
        <v>2015</v>
      </c>
      <c r="D173" s="29">
        <f>SUM(D16:G16)</f>
        <v>0.86280025067026134</v>
      </c>
      <c r="E173" s="29">
        <f>SUM(H16:K16)</f>
        <v>0.13719974932973869</v>
      </c>
      <c r="F173" s="29">
        <f>L16</f>
        <v>0</v>
      </c>
      <c r="H173" s="28">
        <v>2015</v>
      </c>
      <c r="I173" s="27">
        <f>(D16+H16+L16)</f>
        <v>0</v>
      </c>
      <c r="J173" s="27">
        <f>(E16+I16)</f>
        <v>1</v>
      </c>
      <c r="K173" s="27">
        <f>(F16+J16)</f>
        <v>0</v>
      </c>
      <c r="L173" s="27">
        <f>(G16+K16)</f>
        <v>0</v>
      </c>
    </row>
    <row r="174" spans="2:13">
      <c r="B174" s="37"/>
      <c r="C174" s="30" t="s">
        <v>139</v>
      </c>
      <c r="D174" s="29">
        <v>0.35</v>
      </c>
      <c r="E174" s="29">
        <v>0.65</v>
      </c>
      <c r="F174" s="29">
        <v>0</v>
      </c>
      <c r="H174" s="28" t="s">
        <v>139</v>
      </c>
      <c r="I174" s="27">
        <v>0</v>
      </c>
      <c r="J174" s="27">
        <v>0</v>
      </c>
      <c r="K174" s="27">
        <v>0.2</v>
      </c>
      <c r="L174" s="27">
        <v>0.8</v>
      </c>
    </row>
    <row r="175" spans="2:13">
      <c r="B175" s="37"/>
      <c r="C175" s="30" t="s">
        <v>73</v>
      </c>
      <c r="D175" s="29">
        <v>0.2</v>
      </c>
      <c r="E175" s="29">
        <v>0.8</v>
      </c>
      <c r="F175" s="29">
        <v>0</v>
      </c>
      <c r="H175" s="28" t="s">
        <v>73</v>
      </c>
      <c r="I175" s="27">
        <v>0</v>
      </c>
      <c r="J175" s="27">
        <v>0</v>
      </c>
      <c r="K175" s="27">
        <v>0.2</v>
      </c>
      <c r="L175" s="27">
        <v>0.8</v>
      </c>
    </row>
    <row r="176" spans="2:13">
      <c r="B176" s="37"/>
      <c r="C176" s="30" t="s">
        <v>74</v>
      </c>
      <c r="D176" s="29">
        <v>0.45</v>
      </c>
      <c r="E176" s="29">
        <v>0.55000000000000004</v>
      </c>
      <c r="F176" s="29">
        <v>0</v>
      </c>
      <c r="H176" s="28" t="s">
        <v>74</v>
      </c>
      <c r="I176" s="27">
        <v>0</v>
      </c>
      <c r="J176" s="27">
        <v>0.2</v>
      </c>
      <c r="K176" s="27">
        <v>0.4</v>
      </c>
      <c r="L176" s="27">
        <v>0.4</v>
      </c>
    </row>
    <row r="177" spans="2:14">
      <c r="B177" s="37"/>
      <c r="C177" s="30" t="s">
        <v>75</v>
      </c>
      <c r="D177" s="29">
        <v>0.55000000000000004</v>
      </c>
      <c r="E177" s="29">
        <v>0.45</v>
      </c>
      <c r="F177" s="29">
        <v>0</v>
      </c>
      <c r="H177" s="28" t="s">
        <v>75</v>
      </c>
      <c r="I177" s="27">
        <v>0</v>
      </c>
      <c r="J177" s="27">
        <v>0.4</v>
      </c>
      <c r="K177" s="27">
        <v>0.4</v>
      </c>
      <c r="L177" s="27">
        <v>0.2</v>
      </c>
    </row>
    <row r="178" spans="2:14">
      <c r="B178" s="37"/>
    </row>
    <row r="179" spans="2:14">
      <c r="B179" s="37"/>
      <c r="F179" t="e">
        <f>#REF!</f>
        <v>#REF!</v>
      </c>
      <c r="G179" t="e">
        <f>#REF!</f>
        <v>#REF!</v>
      </c>
      <c r="H179" t="e">
        <f>#REF!</f>
        <v>#REF!</v>
      </c>
      <c r="I179" t="e">
        <f>#REF!</f>
        <v>#REF!</v>
      </c>
      <c r="J179" t="e">
        <f>#REF!</f>
        <v>#REF!</v>
      </c>
      <c r="K179" t="e">
        <f>#REF!</f>
        <v>#REF!</v>
      </c>
      <c r="L179" t="e">
        <f>#REF!</f>
        <v>#REF!</v>
      </c>
    </row>
    <row r="180" spans="2:14">
      <c r="B180" s="37"/>
      <c r="C180" s="25">
        <v>2015</v>
      </c>
      <c r="D180" s="24">
        <f t="shared" ref="D180:G184" si="20">$D173*I173</f>
        <v>0</v>
      </c>
      <c r="E180" s="24">
        <f t="shared" si="20"/>
        <v>0.86280025067026134</v>
      </c>
      <c r="F180" s="24">
        <f t="shared" si="20"/>
        <v>0</v>
      </c>
      <c r="G180" s="24">
        <f t="shared" si="20"/>
        <v>0</v>
      </c>
      <c r="H180" s="24">
        <f t="shared" ref="H180:K184" si="21">$E173*I173</f>
        <v>0</v>
      </c>
      <c r="I180" s="24">
        <f t="shared" si="21"/>
        <v>0.13719974932973869</v>
      </c>
      <c r="J180" s="24">
        <f t="shared" si="21"/>
        <v>0</v>
      </c>
      <c r="K180" s="24">
        <f t="shared" si="21"/>
        <v>0</v>
      </c>
      <c r="L180" s="24">
        <f>F173</f>
        <v>0</v>
      </c>
      <c r="M180" s="23">
        <f>SUM(D180:L180)</f>
        <v>1</v>
      </c>
    </row>
    <row r="181" spans="2:14">
      <c r="B181" s="37"/>
      <c r="C181" s="25" t="s">
        <v>139</v>
      </c>
      <c r="D181" s="24">
        <f t="shared" si="20"/>
        <v>0</v>
      </c>
      <c r="E181" s="24">
        <f t="shared" si="20"/>
        <v>0</v>
      </c>
      <c r="F181" s="24">
        <f t="shared" si="20"/>
        <v>6.9999999999999993E-2</v>
      </c>
      <c r="G181" s="24">
        <f t="shared" si="20"/>
        <v>0.27999999999999997</v>
      </c>
      <c r="H181" s="24">
        <f t="shared" si="21"/>
        <v>0</v>
      </c>
      <c r="I181" s="24">
        <f t="shared" si="21"/>
        <v>0</v>
      </c>
      <c r="J181" s="24">
        <f t="shared" si="21"/>
        <v>0.13</v>
      </c>
      <c r="K181" s="24">
        <f t="shared" si="21"/>
        <v>0.52</v>
      </c>
      <c r="L181" s="24">
        <f>F174</f>
        <v>0</v>
      </c>
      <c r="M181" s="23">
        <f>SUM(D181:L181)</f>
        <v>1</v>
      </c>
    </row>
    <row r="182" spans="2:14">
      <c r="B182" s="37"/>
      <c r="C182" s="25" t="s">
        <v>73</v>
      </c>
      <c r="D182" s="24">
        <f t="shared" si="20"/>
        <v>0</v>
      </c>
      <c r="E182" s="24">
        <f t="shared" si="20"/>
        <v>0</v>
      </c>
      <c r="F182" s="24">
        <f t="shared" si="20"/>
        <v>4.0000000000000008E-2</v>
      </c>
      <c r="G182" s="24">
        <f t="shared" si="20"/>
        <v>0.16000000000000003</v>
      </c>
      <c r="H182" s="24">
        <f t="shared" si="21"/>
        <v>0</v>
      </c>
      <c r="I182" s="24">
        <f t="shared" si="21"/>
        <v>0</v>
      </c>
      <c r="J182" s="24">
        <f t="shared" si="21"/>
        <v>0.16000000000000003</v>
      </c>
      <c r="K182" s="24">
        <f t="shared" si="21"/>
        <v>0.64000000000000012</v>
      </c>
      <c r="L182" s="24">
        <f>F175</f>
        <v>0</v>
      </c>
      <c r="M182" s="23">
        <f>SUM(D182:L182)</f>
        <v>1.0000000000000002</v>
      </c>
    </row>
    <row r="183" spans="2:14">
      <c r="B183" s="37"/>
      <c r="C183" s="25" t="s">
        <v>74</v>
      </c>
      <c r="D183" s="24">
        <f t="shared" si="20"/>
        <v>0</v>
      </c>
      <c r="E183" s="24">
        <f t="shared" si="20"/>
        <v>9.0000000000000011E-2</v>
      </c>
      <c r="F183" s="24">
        <f t="shared" si="20"/>
        <v>0.18000000000000002</v>
      </c>
      <c r="G183" s="24">
        <f t="shared" si="20"/>
        <v>0.18000000000000002</v>
      </c>
      <c r="H183" s="24">
        <f t="shared" si="21"/>
        <v>0</v>
      </c>
      <c r="I183" s="24">
        <f t="shared" si="21"/>
        <v>0.11000000000000001</v>
      </c>
      <c r="J183" s="24">
        <f t="shared" si="21"/>
        <v>0.22000000000000003</v>
      </c>
      <c r="K183" s="24">
        <f t="shared" si="21"/>
        <v>0.22000000000000003</v>
      </c>
      <c r="L183" s="24">
        <f>F176</f>
        <v>0</v>
      </c>
      <c r="M183" s="23">
        <f>SUM(D183:L183)</f>
        <v>1</v>
      </c>
    </row>
    <row r="184" spans="2:14">
      <c r="B184" s="36"/>
      <c r="C184" s="21" t="s">
        <v>75</v>
      </c>
      <c r="D184" s="20">
        <f t="shared" si="20"/>
        <v>0</v>
      </c>
      <c r="E184" s="20">
        <f t="shared" si="20"/>
        <v>0.22000000000000003</v>
      </c>
      <c r="F184" s="20">
        <f t="shared" si="20"/>
        <v>0.22000000000000003</v>
      </c>
      <c r="G184" s="20">
        <f t="shared" si="20"/>
        <v>0.11000000000000001</v>
      </c>
      <c r="H184" s="20">
        <f t="shared" si="21"/>
        <v>0</v>
      </c>
      <c r="I184" s="20">
        <f t="shared" si="21"/>
        <v>0.18000000000000002</v>
      </c>
      <c r="J184" s="20">
        <f t="shared" si="21"/>
        <v>0.18000000000000002</v>
      </c>
      <c r="K184" s="20">
        <f t="shared" si="21"/>
        <v>9.0000000000000011E-2</v>
      </c>
      <c r="L184" s="20">
        <f>F177</f>
        <v>0</v>
      </c>
      <c r="M184" s="19">
        <f>SUM(D184:L184)</f>
        <v>1.0000000000000002</v>
      </c>
    </row>
    <row r="185" spans="2:14">
      <c r="B185" s="35"/>
    </row>
    <row r="186" spans="2:14">
      <c r="B186" s="35"/>
    </row>
    <row r="187" spans="2:14" ht="48" customHeight="1">
      <c r="B187" s="34" t="s">
        <v>126</v>
      </c>
      <c r="C187" s="33" t="s">
        <v>129</v>
      </c>
      <c r="D187" s="33"/>
      <c r="E187" s="33"/>
      <c r="F187" s="33" t="s">
        <v>132</v>
      </c>
      <c r="G187" s="31"/>
      <c r="H187" s="32" t="s">
        <v>133</v>
      </c>
      <c r="I187" s="32" t="s">
        <v>134</v>
      </c>
      <c r="J187" s="32" t="s">
        <v>135</v>
      </c>
      <c r="K187" s="32" t="s">
        <v>136</v>
      </c>
      <c r="L187" s="32" t="s">
        <v>137</v>
      </c>
      <c r="M187" s="31"/>
      <c r="N187" s="18" t="s">
        <v>147</v>
      </c>
    </row>
    <row r="188" spans="2:14">
      <c r="B188" s="37"/>
      <c r="C188" s="30">
        <v>2015</v>
      </c>
      <c r="D188" s="29">
        <f>SUM(D17:G17)</f>
        <v>0.50455024575292229</v>
      </c>
      <c r="E188" s="29">
        <f>SUM(H17:K17)</f>
        <v>0.49544975424707777</v>
      </c>
      <c r="F188" s="29">
        <f>L17</f>
        <v>0</v>
      </c>
      <c r="H188" s="28">
        <v>2015</v>
      </c>
      <c r="I188" s="27">
        <f>(D17+H17+L17)</f>
        <v>0</v>
      </c>
      <c r="J188" s="27">
        <f>(E17+I17)</f>
        <v>1</v>
      </c>
      <c r="K188" s="27">
        <f>(F17+J17)</f>
        <v>0</v>
      </c>
      <c r="L188" s="27">
        <f>(G17+K17)</f>
        <v>0</v>
      </c>
    </row>
    <row r="189" spans="2:14">
      <c r="B189" s="37"/>
      <c r="C189" s="30" t="s">
        <v>139</v>
      </c>
      <c r="D189" s="29">
        <v>0.3</v>
      </c>
      <c r="E189" s="29">
        <v>0.7</v>
      </c>
      <c r="F189" s="29">
        <v>0</v>
      </c>
      <c r="H189" s="28" t="s">
        <v>139</v>
      </c>
      <c r="I189" s="27">
        <v>0</v>
      </c>
      <c r="J189" s="27">
        <v>0</v>
      </c>
      <c r="K189" s="27">
        <v>0.2</v>
      </c>
      <c r="L189" s="27">
        <v>0.8</v>
      </c>
    </row>
    <row r="190" spans="2:14">
      <c r="B190" s="37"/>
      <c r="C190" s="30" t="s">
        <v>73</v>
      </c>
      <c r="D190" s="29">
        <v>0.2</v>
      </c>
      <c r="E190" s="29">
        <v>0.8</v>
      </c>
      <c r="F190" s="29">
        <v>0</v>
      </c>
      <c r="H190" s="28" t="s">
        <v>73</v>
      </c>
      <c r="I190" s="27">
        <v>0</v>
      </c>
      <c r="J190" s="27">
        <v>0</v>
      </c>
      <c r="K190" s="27">
        <v>0.2</v>
      </c>
      <c r="L190" s="27">
        <v>0.8</v>
      </c>
    </row>
    <row r="191" spans="2:14">
      <c r="B191" s="37"/>
      <c r="C191" s="30" t="s">
        <v>74</v>
      </c>
      <c r="D191" s="29">
        <v>0.35</v>
      </c>
      <c r="E191" s="29">
        <v>0.65</v>
      </c>
      <c r="F191" s="29">
        <v>0</v>
      </c>
      <c r="H191" s="28" t="s">
        <v>74</v>
      </c>
      <c r="I191" s="27">
        <v>0</v>
      </c>
      <c r="J191" s="27">
        <v>0.2</v>
      </c>
      <c r="K191" s="27">
        <v>0.4</v>
      </c>
      <c r="L191" s="27">
        <v>0.4</v>
      </c>
    </row>
    <row r="192" spans="2:14">
      <c r="B192" s="37"/>
      <c r="C192" s="30" t="s">
        <v>75</v>
      </c>
      <c r="D192" s="29">
        <v>0.4</v>
      </c>
      <c r="E192" s="29">
        <v>0.6</v>
      </c>
      <c r="F192" s="29">
        <v>0</v>
      </c>
      <c r="H192" s="28" t="s">
        <v>75</v>
      </c>
      <c r="I192" s="27">
        <v>0</v>
      </c>
      <c r="J192" s="27">
        <v>0.4</v>
      </c>
      <c r="K192" s="27">
        <v>0.4</v>
      </c>
      <c r="L192" s="27">
        <v>0.2</v>
      </c>
    </row>
    <row r="193" spans="2:14">
      <c r="B193" s="37"/>
    </row>
    <row r="194" spans="2:14">
      <c r="B194" s="37"/>
      <c r="F194" t="e">
        <f>#REF!</f>
        <v>#REF!</v>
      </c>
      <c r="G194" t="e">
        <f>#REF!</f>
        <v>#REF!</v>
      </c>
      <c r="H194" t="e">
        <f>#REF!</f>
        <v>#REF!</v>
      </c>
      <c r="I194" t="e">
        <f>#REF!</f>
        <v>#REF!</v>
      </c>
      <c r="J194" t="e">
        <f>#REF!</f>
        <v>#REF!</v>
      </c>
      <c r="K194" t="e">
        <f>#REF!</f>
        <v>#REF!</v>
      </c>
      <c r="L194" t="e">
        <f>#REF!</f>
        <v>#REF!</v>
      </c>
    </row>
    <row r="195" spans="2:14">
      <c r="B195" s="37"/>
      <c r="C195" s="25">
        <v>2015</v>
      </c>
      <c r="D195" s="24">
        <f t="shared" ref="D195:G199" si="22">$D188*I188</f>
        <v>0</v>
      </c>
      <c r="E195" s="24">
        <f t="shared" si="22"/>
        <v>0.50455024575292229</v>
      </c>
      <c r="F195" s="24">
        <f t="shared" si="22"/>
        <v>0</v>
      </c>
      <c r="G195" s="24">
        <f t="shared" si="22"/>
        <v>0</v>
      </c>
      <c r="H195" s="24">
        <f t="shared" ref="H195:K199" si="23">$E188*I188</f>
        <v>0</v>
      </c>
      <c r="I195" s="24">
        <f t="shared" si="23"/>
        <v>0.49544975424707777</v>
      </c>
      <c r="J195" s="24">
        <f t="shared" si="23"/>
        <v>0</v>
      </c>
      <c r="K195" s="24">
        <f t="shared" si="23"/>
        <v>0</v>
      </c>
      <c r="L195" s="24">
        <f>F188</f>
        <v>0</v>
      </c>
      <c r="M195" s="23">
        <f>SUM(D195:L195)</f>
        <v>1</v>
      </c>
    </row>
    <row r="196" spans="2:14">
      <c r="B196" s="37"/>
      <c r="C196" s="25" t="s">
        <v>139</v>
      </c>
      <c r="D196" s="24">
        <f t="shared" si="22"/>
        <v>0</v>
      </c>
      <c r="E196" s="24">
        <f t="shared" si="22"/>
        <v>0</v>
      </c>
      <c r="F196" s="24">
        <f t="shared" si="22"/>
        <v>0.06</v>
      </c>
      <c r="G196" s="24">
        <f t="shared" si="22"/>
        <v>0.24</v>
      </c>
      <c r="H196" s="24">
        <f t="shared" si="23"/>
        <v>0</v>
      </c>
      <c r="I196" s="24">
        <f t="shared" si="23"/>
        <v>0</v>
      </c>
      <c r="J196" s="24">
        <f t="shared" si="23"/>
        <v>0.13999999999999999</v>
      </c>
      <c r="K196" s="24">
        <f t="shared" si="23"/>
        <v>0.55999999999999994</v>
      </c>
      <c r="L196" s="24">
        <f>F189</f>
        <v>0</v>
      </c>
      <c r="M196" s="23">
        <f>SUM(D196:L196)</f>
        <v>0.99999999999999989</v>
      </c>
    </row>
    <row r="197" spans="2:14">
      <c r="B197" s="37"/>
      <c r="C197" s="25" t="s">
        <v>73</v>
      </c>
      <c r="D197" s="24">
        <f t="shared" si="22"/>
        <v>0</v>
      </c>
      <c r="E197" s="24">
        <f t="shared" si="22"/>
        <v>0</v>
      </c>
      <c r="F197" s="24">
        <f t="shared" si="22"/>
        <v>4.0000000000000008E-2</v>
      </c>
      <c r="G197" s="24">
        <f t="shared" si="22"/>
        <v>0.16000000000000003</v>
      </c>
      <c r="H197" s="24">
        <f t="shared" si="23"/>
        <v>0</v>
      </c>
      <c r="I197" s="24">
        <f t="shared" si="23"/>
        <v>0</v>
      </c>
      <c r="J197" s="24">
        <f t="shared" si="23"/>
        <v>0.16000000000000003</v>
      </c>
      <c r="K197" s="24">
        <f t="shared" si="23"/>
        <v>0.64000000000000012</v>
      </c>
      <c r="L197" s="24">
        <f>F190</f>
        <v>0</v>
      </c>
      <c r="M197" s="23">
        <f>SUM(D197:L197)</f>
        <v>1.0000000000000002</v>
      </c>
    </row>
    <row r="198" spans="2:14">
      <c r="B198" s="37"/>
      <c r="C198" s="25" t="s">
        <v>74</v>
      </c>
      <c r="D198" s="24">
        <f t="shared" si="22"/>
        <v>0</v>
      </c>
      <c r="E198" s="24">
        <f t="shared" si="22"/>
        <v>6.9999999999999993E-2</v>
      </c>
      <c r="F198" s="24">
        <f t="shared" si="22"/>
        <v>0.13999999999999999</v>
      </c>
      <c r="G198" s="24">
        <f t="shared" si="22"/>
        <v>0.13999999999999999</v>
      </c>
      <c r="H198" s="24">
        <f t="shared" si="23"/>
        <v>0</v>
      </c>
      <c r="I198" s="24">
        <f t="shared" si="23"/>
        <v>0.13</v>
      </c>
      <c r="J198" s="24">
        <f t="shared" si="23"/>
        <v>0.26</v>
      </c>
      <c r="K198" s="24">
        <f t="shared" si="23"/>
        <v>0.26</v>
      </c>
      <c r="L198" s="24">
        <f>F191</f>
        <v>0</v>
      </c>
      <c r="M198" s="23">
        <f>SUM(D198:L198)</f>
        <v>1</v>
      </c>
    </row>
    <row r="199" spans="2:14">
      <c r="B199" s="36"/>
      <c r="C199" s="21" t="s">
        <v>75</v>
      </c>
      <c r="D199" s="20">
        <f t="shared" si="22"/>
        <v>0</v>
      </c>
      <c r="E199" s="20">
        <f t="shared" si="22"/>
        <v>0.16000000000000003</v>
      </c>
      <c r="F199" s="20">
        <f t="shared" si="22"/>
        <v>0.16000000000000003</v>
      </c>
      <c r="G199" s="20">
        <f t="shared" si="22"/>
        <v>8.0000000000000016E-2</v>
      </c>
      <c r="H199" s="20">
        <f t="shared" si="23"/>
        <v>0</v>
      </c>
      <c r="I199" s="20">
        <f t="shared" si="23"/>
        <v>0.24</v>
      </c>
      <c r="J199" s="20">
        <f t="shared" si="23"/>
        <v>0.24</v>
      </c>
      <c r="K199" s="20">
        <f t="shared" si="23"/>
        <v>0.12</v>
      </c>
      <c r="L199" s="20">
        <f>F192</f>
        <v>0</v>
      </c>
      <c r="M199" s="19">
        <f>SUM(D199:L199)</f>
        <v>1</v>
      </c>
    </row>
    <row r="200" spans="2:14">
      <c r="B200" s="35"/>
    </row>
    <row r="201" spans="2:14">
      <c r="B201" s="35"/>
    </row>
    <row r="202" spans="2:14" ht="16.5" customHeight="1">
      <c r="B202" s="34" t="s">
        <v>127</v>
      </c>
      <c r="C202" s="33" t="s">
        <v>129</v>
      </c>
      <c r="D202" s="33"/>
      <c r="E202" s="33"/>
      <c r="F202" s="33" t="s">
        <v>132</v>
      </c>
      <c r="G202" s="31"/>
      <c r="H202" s="32" t="s">
        <v>133</v>
      </c>
      <c r="I202" s="32" t="s">
        <v>134</v>
      </c>
      <c r="J202" s="32" t="s">
        <v>135</v>
      </c>
      <c r="K202" s="32" t="s">
        <v>136</v>
      </c>
      <c r="L202" s="32" t="s">
        <v>137</v>
      </c>
      <c r="M202" s="31"/>
      <c r="N202" s="18" t="s">
        <v>146</v>
      </c>
    </row>
    <row r="203" spans="2:14">
      <c r="B203" s="37"/>
      <c r="C203" s="30">
        <v>2015</v>
      </c>
      <c r="D203" s="29">
        <f>SUM(D18:G18)</f>
        <v>0.42566429736570172</v>
      </c>
      <c r="E203" s="29">
        <f>SUM(H18:K18)</f>
        <v>0.57433570263429834</v>
      </c>
      <c r="F203" s="29">
        <f>L18</f>
        <v>0</v>
      </c>
      <c r="H203" s="28">
        <v>2015</v>
      </c>
      <c r="I203" s="27">
        <f>(D18+H18+L18)</f>
        <v>0</v>
      </c>
      <c r="J203" s="27">
        <f>(E18+I18)</f>
        <v>1</v>
      </c>
      <c r="K203" s="27">
        <f>(F18+J18)</f>
        <v>0</v>
      </c>
      <c r="L203" s="27">
        <f>(G18+K18)</f>
        <v>0</v>
      </c>
    </row>
    <row r="204" spans="2:14">
      <c r="B204" s="37"/>
      <c r="C204" s="30" t="s">
        <v>139</v>
      </c>
      <c r="D204" s="29">
        <v>0.3</v>
      </c>
      <c r="E204" s="29">
        <v>0.7</v>
      </c>
      <c r="F204" s="29">
        <f>L75</f>
        <v>0</v>
      </c>
      <c r="H204" s="28" t="s">
        <v>139</v>
      </c>
      <c r="I204" s="27">
        <v>0</v>
      </c>
      <c r="J204" s="27">
        <v>0</v>
      </c>
      <c r="K204" s="27">
        <v>0.2</v>
      </c>
      <c r="L204" s="27">
        <v>0.8</v>
      </c>
    </row>
    <row r="205" spans="2:14">
      <c r="B205" s="37"/>
      <c r="C205" s="30" t="s">
        <v>73</v>
      </c>
      <c r="D205" s="29">
        <v>0.2</v>
      </c>
      <c r="E205" s="29">
        <v>0.8</v>
      </c>
      <c r="F205" s="29">
        <f>L76</f>
        <v>0</v>
      </c>
      <c r="H205" s="28" t="s">
        <v>73</v>
      </c>
      <c r="I205" s="27">
        <v>0</v>
      </c>
      <c r="J205" s="27">
        <v>0</v>
      </c>
      <c r="K205" s="27">
        <v>0.2</v>
      </c>
      <c r="L205" s="27">
        <v>0.8</v>
      </c>
    </row>
    <row r="206" spans="2:14">
      <c r="B206" s="37"/>
      <c r="C206" s="30" t="s">
        <v>74</v>
      </c>
      <c r="D206" s="29">
        <v>0.35</v>
      </c>
      <c r="E206" s="29">
        <v>0.65</v>
      </c>
      <c r="F206" s="29">
        <f>L77</f>
        <v>0</v>
      </c>
      <c r="H206" s="28" t="s">
        <v>74</v>
      </c>
      <c r="I206" s="27">
        <v>0</v>
      </c>
      <c r="J206" s="27">
        <v>0.2</v>
      </c>
      <c r="K206" s="27">
        <v>0.4</v>
      </c>
      <c r="L206" s="27">
        <v>0.4</v>
      </c>
    </row>
    <row r="207" spans="2:14">
      <c r="B207" s="37"/>
      <c r="C207" s="30" t="s">
        <v>75</v>
      </c>
      <c r="D207" s="29">
        <v>0.4</v>
      </c>
      <c r="E207" s="29">
        <v>0.6</v>
      </c>
      <c r="F207" s="29">
        <f>L78</f>
        <v>0</v>
      </c>
      <c r="H207" s="28" t="s">
        <v>75</v>
      </c>
      <c r="I207" s="27">
        <v>0</v>
      </c>
      <c r="J207" s="27">
        <v>0.4</v>
      </c>
      <c r="K207" s="27">
        <v>0.4</v>
      </c>
      <c r="L207" s="27">
        <v>0.2</v>
      </c>
    </row>
    <row r="208" spans="2:14">
      <c r="B208" s="37"/>
    </row>
    <row r="209" spans="2:14">
      <c r="B209" s="37"/>
      <c r="F209" t="e">
        <f>#REF!</f>
        <v>#REF!</v>
      </c>
      <c r="G209" t="e">
        <f>#REF!</f>
        <v>#REF!</v>
      </c>
      <c r="H209" t="e">
        <f>#REF!</f>
        <v>#REF!</v>
      </c>
      <c r="I209" t="e">
        <f>#REF!</f>
        <v>#REF!</v>
      </c>
      <c r="J209" t="e">
        <f>#REF!</f>
        <v>#REF!</v>
      </c>
      <c r="K209" t="e">
        <f>#REF!</f>
        <v>#REF!</v>
      </c>
      <c r="L209" t="e">
        <f>#REF!</f>
        <v>#REF!</v>
      </c>
    </row>
    <row r="210" spans="2:14">
      <c r="B210" s="37"/>
      <c r="C210" s="25">
        <v>2015</v>
      </c>
      <c r="D210" s="24">
        <f t="shared" ref="D210:G214" si="24">$D203*I203</f>
        <v>0</v>
      </c>
      <c r="E210" s="24">
        <f t="shared" si="24"/>
        <v>0.42566429736570172</v>
      </c>
      <c r="F210" s="24">
        <f t="shared" si="24"/>
        <v>0</v>
      </c>
      <c r="G210" s="24">
        <f t="shared" si="24"/>
        <v>0</v>
      </c>
      <c r="H210" s="24">
        <f t="shared" ref="H210:K214" si="25">$E203*I203</f>
        <v>0</v>
      </c>
      <c r="I210" s="24">
        <f t="shared" si="25"/>
        <v>0.57433570263429834</v>
      </c>
      <c r="J210" s="24">
        <f t="shared" si="25"/>
        <v>0</v>
      </c>
      <c r="K210" s="24">
        <f t="shared" si="25"/>
        <v>0</v>
      </c>
      <c r="L210" s="24">
        <f>F203</f>
        <v>0</v>
      </c>
      <c r="M210" s="23">
        <f>SUM(D210:L210)</f>
        <v>1</v>
      </c>
    </row>
    <row r="211" spans="2:14">
      <c r="B211" s="37"/>
      <c r="C211" s="25" t="s">
        <v>139</v>
      </c>
      <c r="D211" s="24">
        <f t="shared" si="24"/>
        <v>0</v>
      </c>
      <c r="E211" s="24">
        <f t="shared" si="24"/>
        <v>0</v>
      </c>
      <c r="F211" s="24">
        <f t="shared" si="24"/>
        <v>0.06</v>
      </c>
      <c r="G211" s="24">
        <f t="shared" si="24"/>
        <v>0.24</v>
      </c>
      <c r="H211" s="24">
        <f t="shared" si="25"/>
        <v>0</v>
      </c>
      <c r="I211" s="24">
        <f t="shared" si="25"/>
        <v>0</v>
      </c>
      <c r="J211" s="24">
        <f t="shared" si="25"/>
        <v>0.13999999999999999</v>
      </c>
      <c r="K211" s="24">
        <f t="shared" si="25"/>
        <v>0.55999999999999994</v>
      </c>
      <c r="L211" s="24">
        <f>F204</f>
        <v>0</v>
      </c>
      <c r="M211" s="23">
        <f>SUM(D211:L211)</f>
        <v>0.99999999999999989</v>
      </c>
    </row>
    <row r="212" spans="2:14">
      <c r="B212" s="37"/>
      <c r="C212" s="25" t="s">
        <v>73</v>
      </c>
      <c r="D212" s="24">
        <f t="shared" si="24"/>
        <v>0</v>
      </c>
      <c r="E212" s="24">
        <f t="shared" si="24"/>
        <v>0</v>
      </c>
      <c r="F212" s="24">
        <f t="shared" si="24"/>
        <v>4.0000000000000008E-2</v>
      </c>
      <c r="G212" s="24">
        <f t="shared" si="24"/>
        <v>0.16000000000000003</v>
      </c>
      <c r="H212" s="24">
        <f t="shared" si="25"/>
        <v>0</v>
      </c>
      <c r="I212" s="24">
        <f t="shared" si="25"/>
        <v>0</v>
      </c>
      <c r="J212" s="24">
        <f t="shared" si="25"/>
        <v>0.16000000000000003</v>
      </c>
      <c r="K212" s="24">
        <f t="shared" si="25"/>
        <v>0.64000000000000012</v>
      </c>
      <c r="L212" s="24">
        <f>F205</f>
        <v>0</v>
      </c>
      <c r="M212" s="23">
        <f>SUM(D212:L212)</f>
        <v>1.0000000000000002</v>
      </c>
    </row>
    <row r="213" spans="2:14">
      <c r="B213" s="37"/>
      <c r="C213" s="25" t="s">
        <v>74</v>
      </c>
      <c r="D213" s="24">
        <f t="shared" si="24"/>
        <v>0</v>
      </c>
      <c r="E213" s="24">
        <f t="shared" si="24"/>
        <v>6.9999999999999993E-2</v>
      </c>
      <c r="F213" s="24">
        <f t="shared" si="24"/>
        <v>0.13999999999999999</v>
      </c>
      <c r="G213" s="24">
        <f t="shared" si="24"/>
        <v>0.13999999999999999</v>
      </c>
      <c r="H213" s="24">
        <f t="shared" si="25"/>
        <v>0</v>
      </c>
      <c r="I213" s="24">
        <f t="shared" si="25"/>
        <v>0.13</v>
      </c>
      <c r="J213" s="24">
        <f t="shared" si="25"/>
        <v>0.26</v>
      </c>
      <c r="K213" s="24">
        <f t="shared" si="25"/>
        <v>0.26</v>
      </c>
      <c r="L213" s="24">
        <f>F206</f>
        <v>0</v>
      </c>
      <c r="M213" s="23">
        <f>SUM(D213:L213)</f>
        <v>1</v>
      </c>
    </row>
    <row r="214" spans="2:14">
      <c r="B214" s="36"/>
      <c r="C214" s="21" t="s">
        <v>75</v>
      </c>
      <c r="D214" s="20">
        <f t="shared" si="24"/>
        <v>0</v>
      </c>
      <c r="E214" s="20">
        <f t="shared" si="24"/>
        <v>0.16000000000000003</v>
      </c>
      <c r="F214" s="20">
        <f t="shared" si="24"/>
        <v>0.16000000000000003</v>
      </c>
      <c r="G214" s="20">
        <f t="shared" si="24"/>
        <v>8.0000000000000016E-2</v>
      </c>
      <c r="H214" s="20">
        <f t="shared" si="25"/>
        <v>0</v>
      </c>
      <c r="I214" s="20">
        <f t="shared" si="25"/>
        <v>0.24</v>
      </c>
      <c r="J214" s="20">
        <f t="shared" si="25"/>
        <v>0.24</v>
      </c>
      <c r="K214" s="20">
        <f t="shared" si="25"/>
        <v>0.12</v>
      </c>
      <c r="L214" s="20">
        <f>F207</f>
        <v>0</v>
      </c>
      <c r="M214" s="19">
        <f>SUM(D214:L214)</f>
        <v>1</v>
      </c>
    </row>
    <row r="215" spans="2:14">
      <c r="B215" s="35"/>
    </row>
    <row r="216" spans="2:14">
      <c r="B216" s="35"/>
    </row>
    <row r="217" spans="2:14" ht="16.5" customHeight="1">
      <c r="B217" s="34" t="s">
        <v>128</v>
      </c>
      <c r="C217" s="33" t="s">
        <v>129</v>
      </c>
      <c r="D217" s="33"/>
      <c r="E217" s="33"/>
      <c r="F217" s="33" t="s">
        <v>132</v>
      </c>
      <c r="G217" s="31"/>
      <c r="H217" s="32" t="s">
        <v>133</v>
      </c>
      <c r="I217" s="32" t="s">
        <v>134</v>
      </c>
      <c r="J217" s="32" t="s">
        <v>135</v>
      </c>
      <c r="K217" s="32" t="s">
        <v>136</v>
      </c>
      <c r="L217" s="32" t="s">
        <v>137</v>
      </c>
      <c r="M217" s="31"/>
      <c r="N217" s="18" t="s">
        <v>146</v>
      </c>
    </row>
    <row r="218" spans="2:14">
      <c r="B218" s="26"/>
      <c r="C218" s="30">
        <v>2015</v>
      </c>
      <c r="D218" s="29">
        <f>SUM(D19:G19)</f>
        <v>0.34549944226555196</v>
      </c>
      <c r="E218" s="29">
        <f>SUM(H19:K19)</f>
        <v>0.65450055773444804</v>
      </c>
      <c r="F218" s="29">
        <f>L19</f>
        <v>0</v>
      </c>
      <c r="H218" s="28">
        <v>2015</v>
      </c>
      <c r="I218" s="27">
        <f>(D19+H19+L19)</f>
        <v>0</v>
      </c>
      <c r="J218" s="27">
        <f>(E19+I19)</f>
        <v>1</v>
      </c>
      <c r="K218" s="27">
        <f>(F19+J19)</f>
        <v>0</v>
      </c>
      <c r="L218" s="27">
        <f>(G19+K19)</f>
        <v>0</v>
      </c>
    </row>
    <row r="219" spans="2:14">
      <c r="B219" s="26"/>
      <c r="C219" s="30" t="s">
        <v>139</v>
      </c>
      <c r="D219" s="29">
        <v>0.3</v>
      </c>
      <c r="E219" s="29">
        <v>0.7</v>
      </c>
      <c r="F219" s="29">
        <f>L90</f>
        <v>0</v>
      </c>
      <c r="H219" s="28" t="s">
        <v>139</v>
      </c>
      <c r="I219" s="27">
        <v>0</v>
      </c>
      <c r="J219" s="27">
        <v>0</v>
      </c>
      <c r="K219" s="27">
        <v>0.2</v>
      </c>
      <c r="L219" s="27">
        <v>0.8</v>
      </c>
    </row>
    <row r="220" spans="2:14">
      <c r="B220" s="26"/>
      <c r="C220" s="30" t="s">
        <v>73</v>
      </c>
      <c r="D220" s="29">
        <v>0.2</v>
      </c>
      <c r="E220" s="29">
        <v>0.8</v>
      </c>
      <c r="F220" s="29">
        <f>L91</f>
        <v>0</v>
      </c>
      <c r="H220" s="28" t="s">
        <v>73</v>
      </c>
      <c r="I220" s="27">
        <v>0</v>
      </c>
      <c r="J220" s="27">
        <v>0</v>
      </c>
      <c r="K220" s="27">
        <v>0.2</v>
      </c>
      <c r="L220" s="27">
        <v>0.8</v>
      </c>
    </row>
    <row r="221" spans="2:14">
      <c r="B221" s="26"/>
      <c r="C221" s="30" t="s">
        <v>74</v>
      </c>
      <c r="D221" s="29">
        <v>0.35</v>
      </c>
      <c r="E221" s="29">
        <v>0.65</v>
      </c>
      <c r="F221" s="29">
        <f>L92</f>
        <v>0</v>
      </c>
      <c r="H221" s="28" t="s">
        <v>74</v>
      </c>
      <c r="I221" s="27">
        <v>0</v>
      </c>
      <c r="J221" s="27">
        <v>0.2</v>
      </c>
      <c r="K221" s="27">
        <v>0.4</v>
      </c>
      <c r="L221" s="27">
        <v>0.4</v>
      </c>
    </row>
    <row r="222" spans="2:14">
      <c r="B222" s="26"/>
      <c r="C222" s="30" t="s">
        <v>75</v>
      </c>
      <c r="D222" s="29">
        <v>0.4</v>
      </c>
      <c r="E222" s="29">
        <v>0.6</v>
      </c>
      <c r="F222" s="29">
        <f>L93</f>
        <v>0</v>
      </c>
      <c r="H222" s="28" t="s">
        <v>75</v>
      </c>
      <c r="I222" s="27">
        <v>0</v>
      </c>
      <c r="J222" s="27">
        <v>0.4</v>
      </c>
      <c r="K222" s="27">
        <v>0.4</v>
      </c>
      <c r="L222" s="27">
        <v>0.2</v>
      </c>
    </row>
    <row r="223" spans="2:14">
      <c r="B223" s="26"/>
    </row>
    <row r="224" spans="2:14">
      <c r="B224" s="26"/>
      <c r="F224" t="e">
        <f>#REF!</f>
        <v>#REF!</v>
      </c>
      <c r="G224" t="e">
        <f>#REF!</f>
        <v>#REF!</v>
      </c>
      <c r="H224" t="e">
        <f>#REF!</f>
        <v>#REF!</v>
      </c>
      <c r="I224" t="e">
        <f>#REF!</f>
        <v>#REF!</v>
      </c>
      <c r="J224" t="e">
        <f>#REF!</f>
        <v>#REF!</v>
      </c>
      <c r="K224" t="e">
        <f>#REF!</f>
        <v>#REF!</v>
      </c>
      <c r="L224" t="e">
        <f>#REF!</f>
        <v>#REF!</v>
      </c>
    </row>
    <row r="225" spans="2:13">
      <c r="B225" s="26"/>
      <c r="C225" s="25">
        <v>2015</v>
      </c>
      <c r="D225" s="24">
        <f t="shared" ref="D225:G229" si="26">$D218*I218</f>
        <v>0</v>
      </c>
      <c r="E225" s="24">
        <f t="shared" si="26"/>
        <v>0.34549944226555196</v>
      </c>
      <c r="F225" s="24">
        <f t="shared" si="26"/>
        <v>0</v>
      </c>
      <c r="G225" s="24">
        <f t="shared" si="26"/>
        <v>0</v>
      </c>
      <c r="H225" s="24">
        <f t="shared" ref="H225:K229" si="27">$E218*I218</f>
        <v>0</v>
      </c>
      <c r="I225" s="24">
        <f t="shared" si="27"/>
        <v>0.65450055773444804</v>
      </c>
      <c r="J225" s="24">
        <f t="shared" si="27"/>
        <v>0</v>
      </c>
      <c r="K225" s="24">
        <f t="shared" si="27"/>
        <v>0</v>
      </c>
      <c r="L225" s="24">
        <f>F218</f>
        <v>0</v>
      </c>
      <c r="M225" s="23">
        <f>SUM(D225:L225)</f>
        <v>1</v>
      </c>
    </row>
    <row r="226" spans="2:13">
      <c r="B226" s="26"/>
      <c r="C226" s="25" t="s">
        <v>139</v>
      </c>
      <c r="D226" s="24">
        <f t="shared" si="26"/>
        <v>0</v>
      </c>
      <c r="E226" s="24">
        <f t="shared" si="26"/>
        <v>0</v>
      </c>
      <c r="F226" s="24">
        <f t="shared" si="26"/>
        <v>0.06</v>
      </c>
      <c r="G226" s="24">
        <f t="shared" si="26"/>
        <v>0.24</v>
      </c>
      <c r="H226" s="24">
        <f t="shared" si="27"/>
        <v>0</v>
      </c>
      <c r="I226" s="24">
        <f t="shared" si="27"/>
        <v>0</v>
      </c>
      <c r="J226" s="24">
        <f t="shared" si="27"/>
        <v>0.13999999999999999</v>
      </c>
      <c r="K226" s="24">
        <f t="shared" si="27"/>
        <v>0.55999999999999994</v>
      </c>
      <c r="L226" s="24">
        <f>F219</f>
        <v>0</v>
      </c>
      <c r="M226" s="23">
        <f>SUM(D226:L226)</f>
        <v>0.99999999999999989</v>
      </c>
    </row>
    <row r="227" spans="2:13">
      <c r="B227" s="26"/>
      <c r="C227" s="25" t="s">
        <v>73</v>
      </c>
      <c r="D227" s="24">
        <f t="shared" si="26"/>
        <v>0</v>
      </c>
      <c r="E227" s="24">
        <f t="shared" si="26"/>
        <v>0</v>
      </c>
      <c r="F227" s="24">
        <f t="shared" si="26"/>
        <v>4.0000000000000008E-2</v>
      </c>
      <c r="G227" s="24">
        <f t="shared" si="26"/>
        <v>0.16000000000000003</v>
      </c>
      <c r="H227" s="24">
        <f t="shared" si="27"/>
        <v>0</v>
      </c>
      <c r="I227" s="24">
        <f t="shared" si="27"/>
        <v>0</v>
      </c>
      <c r="J227" s="24">
        <f t="shared" si="27"/>
        <v>0.16000000000000003</v>
      </c>
      <c r="K227" s="24">
        <f t="shared" si="27"/>
        <v>0.64000000000000012</v>
      </c>
      <c r="L227" s="24">
        <f>F220</f>
        <v>0</v>
      </c>
      <c r="M227" s="23">
        <f>SUM(D227:L227)</f>
        <v>1.0000000000000002</v>
      </c>
    </row>
    <row r="228" spans="2:13">
      <c r="B228" s="26"/>
      <c r="C228" s="25" t="s">
        <v>74</v>
      </c>
      <c r="D228" s="24">
        <f t="shared" si="26"/>
        <v>0</v>
      </c>
      <c r="E228" s="24">
        <f t="shared" si="26"/>
        <v>6.9999999999999993E-2</v>
      </c>
      <c r="F228" s="24">
        <f t="shared" si="26"/>
        <v>0.13999999999999999</v>
      </c>
      <c r="G228" s="24">
        <f t="shared" si="26"/>
        <v>0.13999999999999999</v>
      </c>
      <c r="H228" s="24">
        <f t="shared" si="27"/>
        <v>0</v>
      </c>
      <c r="I228" s="24">
        <f t="shared" si="27"/>
        <v>0.13</v>
      </c>
      <c r="J228" s="24">
        <f t="shared" si="27"/>
        <v>0.26</v>
      </c>
      <c r="K228" s="24">
        <f t="shared" si="27"/>
        <v>0.26</v>
      </c>
      <c r="L228" s="24">
        <f>F221</f>
        <v>0</v>
      </c>
      <c r="M228" s="23">
        <f>SUM(D228:L228)</f>
        <v>1</v>
      </c>
    </row>
    <row r="229" spans="2:13">
      <c r="B229" s="22"/>
      <c r="C229" s="21" t="s">
        <v>75</v>
      </c>
      <c r="D229" s="20">
        <f t="shared" si="26"/>
        <v>0</v>
      </c>
      <c r="E229" s="20">
        <f t="shared" si="26"/>
        <v>0.16000000000000003</v>
      </c>
      <c r="F229" s="20">
        <f t="shared" si="26"/>
        <v>0.16000000000000003</v>
      </c>
      <c r="G229" s="20">
        <f t="shared" si="26"/>
        <v>8.0000000000000016E-2</v>
      </c>
      <c r="H229" s="20">
        <f t="shared" si="27"/>
        <v>0</v>
      </c>
      <c r="I229" s="20">
        <f t="shared" si="27"/>
        <v>0.24</v>
      </c>
      <c r="J229" s="20">
        <f t="shared" si="27"/>
        <v>0.24</v>
      </c>
      <c r="K229" s="20">
        <f t="shared" si="27"/>
        <v>0.12</v>
      </c>
      <c r="L229" s="20">
        <f>F222</f>
        <v>0</v>
      </c>
      <c r="M229" s="19">
        <f>SUM(D229:L229)</f>
        <v>1</v>
      </c>
    </row>
  </sheetData>
  <autoFilter ref="X28:Z28" xr:uid="{0D018E10-80D1-4D1D-8C69-93F613BE7313}">
    <sortState xmlns:xlrd2="http://schemas.microsoft.com/office/spreadsheetml/2017/richdata2" ref="X29:Z104">
      <sortCondition ref="X28"/>
    </sortState>
  </autoFilter>
  <mergeCells count="20">
    <mergeCell ref="CJ73:CM73"/>
    <mergeCell ref="CN73:CQ73"/>
    <mergeCell ref="CR73:CU73"/>
    <mergeCell ref="CV73:CY73"/>
    <mergeCell ref="CZ73:DC73"/>
    <mergeCell ref="BP73:BS73"/>
    <mergeCell ref="BT73:BW73"/>
    <mergeCell ref="BX73:CA73"/>
    <mergeCell ref="CB73:CE73"/>
    <mergeCell ref="CF73:CI73"/>
    <mergeCell ref="AV73:AY73"/>
    <mergeCell ref="AZ73:BC73"/>
    <mergeCell ref="BD73:BG73"/>
    <mergeCell ref="BH73:BK73"/>
    <mergeCell ref="BL73:BO73"/>
    <mergeCell ref="AF73:AI73"/>
    <mergeCell ref="AJ73:AM73"/>
    <mergeCell ref="AN73:AQ73"/>
    <mergeCell ref="AR73:AU73"/>
    <mergeCell ref="M4:O4"/>
  </mergeCell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4"/>
  <sheetViews>
    <sheetView topLeftCell="A4" workbookViewId="0">
      <selection activeCell="F34" sqref="F34"/>
    </sheetView>
  </sheetViews>
  <sheetFormatPr defaultColWidth="11.42578125" defaultRowHeight="15"/>
  <cols>
    <col min="1" max="1" width="39.5703125" bestFit="1" customWidth="1"/>
    <col min="8" max="8" width="36.7109375" customWidth="1"/>
    <col min="9" max="9" width="15.42578125" customWidth="1"/>
  </cols>
  <sheetData>
    <row r="2" spans="2:13">
      <c r="B2" s="13" t="s">
        <v>148</v>
      </c>
      <c r="C2" s="13" t="s">
        <v>149</v>
      </c>
      <c r="D2" s="13" t="s">
        <v>150</v>
      </c>
      <c r="E2" s="13" t="s">
        <v>151</v>
      </c>
      <c r="F2" s="13" t="s">
        <v>152</v>
      </c>
      <c r="G2" s="13" t="s">
        <v>153</v>
      </c>
      <c r="H2" s="13" t="s">
        <v>154</v>
      </c>
      <c r="I2" s="13" t="s">
        <v>155</v>
      </c>
      <c r="J2" s="13" t="s">
        <v>156</v>
      </c>
      <c r="K2" s="13" t="s">
        <v>157</v>
      </c>
      <c r="L2" s="13" t="s">
        <v>158</v>
      </c>
      <c r="M2" s="13" t="s">
        <v>159</v>
      </c>
    </row>
    <row r="3" spans="2:13">
      <c r="B3" s="14">
        <v>43672</v>
      </c>
      <c r="C3" t="s">
        <v>160</v>
      </c>
      <c r="D3" s="15" t="s">
        <v>161</v>
      </c>
      <c r="E3" s="11" t="s">
        <v>162</v>
      </c>
      <c r="F3" s="11" t="s">
        <v>162</v>
      </c>
      <c r="G3" t="s">
        <v>163</v>
      </c>
      <c r="H3" t="s">
        <v>164</v>
      </c>
    </row>
    <row r="5" spans="2:13">
      <c r="B5" s="14">
        <v>43688</v>
      </c>
      <c r="C5" s="15" t="s">
        <v>161</v>
      </c>
      <c r="D5" s="15" t="s">
        <v>165</v>
      </c>
      <c r="E5" s="11" t="s">
        <v>162</v>
      </c>
      <c r="F5" s="11" t="s">
        <v>166</v>
      </c>
      <c r="G5" t="s">
        <v>163</v>
      </c>
      <c r="H5" t="s">
        <v>167</v>
      </c>
    </row>
    <row r="7" spans="2:13">
      <c r="B7" s="14">
        <v>43725</v>
      </c>
      <c r="C7" s="15" t="s">
        <v>165</v>
      </c>
      <c r="D7" s="15" t="s">
        <v>165</v>
      </c>
      <c r="E7" s="11" t="s">
        <v>166</v>
      </c>
      <c r="F7" s="11" t="s">
        <v>168</v>
      </c>
      <c r="G7" t="s">
        <v>163</v>
      </c>
      <c r="H7" t="s">
        <v>169</v>
      </c>
    </row>
    <row r="9" spans="2:13">
      <c r="B9" s="14">
        <v>43918</v>
      </c>
      <c r="C9" t="s">
        <v>165</v>
      </c>
      <c r="D9" t="s">
        <v>170</v>
      </c>
      <c r="E9" s="11" t="s">
        <v>168</v>
      </c>
      <c r="F9" t="s">
        <v>171</v>
      </c>
      <c r="G9" t="s">
        <v>163</v>
      </c>
      <c r="H9" t="s">
        <v>172</v>
      </c>
    </row>
    <row r="11" spans="2:13">
      <c r="I11" s="13" t="s">
        <v>173</v>
      </c>
      <c r="J11" t="s">
        <v>174</v>
      </c>
      <c r="L11" s="17"/>
    </row>
    <row r="12" spans="2:13">
      <c r="I12" s="13" t="s">
        <v>175</v>
      </c>
      <c r="J12" t="s">
        <v>176</v>
      </c>
    </row>
    <row r="13" spans="2:13">
      <c r="I13" s="13" t="s">
        <v>177</v>
      </c>
      <c r="J13" t="s">
        <v>178</v>
      </c>
    </row>
    <row r="14" spans="2:13">
      <c r="I14" s="13" t="s">
        <v>179</v>
      </c>
      <c r="J14" t="s">
        <v>178</v>
      </c>
    </row>
    <row r="15" spans="2:13">
      <c r="I15" s="13" t="s">
        <v>180</v>
      </c>
      <c r="J15" t="s">
        <v>178</v>
      </c>
    </row>
    <row r="16" spans="2:13">
      <c r="I16" s="13" t="s">
        <v>181</v>
      </c>
      <c r="J16" t="s">
        <v>178</v>
      </c>
    </row>
    <row r="18" spans="1:13">
      <c r="B18" s="14">
        <v>43942</v>
      </c>
      <c r="C18" t="s">
        <v>170</v>
      </c>
      <c r="D18" t="s">
        <v>170</v>
      </c>
      <c r="E18" t="s">
        <v>171</v>
      </c>
      <c r="F18" s="11" t="s">
        <v>182</v>
      </c>
      <c r="G18" t="s">
        <v>163</v>
      </c>
      <c r="H18" t="s">
        <v>183</v>
      </c>
    </row>
    <row r="20" spans="1:13">
      <c r="B20" s="14">
        <v>43960</v>
      </c>
      <c r="C20" t="s">
        <v>170</v>
      </c>
      <c r="D20" t="s">
        <v>170</v>
      </c>
      <c r="E20" s="11" t="s">
        <v>182</v>
      </c>
      <c r="F20" s="11" t="s">
        <v>184</v>
      </c>
      <c r="G20" t="s">
        <v>163</v>
      </c>
      <c r="H20" t="s">
        <v>185</v>
      </c>
    </row>
    <row r="22" spans="1:13">
      <c r="B22" s="14">
        <v>43981</v>
      </c>
      <c r="C22" t="s">
        <v>170</v>
      </c>
      <c r="D22" t="s">
        <v>170</v>
      </c>
      <c r="E22" s="11" t="s">
        <v>184</v>
      </c>
      <c r="F22" s="11" t="s">
        <v>184</v>
      </c>
      <c r="G22" t="s">
        <v>163</v>
      </c>
      <c r="H22" t="s">
        <v>186</v>
      </c>
    </row>
    <row r="24" spans="1:13">
      <c r="B24" s="14">
        <v>43993</v>
      </c>
      <c r="C24" t="s">
        <v>170</v>
      </c>
      <c r="D24" t="s">
        <v>170</v>
      </c>
      <c r="E24" s="11" t="s">
        <v>184</v>
      </c>
      <c r="F24" s="11" t="s">
        <v>184</v>
      </c>
      <c r="G24" t="s">
        <v>163</v>
      </c>
      <c r="H24" t="s">
        <v>187</v>
      </c>
    </row>
    <row r="26" spans="1:13">
      <c r="B26" s="14">
        <v>44029</v>
      </c>
      <c r="C26" t="s">
        <v>170</v>
      </c>
      <c r="D26" t="s">
        <v>170</v>
      </c>
      <c r="E26" s="11" t="s">
        <v>184</v>
      </c>
      <c r="F26" s="11" t="s">
        <v>188</v>
      </c>
      <c r="G26" t="s">
        <v>163</v>
      </c>
      <c r="H26" t="s">
        <v>189</v>
      </c>
    </row>
    <row r="28" spans="1:13">
      <c r="B28" s="14">
        <v>44050</v>
      </c>
      <c r="C28" t="s">
        <v>170</v>
      </c>
      <c r="D28" t="s">
        <v>170</v>
      </c>
      <c r="E28" s="11" t="s">
        <v>188</v>
      </c>
      <c r="F28" s="11" t="s">
        <v>190</v>
      </c>
      <c r="G28" t="s">
        <v>163</v>
      </c>
      <c r="H28" t="s">
        <v>191</v>
      </c>
    </row>
    <row r="30" spans="1:13" ht="45">
      <c r="A30" s="49" t="s">
        <v>192</v>
      </c>
      <c r="B30" s="50" t="s">
        <v>193</v>
      </c>
      <c r="C30" s="51" t="s">
        <v>194</v>
      </c>
      <c r="D30" s="51" t="s">
        <v>195</v>
      </c>
      <c r="E30" s="50" t="s">
        <v>151</v>
      </c>
      <c r="F30" s="50" t="s">
        <v>196</v>
      </c>
      <c r="G30" s="50" t="s">
        <v>153</v>
      </c>
      <c r="H30" s="50" t="s">
        <v>197</v>
      </c>
      <c r="I30" s="50" t="s">
        <v>198</v>
      </c>
      <c r="J30" s="51" t="s">
        <v>199</v>
      </c>
      <c r="K30" s="50" t="s">
        <v>157</v>
      </c>
      <c r="L30" s="50" t="s">
        <v>158</v>
      </c>
      <c r="M30" s="50" t="s">
        <v>159</v>
      </c>
    </row>
    <row r="31" spans="1:13">
      <c r="A31" s="52" t="s">
        <v>200</v>
      </c>
      <c r="B31" s="53">
        <v>45138</v>
      </c>
      <c r="C31" s="52" t="s">
        <v>170</v>
      </c>
      <c r="D31" s="52" t="s">
        <v>201</v>
      </c>
      <c r="E31" s="54" t="s">
        <v>190</v>
      </c>
      <c r="F31" s="52" t="s">
        <v>202</v>
      </c>
      <c r="G31" t="s">
        <v>33</v>
      </c>
      <c r="H31" t="s">
        <v>203</v>
      </c>
      <c r="I31">
        <v>6</v>
      </c>
    </row>
    <row r="32" spans="1:13">
      <c r="H32" t="s">
        <v>204</v>
      </c>
    </row>
    <row r="34" spans="2:8">
      <c r="B34" s="14">
        <v>45254</v>
      </c>
      <c r="C34" t="s">
        <v>201</v>
      </c>
      <c r="D34" t="s">
        <v>36</v>
      </c>
      <c r="E34" s="52" t="s">
        <v>202</v>
      </c>
      <c r="F34" t="s">
        <v>24</v>
      </c>
      <c r="G34" t="s">
        <v>33</v>
      </c>
      <c r="H34" t="s">
        <v>205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"/>
  <sheetViews>
    <sheetView workbookViewId="0">
      <selection activeCell="D10" sqref="D10"/>
    </sheetView>
  </sheetViews>
  <sheetFormatPr defaultColWidth="11.42578125" defaultRowHeight="15"/>
  <cols>
    <col min="2" max="2" width="22.28515625" bestFit="1" customWidth="1"/>
  </cols>
  <sheetData>
    <row r="2" spans="2:16">
      <c r="B2" s="13" t="s">
        <v>206</v>
      </c>
      <c r="C2" s="13" t="s">
        <v>207</v>
      </c>
      <c r="D2" s="13" t="s">
        <v>208</v>
      </c>
      <c r="E2" s="16" t="s">
        <v>209</v>
      </c>
      <c r="F2" s="16" t="s">
        <v>210</v>
      </c>
      <c r="G2" s="13" t="s">
        <v>211</v>
      </c>
      <c r="H2" s="13" t="s">
        <v>212</v>
      </c>
      <c r="I2" s="13" t="s">
        <v>213</v>
      </c>
      <c r="J2" s="13" t="s">
        <v>214</v>
      </c>
      <c r="K2" s="13" t="s">
        <v>215</v>
      </c>
      <c r="L2" s="13" t="s">
        <v>216</v>
      </c>
      <c r="M2" s="13" t="s">
        <v>217</v>
      </c>
      <c r="N2" s="13" t="s">
        <v>218</v>
      </c>
      <c r="O2" s="13" t="s">
        <v>219</v>
      </c>
      <c r="P2" s="13" t="s">
        <v>220</v>
      </c>
    </row>
    <row r="3" spans="2:16">
      <c r="B3" s="56" t="s">
        <v>6</v>
      </c>
      <c r="C3">
        <v>1</v>
      </c>
      <c r="H3" t="s">
        <v>221</v>
      </c>
      <c r="P3" s="11" t="s">
        <v>222</v>
      </c>
    </row>
    <row r="4" spans="2:16">
      <c r="B4" s="56" t="s">
        <v>6</v>
      </c>
      <c r="C4">
        <v>2</v>
      </c>
      <c r="H4" t="s">
        <v>223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4CA5D0-94BE-4774-B265-E60A47EA14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DA7D1-327E-46BA-9AF2-0672ECF8545B}"/>
</file>

<file path=customXml/itemProps3.xml><?xml version="1.0" encoding="utf-8"?>
<ds:datastoreItem xmlns:ds="http://schemas.openxmlformats.org/officeDocument/2006/customXml" ds:itemID="{79B1A4ED-1952-4A69-B0D1-DF14F29B7346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values</vt:lpstr>
      <vt:lpstr>values_before</vt:lpstr>
      <vt:lpstr>Sheet1</vt:lpstr>
      <vt:lpstr>BackgrndCalc_Type_Split_Bld</vt:lpstr>
      <vt:lpstr>log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Tomer Fishman</dc:creator>
  <cp:keywords/>
  <dc:description/>
  <cp:lastModifiedBy>Sahin AKIN</cp:lastModifiedBy>
  <cp:revision/>
  <dcterms:created xsi:type="dcterms:W3CDTF">2019-04-02T19:28:05Z</dcterms:created>
  <dcterms:modified xsi:type="dcterms:W3CDTF">2024-08-01T20:57:18Z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